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488" windowHeight="9347" tabRatio="806" activeTab="4"/>
  </bookViews>
  <sheets>
    <sheet name="使用说明" sheetId="6" r:id="rId1"/>
    <sheet name="各舰船获取情况 " sheetId="4" r:id="rId2"/>
    <sheet name="改造信息" sheetId="2" r:id="rId3"/>
    <sheet name="未改造信息" sheetId="1" r:id="rId4"/>
    <sheet name="舰种|战术|技能信息查询" sheetId="3" r:id="rId5"/>
    <sheet name="制空航速条件检查表" sheetId="5" r:id="rId6"/>
  </sheets>
  <externalReferences>
    <externalReference r:id="rId7"/>
  </externalReferences>
  <definedNames>
    <definedName name="_xlnm._FilterDatabase" localSheetId="1" hidden="1">'各舰船获取情况 '!$A$2:$BV$515</definedName>
    <definedName name="_xlnm._FilterDatabase" localSheetId="2" hidden="1">改造信息!$A$1:$AQ$196</definedName>
    <definedName name="_xlnm._FilterDatabase" localSheetId="3" hidden="1">未改造信息!$A$1:$AS$514</definedName>
    <definedName name="_xlnm._FilterDatabase" localSheetId="4" hidden="1">'舰种|战术|技能信息查询'!$V$1:$AB$291</definedName>
    <definedName name="基本信息">'各舰船获取情况 '!$A:$E</definedName>
    <definedName name="获取情况">'各舰船获取情况 '!$F:$I</definedName>
    <definedName name="舰船数据">'各舰船获取情况 '!$K:$AE</definedName>
    <definedName name="资源消耗">'各舰船获取情况 '!$AH:$AL</definedName>
    <definedName name="强化拆解">'各舰船获取情况 '!$AO:$AV</definedName>
    <definedName name="技能">'各舰船获取情况 '!$AY:$AZ</definedName>
    <definedName name="其他">'各舰船获取情况 '!$BC:$BE</definedName>
    <definedName name="备注">'各舰船获取情况 '!$BR:$BR</definedName>
    <definedName name="舰船数据左">'各舰船获取情况 '!$J$1</definedName>
    <definedName name="舰船数据右">'各舰船获取情况 '!$AF$1</definedName>
    <definedName name="资源消耗右">'各舰船获取情况 '!$AM$1</definedName>
    <definedName name="资源消耗左">'各舰船获取情况 '!$AG$1</definedName>
    <definedName name="强化拆解左">'各舰船获取情况 '!$AN$1</definedName>
    <definedName name="强化拆解右">'各舰船获取情况 '!$AW$1</definedName>
    <definedName name="技能左">'各舰船获取情况 '!$AX$1</definedName>
    <definedName name="技能右">'各舰船获取情况 '!$BA$1</definedName>
    <definedName name="其他左">'各舰船获取情况 '!$BB$1</definedName>
    <definedName name="其他右">'各舰船获取情况 '!$BF$1</definedName>
    <definedName name="获取">'各舰船获取情况 '!$BC:$BE</definedName>
    <definedName name="战术">'各舰船获取情况 '!$BH:$BP</definedName>
    <definedName name="舰名" comment="舰名">未改造信息!$E$2:$E$1000</definedName>
    <definedName name="基本信息" localSheetId="0">'[1]各舰船获取情况 '!$A:$E</definedName>
    <definedName name="获取情况" localSheetId="0">'[1]各舰船获取情况 '!$F:$I</definedName>
    <definedName name="舰船数据" localSheetId="0">'[1]各舰船获取情况 '!$K:$AE</definedName>
    <definedName name="资源消耗" localSheetId="0">'[1]各舰船获取情况 '!$AH:$AL</definedName>
    <definedName name="强化拆解" localSheetId="0">'[1]各舰船获取情况 '!$AO:$AV</definedName>
    <definedName name="技能" localSheetId="0">'[1]各舰船获取情况 '!$AY:$AZ</definedName>
    <definedName name="其他" localSheetId="0">'[1]各舰船获取情况 '!$BC:$BE</definedName>
    <definedName name="备注" localSheetId="0">'[1]各舰船获取情况 '!$BR:$BR</definedName>
    <definedName name="舰船数据左" localSheetId="0">'[1]各舰船获取情况 '!$J$1</definedName>
    <definedName name="舰船数据右" localSheetId="0">'[1]各舰船获取情况 '!$AF$1</definedName>
    <definedName name="资源消耗右" localSheetId="0">'[1]各舰船获取情况 '!$AM$1</definedName>
    <definedName name="资源消耗左" localSheetId="0">'[1]各舰船获取情况 '!$AG$1</definedName>
    <definedName name="强化拆解左" localSheetId="0">'[1]各舰船获取情况 '!$AN$1</definedName>
    <definedName name="强化拆解右" localSheetId="0">'[1]各舰船获取情况 '!$AW$1</definedName>
    <definedName name="技能左" localSheetId="0">'[1]各舰船获取情况 '!$AX$1</definedName>
    <definedName name="技能右" localSheetId="0">'[1]各舰船获取情况 '!$BA$1</definedName>
    <definedName name="其他左" localSheetId="0">'[1]各舰船获取情况 '!$BB$1</definedName>
    <definedName name="其他右" localSheetId="0">'[1]各舰船获取情况 '!$BF$1</definedName>
    <definedName name="获取" localSheetId="0">'[1]各舰船获取情况 '!$BC:$BE</definedName>
    <definedName name="战术" localSheetId="0">'[1]各舰船获取情况 '!$BH:$BP</definedName>
    <definedName name="战术名称">'[1]舰种|战术|技能信息查询'!$P$2:$P$28</definedName>
    <definedName name="舰种名称">'[1]舰种|战术|技能信息查询'!$O$52:$O$72</definedName>
    <definedName name="技能名称">'[1]舰种|战术|技能信息查询'!$W$2:$W$291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AO2" authorId="0">
      <text>
        <r>
          <rPr>
            <sz val="9"/>
            <rFont val="宋体"/>
            <charset val="134"/>
          </rPr>
          <t>当胡德作为旗舰时，为队伍中所有舰船附加10%的被暴击率，为队伍中的E国舰船附加20%的暴击率，为其他国家的舰船附加10%的暴击率。</t>
        </r>
      </text>
    </comment>
    <comment ref="AP2" authorId="0">
      <text>
        <r>
          <rPr>
            <sz val="9"/>
            <rFont val="宋体"/>
            <charset val="134"/>
          </rPr>
          <t>当胡德作为旗舰时，提升全队航速4点。</t>
        </r>
      </text>
    </comment>
    <comment ref="AO3" authorId="0">
      <text>
        <r>
          <rPr>
            <sz val="9"/>
            <rFont val="宋体"/>
            <charset val="134"/>
          </rPr>
          <t>提升自身所装备的大口径主炮类装备的火力5点，单纵或者梯形阵时增加自身火力5点和命中15点。</t>
        </r>
      </text>
    </comment>
    <comment ref="AP3" authorId="0">
      <text/>
    </comment>
    <comment ref="AO4" authorId="0">
      <text>
        <r>
          <rPr>
            <sz val="9"/>
            <rFont val="宋体"/>
            <charset val="134"/>
          </rPr>
          <t>提升自身所装备的大口径主炮类装备的火力5点，单纵或者梯形阵时增加自身火力5点和命中15点。</t>
        </r>
      </text>
    </comment>
    <comment ref="AP4" authorId="0">
      <text/>
    </comment>
    <comment ref="AO5" authorId="0">
      <text>
        <r>
          <rPr>
            <sz val="9"/>
            <rFont val="宋体"/>
            <charset val="134"/>
          </rPr>
          <t>降低航空战时对方轰炸机20%的命中率。</t>
        </r>
      </text>
    </comment>
    <comment ref="AP5" authorId="0">
      <text/>
    </comment>
    <comment ref="AO6" authorId="0">
      <text>
        <r>
          <rPr>
            <sz val="9"/>
            <rFont val="宋体"/>
            <charset val="134"/>
          </rPr>
          <t>降低航空战时对方鱼雷机20%的命中率。</t>
        </r>
      </text>
    </comment>
    <comment ref="AP6" authorId="0">
      <text/>
    </comment>
    <comment ref="AO7" authorId="0">
      <text>
        <r>
          <rPr>
            <sz val="9"/>
            <rFont val="宋体"/>
            <charset val="134"/>
          </rPr>
          <t>炮击战阶段30%/40%/50%概率发动，攻击对方舰队旗舰并增加20%护甲穿透，增加10/20/30点额外伤害且必定命中。当队伍存在重巡时，首轮炮击战阶段免疫受到的第一次攻击。</t>
        </r>
      </text>
    </comment>
    <comment ref="AP7" authorId="0">
      <text>
        <r>
          <rPr>
            <sz val="9"/>
            <rFont val="宋体"/>
            <charset val="134"/>
          </rPr>
          <t>当前耐久在5%或以上时，受到的所有伤害减少8点。</t>
        </r>
      </text>
    </comment>
    <comment ref="AO8" authorId="0">
      <text>
        <r>
          <rPr>
            <sz val="9"/>
            <rFont val="宋体"/>
            <charset val="134"/>
          </rPr>
          <t xml:space="preserve">降低敌方4/8/12点命中值和回避值。当俾斯麦处于编队中时，提高自身4/8/12点火力值、装甲值、命中值。
</t>
        </r>
      </text>
    </comment>
    <comment ref="AP8" authorId="0">
      <text/>
    </comment>
    <comment ref="AO9" authorId="0">
      <text>
        <r>
          <rPr>
            <sz val="9"/>
            <rFont val="宋体"/>
            <charset val="134"/>
          </rPr>
          <t>炮击战时15%/15%/20%概率发动，对1/2/2个目标造成108%/112%/116%的伤害，队伍中每有一艘“BIG SEVEN”舰船，都会增加5%发动几率。</t>
        </r>
      </text>
    </comment>
    <comment ref="AP9" authorId="0">
      <text/>
    </comment>
    <comment ref="AO10" authorId="0">
      <text>
        <r>
          <rPr>
            <sz val="9"/>
            <rFont val="宋体"/>
            <charset val="134"/>
          </rPr>
          <t>炮击战时15%/15%/20%概率发动，对1/2/2个目标造成108%/112%/116%的伤害，队伍中每有一艘“BIG SEVEN”舰船，都会增加5%发动几率。</t>
        </r>
      </text>
    </comment>
    <comment ref="AP10" authorId="0">
      <text>
        <r>
          <rPr>
            <sz val="9"/>
            <rFont val="宋体"/>
            <charset val="134"/>
          </rPr>
          <t>攻击时基础火力上升7%，同时降低攻击过的目标15点火力。</t>
        </r>
      </text>
    </comment>
    <comment ref="AO11" authorId="0">
      <text>
        <r>
          <rPr>
            <sz val="9"/>
            <rFont val="宋体"/>
            <charset val="134"/>
          </rPr>
          <t>队伍中所有U国和E国舰船命中提升7，如果威尔士亲王处于旗舰位置，则自身获得2倍buff效果。</t>
        </r>
      </text>
    </comment>
    <comment ref="AP11" authorId="0">
      <text>
        <r>
          <rPr>
            <sz val="9"/>
            <rFont val="宋体"/>
            <charset val="134"/>
          </rPr>
          <t>敌方所有舰船装甲值与回避值下降4/8/12点。炮击战阶段优先攻击排在前方的敌方战列舰。攻击战列舰时攻击力不会因为自身的耐久损伤而降低。</t>
        </r>
      </text>
    </comment>
    <comment ref="AO12" authorId="0">
      <text>
        <r>
          <rPr>
            <sz val="9"/>
            <rFont val="宋体"/>
            <charset val="134"/>
          </rPr>
          <t>所有阶段受到攻击时，50%概率发动，减免50%伤害，并且此次攻击不会被暴击。</t>
        </r>
      </text>
    </comment>
    <comment ref="AP12" authorId="0">
      <text/>
    </comment>
    <comment ref="AO13" authorId="0">
      <text>
        <r>
          <rPr>
            <sz val="9"/>
            <rFont val="宋体"/>
            <charset val="134"/>
          </rPr>
          <t>所有阶段受到攻击时，50%概率发动，减免50%伤害，并且此次攻击不会被暴击。</t>
        </r>
      </text>
    </comment>
    <comment ref="AP13" authorId="0">
      <text/>
    </comment>
    <comment ref="AO14" authorId="0">
      <text>
        <r>
          <rPr>
            <sz val="9"/>
            <rFont val="宋体"/>
            <charset val="134"/>
          </rPr>
          <t>自身幸运值提升5/10/15，攻击时增加自身40%/60%/80%幸运值的火力值，被攻击时增加自身40%/60%/80%幸运值的的回避值。当队伍中I国舰船≥3时，全队舰船攻击时增加自身30%/40%/50%幸运值的额外伤害。</t>
        </r>
      </text>
    </comment>
    <comment ref="AP14" authorId="0">
      <text/>
    </comment>
    <comment ref="AO15" authorId="0">
      <text>
        <r>
          <rPr>
            <sz val="9"/>
            <rFont val="宋体"/>
            <charset val="134"/>
          </rPr>
          <t>编队内J国重巡，战列，战巡，航战，航巡的火力+8，命中+8。</t>
        </r>
      </text>
    </comment>
    <comment ref="AP15" authorId="0">
      <text/>
    </comment>
    <comment ref="AO16" authorId="0">
      <text>
        <r>
          <rPr>
            <sz val="9"/>
            <rFont val="宋体"/>
            <charset val="134"/>
          </rPr>
          <t>根据战斗点距离起始点的位置提升自身战斗力，离初始点越远战斗力越高，每层火力、装甲、对空、命中、回避增加2/3/4点，暴击率提升2%/3%/4%（演习、战役、决战、立体强袭、模拟演习为5层满）。全队E国战巡增加10%/15%/20%暴击伤害</t>
        </r>
      </text>
    </comment>
    <comment ref="AP16" authorId="0">
      <text>
        <r>
          <rPr>
            <sz val="9"/>
            <rFont val="宋体"/>
            <charset val="134"/>
          </rPr>
          <t>第一轮炮击优先攻击大型船只，且命中率增加1%，最终伤害增加2%。</t>
        </r>
      </text>
    </comment>
    <comment ref="AO17" authorId="0">
      <text>
        <r>
          <rPr>
            <sz val="9"/>
            <rFont val="宋体"/>
            <charset val="134"/>
          </rPr>
          <t>根据战斗点距离终结点的位置提升自身战斗力，离终结点越远战斗力越高，每阶段火力，装甲，对空，命中，回避，暴击提升3点。</t>
        </r>
      </text>
    </comment>
    <comment ref="AP17" authorId="0">
      <text/>
    </comment>
    <comment ref="AO18" authorId="0">
      <text>
        <r>
          <rPr>
            <sz val="9"/>
            <rFont val="宋体"/>
            <charset val="134"/>
          </rPr>
          <t>炮击战命中敌方航速大于等于27的单位时造成额外15点固定伤害。自身相邻上下单位开闭幕导弹、航空战时所受到的伤害降低20%。</t>
        </r>
      </text>
    </comment>
    <comment ref="AP18" authorId="0">
      <text/>
    </comment>
    <comment ref="AO19" authorId="0">
      <text>
        <r>
          <rPr>
            <sz val="9"/>
            <rFont val="宋体"/>
            <charset val="134"/>
          </rPr>
          <t>炮击战阶段，炮击会对敌方大型船单位造成额外25%的伤害。降低敌方开幕航空战与开幕导弹15%命中率。</t>
        </r>
      </text>
    </comment>
    <comment ref="AP19" authorId="0">
      <text/>
    </comment>
    <comment ref="AO20" authorId="0">
      <text>
        <r>
          <rPr>
            <sz val="9"/>
            <rFont val="宋体"/>
            <charset val="134"/>
          </rPr>
          <t>旗舰技能，索敌成功时，敌方全体对空值降低30%。</t>
        </r>
      </text>
    </comment>
    <comment ref="AP20" authorId="0">
      <text>
        <r>
          <rPr>
            <sz val="9"/>
            <rFont val="宋体"/>
            <charset val="134"/>
          </rPr>
          <t>鱼雷机装备数量较多时，鱼雷机威力增加25%，轰炸机威力降低25%。轰炸机装备数量较多时，轰炸机威力增加25%，鱼雷机威力降低25%。</t>
        </r>
      </text>
    </comment>
    <comment ref="AO21" authorId="0">
      <text>
        <r>
          <rPr>
            <sz val="9"/>
            <rFont val="宋体"/>
            <charset val="134"/>
          </rPr>
          <t>开幕航空战阶段提升自身12%暴击率，炮击战阶段提升自身命中率12%</t>
        </r>
      </text>
    </comment>
    <comment ref="AP21" authorId="0">
      <text>
        <r>
          <rPr>
            <sz val="9"/>
            <rFont val="宋体"/>
            <charset val="134"/>
          </rPr>
          <t>此技能在舰队舰船数大于等于4时生效。当队伍的平均航速大于加贺自身航速时，提升自身装甲值12点、对空值12点；当队伍平均航速小于加贺自身航速时，提升自身轰炸机2%的威力；当队伍的平均航速等于加贺自身航速时，两种效果皆生效。</t>
        </r>
      </text>
    </comment>
    <comment ref="AO22" authorId="0">
      <text>
        <r>
          <rPr>
            <sz val="9"/>
            <rFont val="宋体"/>
            <charset val="134"/>
          </rPr>
          <t>炮击战阶段自身受到航母、装母攻击的概率增加20%。降低敌方队伍内全部轻巡、重巡20点防空值、12点闪避值和12点命中值。</t>
        </r>
      </text>
    </comment>
    <comment ref="AP22" authorId="0">
      <text/>
    </comment>
    <comment ref="AO23" authorId="0">
      <text>
        <r>
          <rPr>
            <sz val="9"/>
            <rFont val="宋体"/>
            <charset val="134"/>
          </rPr>
          <t>降低敌方全体战列、战巡的对空值15点、命中值9点。</t>
        </r>
      </text>
    </comment>
    <comment ref="AP23" authorId="0">
      <text/>
    </comment>
    <comment ref="AO24" authorId="0">
      <text>
        <r>
          <rPr>
            <sz val="9"/>
            <rFont val="宋体"/>
            <charset val="134"/>
          </rPr>
          <t>队伍中的航母、轻母、装母获得6%额外经验，E国航母、轻母、装母将获得10%经验。</t>
        </r>
      </text>
    </comment>
    <comment ref="AP24" authorId="0">
      <text/>
    </comment>
    <comment ref="AO25" authorId="0">
      <text>
        <r>
          <rPr>
            <sz val="9"/>
            <rFont val="宋体"/>
            <charset val="134"/>
          </rPr>
          <t>演习时，队伍中的航母、轻母、装母额外获得6%经验，U国航母、轻母、装母将获得12%经验。</t>
        </r>
      </text>
    </comment>
    <comment ref="AP25" authorId="0">
      <text/>
    </comment>
    <comment ref="AO26" authorId="0">
      <text>
        <r>
          <rPr>
            <sz val="9"/>
            <rFont val="宋体"/>
            <charset val="134"/>
          </rPr>
          <t>增加25%自身携带的轰炸机威力，降低50%自身携带的鱼雷机威力。</t>
        </r>
      </text>
    </comment>
    <comment ref="AP26" authorId="0">
      <text/>
    </comment>
    <comment ref="AO27" authorId="0">
      <text>
        <r>
          <rPr>
            <sz val="9"/>
            <rFont val="宋体"/>
            <charset val="134"/>
          </rPr>
          <t>所有阶段本舰以及相邻位置舰船的舰载机威力上升15%。</t>
        </r>
      </text>
    </comment>
    <comment ref="AP27" authorId="0">
      <text/>
    </comment>
    <comment ref="AO28" authorId="0">
      <text>
        <r>
          <rPr>
            <sz val="9"/>
            <rFont val="宋体"/>
            <charset val="134"/>
          </rPr>
          <t>所有阶段本舰以及相邻位置舰船的舰载机威力上升15%。</t>
        </r>
      </text>
    </comment>
    <comment ref="AP28" authorId="0">
      <text>
        <r>
          <rPr>
            <sz val="9"/>
            <rFont val="宋体"/>
            <charset val="134"/>
          </rPr>
          <t>队伍中每1艘萨拉托加以外的航空母舰、轻型航空母舰、装甲航母，都会为萨拉托加增加7%的舰载机威力。</t>
        </r>
      </text>
    </comment>
    <comment ref="AO29" authorId="0">
      <text>
        <r>
          <rPr>
            <sz val="9"/>
            <rFont val="宋体"/>
            <charset val="134"/>
          </rPr>
          <t>航空战阶段自身攻击命中后必定暴击。炮击战阶段自身伤害降低20%/15%/10%，优先攻击要塞、机场、港口、航母。全阶段自身攻击要塞、机场、港口、航母时降低敌方50%/75%/100%对空值（不包括装备）。当队伍中航母≥2时，增加自身10%/20%/30%暴击伤害。</t>
        </r>
      </text>
    </comment>
    <comment ref="AP29" authorId="0">
      <text/>
    </comment>
    <comment ref="AO30" authorId="0">
      <text>
        <r>
          <rPr>
            <sz val="9"/>
            <rFont val="宋体"/>
            <charset val="134"/>
          </rPr>
          <t>鱼雷值增加36%。</t>
        </r>
      </text>
    </comment>
    <comment ref="AP30" authorId="0">
      <text/>
    </comment>
    <comment ref="AO31" authorId="0">
      <text>
        <r>
          <rPr>
            <sz val="9"/>
            <rFont val="宋体"/>
            <charset val="134"/>
          </rPr>
          <t>全队鱼雷值增加5%，索敌增加3点。</t>
        </r>
      </text>
    </comment>
    <comment ref="AP31" authorId="0">
      <text/>
    </comment>
    <comment ref="AO32" authorId="0">
      <text>
        <r>
          <rPr>
            <sz val="9"/>
            <rFont val="宋体"/>
            <charset val="134"/>
          </rPr>
          <t>增加自身及相邻船只对空值9点，增加自己15%鱼雷值。</t>
        </r>
      </text>
    </comment>
    <comment ref="AP32" authorId="0">
      <text/>
    </comment>
    <comment ref="AO33" authorId="0">
      <text>
        <r>
          <rPr>
            <sz val="9"/>
            <rFont val="宋体"/>
            <charset val="134"/>
          </rPr>
          <t>当该舰作为旗舰时，增加全队重巡、轻巡、驱逐（包括雷巡和导驱）的命中值6点，暴击率6%。</t>
        </r>
      </text>
    </comment>
    <comment ref="AP33" authorId="0">
      <text/>
    </comment>
    <comment ref="AO34" authorId="0">
      <text>
        <r>
          <rPr>
            <sz val="9"/>
            <rFont val="宋体"/>
            <charset val="134"/>
          </rPr>
          <t>炮击战时30%概率发动，攻击敌舰队中的驱逐舰且必定命中。</t>
        </r>
      </text>
    </comment>
    <comment ref="AP34" authorId="0">
      <text/>
    </comment>
    <comment ref="AO35" authorId="0">
      <text>
        <r>
          <rPr>
            <sz val="9"/>
            <rFont val="宋体"/>
            <charset val="134"/>
          </rPr>
          <t>全阶段暴击率增加40%，被暴击率增加40%。</t>
        </r>
      </text>
    </comment>
    <comment ref="AP35" authorId="0">
      <text/>
    </comment>
    <comment ref="AO36" authorId="0">
      <text>
        <r>
          <rPr>
            <sz val="9"/>
            <rFont val="宋体"/>
            <charset val="134"/>
          </rPr>
          <t>增加自身3/4/5点幸运值，自身30%/40%/50%幸运值视为装甲值。炮击战阶段代替自身相邻水上舰船承受攻击，并免疫这次伤害（每次仅对1艘舰船生效，每场战斗只生效2次，大破状态下不发动）。</t>
        </r>
      </text>
    </comment>
    <comment ref="AP36" authorId="0">
      <text>
        <r>
          <rPr>
            <sz val="9"/>
            <rFont val="宋体"/>
            <charset val="134"/>
          </rPr>
          <t>战斗中，全队总幸运每1点增加自身装甲值1点，每1点增加自身火力值1点。</t>
        </r>
      </text>
    </comment>
    <comment ref="AO37" authorId="0">
      <text>
        <r>
          <rPr>
            <sz val="9"/>
            <rFont val="宋体"/>
            <charset val="134"/>
          </rPr>
          <t>提升16%的暴击率。当炮击战触发暴击时视为发动技能，技能攻击提升30%的暴击伤害。</t>
        </r>
      </text>
    </comment>
    <comment ref="AP37" authorId="0">
      <text/>
    </comment>
    <comment ref="AO38" authorId="0">
      <text>
        <r>
          <rPr>
            <sz val="9"/>
            <rFont val="宋体"/>
            <charset val="134"/>
          </rPr>
          <t>炮击战时40%概率造成1.4倍伤害。</t>
        </r>
      </text>
    </comment>
    <comment ref="AP38" authorId="0">
      <text>
        <r>
          <rPr>
            <sz val="9"/>
            <rFont val="宋体"/>
            <charset val="134"/>
          </rPr>
          <t>炮击战3%概率发动，攻击对方舰队旗舰，增加15点固定伤害且必定命中。</t>
        </r>
      </text>
    </comment>
    <comment ref="AO39" authorId="0">
      <text>
        <r>
          <rPr>
            <sz val="9"/>
            <rFont val="宋体"/>
            <charset val="134"/>
          </rPr>
          <t>作为旗舰时远征获得的资源增加8%。</t>
        </r>
      </text>
    </comment>
    <comment ref="AP39" authorId="0">
      <text/>
    </comment>
    <comment ref="AO40" authorId="0">
      <text>
        <r>
          <rPr>
            <sz val="9"/>
            <rFont val="宋体"/>
            <charset val="134"/>
          </rPr>
          <t>作为远征队伍旗舰时，远征大成功率提升8%。</t>
        </r>
      </text>
    </comment>
    <comment ref="AP40" authorId="0">
      <text/>
    </comment>
    <comment ref="AO41" authorId="0">
      <text>
        <r>
          <rPr>
            <sz val="9"/>
            <rFont val="宋体"/>
            <charset val="134"/>
          </rPr>
          <t>解锁开幕雷击，对单个目标造成伤害，威力为鱼雷战的110%。</t>
        </r>
      </text>
    </comment>
    <comment ref="AP41" authorId="0">
      <text>
        <r>
          <rPr>
            <sz val="9"/>
            <rFont val="宋体"/>
            <charset val="134"/>
          </rPr>
          <t>开幕雷击一起发射三枚鱼雷，威力为鱼雷值均值的8%，该鱼雷具有4%的穿甲属性，且中破时开幕雷击无视战损，并使被击中的目标回避-1（必须狸、獾在队伍中且同时使用本技能）。</t>
        </r>
      </text>
    </comment>
    <comment ref="AO42" authorId="0">
      <text>
        <r>
          <rPr>
            <sz val="9"/>
            <rFont val="宋体"/>
            <charset val="134"/>
          </rPr>
          <t>解锁开幕雷击，对单个目标造成伤害，威力为鱼雷战的110%。</t>
        </r>
      </text>
    </comment>
    <comment ref="AP42" authorId="0">
      <text>
        <r>
          <rPr>
            <sz val="9"/>
            <rFont val="宋体"/>
            <charset val="134"/>
          </rPr>
          <t>开幕雷击一起发射三枚鱼雷，威力为鱼雷值均值的8%，该鱼雷具有4%的穿甲属性，且中破时开幕雷击无视战损，并使被击中的目标回避-1（必须狸、獾在队伍中且同时使用本技能）。</t>
        </r>
      </text>
    </comment>
    <comment ref="AO43" authorId="0">
      <text>
        <r>
          <rPr>
            <sz val="9"/>
            <rFont val="宋体"/>
            <charset val="134"/>
          </rPr>
          <t>装备的防空炮将同时视为对潜装备，并且防空炮的对空值的80%视为对潜值。装备的对潜装备同时视为防空炮，并且对潜装备的对潜值的80%视为对空值。</t>
        </r>
      </text>
    </comment>
    <comment ref="AP43" authorId="0">
      <text/>
    </comment>
    <comment ref="AO44" authorId="0">
      <text>
        <r>
          <rPr>
            <sz val="9"/>
            <rFont val="宋体"/>
            <charset val="134"/>
          </rPr>
          <t>自身携带的装备获得160%的基础性能。</t>
        </r>
      </text>
    </comment>
    <comment ref="AP44" authorId="0">
      <text/>
    </comment>
    <comment ref="AO45" authorId="0">
      <text>
        <r>
          <rPr>
            <sz val="9"/>
            <rFont val="宋体"/>
            <charset val="134"/>
          </rPr>
          <t>攻击航速低于或等于自己的敌方单位时提升12%暴击率，被航速高于或等于自己的单位攻击时回避率提升12%。</t>
        </r>
      </text>
    </comment>
    <comment ref="AP45" authorId="0">
      <text/>
    </comment>
    <comment ref="AO46" authorId="0">
      <text>
        <r>
          <rPr>
            <sz val="9"/>
            <rFont val="宋体"/>
            <charset val="134"/>
          </rPr>
          <t>攻击航速低于或等于自己的敌方单位时提升12%暴击率，被航速高于或等于自己的单位攻击时回避率提升12%。</t>
        </r>
      </text>
    </comment>
    <comment ref="AP46" authorId="0">
      <text/>
    </comment>
    <comment ref="AO47" authorId="0">
      <text>
        <r>
          <rPr>
            <sz val="9"/>
            <rFont val="宋体"/>
            <charset val="134"/>
          </rPr>
          <t>攻击航速低于或等于自己的敌方单位时提升12%暴击率，被航速高于或等于自己的单位攻击时回避率提升12%。</t>
        </r>
      </text>
    </comment>
    <comment ref="AP47" authorId="0">
      <text/>
    </comment>
    <comment ref="AO48" authorId="0">
      <text>
        <r>
          <rPr>
            <sz val="9"/>
            <rFont val="宋体"/>
            <charset val="134"/>
          </rPr>
          <t>增加12点自身火力，增加20点对空值，攻击中型和小型船有35%概率造成1.5倍伤害</t>
        </r>
      </text>
    </comment>
    <comment ref="AP48" authorId="0">
      <text/>
    </comment>
    <comment ref="AO49" authorId="0">
      <text>
        <r>
          <rPr>
            <sz val="9"/>
            <rFont val="宋体"/>
            <charset val="134"/>
          </rPr>
          <t>降低80%自身受到的航空攻击的伤害。</t>
        </r>
      </text>
    </comment>
    <comment ref="AP49" authorId="0">
      <text/>
    </comment>
    <comment ref="AO50" authorId="0">
      <text>
        <r>
          <rPr>
            <sz val="9"/>
            <rFont val="宋体"/>
            <charset val="134"/>
          </rPr>
          <t>索敌提高7点，攻击轻巡，驱逐，潜艇类单位时命中率提升7%。</t>
        </r>
      </text>
    </comment>
    <comment ref="AP50" authorId="0">
      <text/>
    </comment>
    <comment ref="AO51" authorId="0">
      <text>
        <r>
          <rPr>
            <sz val="9"/>
            <rFont val="宋体"/>
            <charset val="134"/>
          </rPr>
          <t>自身和相邻位置的单位对空值提高30点。</t>
        </r>
      </text>
    </comment>
    <comment ref="AP51" authorId="0">
      <text/>
    </comment>
    <comment ref="AO52" authorId="0">
      <text>
        <r>
          <rPr>
            <sz val="9"/>
            <rFont val="宋体"/>
            <charset val="134"/>
          </rPr>
          <t>炮击战阶段有40%概率对两个相邻的单位造成90%的伤害,对水下单位无效。</t>
        </r>
      </text>
    </comment>
    <comment ref="AP52" authorId="0">
      <text/>
    </comment>
    <comment ref="AO53" authorId="0">
      <text>
        <r>
          <rPr>
            <sz val="9"/>
            <rFont val="宋体"/>
            <charset val="134"/>
          </rPr>
          <t>炮击战时40%概率造成1.4倍伤害。</t>
        </r>
      </text>
    </comment>
    <comment ref="AP53" authorId="0">
      <text/>
    </comment>
    <comment ref="AO54" authorId="0">
      <text>
        <r>
          <rPr>
            <sz val="9"/>
            <rFont val="宋体"/>
            <charset val="134"/>
          </rPr>
          <t>己方所有舰船索敌+5，命中+5。</t>
        </r>
      </text>
    </comment>
    <comment ref="AP54" authorId="0">
      <text>
        <r>
          <rPr>
            <sz val="9"/>
            <rFont val="宋体"/>
            <charset val="134"/>
          </rPr>
          <t>夜战时25%概率发动，对3个目标造成5%的伤害。</t>
        </r>
      </text>
    </comment>
    <comment ref="AO55" authorId="0">
      <text>
        <r>
          <rPr>
            <sz val="9"/>
            <rFont val="宋体"/>
            <charset val="134"/>
          </rPr>
          <t>宁海在舰队中时，战斗结束后全队获得的经验提升7%。</t>
        </r>
      </text>
    </comment>
    <comment ref="AP55" authorId="0">
      <text/>
    </comment>
    <comment ref="AO56" authorId="0">
      <text>
        <r>
          <rPr>
            <sz val="9"/>
            <rFont val="宋体"/>
            <charset val="134"/>
          </rPr>
          <t>位于平海下方的所有船只命中提高7。</t>
        </r>
      </text>
    </comment>
    <comment ref="AP56" authorId="0">
      <text/>
    </comment>
    <comment ref="AO57" authorId="0">
      <text>
        <r>
          <rPr>
            <sz val="9"/>
            <rFont val="宋体"/>
            <charset val="134"/>
          </rPr>
          <t>增加火力值25%，命中值10点，航速越低增加幅度越高，最多增加火力值50%，命中值20点。</t>
        </r>
      </text>
    </comment>
    <comment ref="AP57" authorId="0">
      <text/>
    </comment>
    <comment ref="AO58" authorId="0">
      <text>
        <r>
          <rPr>
            <sz val="9"/>
            <rFont val="宋体"/>
            <charset val="134"/>
          </rPr>
          <t>增加火力值25%，命中值10点，航速越低增加幅度越高，最多增加火力值50%，命中值20点。</t>
        </r>
      </text>
    </comment>
    <comment ref="AP58" authorId="0">
      <text/>
    </comment>
    <comment ref="AO59" authorId="0">
      <text>
        <r>
          <rPr>
            <sz val="9"/>
            <rFont val="宋体"/>
            <charset val="134"/>
          </rPr>
          <t>自身的鱼雷攻击有30%额外概率触发暴击。当队伍中特型驱逐舰的数量在4艘或4艘以上时，提升队伍中所有特型驱逐舰的鱼雷，命中，回避7点。</t>
        </r>
      </text>
    </comment>
    <comment ref="AP59" authorId="0">
      <text>
        <r>
          <rPr>
            <sz val="9"/>
            <rFont val="宋体"/>
            <charset val="134"/>
          </rPr>
          <t>提升自身2点耐久值；射程变为长。队伍中的特型驱逐舰小于等于2时，提升自身9点火力值、15点鱼雷值，（全阶段）自身攻击无法暴击，附带自身鱼雷值35%的固定伤害。</t>
        </r>
      </text>
    </comment>
    <comment ref="AO60" authorId="0">
      <text>
        <r>
          <rPr>
            <sz val="9"/>
            <rFont val="宋体"/>
            <charset val="134"/>
          </rPr>
          <t>炮击战时50%概率代替队伍中的特型驱逐舰承受攻击并免疫本次伤害（仅触发一次，且自身大破时无效）。当吹雪为旗舰时，提升其及自身的装甲值8点。</t>
        </r>
      </text>
    </comment>
    <comment ref="AP60" authorId="0">
      <text/>
    </comment>
    <comment ref="AO61" authorId="0">
      <text>
        <r>
          <rPr>
            <sz val="9"/>
            <rFont val="宋体"/>
            <charset val="134"/>
          </rPr>
          <t>自身火力值增加10点，鱼雷值和回避减少5点；炮击战时30%概率对敌方水上单位（优先攻击航母）触发特殊攻击，造成火力值100%的伤害且必定命中。（大破无法发动）</t>
        </r>
      </text>
    </comment>
    <comment ref="AP61" authorId="0">
      <text/>
    </comment>
    <comment ref="AO62" authorId="0">
      <text>
        <r>
          <rPr>
            <sz val="9"/>
            <rFont val="宋体"/>
            <charset val="134"/>
          </rPr>
          <t>鱼雷+30，回避+15，炮击战35%概率炮击变为30%概率额外暴击的雷击。该次后，不参与鱼雷战，回避-15至结束。</t>
        </r>
      </text>
    </comment>
    <comment ref="AP62" authorId="0">
      <text/>
    </comment>
    <comment ref="AO63" authorId="0">
      <text>
        <r>
          <rPr>
            <sz val="9"/>
            <rFont val="宋体"/>
            <charset val="134"/>
          </rPr>
          <t>夜战时己方所有舰船命中+10，增加自身被攻击概率40%。</t>
        </r>
      </text>
    </comment>
    <comment ref="AP63" authorId="0">
      <text/>
    </comment>
    <comment ref="AO64" authorId="0">
      <text>
        <r>
          <rPr>
            <sz val="9"/>
            <rFont val="宋体"/>
            <charset val="134"/>
          </rPr>
          <t>自己和位置处于自己上方的一艘舰船的装甲+12，对空+12，回避+12。</t>
        </r>
      </text>
    </comment>
    <comment ref="AP64" authorId="0">
      <text/>
    </comment>
    <comment ref="AO65" authorId="0">
      <text>
        <r>
          <rPr>
            <sz val="9"/>
            <rFont val="宋体"/>
            <charset val="134"/>
          </rPr>
          <t>鱼雷战和夜战时有28%额外概率触发暴击。</t>
        </r>
      </text>
    </comment>
    <comment ref="AP65" authorId="0">
      <text/>
    </comment>
    <comment ref="AO66" authorId="0">
      <text>
        <r>
          <rPr>
            <sz val="9"/>
            <rFont val="宋体"/>
            <charset val="134"/>
          </rPr>
          <t>炮击战时35%概率发动，无视目标装甲对目标造成目标当前耐久值50%伤害（上限200点），该次攻击必定命中（该技能大破状态不能发动）。</t>
        </r>
      </text>
    </comment>
    <comment ref="AP66" authorId="0">
      <text/>
    </comment>
    <comment ref="AO67" authorId="0">
      <text>
        <r>
          <rPr>
            <sz val="9"/>
            <rFont val="宋体"/>
            <charset val="134"/>
          </rPr>
          <t>攻击威力不会因为自身的耐久损伤而降低，并且夜战时火力，鱼雷，命中，回避增加30%。</t>
        </r>
      </text>
    </comment>
    <comment ref="AP67" authorId="0">
      <text/>
    </comment>
    <comment ref="AO68" authorId="0">
      <text>
        <r>
          <rPr>
            <sz val="9"/>
            <rFont val="宋体"/>
            <charset val="134"/>
          </rPr>
          <t>鱼雷战和夜战时有28%额外概率触发暴击。</t>
        </r>
      </text>
    </comment>
    <comment ref="AP68" authorId="0">
      <text/>
    </comment>
    <comment ref="AO69" authorId="0">
      <text>
        <r>
          <rPr>
            <sz val="9"/>
            <rFont val="宋体"/>
            <charset val="134"/>
          </rPr>
          <t>己方所有Z系列驱逐的攻击威力提升11%。</t>
        </r>
      </text>
    </comment>
    <comment ref="AP69" authorId="0">
      <text/>
    </comment>
    <comment ref="AO70" authorId="0">
      <text>
        <r>
          <rPr>
            <sz val="9"/>
            <rFont val="宋体"/>
            <charset val="134"/>
          </rPr>
          <t>己方所有Z系列驱逐命中提升10（多个单位携带此技能不重复生效）。</t>
        </r>
      </text>
    </comment>
    <comment ref="AP70" authorId="0">
      <text>
        <r>
          <rPr>
            <sz val="9"/>
            <rFont val="宋体"/>
            <charset val="134"/>
          </rPr>
          <t>提升自身16点鱼雷值。鱼雷战时，有3%概率额外发射1枚鱼雷，概率触发时所有鱼雷造成的伤害提升3%；每有一艘Z系驱逐提高12%发动概率。</t>
        </r>
      </text>
    </comment>
    <comment ref="AO71" authorId="0">
      <text>
        <r>
          <rPr>
            <sz val="9"/>
            <rFont val="宋体"/>
            <charset val="134"/>
          </rPr>
          <t>降低敌方全体驱逐舰，轻巡洋舰和重巡洋舰的回避及装甲值各12点，当敌方队伍中拥有战列舰或战列巡洋舰时，效果减半。</t>
        </r>
      </text>
    </comment>
    <comment ref="AP71" authorId="0">
      <text/>
    </comment>
    <comment ref="AO72" authorId="0">
      <text>
        <r>
          <rPr>
            <sz val="9"/>
            <rFont val="宋体"/>
            <charset val="134"/>
          </rPr>
          <t>降低敌方全体驱逐舰，轻巡洋舰和重巡洋舰的的火力值12点、命中值9点，当敌方队伍中拥有战列舰或战列巡洋舰时效果减半。</t>
        </r>
      </text>
    </comment>
    <comment ref="AP72" authorId="0">
      <text/>
    </comment>
    <comment ref="AO73" authorId="0">
      <text>
        <r>
          <rPr>
            <sz val="9"/>
            <rFont val="宋体"/>
            <charset val="134"/>
          </rPr>
          <t>Z31根据队伍中Z系驱逐的数量（包括自身）增加不同的能力，每多一艘额外增加一种能力，顺序为装甲，火力，鱼雷，回避，命中，对空。增加幅度为20%。</t>
        </r>
      </text>
    </comment>
    <comment ref="AP73" authorId="0">
      <text/>
    </comment>
    <comment ref="AO74" authorId="0">
      <text>
        <r>
          <rPr>
            <sz val="9"/>
            <rFont val="宋体"/>
            <charset val="134"/>
          </rPr>
          <t>自身被攻击概率提高22%，自身回避+11。</t>
        </r>
      </text>
    </comment>
    <comment ref="AP74" authorId="0">
      <text/>
    </comment>
    <comment ref="AO75" authorId="0">
      <text>
        <r>
          <rPr>
            <sz val="9"/>
            <rFont val="宋体"/>
            <charset val="134"/>
          </rPr>
          <t>炮击战时40%概率发动，无视目标装甲对目标造成自身装甲80%的固定伤害，该次攻击必定命中。</t>
        </r>
      </text>
    </comment>
    <comment ref="AP75" authorId="0">
      <text>
        <r>
          <rPr>
            <sz val="9"/>
            <rFont val="宋体"/>
            <charset val="134"/>
          </rPr>
          <t>炮击战时，优先攻击中、大型船，攻击时无视敌方1%的护甲，同时有3%概率造成2倍伤害。</t>
        </r>
      </text>
    </comment>
    <comment ref="AO76" authorId="0">
      <text>
        <r>
          <rPr>
            <sz val="9"/>
            <rFont val="宋体"/>
            <charset val="134"/>
          </rPr>
          <t>最大耐久增加11，每次战斗中能免疫一次致命伤害。</t>
        </r>
      </text>
    </comment>
    <comment ref="AP76" authorId="0">
      <text/>
    </comment>
    <comment ref="AO77" authorId="0">
      <text>
        <r>
          <rPr>
            <sz val="9"/>
            <rFont val="宋体"/>
            <charset val="134"/>
          </rPr>
          <t>对潜艇攻击时命中率提高30%，被鱼雷攻击时回避率提高30%。</t>
        </r>
      </text>
    </comment>
    <comment ref="AP77" authorId="0">
      <text/>
    </comment>
    <comment ref="AO78" authorId="0">
      <text>
        <r>
          <rPr>
            <sz val="9"/>
            <rFont val="宋体"/>
            <charset val="134"/>
          </rPr>
          <t>炮击战阶段时，50%概率代替自己上方船只承受攻击，并免疫此次伤害。（该技能每次战斗只触发一次，大破状态不能发动）</t>
        </r>
      </text>
    </comment>
    <comment ref="AP78" authorId="0">
      <text/>
    </comment>
    <comment ref="AO79" authorId="0">
      <text>
        <r>
          <rPr>
            <sz val="9"/>
            <rFont val="宋体"/>
            <charset val="134"/>
          </rPr>
          <t>昼战全阶段锁定攻击敌方对应位置的船只，炮击战35%概率发动特殊攻击，造成额外20点固定伤害且必定命中。</t>
        </r>
      </text>
    </comment>
    <comment ref="AP79" authorId="0">
      <text/>
    </comment>
    <comment ref="AO80" authorId="0">
      <text>
        <r>
          <rPr>
            <sz val="9"/>
            <rFont val="宋体"/>
            <charset val="134"/>
          </rPr>
          <t>每次出征可以免疫1次鱼雷攻击，提升35%自身所装备鱼雷的鱼雷值和反潜装备的反潜值。</t>
        </r>
      </text>
    </comment>
    <comment ref="AP80" authorId="0">
      <text/>
    </comment>
    <comment ref="AO81" authorId="0">
      <text>
        <r>
          <rPr>
            <sz val="9"/>
            <rFont val="宋体"/>
            <charset val="134"/>
          </rPr>
          <t>自身对潜+20，战斗中相邻上下单位的回避+20。</t>
        </r>
      </text>
    </comment>
    <comment ref="AP81" authorId="0">
      <text/>
    </comment>
    <comment ref="AO82" authorId="0">
      <text>
        <r>
          <rPr>
            <sz val="9"/>
            <rFont val="宋体"/>
            <charset val="134"/>
          </rPr>
          <t>图鉴中每开启1艘弗莱彻级舰船，增加自己火力，装甲，对空，命中，回避，鱼雷，幸运，对潜面板属性各1点。</t>
        </r>
      </text>
    </comment>
    <comment ref="AP82" authorId="0">
      <text/>
    </comment>
    <comment ref="AO83" authorId="0">
      <text>
        <r>
          <rPr>
            <sz val="9"/>
            <rFont val="宋体"/>
            <charset val="134"/>
          </rPr>
          <t>增加8点索敌值，60%的索敌视为火力和对空。</t>
        </r>
      </text>
    </comment>
    <comment ref="AP83" authorId="0">
      <text/>
    </comment>
    <comment ref="AO84" authorId="0">
      <text>
        <r>
          <rPr>
            <sz val="9"/>
            <rFont val="宋体"/>
            <charset val="134"/>
          </rPr>
          <t>增加8点索敌值，60%的索敌视为火力和对空。</t>
        </r>
      </text>
    </comment>
    <comment ref="AP84" authorId="0">
      <text>
        <r>
          <rPr>
            <sz val="9"/>
            <rFont val="宋体"/>
            <charset val="134"/>
          </rPr>
          <t>装备的索敌值9%同时视为火力值和对空值。自身耐久值高于3%最大耐久时，提升自身12%暴击率、12点鱼雷值、12点闪避值。</t>
        </r>
      </text>
    </comment>
    <comment ref="AO85" authorId="0">
      <text>
        <r>
          <rPr>
            <sz val="9"/>
            <rFont val="宋体"/>
            <charset val="134"/>
          </rPr>
          <t>提高自身携带导弹和发射架类装备4/7/10点火力值，随机降低三名敌方单位5/10/15回避值、命中值、火力值和装甲值，对位敌人不参与首轮炮击。</t>
        </r>
      </text>
    </comment>
    <comment ref="AP85" authorId="0">
      <text/>
    </comment>
    <comment ref="AO86" authorId="0">
      <text>
        <r>
          <rPr>
            <sz val="9"/>
            <rFont val="宋体"/>
            <charset val="134"/>
          </rPr>
          <t>自身战斗造成伤害提升15%，命中+10，演习获得经验提升15%。</t>
        </r>
      </text>
    </comment>
    <comment ref="AP86" authorId="0">
      <text/>
    </comment>
    <comment ref="AO87" authorId="0">
      <text>
        <r>
          <rPr>
            <sz val="9"/>
            <rFont val="宋体"/>
            <charset val="134"/>
          </rPr>
          <t>增加自己和相邻两艘驱逐舰的火力值7点，鱼雷值6点，遭受鱼雷攻击时增加自己回避35点。</t>
        </r>
      </text>
    </comment>
    <comment ref="AP87" authorId="0">
      <text/>
    </comment>
    <comment ref="AO88" authorId="0">
      <text>
        <r>
          <rPr>
            <sz val="9"/>
            <rFont val="宋体"/>
            <charset val="134"/>
          </rPr>
          <t>全阶段受到攻击时有25%概率免疫所有伤害。</t>
        </r>
      </text>
    </comment>
    <comment ref="AP88" authorId="0">
      <text/>
    </comment>
    <comment ref="AO89" authorId="0">
      <text>
        <r>
          <rPr>
            <sz val="9"/>
            <rFont val="宋体"/>
            <charset val="134"/>
          </rPr>
          <t>根据玩家总出征次数（上限30000次）增加自身火力最多4/8/12点，自身暴击率最多4%/8%/12%</t>
        </r>
      </text>
    </comment>
    <comment ref="AP89" authorId="0">
      <text>
        <r>
          <rPr>
            <sz val="9"/>
            <rFont val="宋体"/>
            <charset val="134"/>
          </rPr>
          <t>单纵阵时增加我方全体战列5/10/15点装甲值，梯形阵时增加我方全体战巡4/8/12点回避值和命中值，敌方主力舰≥3时增加我方全体10%/15%/20%暴击伤害。当自身不为旗舰时，单纵阵时增加自身10/15/20点火力值，梯形阵时增加自身10%/15%/20%暴击率，敌方主力舰≥3时增加自身10/15/25点装甲值。当自身为旗舰时，增加自身5/10/20点火力值、5/15/25点装甲值、4/8/12点命中值和回避值、10%/15%/20%暴击率和暴击伤害。</t>
        </r>
      </text>
    </comment>
    <comment ref="AO90" authorId="0">
      <text>
        <r>
          <rPr>
            <sz val="9"/>
            <rFont val="宋体"/>
            <charset val="134"/>
          </rPr>
          <t>炮击战时15%/15%/20%概率发动，对1/2/2个目标造成108%/112%/116%的伤害，队伍中每有一艘“BIG SEVEN”舰船，都会增加5%发动几率。</t>
        </r>
      </text>
    </comment>
    <comment ref="AP90" authorId="0">
      <text>
        <r>
          <rPr>
            <sz val="9"/>
            <rFont val="宋体"/>
            <charset val="134"/>
          </rPr>
          <t>提升自身所装备的大口径主炮类装备的火力5点，单纵或者梯形阵时增加自身火力5点和命中15点。</t>
        </r>
      </text>
    </comment>
    <comment ref="AO91" authorId="0">
      <text>
        <r>
          <rPr>
            <sz val="9"/>
            <rFont val="宋体"/>
            <charset val="134"/>
          </rPr>
          <t>炮击战时15%/15%/20%概率发动，对1/2/2个目标造成108%/112%/116%的伤害，队伍中每有一艘“BIG SEVEN”舰船，都会增加5%发动几率。</t>
        </r>
      </text>
    </comment>
    <comment ref="AP91" authorId="0">
      <text>
        <r>
          <rPr>
            <sz val="9"/>
            <rFont val="宋体"/>
            <charset val="134"/>
          </rPr>
          <t>增加自身15%/20%/25%暴击率和30%/40%/50%被暴击率。炮击战阶段攻击战列舰时无视目标50%/75%/100%的装甲值。</t>
        </r>
      </text>
    </comment>
    <comment ref="AO92" authorId="0">
      <text>
        <r>
          <rPr>
            <sz val="9"/>
            <rFont val="宋体"/>
            <charset val="134"/>
          </rPr>
          <t>战斗点距离出发点越远战斗力越高，每阶段装甲，对空，命中，火力，暴击率，回避提升3点，演习时获得第五节点效果，同时经验增加9%。</t>
        </r>
      </text>
    </comment>
    <comment ref="AP92" authorId="0">
      <text/>
    </comment>
    <comment ref="AO93" authorId="0">
      <text>
        <r>
          <rPr>
            <sz val="9"/>
            <rFont val="宋体"/>
            <charset val="134"/>
          </rPr>
          <t>T优时，自身基础火力值提升40%，基础命中值提升40%。</t>
        </r>
      </text>
    </comment>
    <comment ref="AP93" authorId="0">
      <text/>
    </comment>
    <comment ref="AO94" authorId="0">
      <text>
        <r>
          <rPr>
            <sz val="9"/>
            <rFont val="宋体"/>
            <charset val="134"/>
          </rPr>
          <t>降低自身命中值5点，提升自身15%暴击率。战斗全阶段每受到一次攻击（含未命中）,提升自身火力值13点。</t>
        </r>
      </text>
    </comment>
    <comment ref="AP94" authorId="0">
      <text/>
    </comment>
    <comment ref="AO95" authorId="0">
      <text>
        <r>
          <rPr>
            <sz val="9"/>
            <rFont val="宋体"/>
            <charset val="134"/>
          </rPr>
          <t>炮击战时15%/15%/20%概率发动，对1/2/2个目标造成108%/112%/116%的伤害，队伍中每有一艘“BIG SEVEN”舰船，都会增加5%发动几率。</t>
        </r>
      </text>
    </comment>
    <comment ref="AP95" authorId="0">
      <text/>
    </comment>
    <comment ref="AO96" authorId="0">
      <text>
        <r>
          <rPr>
            <sz val="9"/>
            <rFont val="宋体"/>
            <charset val="134"/>
          </rPr>
          <t>根据战斗受损程度增加火力，最多21%。</t>
        </r>
      </text>
    </comment>
    <comment ref="AP96" authorId="0">
      <text>
        <r>
          <rPr>
            <sz val="9"/>
            <rFont val="宋体"/>
            <charset val="134"/>
          </rPr>
          <t>炮击战时15%/15%/20%概率发动，对1/2/2个目标造成108%/112%/116%的伤害，队伍中每有一艘“BIG SEVEN”舰船，都会增加5%发动几率。</t>
        </r>
      </text>
    </comment>
    <comment ref="AO97" authorId="0">
      <text>
        <r>
          <rPr>
            <sz val="9"/>
            <rFont val="宋体"/>
            <charset val="134"/>
          </rPr>
          <t>旗舰技，为全队航速27节以下的战列/航战/战巡/重炮提供炮击战加成</t>
        </r>
      </text>
    </comment>
    <comment ref="AP97" authorId="0">
      <text>
        <r>
          <rPr>
            <sz val="9"/>
            <rFont val="宋体"/>
            <charset val="134"/>
          </rPr>
          <t>自身暴击率提升2%，自身每损失5点HP，在炮击战中便会增加1点固定伤害，最多增加1点固定伤害。</t>
        </r>
      </text>
    </comment>
    <comment ref="AO98" authorId="0">
      <text>
        <r>
          <rPr>
            <sz val="9"/>
            <rFont val="宋体"/>
            <charset val="134"/>
          </rPr>
          <t>旗舰技，战斗中队伍中U国国籍船只的回避+10，炮击战阶段的火力+10，命中+10。</t>
        </r>
      </text>
    </comment>
    <comment ref="AP98" authorId="0">
      <text/>
    </comment>
    <comment ref="AO99" authorId="0">
      <text>
        <r>
          <rPr>
            <sz val="9"/>
            <rFont val="宋体"/>
            <charset val="134"/>
          </rPr>
          <t>火力+20，命中-6，战斗中免疫第一次被攻击时受到的伤害（无论是否命中）。</t>
        </r>
      </text>
    </comment>
    <comment ref="AP99" authorId="0">
      <text/>
    </comment>
    <comment ref="AO100" authorId="0">
      <text>
        <r>
          <rPr>
            <sz val="9"/>
            <rFont val="宋体"/>
            <charset val="134"/>
          </rPr>
          <t>增加自身9%暴击率。中破、大破时攻击无视对方护甲。暴击时造成伤害无视对方护甲。</t>
        </r>
      </text>
    </comment>
    <comment ref="AP100" authorId="0">
      <text>
        <r>
          <rPr>
            <sz val="9"/>
            <rFont val="宋体"/>
            <charset val="134"/>
          </rPr>
          <t>增加自己命中值1点，回避1点。反航战时，自己攻击造成的最终伤害提高4%。T劣时，自己攻击造成的最终伤害提高7%。</t>
        </r>
      </text>
    </comment>
    <comment ref="AO101" authorId="0">
      <text>
        <r>
          <rPr>
            <sz val="9"/>
            <rFont val="宋体"/>
            <charset val="134"/>
          </rPr>
          <t>队伍中该舰下方位置的3艘航母（轻航，正规航母，装甲航母）增加回避6点，并且炮击战可进行二次攻击，但二次攻击的伤害减低50%。</t>
        </r>
      </text>
    </comment>
    <comment ref="AP101" authorId="0">
      <text/>
    </comment>
    <comment ref="AO102" authorId="0">
      <text>
        <r>
          <rPr>
            <sz val="9"/>
            <rFont val="宋体"/>
            <charset val="134"/>
          </rPr>
          <t>当队伍中战列数量大于2时，增加全队战列舰9%暴击率，9点命中值；当队伍中没有战列时，增加自身25%暴击率，20点装甲值。炮击战阶段，被齐柏林命中的非旗舰单位在炮击战阶段不再行动。</t>
        </r>
      </text>
    </comment>
    <comment ref="AP102" authorId="0">
      <text/>
    </comment>
    <comment ref="AO103" authorId="0">
      <text>
        <r>
          <rPr>
            <sz val="9"/>
            <rFont val="宋体"/>
            <charset val="134"/>
          </rPr>
          <t>提升自身10点火力值和航空战25点制空值；制空权劣势和丧失时不降低舰载机伤害，制空权均势、优势和确保时增加舰载机15%伤害。</t>
        </r>
      </text>
    </comment>
    <comment ref="AP103" authorId="0">
      <text/>
    </comment>
    <comment ref="AO104" authorId="0">
      <text>
        <r>
          <rPr>
            <sz val="9"/>
            <rFont val="宋体"/>
            <charset val="134"/>
          </rPr>
          <t>增加自身回避20点，并且队伍中没有其余航母（航母，轻母，装母）存在时，自身射程变更为长,火力加成55点</t>
        </r>
      </text>
    </comment>
    <comment ref="AP104" authorId="0">
      <text>
        <r>
          <rPr>
            <sz val="9"/>
            <rFont val="宋体"/>
            <charset val="134"/>
          </rPr>
          <t>增加自身闪避值1点、火力值15点与暴击率2%，首轮炮击必中。炮击战阶段，优先攻击敌方耐久值最高的单位，被命中的单位降低装甲值1点与火力值1点。</t>
        </r>
      </text>
    </comment>
    <comment ref="AO105" authorId="0">
      <text>
        <r>
          <rPr>
            <sz val="9"/>
            <rFont val="宋体"/>
            <charset val="134"/>
          </rPr>
          <t>降低敌方所有潜艇单位的命中值8点，回避值5点（多个单位携带此技能不重复生效）。</t>
        </r>
      </text>
    </comment>
    <comment ref="AP105" authorId="0">
      <text/>
    </comment>
    <comment ref="AO106" authorId="0">
      <text>
        <r>
          <rPr>
            <sz val="9"/>
            <rFont val="宋体"/>
            <charset val="134"/>
          </rPr>
          <t>降低敌方所有潜艇单位的命中值8点，回避值5点（多个单位携带此技能不重复生效）。</t>
        </r>
      </text>
    </comment>
    <comment ref="AP106" authorId="0">
      <text/>
    </comment>
    <comment ref="AO107" authorId="0">
      <text>
        <r>
          <rPr>
            <sz val="9"/>
            <rFont val="宋体"/>
            <charset val="134"/>
          </rPr>
          <t>增加自身鱼雷机8点对潜值，增加自身轰炸机8点轰炸值。</t>
        </r>
      </text>
    </comment>
    <comment ref="AP107" authorId="0">
      <text/>
    </comment>
    <comment ref="AO108" authorId="0">
      <text>
        <r>
          <rPr>
            <sz val="9"/>
            <rFont val="宋体"/>
            <charset val="134"/>
          </rPr>
          <t>战斗机对空值+30%，战斗中鱼雷机威力+15%。</t>
        </r>
      </text>
    </comment>
    <comment ref="AP108" authorId="0">
      <text/>
    </comment>
    <comment ref="AO109" authorId="0">
      <text>
        <r>
          <rPr>
            <sz val="9"/>
            <rFont val="宋体"/>
            <charset val="134"/>
          </rPr>
          <t>攻击航速低于或等于自己的敌方单位时提升12%暴击率，被航速高于或等于自己的单位攻击时回避率提升12%。</t>
        </r>
      </text>
    </comment>
    <comment ref="AP109" authorId="0">
      <text>
        <r>
          <rPr>
            <sz val="9"/>
            <rFont val="宋体"/>
            <charset val="134"/>
          </rPr>
          <t>炮击战时2%概率发动，攻击2个目标，若目标是中型或小型船只，造成12%的伤害。</t>
        </r>
      </text>
    </comment>
    <comment ref="AO110" authorId="0">
      <text>
        <r>
          <rPr>
            <sz val="9"/>
            <rFont val="宋体"/>
            <charset val="134"/>
          </rPr>
          <t>炮击战阶段时，60%概率代替旗舰承受攻击，并获得80%伤害减免（该技能大破状态不能发动，自身旗舰无效）。</t>
        </r>
      </text>
    </comment>
    <comment ref="AP110" authorId="0">
      <text/>
    </comment>
    <comment ref="AO111" authorId="0">
      <text>
        <r>
          <rPr>
            <sz val="9"/>
            <rFont val="宋体"/>
            <charset val="134"/>
          </rPr>
          <t>队伍中每一艘巡洋舰（包括自己），都为自己提供火力值加成6点，鱼雷值加成6点。</t>
        </r>
      </text>
    </comment>
    <comment ref="AP111" authorId="0">
      <text/>
    </comment>
    <comment ref="AO112" authorId="0">
      <text>
        <r>
          <rPr>
            <sz val="9"/>
            <rFont val="宋体"/>
            <charset val="134"/>
          </rPr>
          <t>如果敌方单位中存在昆西，则青叶全阶段优先攻击昆西。当敌方单位没有昆西的情况下，闭幕雷击阶段，35%概率将目标变成旗舰。增加自身鱼雷值20点。</t>
        </r>
      </text>
    </comment>
    <comment ref="AP112" authorId="0">
      <text/>
    </comment>
    <comment ref="AO113" authorId="0">
      <text>
        <r>
          <rPr>
            <sz val="9"/>
            <rFont val="宋体"/>
            <charset val="134"/>
          </rPr>
          <t>30%概率发动，将单次高于5点的伤害降低为5点。</t>
        </r>
      </text>
    </comment>
    <comment ref="AP113" authorId="0">
      <text/>
    </comment>
    <comment ref="AO114" authorId="0">
      <text>
        <r>
          <rPr>
            <sz val="9"/>
            <rFont val="宋体"/>
            <charset val="134"/>
          </rPr>
          <t>30%概率发动，将单次高于5点的伤害降低为5点。</t>
        </r>
      </text>
    </comment>
    <comment ref="AP114" authorId="0">
      <text/>
    </comment>
    <comment ref="AO115" authorId="0">
      <text>
        <r>
          <rPr>
            <sz val="9"/>
            <rFont val="宋体"/>
            <charset val="134"/>
          </rPr>
          <t>根据总出征次数（上限20000次）增加自己火力值最多18点，对空值最多18。</t>
        </r>
      </text>
    </comment>
    <comment ref="AP115" authorId="0">
      <text/>
    </comment>
    <comment ref="AO116" authorId="0">
      <text>
        <r>
          <rPr>
            <sz val="9"/>
            <rFont val="宋体"/>
            <charset val="134"/>
          </rPr>
          <t>遭受鱼雷攻击时受到伤害减少30%，回避值降低15点，增加自身火力与装甲20点</t>
        </r>
      </text>
    </comment>
    <comment ref="AP116" authorId="0">
      <text/>
    </comment>
    <comment ref="AO117" authorId="0">
      <text>
        <r>
          <rPr>
            <sz val="9"/>
            <rFont val="宋体"/>
            <charset val="134"/>
          </rPr>
          <t>为自身和相邻船只增加10点回避。</t>
        </r>
      </text>
    </comment>
    <comment ref="AP117" authorId="0">
      <text/>
    </comment>
    <comment ref="AO118" authorId="0">
      <text>
        <r>
          <rPr>
            <sz val="9"/>
            <rFont val="宋体"/>
            <charset val="134"/>
          </rPr>
          <t>炮击战时40%概率造成1.4倍伤害。</t>
        </r>
      </text>
    </comment>
    <comment ref="AP118" authorId="0">
      <text/>
    </comment>
    <comment ref="AO119" authorId="0">
      <text>
        <r>
          <rPr>
            <sz val="9"/>
            <rFont val="宋体"/>
            <charset val="134"/>
          </rPr>
          <t>当没有受到伤害时，为自己和相邻的船只增加10点回避，当受到伤害后，自身回避+5。</t>
        </r>
      </text>
    </comment>
    <comment ref="AP119" authorId="0">
      <text/>
    </comment>
    <comment ref="AO120" authorId="0">
      <text>
        <r>
          <rPr>
            <sz val="9"/>
            <rFont val="宋体"/>
            <charset val="134"/>
          </rPr>
          <t>增加队伍中轻巡、雷巡、重巡、驱逐在鱼雷战、开幕雷击阶段的命中率15%；增加队伍中所有驱逐舰鱼雷值9点。</t>
        </r>
      </text>
    </comment>
    <comment ref="AP120" authorId="0">
      <text/>
    </comment>
    <comment ref="AO121" authorId="0">
      <text>
        <r>
          <rPr>
            <sz val="9"/>
            <rFont val="宋体"/>
            <charset val="134"/>
          </rPr>
          <t>增加自身火力值7点，增加我方所有驱逐舰的火力值6点、反潜值7点。昼战炮击战阶段击中轻巡、重巡时有30%概率造成15点额外固定伤害</t>
        </r>
      </text>
    </comment>
    <comment ref="AP121" authorId="0">
      <text/>
    </comment>
    <comment ref="AO122" authorId="0">
      <text>
        <r>
          <rPr>
            <sz val="9"/>
            <rFont val="宋体"/>
            <charset val="134"/>
          </rPr>
          <t>降低敌方小型船的闪避值12点、火力值8点。炮击战时，命中装甲值低于50目标时增加20%伤害。</t>
        </r>
      </text>
    </comment>
    <comment ref="AP122" authorId="0">
      <text/>
    </comment>
    <comment ref="AO123" authorId="0">
      <text>
        <r>
          <rPr>
            <sz val="9"/>
            <rFont val="宋体"/>
            <charset val="134"/>
          </rPr>
          <t>提升上方所有单位6点装甲值和自身5点对空与火力值，炮击战阶段优先攻击轻巡、驱逐。</t>
        </r>
      </text>
    </comment>
    <comment ref="AP123" authorId="0">
      <text/>
    </comment>
    <comment ref="AO124" authorId="0">
      <text>
        <r>
          <rPr>
            <sz val="9"/>
            <rFont val="宋体"/>
            <charset val="134"/>
          </rPr>
          <t>提升全队的装甲、回避、对空值5点，对C国船只3倍效果。</t>
        </r>
      </text>
    </comment>
    <comment ref="AP124" authorId="0">
      <text/>
    </comment>
    <comment ref="AO125" authorId="0">
      <text>
        <r>
          <rPr>
            <sz val="9"/>
            <rFont val="宋体"/>
            <charset val="134"/>
          </rPr>
          <t>增加自身及相邻船只对空值8点，自身鱼雷暴击率增加15%（多个单位携带此技能不重复生效）。</t>
        </r>
      </text>
    </comment>
    <comment ref="AP125" authorId="0">
      <text/>
    </comment>
    <comment ref="AO126" authorId="0">
      <text>
        <r>
          <rPr>
            <sz val="9"/>
            <rFont val="宋体"/>
            <charset val="134"/>
          </rPr>
          <t>增加自身及相邻船只对空值8点，自身鱼雷暴击率增加15%（多个单位携带此技能不重复生效）。</t>
        </r>
      </text>
    </comment>
    <comment ref="AP126" authorId="0">
      <text/>
    </comment>
    <comment ref="AO127" authorId="0">
      <text>
        <r>
          <rPr>
            <sz val="9"/>
            <rFont val="宋体"/>
            <charset val="134"/>
          </rPr>
          <t>自身有50%的概率参与开幕雷击。闭幕鱼雷阶段有50%的概率额外发射一枚鱼雷。</t>
        </r>
      </text>
    </comment>
    <comment ref="AP127" authorId="0">
      <text/>
    </comment>
    <comment ref="AO128" authorId="0">
      <text>
        <r>
          <rPr>
            <sz val="9"/>
            <rFont val="宋体"/>
            <charset val="134"/>
          </rPr>
          <t>增加自身所携带鱼雷装备5点鱼雷值；队伍中有雷击值的角色大于等于3时，增加自身闭幕雷击阶段12点命中值和15%暴击率。</t>
        </r>
      </text>
    </comment>
    <comment ref="AP128" authorId="0">
      <text/>
    </comment>
    <comment ref="AO129" authorId="0">
      <text>
        <r>
          <rPr>
            <sz val="9"/>
            <rFont val="宋体"/>
            <charset val="134"/>
          </rPr>
          <t>自身有75%概率参与开幕雷击。炮击战自身未造成伤害时，闭幕鱼雷阶段额外发射一枚鱼雷。</t>
        </r>
      </text>
    </comment>
    <comment ref="AP129" authorId="0">
      <text/>
    </comment>
    <comment ref="AO130" authorId="0">
      <text>
        <r>
          <rPr>
            <sz val="9"/>
            <rFont val="宋体"/>
            <charset val="134"/>
          </rPr>
          <t>将所有己方其他舰船的幸运吸收至自身，每9点幸运增加1%回避率。</t>
        </r>
      </text>
    </comment>
    <comment ref="AP130" authorId="0">
      <text>
        <r>
          <rPr>
            <sz val="9"/>
            <rFont val="宋体"/>
            <charset val="134"/>
          </rPr>
          <t>旗舰不为自身时，自身的幸运值按一定百分比转为旗舰的火力值（16%）点、对空值（3%）点和回避值（3%）点。旗舰为自身时，增加除自身外全队的回避值1点和对空值15点。</t>
        </r>
      </text>
    </comment>
    <comment ref="AO131" authorId="0">
      <text>
        <r>
          <rPr>
            <sz val="9"/>
            <rFont val="宋体"/>
            <charset val="134"/>
          </rPr>
          <t>在先制鱼雷、鱼雷战、夜战降低己方所受到65%的鱼雷伤害，降低我方旗舰18%被攻击概率，鱼雷战阶段命中敌方主力舰时造成20%的额外伤害</t>
        </r>
      </text>
    </comment>
    <comment ref="AP131" authorId="0">
      <text/>
    </comment>
    <comment ref="AO132" authorId="0">
      <text>
        <r>
          <rPr>
            <sz val="9"/>
            <rFont val="宋体"/>
            <charset val="134"/>
          </rPr>
          <t>队伍中驱逐舰数量大于等于3时，增加自身25点鱼雷值；鱼雷战阶段，命中中型或大型船时有50%概率造成20点额外固定伤害</t>
        </r>
      </text>
    </comment>
    <comment ref="AP132" authorId="0">
      <text/>
    </comment>
    <comment ref="AO133" authorId="0">
      <text>
        <r>
          <rPr>
            <sz val="9"/>
            <rFont val="宋体"/>
            <charset val="134"/>
          </rPr>
          <t>战斗中，自身火力、装甲-10、回避-5，旗舰对空、装甲+30、回避+15。(自身旗舰无效）</t>
        </r>
      </text>
    </comment>
    <comment ref="AP133" authorId="0">
      <text/>
    </comment>
    <comment ref="AO134" authorId="0">
      <text>
        <r>
          <rPr>
            <sz val="9"/>
            <rFont val="宋体"/>
            <charset val="134"/>
          </rPr>
          <t>这个技能并没有什么鸟用。</t>
        </r>
      </text>
    </comment>
    <comment ref="AP134" authorId="0">
      <text>
        <r>
          <rPr>
            <sz val="9"/>
            <rFont val="宋体"/>
            <charset val="134"/>
          </rPr>
          <t>提升自身对空和装甲3点，提升自己在炮击战阶段被航母攻击概率4%。</t>
        </r>
      </text>
    </comment>
    <comment ref="AO135" authorId="0">
      <text>
        <r>
          <rPr>
            <sz val="9"/>
            <rFont val="宋体"/>
            <charset val="134"/>
          </rPr>
          <t>战斗中，全队驱逐舰命中+6，鱼雷值+6，敌方驱逐舰命中-12。</t>
        </r>
      </text>
    </comment>
    <comment ref="AP135" authorId="0">
      <text/>
    </comment>
    <comment ref="AO136" authorId="0">
      <text>
        <r>
          <rPr>
            <sz val="9"/>
            <rFont val="宋体"/>
            <charset val="134"/>
          </rPr>
          <t>昼战时火力不会因为自身受到的耐久损伤而降低，受到伤害后，根据受伤程度增加暴击率，中破状态下免疫航空攻击。</t>
        </r>
      </text>
    </comment>
    <comment ref="AP136" authorId="0">
      <text/>
    </comment>
    <comment ref="AO137" authorId="0">
      <text>
        <r>
          <rPr>
            <sz val="9"/>
            <rFont val="宋体"/>
            <charset val="134"/>
          </rPr>
          <t>增加自身索敌值15点，火力值15点。鱼雷战阶段命中对应位置敌人时有50%几率造成额外25%伤害。</t>
        </r>
      </text>
    </comment>
    <comment ref="AP137" authorId="0">
      <text/>
    </comment>
    <comment ref="AO138" authorId="0">
      <text>
        <r>
          <rPr>
            <sz val="9"/>
            <rFont val="宋体"/>
            <charset val="134"/>
          </rPr>
          <t>队伍平均索敌值低于敌方时提升自身30点回避值，降低2点命中值；队伍平均索敌值高于敌方时提升自身30%暴击率。</t>
        </r>
      </text>
    </comment>
    <comment ref="AP138" authorId="0">
      <text/>
    </comment>
    <comment ref="AO139" authorId="0">
      <text>
        <r>
          <rPr>
            <sz val="9"/>
            <rFont val="宋体"/>
            <charset val="134"/>
          </rPr>
          <t>自身鱼雷值+20，战斗中不受中破以及大破带来的属性减益效果。</t>
        </r>
      </text>
    </comment>
    <comment ref="AP139" authorId="0">
      <text/>
    </comment>
    <comment ref="AO140" authorId="0">
      <text>
        <r>
          <rPr>
            <sz val="9"/>
            <rFont val="宋体"/>
            <charset val="134"/>
          </rPr>
          <t>增加4点自身航速，增加25点回避值。</t>
        </r>
      </text>
    </comment>
    <comment ref="AP140" authorId="0">
      <text/>
    </comment>
    <comment ref="AO141" authorId="0">
      <text>
        <r>
          <rPr>
            <sz val="9"/>
            <rFont val="宋体"/>
            <charset val="134"/>
          </rPr>
          <t>根据总出征次数（上限20000次）增加自己命中值最多12点，暴击率最多12%。</t>
        </r>
      </text>
    </comment>
    <comment ref="AP141" authorId="0">
      <text/>
    </comment>
    <comment ref="AO142" authorId="0">
      <text>
        <r>
          <rPr>
            <sz val="9"/>
            <rFont val="宋体"/>
            <charset val="134"/>
          </rPr>
          <t>必定优先攻击航母、轻母和装母，攻击航母类单位（轻母、航母，装甲航母）时，命中值增加10点，且暴击时伤害为习得技能前的1.2倍。</t>
        </r>
      </text>
    </comment>
    <comment ref="AP142" authorId="0">
      <text/>
    </comment>
    <comment ref="AO143" authorId="0">
      <text>
        <r>
          <rPr>
            <sz val="9"/>
            <rFont val="宋体"/>
            <charset val="134"/>
          </rPr>
          <t>增加自身耐久5点，增加暴击几率20%。</t>
        </r>
      </text>
    </comment>
    <comment ref="AP143" authorId="0">
      <text>
        <r>
          <rPr>
            <sz val="9"/>
            <rFont val="宋体"/>
            <charset val="134"/>
          </rPr>
          <t>队伍中每有一艘潜艇，都会增加所有潜艇的命中率2%及暴击率2%，这个技能只在旗舰是U型潜艇时生效。</t>
        </r>
      </text>
    </comment>
    <comment ref="AO144" authorId="0">
      <text>
        <r>
          <rPr>
            <sz val="9"/>
            <rFont val="宋体"/>
            <charset val="134"/>
          </rPr>
          <t>自身可以进行先制鱼雷。增加自身10点回避值和10点火力值。</t>
        </r>
      </text>
    </comment>
    <comment ref="AP144" authorId="0">
      <text/>
    </comment>
    <comment ref="AO145" authorId="0">
      <text>
        <r>
          <rPr>
            <sz val="9"/>
            <rFont val="宋体"/>
            <charset val="134"/>
          </rPr>
          <t>非中破、大破状态下，提升自身闪避值20点、装甲值15点，降低自身火力值7点；中破状态下，自身火力不受战损影响</t>
        </r>
      </text>
    </comment>
    <comment ref="AP145" authorId="0">
      <text>
        <r>
          <rPr>
            <sz val="9"/>
            <rFont val="宋体"/>
            <charset val="134"/>
          </rPr>
          <t>提升自身火力值1点，降低自身闪避值5点，降低敌方战列和战巡的火力值1点、闪避值1点（对敌方旗舰无效）。</t>
        </r>
      </text>
    </comment>
    <comment ref="AO146" authorId="0">
      <text>
        <r>
          <rPr>
            <sz val="9"/>
            <rFont val="宋体"/>
            <charset val="134"/>
          </rPr>
          <t>增加自身30%被攻击概率，提升两侧友方单位18%暴击率，自身中破、大破状态下无法参与任何攻击。</t>
        </r>
      </text>
    </comment>
    <comment ref="AP146" authorId="0">
      <text>
        <r>
          <rPr>
            <sz val="9"/>
            <rFont val="宋体"/>
            <charset val="134"/>
          </rPr>
          <t>增加自身与旗舰12点火力值和2点装甲值。敌方全队平均火力低于南达科他自身火力值时，炮击战阶段增加自身与旗舰2%炮击伤害，敌方全队平均火力值高于南达科他火力值时，增加自身与旗舰18%暴击率。</t>
        </r>
      </text>
    </comment>
    <comment ref="AO147" authorId="0">
      <text>
        <r>
          <rPr>
            <sz val="9"/>
            <rFont val="宋体"/>
            <charset val="134"/>
          </rPr>
          <t>在炮击战阶段优先攻击敌方战列/战巡/航战单位，增加自身对于战列/战巡/航战的暴击率20%且暴击时攻击无视自身战损。</t>
        </r>
      </text>
    </comment>
    <comment ref="AP147" authorId="0">
      <text>
        <r>
          <rPr>
            <sz val="9"/>
            <rFont val="宋体"/>
            <charset val="134"/>
          </rPr>
          <t>增加自身3%暴击伤害，开幕导弹攻击敌方的导弹必定有一枚导弹命中且暴击；炮击战时，降低自身5%的火力值。</t>
        </r>
      </text>
    </comment>
    <comment ref="AO148" authorId="0">
      <text>
        <r>
          <rPr>
            <sz val="9"/>
            <rFont val="宋体"/>
            <charset val="134"/>
          </rPr>
          <t>自身幸运值提升5/10/15，炮击战阶段时增加自身50%/75%/100%幸运值的额外伤害，被攻击时增加自身30%/40%/50%幸运值的的装甲值。</t>
        </r>
      </text>
    </comment>
    <comment ref="AP148" authorId="0">
      <text/>
    </comment>
    <comment ref="AO149" authorId="0">
      <text>
        <r>
          <rPr>
            <sz val="9"/>
            <rFont val="宋体"/>
            <charset val="134"/>
          </rPr>
          <t>自身幸运值提升15，被攻击时，最大增加80%幸运值的装甲，最大增加80%幸运值的回避。</t>
        </r>
      </text>
    </comment>
    <comment ref="AP149" authorId="0">
      <text/>
    </comment>
    <comment ref="AO150" authorId="0">
      <text>
        <r>
          <rPr>
            <sz val="9"/>
            <rFont val="宋体"/>
            <charset val="134"/>
          </rPr>
          <t>炮击战阶段时，25%概率代替队伍中其他航母、装母、轻母承受攻击，并获得80%伤害减免（每场战斗仅触发一次，且该技能大破状态不能发动）。</t>
        </r>
      </text>
    </comment>
    <comment ref="AP150" authorId="0">
      <text/>
    </comment>
    <comment ref="AO151" authorId="0">
      <text>
        <r>
          <rPr>
            <sz val="9"/>
            <rFont val="宋体"/>
            <charset val="134"/>
          </rPr>
          <t>提升自身18%暴击率，降低被命中目标20点火力值。</t>
        </r>
      </text>
    </comment>
    <comment ref="AP151" authorId="0">
      <text>
        <r>
          <rPr>
            <sz val="9"/>
            <rFont val="宋体"/>
            <charset val="134"/>
          </rPr>
          <t>提升自身4点航速和12点火力值，降低自身4点装甲值和5点对空值</t>
        </r>
      </text>
    </comment>
    <comment ref="AO152" authorId="0">
      <text>
        <r>
          <rPr>
            <sz val="9"/>
            <rFont val="宋体"/>
            <charset val="134"/>
          </rPr>
          <t>增加自身暴击率10%，被暴击率5%，自身攻击附带25%护甲穿透效果（不能和装备叠加）。</t>
        </r>
      </text>
    </comment>
    <comment ref="AP152" authorId="0">
      <text/>
    </comment>
    <comment ref="AO153" authorId="0">
      <text>
        <r>
          <rPr>
            <sz val="9"/>
            <rFont val="宋体"/>
            <charset val="134"/>
          </rPr>
          <t>降低处于本舰上方位置的3艘舰船所受到的航空攻击伤害35%，并提高12点对空值和索敌值。</t>
        </r>
      </text>
    </comment>
    <comment ref="AP153" authorId="0">
      <text>
        <r>
          <rPr>
            <sz val="9"/>
            <rFont val="宋体"/>
            <charset val="134"/>
          </rPr>
          <t>航空战阶段，提升自身前方三个位置的航母、装母、轻母2%的伤害。当队伍中除了自己，不含有其他航母、轻母、装母时，增加自身装甲值35点与索敌值25点，炮击战阶段，自身被攻击概率增加35%。</t>
        </r>
      </text>
    </comment>
    <comment ref="AO154" authorId="0">
      <text>
        <r>
          <rPr>
            <sz val="9"/>
            <rFont val="宋体"/>
            <charset val="134"/>
          </rPr>
          <t>航空战阶段提升自身5/10/15点命中，炮击战阶段自身攻击敌人时降低敌人</t>
        </r>
      </text>
    </comment>
    <comment ref="AP154" authorId="0">
      <text>
        <r>
          <rPr>
            <sz val="9"/>
            <rFont val="宋体"/>
            <charset val="134"/>
          </rPr>
          <t>增加自身携带的轰炸机3/4/5点轰炸值和鱼雷机3/4/5点鱼雷值。航空战阶段自身对战列舰、重巡洋舰造成的伤害提高16%/20%/24%。当我方队伍中战列舰≥3时，航空战阶段和炮击战阶段自身优先攻击战列舰，攻击战列舰时降低敌方50%/75%/100%对空值（不包含装备）。</t>
        </r>
      </text>
    </comment>
    <comment ref="AO155" authorId="0">
      <text>
        <r>
          <rPr>
            <sz val="9"/>
            <rFont val="宋体"/>
            <charset val="134"/>
          </rPr>
          <t>炮击战中，自身在受到伤害后对敌人发动反击，必然命中，伤害为普通攻击的100%。（每场战斗限1次，大破无法发动）</t>
        </r>
      </text>
    </comment>
    <comment ref="AP155" authorId="0">
      <text/>
    </comment>
    <comment ref="AO156" authorId="0">
      <text>
        <r>
          <rPr>
            <sz val="9"/>
            <rFont val="宋体"/>
            <charset val="134"/>
          </rPr>
          <t>炮击战阶段造成的最终伤害增加30%。</t>
        </r>
      </text>
    </comment>
    <comment ref="AP156" authorId="0">
      <text/>
    </comment>
    <comment ref="AO157" authorId="0">
      <text>
        <r>
          <rPr>
            <sz val="9"/>
            <rFont val="宋体"/>
            <charset val="134"/>
          </rPr>
          <t>对敌方航母，装甲航母，轻母造成的最终伤害增加25%。</t>
        </r>
      </text>
    </comment>
    <comment ref="AP157" authorId="0">
      <text/>
    </comment>
    <comment ref="AO158" authorId="0">
      <text>
        <r>
          <rPr>
            <sz val="9"/>
            <rFont val="宋体"/>
            <charset val="134"/>
          </rPr>
          <t>增加自身索敌值12点，提升我方全体命中值12点。提升我方中型船10%暴击率，如果是J国中型船提升双倍。</t>
        </r>
      </text>
    </comment>
    <comment ref="AP158" authorId="0">
      <text/>
    </comment>
    <comment ref="AO159" authorId="0">
      <text>
        <r>
          <rPr>
            <sz val="9"/>
            <rFont val="宋体"/>
            <charset val="134"/>
          </rPr>
          <t>自身每损失5%耐久，增加自身4%/8%/12%暴击伤害。自身攻击敌方战列、战巡、重巡时额外增加10%/15%/20%暴击率。</t>
        </r>
      </text>
    </comment>
    <comment ref="AP159" authorId="0">
      <text/>
    </comment>
    <comment ref="AO160" authorId="0">
      <text>
        <r>
          <rPr>
            <sz val="9"/>
            <rFont val="宋体"/>
            <charset val="134"/>
          </rPr>
          <t>队伍中战列数量等于或低于敌方时，提升队伍里大型船12点命中值、中型船10点火力值、小型船20%暴击率。队伍中战列数量高于敌方时，提升队伍里大型船15点对空值、中型船20点装甲值，小型船13点闪避值。自身级别每提升10级增加3点装甲值</t>
        </r>
      </text>
    </comment>
    <comment ref="AP160" authorId="0">
      <text/>
    </comment>
    <comment ref="AO161" authorId="0">
      <text>
        <r>
          <rPr>
            <sz val="9"/>
            <rFont val="宋体"/>
            <charset val="134"/>
          </rPr>
          <t>当自身在场时，队伍中每有一艘U国重巡洋舰，则为全队轻巡、重巡、航巡提供5火力加成，队伍中每有一艘U国轻巡洋舰，则为全队轻巡、重巡、航巡提供5对空和回避加成。</t>
        </r>
      </text>
    </comment>
    <comment ref="AP161" authorId="0">
      <text>
        <r>
          <rPr>
            <sz val="9"/>
            <rFont val="宋体"/>
            <charset val="134"/>
          </rPr>
          <t>作为旗舰时，降低全队1点装甲值，提升全队2点火力值。自身炮击战命中航母，装母以外单位时有5%概率造成1.5倍伤害，被技能命中后的目标会降低目标3点装甲值。</t>
        </r>
      </text>
    </comment>
    <comment ref="AO162" authorId="0">
      <text>
        <r>
          <rPr>
            <sz val="9"/>
            <rFont val="宋体"/>
            <charset val="134"/>
          </rPr>
          <t>编队内驱逐舰对空+15，战斗获得经验+7%。编队内潜艇回避+10。</t>
        </r>
      </text>
    </comment>
    <comment ref="AP162" authorId="0">
      <text/>
    </comment>
    <comment ref="AO163" authorId="0">
      <text>
        <r>
          <rPr>
            <sz val="9"/>
            <rFont val="宋体"/>
            <charset val="134"/>
          </rPr>
          <t>增加全队舰船5点索敌值和10点命中值。增加我方小型船15%暴击率。该舰船可以使用航母飞机类装备。</t>
        </r>
      </text>
    </comment>
    <comment ref="AP163" authorId="0">
      <text/>
    </comment>
    <comment ref="AO164" authorId="0">
      <text>
        <r>
          <rPr>
            <sz val="9"/>
            <rFont val="宋体"/>
            <charset val="134"/>
          </rPr>
          <t>队伍内G国单位火力+7、命中+7、在战斗和演习中的获得的经验增加10%。</t>
        </r>
      </text>
    </comment>
    <comment ref="AP164" authorId="0">
      <text/>
    </comment>
    <comment ref="AO165" authorId="0">
      <text>
        <r>
          <rPr>
            <sz val="9"/>
            <rFont val="宋体"/>
            <charset val="134"/>
          </rPr>
          <t>提升相当于火力值30%的鱼雷值和对潜值，鱼雷战和夜战时，根据对手损失耐久提高暴击几率，暴击几率最少+5%，最高+30%。</t>
        </r>
      </text>
    </comment>
    <comment ref="AP165" authorId="0">
      <text/>
    </comment>
    <comment ref="AO166" authorId="0">
      <text>
        <r>
          <rPr>
            <sz val="9"/>
            <rFont val="宋体"/>
            <charset val="134"/>
          </rPr>
          <t>自身回避-10。战斗中，对应位置敌方船只回避-40，火力-40，自身和对应位置敌方单位被攻击概率提高(水下单位无效）30%。</t>
        </r>
      </text>
    </comment>
    <comment ref="AP166" authorId="0">
      <text/>
    </comment>
    <comment ref="AO167" authorId="0">
      <text>
        <r>
          <rPr>
            <sz val="9"/>
            <rFont val="宋体"/>
            <charset val="134"/>
          </rPr>
          <t>Z18增加自己索敌20点，增加对应位置敌舰火力10点、暴击率5%、被攻击概率降低30%（水下单位或自身旗舰时无效）。</t>
        </r>
      </text>
    </comment>
    <comment ref="AP167" authorId="0">
      <text/>
    </comment>
    <comment ref="AO168" authorId="0">
      <text>
        <r>
          <rPr>
            <sz val="9"/>
            <rFont val="宋体"/>
            <charset val="134"/>
          </rPr>
          <t>自身攻击威力不会因耐久损伤而降低。编队里“小海狸中队”的舰船战斗时增加4/8/12点鱼雷值、命中值、回避值和装甲值，提升4%/8%/12%暴击率。</t>
        </r>
      </text>
    </comment>
    <comment ref="AP168" authorId="0">
      <text/>
    </comment>
    <comment ref="AO169" authorId="0">
      <text>
        <r>
          <rPr>
            <sz val="9"/>
            <rFont val="宋体"/>
            <charset val="134"/>
          </rPr>
          <t>降低上方相邻一个单位30%被攻击概率，并且减少该单位命中值4点</t>
        </r>
      </text>
    </comment>
    <comment ref="AP169" authorId="0">
      <text>
        <r>
          <rPr>
            <sz val="9"/>
            <rFont val="宋体"/>
            <charset val="134"/>
          </rPr>
          <t>增加自身回避、命中、幸运2点。</t>
        </r>
      </text>
    </comment>
    <comment ref="AO170" authorId="0">
      <text>
        <r>
          <rPr>
            <sz val="9"/>
            <rFont val="宋体"/>
            <charset val="134"/>
          </rPr>
          <t>提升自身10点火力值，3点航速。自身射程变为长，炮击战阶段击中敌方大型或中型船时，有40%概率无视敌方所有装甲值。</t>
        </r>
      </text>
    </comment>
    <comment ref="AP170" authorId="0">
      <text>
        <r>
          <rPr>
            <sz val="9"/>
            <rFont val="宋体"/>
            <charset val="134"/>
          </rPr>
          <t>增加自身回避、命中、幸运2点。</t>
        </r>
      </text>
    </comment>
    <comment ref="AO171" authorId="0">
      <text>
        <r>
          <rPr>
            <sz val="9"/>
            <rFont val="宋体"/>
            <charset val="134"/>
          </rPr>
          <t>提升自身10点装甲值，11点鱼雷值。鱼雷战阶段，命中中型或大型船时造成45%的额外伤害。</t>
        </r>
      </text>
    </comment>
    <comment ref="AP171" authorId="0">
      <text>
        <r>
          <rPr>
            <sz val="9"/>
            <rFont val="宋体"/>
            <charset val="134"/>
          </rPr>
          <t>增加自身回避、命中、幸运2点。</t>
        </r>
      </text>
    </comment>
    <comment ref="AO172" authorId="0">
      <text>
        <r>
          <rPr>
            <sz val="9"/>
            <rFont val="宋体"/>
            <charset val="134"/>
          </rPr>
          <t>自身命中+10，鱼雷+10，被命中的敌人回避-10到昼战结束，对航母类（轻母，装母，航母）造成最终伤害增加20%。</t>
        </r>
      </text>
    </comment>
    <comment ref="AP172" authorId="0">
      <text/>
    </comment>
    <comment ref="AO173" authorId="0">
      <text>
        <r>
          <rPr>
            <sz val="9"/>
            <rFont val="宋体"/>
            <charset val="134"/>
          </rPr>
          <t>队伍中每有一个潜艇和炮潜单位，都会增加自身1/2/3点鱼雷值和2/3/4点回避值。昼战阶段自身暴击伤害增加10%/20%/30%。</t>
        </r>
      </text>
    </comment>
    <comment ref="AP173" authorId="0">
      <text/>
    </comment>
    <comment ref="AO174" authorId="0">
      <text>
        <r>
          <rPr>
            <sz val="9"/>
            <rFont val="宋体"/>
            <charset val="134"/>
          </rPr>
          <t>增加自身10/20/30点回避值和10%/20%/30%被攻击概率。自身优先攻击轻巡、驱逐（Lv.3）。</t>
        </r>
      </text>
    </comment>
    <comment ref="AP174" authorId="0">
      <text/>
    </comment>
    <comment ref="AO175" authorId="0">
      <text>
        <r>
          <rPr>
            <sz val="9"/>
            <rFont val="宋体"/>
            <charset val="134"/>
          </rPr>
          <t>技能效果随技能等级提升而增加，Lv.1降低自身30%被攻击概率。Lv.2战斗中随机选择我方任意一艘自身以外的中、大型船，获得其技能（战斗外增加属性效果及演习内战斗不生效）。Lv.3如果这个技能包含有概率发动的效果，则变为100%发动。</t>
        </r>
      </text>
    </comment>
    <comment ref="AP175" authorId="0">
      <text>
        <r>
          <rPr>
            <sz val="9"/>
            <rFont val="宋体"/>
            <charset val="134"/>
          </rPr>
          <t>增加自身携带的导弹装备6/9/12点火力值，全队舰船导弹战和闭幕导弹阶段受到的伤害降低30%/40%/50%。</t>
        </r>
      </text>
    </comment>
    <comment ref="AO176" authorId="0">
      <text>
        <r>
          <rPr>
            <sz val="9"/>
            <rFont val="宋体"/>
            <charset val="134"/>
          </rPr>
          <t>随机增加编队内两艘航空母舰的闪避值12点，雷击战时有40%概率造成30点额外固定伤害</t>
        </r>
      </text>
    </comment>
    <comment ref="AP176" authorId="0">
      <text/>
    </comment>
    <comment ref="AO177" authorId="0">
      <text>
        <r>
          <rPr>
            <sz val="9"/>
            <rFont val="宋体"/>
            <charset val="134"/>
          </rPr>
          <t>自身在航空战阶段受到伤害减少80%；鱼雷战阶段额外发射一枚鱼雷，伤害为正常的85%。</t>
        </r>
      </text>
    </comment>
    <comment ref="AP177" authorId="0">
      <text/>
    </comment>
    <comment ref="AO178" authorId="0">
      <text>
        <r>
          <rPr>
            <sz val="9"/>
            <rFont val="宋体"/>
            <charset val="134"/>
          </rPr>
          <t>免疫自身受到的第一次航空攻击（限昼战）；根据战斗点距离出发点的位置降低敌方战斗力，离初始点越远降低越多（最高5层），每阶段降低敌方全体3点命中值、5点闪避值、4点装甲值。</t>
        </r>
      </text>
    </comment>
    <comment ref="AP178" authorId="0">
      <text/>
    </comment>
    <comment ref="AO179" authorId="0">
      <text>
        <r>
          <rPr>
            <sz val="9"/>
            <rFont val="宋体"/>
            <charset val="134"/>
          </rPr>
          <t>增加自身10点闪避值，鱼雷战阶段增加20%伤害；增加队伍内高速舰9点火力值。</t>
        </r>
      </text>
    </comment>
    <comment ref="AP179" authorId="0">
      <text/>
    </comment>
    <comment ref="AO180" authorId="0">
      <text>
        <r>
          <rPr>
            <sz val="9"/>
            <rFont val="宋体"/>
            <charset val="134"/>
          </rPr>
          <t>增加相邻两个单位（限驱逐舰和轻巡）的航速4点和回避值12点，命中敌方时会造成额外20点伤害；当伟大的庞贝位于舰队中时，额外增加自身和伟大的庞贝两个单位的命中值15点和15暴击率。</t>
        </r>
      </text>
    </comment>
    <comment ref="AP180" authorId="0">
      <text/>
    </comment>
    <comment ref="AO181" authorId="0">
      <text>
        <r>
          <rPr>
            <sz val="9"/>
            <rFont val="宋体"/>
            <charset val="134"/>
          </rPr>
          <t>增加开幕和炮击战阶段伤害20%。</t>
        </r>
      </text>
    </comment>
    <comment ref="AP181" authorId="0">
      <text>
        <r>
          <rPr>
            <sz val="9"/>
            <rFont val="宋体"/>
            <charset val="134"/>
          </rPr>
          <t>队伍中如果有装母时增加帝国自身18点火力值；炮击战时有25%概率同时对2个单位造成伤害。</t>
        </r>
      </text>
    </comment>
    <comment ref="AO182" authorId="0">
      <text>
        <r>
          <rPr>
            <sz val="9"/>
            <rFont val="宋体"/>
            <charset val="134"/>
          </rPr>
          <t>旗舰为航母、装母、战列或战巡时增加自身火力值9点和对空值12点；旗舰不为航母、装母、战列或战巡时增加自身回避值12点和鱼雷值15点。</t>
        </r>
      </text>
    </comment>
    <comment ref="AP182" authorId="0">
      <text/>
    </comment>
    <comment ref="AO183" authorId="0">
      <text>
        <r>
          <rPr>
            <sz val="9"/>
            <rFont val="宋体"/>
            <charset val="134"/>
          </rPr>
          <t>增加自身10/20/30点对空值。增加全队小型船2/3/4点索敌值和3/6/9点回避值。</t>
        </r>
      </text>
    </comment>
    <comment ref="AP183" authorId="0">
      <text/>
    </comment>
    <comment ref="AO184" authorId="0">
      <text>
        <r>
          <rPr>
            <sz val="9"/>
            <rFont val="宋体"/>
            <charset val="134"/>
          </rPr>
          <t>增加自身20点反潜值、12点命中值。昼战阶段降低敌方队伍内小、中型船15点命中值。</t>
        </r>
      </text>
    </comment>
    <comment ref="AP184" authorId="0">
      <text/>
    </comment>
    <comment ref="AO185" authorId="0">
      <text>
        <r>
          <rPr>
            <sz val="9"/>
            <rFont val="宋体"/>
            <charset val="134"/>
          </rPr>
          <t>提升自身16点闪避值，先制鱼雷阶段造成15%额外伤害。炮击战阶段降低对位的敌方9点命中值。</t>
        </r>
      </text>
    </comment>
    <comment ref="AP185" authorId="0">
      <text/>
    </comment>
    <comment ref="AO186" authorId="0">
      <text>
        <r>
          <rPr>
            <sz val="9"/>
            <rFont val="宋体"/>
            <charset val="134"/>
          </rPr>
          <t>提升己方全队索敌3点，增加己方大型船闪避值9点，自身优先攻击敌方大型船</t>
        </r>
      </text>
    </comment>
    <comment ref="AP186" authorId="0">
      <text>
        <r>
          <rPr>
            <sz val="9"/>
            <rFont val="宋体"/>
            <charset val="134"/>
          </rPr>
          <t>昼战阶段降低敌方所有战巡、战列21点火力值与12点命中值；炮击战阶段，自身免疫航速&lt;=27的大型船攻击的伤害（对敌方旗舰无效），自身命中敌方高速单位时增加2%伤害。</t>
        </r>
      </text>
    </comment>
    <comment ref="AO187" authorId="0">
      <text>
        <r>
          <rPr>
            <sz val="9"/>
            <rFont val="宋体"/>
            <charset val="134"/>
          </rPr>
          <t>增加队伍中航母、装母、轻母9点对空值。先制鱼雷、鱼雷战阶段提升自身和队伍里所有驱逐、潜艇、雷巡15%的伤害，队伍中每有一个驱逐、潜艇、雷巡单位都会给该伤害增加3%。</t>
        </r>
      </text>
    </comment>
    <comment ref="AP187" authorId="0">
      <text/>
    </comment>
    <comment ref="AO188" authorId="0">
      <text>
        <r>
          <rPr>
            <sz val="9"/>
            <rFont val="宋体"/>
            <charset val="134"/>
          </rPr>
          <t>单纵阵和梯形阵时增加自身火力值12点，降低自身闪避值3点。T优势提升20%自身炮击战伤害，同航战时提升10%自身炮击战伤害，反航时自身火力不受影响。</t>
        </r>
      </text>
    </comment>
    <comment ref="AP188" authorId="0">
      <text>
        <r>
          <rPr>
            <sz val="9"/>
            <rFont val="宋体"/>
            <charset val="134"/>
          </rPr>
          <t>队伍内战列数量大于等于2时，提升自身12点装甲值，并额外提升自身炮击战2%的伤害；队伍内战巡数量大于等于2时，提升自身2%的暴击率和15点命中值。命中比自身火力低的单位时，对其造成15%额外伤害</t>
        </r>
      </text>
    </comment>
    <comment ref="AO189" authorId="0">
      <text>
        <r>
          <rPr>
            <sz val="9"/>
            <rFont val="宋体"/>
            <charset val="134"/>
          </rPr>
          <t>首轮炮击阶段敌方要塞、机场、港口无法行动。先制鱼雷阶段自身20%/40%/60%概率额外发射一枚鱼雷。</t>
        </r>
      </text>
    </comment>
    <comment ref="AP189" authorId="0">
      <text/>
    </comment>
    <comment ref="AO190" authorId="0">
      <text>
        <r>
          <rPr>
            <sz val="9"/>
            <rFont val="宋体"/>
            <charset val="134"/>
          </rPr>
          <t>炮击战阶段自身命中过的目标不再行动（限炮击战阶段）。炮击战阶段有70%概率增加最小30%，最多100%的额外伤害。该舰船无法装备大口径主炮。</t>
        </r>
      </text>
    </comment>
    <comment ref="AP190" authorId="0">
      <text/>
    </comment>
    <comment ref="AO191" authorId="0">
      <text>
        <r>
          <rPr>
            <sz val="9"/>
            <rFont val="宋体"/>
            <charset val="134"/>
          </rPr>
          <t>当编队中存在大型船时，自身回避值增加4/8/12点，航空战阶段增加自身20%/30%/40%被攻击概率。当编队中不存在大型船时，自身攻击威力提升5%/10%/15%，昼战阶段免疫受到的第一次攻击。</t>
        </r>
      </text>
    </comment>
    <comment ref="AP191" authorId="0">
      <text/>
    </comment>
    <comment ref="AO192" authorId="0">
      <text>
        <r>
          <rPr>
            <sz val="9"/>
            <rFont val="宋体"/>
            <charset val="134"/>
          </rPr>
          <t>自身每次攻击都会使我方任意一角色获得免疫一次攻击的效果，战斗全阶段每受到一次攻击都会使我方任意一角色增加5%/10%/15%暴击伤害。</t>
        </r>
      </text>
    </comment>
    <comment ref="AP192" authorId="0">
      <text/>
    </comment>
    <comment ref="AO193" authorId="0">
      <text>
        <r>
          <rPr>
            <sz val="9"/>
            <rFont val="宋体"/>
            <charset val="134"/>
          </rPr>
          <t>降低自身4点闪避值，增加自身15点火力值；战斗中自身被命中过一次之后增加自身20%暴击率、20点火力值，20点装甲值（限昼战阶段）。</t>
        </r>
      </text>
    </comment>
    <comment ref="AP193" authorId="0">
      <text/>
    </comment>
    <comment ref="AO194" authorId="0">
      <text>
        <r>
          <rPr>
            <sz val="9"/>
            <rFont val="宋体"/>
            <charset val="134"/>
          </rPr>
          <t>自身对战列舰、战列巡洋舰造成的伤害提高10%/20%/30%。自身与相邻上方舰船舰载机威力提高5%/10%/15%，如果相邻上方为E国或U国舰船，则其舰载机威力额外提高4%/7%/10%。</t>
        </r>
      </text>
    </comment>
    <comment ref="AP194" authorId="0">
      <text>
        <r>
          <rPr>
            <sz val="9"/>
            <rFont val="宋体"/>
            <charset val="134"/>
          </rPr>
          <t>增加自身及相邻舰船的10%/15%/20%暴击率，自身及相邻装母舰载机威力提升5%/10%/15%。</t>
        </r>
      </text>
    </comment>
    <comment ref="AO195" authorId="0">
      <text>
        <r>
          <rPr>
            <sz val="9"/>
            <rFont val="宋体"/>
            <charset val="134"/>
          </rPr>
          <t>全队驱逐增加3/4/5点鱼雷值和回避值，U国驱逐额外提升3/4/5点鱼雷值和回避值。自身攻击潜艇时命中率提高10%/15%/20%，降低敌方潜艇5/10/15点命中值，敌方随机一艘潜艇在先制鱼雷阶段无法行动。</t>
        </r>
      </text>
    </comment>
    <comment ref="AP195" authorId="0">
      <text/>
    </comment>
    <comment ref="AO196" authorId="0">
      <text>
        <r>
          <rPr>
            <sz val="9"/>
            <rFont val="宋体"/>
            <charset val="134"/>
          </rPr>
          <t>增加全队中型船4/8/12点装甲值，增加全队护卫舰10/20/30点对空值和4/8/12点回避值。全队航空战阶段受到的伤害降低30%/40%/50%。</t>
        </r>
      </text>
    </comment>
    <comment ref="AP196" authorId="0">
      <text/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O7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炮击战阶段30%/40%/50%概率发动，攻击对方舰队旗舰并增加20%护甲穿透，增加10/20/30点额外伤害且必定命中。当队伍存在重巡时，首轮炮击战阶段免疫受到的第一次攻击。</t>
        </r>
      </text>
    </comment>
    <comment ref="AO23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旗舰技能，索敌成功时，敌方全体对空值降低30%。</t>
        </r>
      </text>
    </comment>
    <comment ref="AO24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开幕航空战阶段提升自身12%暴击率，炮击战阶段提升自身命中率12%</t>
        </r>
      </text>
    </comment>
    <comment ref="AO65" authorId="0">
      <text>
        <r>
          <rPr>
            <sz val="9"/>
            <rFont val="宋体"/>
            <charset val="134"/>
          </rPr>
          <t>提升自身2点耐久值；射程变为长。队伍中的特型驱逐舰小于等于2时，提升自身9点火力值、15点鱼雷值，（全阶段）自身攻击无法暴击，附带自身鱼雷值35%的固定伤害。</t>
        </r>
      </text>
    </comment>
    <comment ref="AO76" authorId="0">
      <text>
        <r>
          <rPr>
            <sz val="9"/>
            <rFont val="宋体"/>
            <charset val="134"/>
          </rPr>
          <t>提升自身16点鱼雷值。鱼雷战时，有3%概率额外发射1枚鱼雷，概率触发时所有鱼雷造成的伤害提升3%；每有一艘Z系驱逐提高12%发动概率。</t>
        </r>
      </text>
    </comment>
    <comment ref="AO83" authorId="0">
      <text>
        <r>
          <rPr>
            <sz val="9"/>
            <rFont val="宋体"/>
            <charset val="134"/>
          </rPr>
          <t>炮击战时，优先攻击中、大型船，攻击时无视敌方1%的护甲，同时有3%概率造成2倍伤害。</t>
        </r>
      </text>
    </comment>
    <comment ref="AO94" authorId="0">
      <text>
        <r>
          <rPr>
            <sz val="9"/>
            <rFont val="宋体"/>
            <charset val="134"/>
          </rPr>
          <t>装备的索敌值9%同时视为火力值和对空值。自身耐久值高于3%最大耐久时，提升自身12%暴击率、12点鱼雷值、12点闪避值。</t>
        </r>
      </text>
    </comment>
    <comment ref="AO101" authorId="0">
      <text>
        <r>
          <rPr>
            <sz val="9"/>
            <rFont val="宋体"/>
            <charset val="134"/>
          </rPr>
          <t>根据总出征次数（上限30000次）增加自身火力最多12点，且增加自身暴击率最多12%</t>
        </r>
      </text>
    </comment>
    <comment ref="AO114" authorId="0">
      <text>
        <r>
          <rPr>
            <sz val="9"/>
            <rFont val="宋体"/>
            <charset val="134"/>
          </rPr>
          <t>增加自身9%暴击率。中破、大破时攻击无视对方护甲。暴击时造成伤害无视对方护甲。</t>
        </r>
      </text>
    </comment>
    <comment ref="AO119" authorId="0">
      <text>
        <r>
          <rPr>
            <sz val="9"/>
            <rFont val="宋体"/>
            <charset val="134"/>
          </rPr>
          <t>皇家方舟攻击命中的敌人</t>
        </r>
      </text>
    </comment>
    <comment ref="AO121" authorId="0">
      <text>
        <r>
          <rPr>
            <sz val="9"/>
            <rFont val="宋体"/>
            <charset val="134"/>
          </rPr>
          <t>增加自身回避20点，并且队伍中没有其余航母（航母，轻母，装母）存在时，自身射程变更为长,火力加成55点</t>
        </r>
      </text>
    </comment>
    <comment ref="AO168" authorId="0">
      <text>
        <r>
          <rPr>
            <sz val="9"/>
            <rFont val="宋体"/>
            <charset val="134"/>
          </rPr>
          <t>将所有己方其他舰船的幸运吸收至自身，每9点幸运增加1%回避率。</t>
        </r>
      </text>
    </comment>
    <comment ref="AO180" authorId="0">
      <text>
        <r>
          <rPr>
            <sz val="9"/>
            <rFont val="宋体"/>
            <charset val="134"/>
          </rPr>
          <t>这个技能并没有什么鸟用。</t>
        </r>
      </text>
    </comment>
    <comment ref="AO196" authorId="0">
      <text>
        <r>
          <rPr>
            <sz val="9"/>
            <rFont val="宋体"/>
            <charset val="134"/>
          </rPr>
          <t>当自身不处于中破、大破状态时，炮击战自身攻击时降低敌方装甲15%，并附带固定伤害20点。</t>
        </r>
      </text>
    </comment>
    <comment ref="AO198" authorId="0">
      <text>
        <r>
          <rPr>
            <sz val="9"/>
            <rFont val="宋体"/>
            <charset val="134"/>
          </rPr>
          <t>队伍中每有一艘非E国的船只都会增加自身命中、回避、火力3点。</t>
        </r>
      </text>
    </comment>
    <comment ref="AO199" authorId="0">
      <text>
        <r>
          <rPr>
            <sz val="9"/>
            <rFont val="宋体"/>
            <charset val="134"/>
          </rPr>
          <t>非中破、大破状态下，提升自身闪避值20点、装甲值15点，降低自身火力值7点；中破状态下，自身火力不受战损影响</t>
        </r>
      </text>
    </comment>
    <comment ref="AO200" authorId="0">
      <text>
        <r>
          <rPr>
            <sz val="9"/>
            <rFont val="宋体"/>
            <charset val="134"/>
          </rPr>
          <t>增加自身30%被攻击概率，提升两侧友方单位18%暴击率，自身中破、大破状态下无法参与任何攻击。</t>
        </r>
      </text>
    </comment>
    <comment ref="AO201" authorId="0">
      <text>
        <r>
          <rPr>
            <sz val="9"/>
            <rFont val="宋体"/>
            <charset val="134"/>
          </rPr>
          <t>攻击有40%概率降低被命中单位75%的火力（夜战阶段无效），有35%概率造成敌方总血量20%的额外伤害。</t>
        </r>
      </text>
    </comment>
    <comment ref="AO202" authorId="0">
      <text>
        <r>
          <rPr>
            <sz val="9"/>
            <rFont val="宋体"/>
            <charset val="134"/>
          </rPr>
          <t>在炮击战阶段优先攻击敌方战列/战巡/航战单位，增加自身对于战列/战巡/航战的暴击率20%且暴击时攻击无视自身战损。</t>
        </r>
      </text>
    </comment>
    <comment ref="AO203" authorId="0">
      <text>
        <r>
          <rPr>
            <sz val="9"/>
            <rFont val="宋体"/>
            <charset val="134"/>
          </rPr>
          <t>炮击战阶段，26%概率炮击同一个目标两次，触发技能之后炮击战阶段将不再行动。</t>
        </r>
      </text>
    </comment>
    <comment ref="AO205" authorId="0">
      <text>
        <r>
          <rPr>
            <sz val="9"/>
            <rFont val="宋体"/>
            <charset val="134"/>
          </rPr>
          <t>首轮炮击阶段，自身攻击时，敌人装甲降低40%。</t>
        </r>
      </text>
    </comment>
    <comment ref="AO206" authorId="0">
      <text>
        <r>
          <rPr>
            <sz val="9"/>
            <rFont val="宋体"/>
            <charset val="134"/>
          </rPr>
          <t>该船的炮击伤害会在90%~130%之间浮动。</t>
        </r>
      </text>
    </comment>
    <comment ref="AO214" authorId="0">
      <text>
        <r>
          <rPr>
            <sz val="9"/>
            <rFont val="宋体"/>
            <charset val="134"/>
          </rPr>
          <t>降低处于本舰上方位置的3艘舰船所受到的航空攻击伤害35%，并提高12点对空值和索敌值。</t>
        </r>
      </text>
    </comment>
    <comment ref="AO215" authorId="0">
      <text>
        <r>
          <rPr>
            <sz val="9"/>
            <rFont val="宋体"/>
            <charset val="134"/>
          </rPr>
          <t>航空战阶段提升自身15点命中，炮击战阶段自身攻击敌人时降低敌人30%的装甲。</t>
        </r>
      </text>
    </comment>
    <comment ref="AO217" authorId="0">
      <text>
        <r>
          <rPr>
            <sz val="9"/>
            <rFont val="宋体"/>
            <charset val="134"/>
          </rPr>
          <t>提升自身6点火力值。战斗中当敌方有装母、航母或者轻母时，随机降低敌方一艘装母、航母或者轻母的火力值20点。</t>
        </r>
      </text>
    </comment>
    <comment ref="AO231" authorId="0">
      <text>
        <r>
          <rPr>
            <sz val="9"/>
            <rFont val="宋体"/>
            <charset val="134"/>
          </rPr>
          <t>当自身在场时，队伍中每有一艘U国重巡洋舰，则为全队轻巡、重巡、航巡提供5火力加成，队伍中每有一艘U国轻巡洋舰，则为全队轻巡、重巡、航巡提供5对空和回避加成。</t>
        </r>
      </text>
    </comment>
    <comment ref="AO232" authorId="0">
      <text>
        <r>
          <rPr>
            <sz val="9"/>
            <rFont val="宋体"/>
            <charset val="134"/>
          </rPr>
          <t>提升自身暴击伤害20%，炮击战阶段，有30%概率造成1.3倍的伤害。（暴击与倍率伤害不同时触发）</t>
        </r>
      </text>
    </comment>
    <comment ref="AO240" authorId="0">
      <text>
        <r>
          <rPr>
            <sz val="9"/>
            <rFont val="宋体"/>
            <charset val="134"/>
          </rPr>
          <t>炮击战时40%概率造成1.4倍伤害。</t>
        </r>
      </text>
    </comment>
    <comment ref="AO246" authorId="0">
      <text>
        <r>
          <rPr>
            <sz val="9"/>
            <rFont val="宋体"/>
            <charset val="134"/>
          </rPr>
          <t>被动增加自身回避30点。</t>
        </r>
      </text>
    </comment>
    <comment ref="AO270" authorId="0">
      <text>
        <r>
          <rPr>
            <sz val="9"/>
            <rFont val="宋体"/>
            <charset val="134"/>
          </rPr>
          <t>当苏赫巴托尔在队伍中时，30%概率钓到更好的鱼，幸运永久增加30。</t>
        </r>
      </text>
    </comment>
    <comment ref="AO274" authorId="0">
      <text>
        <r>
          <rPr>
            <sz val="9"/>
            <rFont val="宋体"/>
            <charset val="134"/>
          </rPr>
          <t>钓到更好的鱼的概率降低30%。</t>
        </r>
      </text>
    </comment>
    <comment ref="AO276" authorId="0">
      <text>
        <r>
          <rPr>
            <sz val="9"/>
            <rFont val="宋体"/>
            <charset val="134"/>
          </rPr>
          <t>攻击装甲大于50点的目标时，有35%概率造成1.4倍伤害。</t>
        </r>
      </text>
    </comment>
    <comment ref="AO278" authorId="0">
      <text>
        <r>
          <rPr>
            <sz val="9"/>
            <rFont val="宋体"/>
            <charset val="134"/>
          </rPr>
          <t>增加自身回避30点，降低自身被攻击概率30%，战斗结束后，回复上一场战斗损失耐久最多的船只40%的在上一场的受损耐久。</t>
        </r>
      </text>
    </comment>
    <comment ref="AO280" authorId="0">
      <text>
        <r>
          <rPr>
            <sz val="9"/>
            <rFont val="宋体"/>
            <charset val="134"/>
          </rPr>
          <t>并没有说明文字。</t>
        </r>
      </text>
    </comment>
    <comment ref="AO290" authorId="0">
      <text>
        <r>
          <rPr>
            <sz val="9"/>
            <rFont val="宋体"/>
            <charset val="134"/>
          </rPr>
          <t>提升自身所携带的鱼雷机的鱼雷值7点。自身血量降低时不会对自身属性造成影响，且同时减少30%自身因战斗造成的载机量损失（大破时除外）。</t>
        </r>
      </text>
    </comment>
    <comment ref="AO292" authorId="0">
      <text>
        <r>
          <rPr>
            <sz val="9"/>
            <rFont val="宋体"/>
            <charset val="134"/>
          </rPr>
          <t>增加自身回避、命中、幸运20点。</t>
        </r>
      </text>
    </comment>
    <comment ref="AO295" authorId="0">
      <text>
        <r>
          <rPr>
            <sz val="9"/>
            <rFont val="宋体"/>
            <charset val="134"/>
          </rPr>
          <t>增加自身所携带轰炸机15%的威力，受到航空攻击时有25%概率免疫该次伤害。</t>
        </r>
      </text>
    </comment>
    <comment ref="AO301" authorId="0">
      <text>
        <r>
          <rPr>
            <sz val="9"/>
            <rFont val="宋体"/>
            <charset val="134"/>
          </rPr>
          <t>自身被暴击率+15%，攻击战列，战巡、航战时，造成120%的伤害，攻击航速低于自己的目标时，暴击率+15%。</t>
        </r>
      </text>
    </comment>
    <comment ref="AO308" authorId="0">
      <text>
        <r>
          <rPr>
            <sz val="9"/>
            <rFont val="宋体"/>
            <charset val="134"/>
          </rPr>
          <t>炮击战时增加自身暴击率12%，降低对方所有航母及轻母炮击战时的命中值12点。</t>
        </r>
      </text>
    </comment>
    <comment ref="AO309" authorId="0">
      <text>
        <r>
          <rPr>
            <sz val="9"/>
            <rFont val="宋体"/>
            <charset val="134"/>
          </rPr>
          <t>增加开幕和炮击战阶段伤害20%。</t>
        </r>
      </text>
    </comment>
    <comment ref="AO315" authorId="0">
      <text>
        <r>
          <rPr>
            <sz val="9"/>
            <rFont val="宋体"/>
            <charset val="134"/>
          </rPr>
          <t>炮击战阶段,降低敌方高速舰（速度≥27）命中率6%。威斯康星为旗舰时，本方战列、战巡、航战、重巡首轮炮击命中率增加9%，次轮炮击暴击率增加9%。</t>
        </r>
      </text>
    </comment>
    <comment ref="AO322" authorId="0">
      <text>
        <r>
          <rPr>
            <sz val="9"/>
            <rFont val="宋体"/>
            <charset val="134"/>
          </rPr>
          <t>提升自身在内全队轻巡和重巡的回避7点，提升全队所有轻巡的火力7点。梯形阵时增加莫斯科自身暴击和被暴击各10点</t>
        </r>
      </text>
    </comment>
    <comment ref="AO327" authorId="0">
      <text>
        <r>
          <rPr>
            <sz val="9"/>
            <rFont val="宋体"/>
            <charset val="134"/>
          </rPr>
          <t>队伍中每有一个中型船都会增加自身5点闪避值。我方所有J系船均增加7点火力值与9%暴击率</t>
        </r>
      </text>
    </comment>
    <comment ref="AO332" authorId="0">
      <text>
        <r>
          <rPr>
            <sz val="9"/>
            <rFont val="宋体"/>
            <charset val="134"/>
          </rPr>
          <t>提升己方全队索敌3点，增加己方大型船闪避值9点，自身优先攻击敌方大型船</t>
        </r>
      </text>
    </comment>
    <comment ref="AO336" authorId="0">
      <text>
        <r>
          <rPr>
            <sz val="9"/>
            <rFont val="宋体"/>
            <charset val="134"/>
          </rPr>
          <t>提升自身和自身相邻上方一艘船9点闪避值和9点装甲值。提升自身火力*0.5%的暴击率</t>
        </r>
      </text>
    </comment>
    <comment ref="AO337" authorId="0">
      <text>
        <r>
          <rPr>
            <sz val="9"/>
            <rFont val="宋体"/>
            <charset val="134"/>
          </rPr>
          <t>提升自身装甲值10点，航空战时增加15%被暴击率，炮击战时免疫受到的第一次炮击攻击，攻击护甲高于自身的敌人时，提升自身15%暴击伤害。</t>
        </r>
      </text>
    </comment>
    <comment ref="AO340" authorId="0">
      <text>
        <r>
          <rPr>
            <sz val="9"/>
            <rFont val="宋体"/>
            <charset val="134"/>
          </rPr>
          <t>提升相邻上下航母，装母，轻母15点命中值和20%炮击战威力。</t>
        </r>
      </text>
    </comment>
    <comment ref="AO344" authorId="0">
      <text>
        <r>
          <rPr>
            <sz val="9"/>
            <rFont val="宋体"/>
            <charset val="134"/>
          </rPr>
          <t>增加自身装备的轰炸机的轰炸值4点。队伍中航母装母总数量小于3时，提升自身火力值10点；队伍中航母装母总数量大于等于3时，提升自身装甲值9点与命中值9点。</t>
        </r>
      </text>
    </comment>
    <comment ref="AO347" authorId="0">
      <text>
        <r>
          <rPr>
            <sz val="9"/>
            <rFont val="宋体"/>
            <charset val="134"/>
          </rPr>
          <t>解锁开幕雷击，对单个目标造成伤害，威力为鱼雷战的110%。</t>
        </r>
      </text>
    </comment>
    <comment ref="AO350" authorId="0">
      <text>
        <r>
          <rPr>
            <sz val="9"/>
            <rFont val="宋体"/>
            <charset val="134"/>
          </rPr>
          <t>单纵阵和梯形阵时增加自身火力值12点，降低自身闪避值3点。T优势提升20%自身炮击战伤害，同航战时提升10%自身炮击战伤害，反航时自身火力不受影响。</t>
        </r>
      </text>
    </comment>
    <comment ref="AO351" authorId="0">
      <text>
        <r>
          <rPr>
            <sz val="9"/>
            <rFont val="宋体"/>
            <charset val="134"/>
          </rPr>
          <t>队伍中每有一艘战列舰给印第安纳自身增加火力值3点，命中值4点，如果队伍中战列舰平均航速大于等于27,增加火力值为4点。</t>
        </r>
      </text>
    </comment>
    <comment ref="AO358" authorId="0">
      <text>
        <r>
          <rPr>
            <sz val="9"/>
            <rFont val="宋体"/>
            <charset val="134"/>
          </rPr>
          <t>炮击战阶段有35%概率造成敌方总血量20%的额外伤害。该技能触发一次之后，纽波特纽斯火力降低10%（火力降低不会继承到夜战）。</t>
        </r>
      </text>
    </comment>
    <comment ref="AO367" authorId="0">
      <text>
        <r>
          <rPr>
            <sz val="9"/>
            <rFont val="宋体"/>
            <charset val="134"/>
          </rPr>
          <t>增加自身火力值10点，降低自身命中值5点。炮击战阶段该舰命中的目标是非满血状态，则增加20%额外伤害，次轮炮击战阶段自身被命中时，减少20%受到的伤害。</t>
        </r>
      </text>
    </comment>
    <comment ref="AO373" authorId="0">
      <text>
        <r>
          <rPr>
            <sz val="9"/>
            <rFont val="宋体"/>
            <charset val="134"/>
          </rPr>
          <t>并没有说明文字。</t>
        </r>
      </text>
    </comment>
    <comment ref="AO374" authorId="0">
      <text>
        <r>
          <rPr>
            <sz val="9"/>
            <rFont val="宋体"/>
            <charset val="134"/>
          </rPr>
          <t>降低敌方全体主力舰15闪避值。航空战阶段降低被命中目标15%命中率。</t>
        </r>
      </text>
    </comment>
    <comment ref="AO379" authorId="0">
      <text>
        <r>
          <rPr>
            <sz val="9"/>
            <rFont val="宋体"/>
            <charset val="134"/>
          </rPr>
          <t>T优时增加自身25%暴击率，同航战时增加自身15%暴击率。炮击战阶段命中旗舰时造成额外30%伤害。</t>
        </r>
      </text>
    </comment>
    <comment ref="AO380" authorId="0">
      <text>
        <r>
          <rPr>
            <sz val="9"/>
            <rFont val="宋体"/>
            <charset val="134"/>
          </rPr>
          <t>提升自身携带装备所增加的命中值*1.5的火力值。炮击战阶段有25%概率同时攻击两个目标，第二个目标造成80%的伤害</t>
        </r>
      </text>
    </comment>
    <comment ref="AO388" authorId="0">
      <text>
        <r>
          <rPr>
            <sz val="9"/>
            <rFont val="宋体"/>
            <charset val="134"/>
          </rPr>
          <t>增加队伍中战列、战巡10点火力值，战列、战巡每场战斗的获得经验增加10%。单纵阵时增加己方全体12点火力值与10点命中值，梯形阵时增加己方全体15%暴击率与7%被暴击率。</t>
        </r>
      </text>
    </comment>
    <comment ref="AO390" authorId="0">
      <text>
        <r>
          <rPr>
            <sz val="9"/>
            <rFont val="宋体"/>
            <charset val="134"/>
          </rPr>
          <t>全阶段损失自身总生命值的30%血量后本场战斗获得一次100%的减伤（每次出击限发动一次）。炮击战阶段我方每命中敌方单位一次，都会提升亚尔古水手5点火力值。</t>
        </r>
      </text>
    </comment>
    <comment ref="AO392" authorId="0">
      <text>
        <r>
          <rPr>
            <sz val="9"/>
            <rFont val="宋体"/>
            <charset val="134"/>
          </rPr>
          <t>战斗中受到大于当前血量50%的伤害时，减少99%所受到的伤害。（每场战斗触发一次）</t>
        </r>
      </text>
    </comment>
    <comment ref="AO396" authorId="0">
      <text>
        <r>
          <rPr>
            <sz val="9"/>
            <rFont val="宋体"/>
            <charset val="134"/>
          </rPr>
          <t>增加自身20%暴击率。彼得·施特拉塞尔命中过的目标会降低10点闪避值与10点装甲值，如果是航母装母轻母单位还会再额外降低10点命中值（限炮击战阶段）。</t>
        </r>
      </text>
    </comment>
    <comment ref="AO403" authorId="0">
      <text>
        <r>
          <rPr>
            <sz val="9"/>
            <rFont val="宋体"/>
            <charset val="134"/>
          </rPr>
          <t>自身受到航母单位攻击时降低20%的伤害（限开幕与炮击战阶段）。自身和其上方最近的一艘航母，装母，轻母单位在制空权均势，优势，确保时舰载机伤害增加10%。</t>
        </r>
      </text>
    </comment>
    <comment ref="AO405" authorId="0">
      <text>
        <r>
          <rPr>
            <sz val="9"/>
            <rFont val="宋体"/>
            <charset val="134"/>
          </rPr>
          <t>（旗舰技）炮击战阶段提升全队中、小型船10点回避值；夜战阶段提升中型船13点火力值和小型船10点鱼雷值。</t>
        </r>
      </text>
    </comment>
    <comment ref="AO406" authorId="0">
      <text>
        <r>
          <rPr>
            <sz val="9"/>
            <rFont val="宋体"/>
            <charset val="134"/>
          </rPr>
          <t>队伍内每有一个航速大于等于27的单位时都会增加自身3点火力值。增加队伍内全体战列7点火力值、战巡（不含自身）7%暴击率，当其作为旗舰时，对J国舰船效果双倍。</t>
        </r>
      </text>
    </comment>
    <comment ref="AO408" authorId="0">
      <text>
        <r>
          <rPr>
            <sz val="9"/>
            <rFont val="宋体"/>
            <charset val="134"/>
          </rPr>
          <t>射程变为长，炮击战阶段伤害增加25%，如果命中的是中、小型船，伤害增加25%。</t>
        </r>
      </text>
    </comment>
    <comment ref="AO412" authorId="0">
      <text>
        <r>
          <rPr>
            <sz val="9"/>
            <rFont val="宋体"/>
            <charset val="134"/>
          </rPr>
          <t>增加自身15点火力值，降低自身3点命中值。T优时，炮击战阶段必暴击；T劣时，增加自身35点火力值，降低自身4点命中值。</t>
        </r>
      </text>
    </comment>
    <comment ref="AO416" authorId="0">
      <text>
        <r>
          <rPr>
            <sz val="9"/>
            <rFont val="宋体"/>
            <charset val="134"/>
          </rPr>
          <t>提升全队战列、战巡15点火力值；降低全队战列、战巡5点装甲值。</t>
        </r>
      </text>
    </comment>
    <comment ref="AO418" authorId="0">
      <text>
        <r>
          <rPr>
            <sz val="9"/>
            <rFont val="宋体"/>
            <charset val="134"/>
          </rPr>
          <t>单纵时增加自身10%暴击率。同航战时增加自身9点火力值；T优时增加20%暴击伤害。</t>
        </r>
      </text>
    </comment>
    <comment ref="AO420" authorId="0">
      <text>
        <r>
          <rPr>
            <sz val="9"/>
            <rFont val="宋体"/>
            <charset val="134"/>
          </rPr>
          <t>增加全队9点命中值、9点装甲值。首轮炮击战阶段被L20命中的单位会降低15点装甲值，并且该单位昼战阶段不再行动（对旗舰无效）</t>
        </r>
      </text>
    </comment>
    <comment ref="AO421" authorId="0">
      <text>
        <r>
          <rPr>
            <sz val="9"/>
            <rFont val="宋体"/>
            <charset val="134"/>
          </rPr>
          <t>队伍内每有一艘高速舰都会增加自身的4点火力值，上限五艘；如果高速舰为小型船或中型船时，每艘额外增加15%暴击率。</t>
        </r>
      </text>
    </comment>
    <comment ref="AO424" authorId="0">
      <text>
        <r>
          <rPr>
            <sz val="9"/>
            <rFont val="宋体"/>
            <charset val="134"/>
          </rPr>
          <t>提高全队9点命中值、降低自身3点回避值；单纵时提高自身12点火力值、10点命中值；梯形时提高全队9%暴击率；复纵时提高全队9点回避值。</t>
        </r>
      </text>
    </comment>
    <comment ref="AO425" authorId="0">
      <text>
        <r>
          <rPr>
            <sz val="9"/>
            <rFont val="宋体"/>
            <charset val="134"/>
          </rPr>
          <t>提升自身12点火力值。炮击战阶段，自身可以参与次轮炮击战，火力为首轮炮击120%。</t>
        </r>
      </text>
    </comment>
    <comment ref="AO428" authorId="0">
      <text>
        <r>
          <rPr>
            <sz val="9"/>
            <rFont val="宋体"/>
            <charset val="134"/>
          </rPr>
          <t>增加自身9点闪避值。闪避值的20%同时视为鱼雷值。</t>
        </r>
      </text>
    </comment>
    <comment ref="AO430" authorId="0">
      <text>
        <r>
          <rPr>
            <sz val="9"/>
            <rFont val="宋体"/>
            <charset val="134"/>
          </rPr>
          <t>队伍内每有一个大型船单位都会提升宾夕法尼亚的炮击战4%的伤害。宾夕法尼亚击中非满血敌方单位时造成额外15%的伤害。</t>
        </r>
      </text>
    </comment>
    <comment ref="AO431" authorId="0">
      <text>
        <r>
          <rPr>
            <sz val="9"/>
            <rFont val="宋体"/>
            <charset val="134"/>
          </rPr>
          <t>单纵阵时增加自身12%的暴击率和15点装甲值。梯形阵时首轮炮击提高自身20%被攻击概率，且自身攻击命中后必暴击，暴击伤害提高50%。复纵阵时炮击战阶段提升自身15点装甲值和9点闪避值。</t>
        </r>
      </text>
    </comment>
    <comment ref="AO434" authorId="0">
      <text>
        <r>
          <rPr>
            <sz val="9"/>
            <rFont val="宋体"/>
            <charset val="134"/>
          </rPr>
          <t>T优和同航战时，炮击战阶段对大型船造成30%额外伤害。T劣时增加自身60%暴击率和45%暴击伤害。</t>
        </r>
      </text>
    </comment>
    <comment ref="AO436" authorId="0">
      <text>
        <r>
          <rPr>
            <sz val="9"/>
            <rFont val="宋体"/>
            <charset val="134"/>
          </rPr>
          <t>增强自身所装备导弹装备的8点火力值与5点突防值。自己和队伍内导驱开幕导弹阶段增加16%伤害。</t>
        </r>
      </text>
    </comment>
    <comment ref="AO437" authorId="0">
      <text>
        <r>
          <rPr>
            <sz val="9"/>
            <rFont val="宋体"/>
            <charset val="134"/>
          </rPr>
          <t>自身携带主炮类装备的增加3点火力值；单纵阵和梯形阵时降低自身5点闪避值，增加自身15点火力值与20点装甲值，同时，队伍内其他战列舰增加10点火力值与15点装甲值（对低速舰船提升数值翻倍）。</t>
        </r>
      </text>
    </comment>
    <comment ref="AO438" authorId="0">
      <text>
        <r>
          <rPr>
            <sz val="9"/>
            <rFont val="宋体"/>
            <charset val="134"/>
          </rPr>
          <t>航空战阶段，自身增加25%伤害，队伍内其他航母类(航母、装母、轻母)单位增加15%伤害；炮击战阶段，队伍内非航母单位增加18%伤害。</t>
        </r>
      </text>
    </comment>
    <comment ref="AO451" authorId="0">
      <text>
        <r>
          <rPr>
            <sz val="9"/>
            <rFont val="宋体"/>
            <charset val="134"/>
          </rPr>
          <t>增加全队舰船先制鱼雷和鱼雷战5%/15%/20%暴击率，增加全队舰船4/6/8点索敌值。</t>
        </r>
      </text>
    </comment>
    <comment ref="AO452" authorId="0">
      <text>
        <r>
          <rPr>
            <sz val="9"/>
            <rFont val="宋体"/>
            <charset val="134"/>
          </rPr>
          <t>自身对战列舰、战列巡洋舰造成的伤害提高10%/20%/30%。自身与相邻上方舰船舰载机威力提高5%/10%/15%，如果相邻上方为E国或U国舰船，则其舰载机威力额外提高4%/7%/10%。</t>
        </r>
      </text>
    </comment>
    <comment ref="AO453" authorId="0">
      <text>
        <r>
          <rPr>
            <sz val="9"/>
            <rFont val="宋体"/>
            <charset val="134"/>
          </rPr>
          <t>队伍中每有一艘战巡都会增加自身1%/3%/5%暴击率和暴击伤害。</t>
        </r>
      </text>
    </comment>
    <comment ref="AO455" authorId="0">
      <text>
        <r>
          <rPr>
            <sz val="9"/>
            <rFont val="宋体"/>
            <charset val="134"/>
          </rPr>
          <t>增加自身火力值5/10/15点、航速1/2/3节。航空战阶段自身被攻击概率提高20%/30%/40%，受到伤害减少7/11/15点。</t>
        </r>
      </text>
    </comment>
    <comment ref="AO459" authorId="0">
      <text>
        <r>
          <rPr>
            <sz val="9"/>
            <rFont val="宋体"/>
            <charset val="134"/>
          </rPr>
          <t>自身炮击战阶段20%/30%/40%概率同时攻击2个目标，队伍中每有1艘G国船都会增加10%发动概率。队伍中主力舰≥3时，提升全队6/8/10点火力值和命中值。队伍中护卫舰≥3时，提升全队6/8/10点装甲值和回避值。</t>
        </r>
      </text>
    </comment>
    <comment ref="AO463" authorId="0">
      <text>
        <r>
          <rPr>
            <sz val="9"/>
            <rFont val="宋体"/>
            <charset val="134"/>
          </rPr>
          <t>航空战阶段增加自身20/30/40点制空值。全阶段队伍中随机3艘J国舰船增加6/8/10点火力值，对敌方造成的伤害提高5%/10%/15%。</t>
        </r>
      </text>
    </comment>
    <comment ref="AO467" authorId="0">
      <text>
        <r>
          <rPr>
            <sz val="9"/>
            <rFont val="宋体"/>
            <charset val="134"/>
          </rPr>
          <t>队伍中每有一艘埃塞克斯级航空母舰都会增加自身3%/6%/8%的舰载机威力。</t>
        </r>
      </text>
    </comment>
    <comment ref="AO468" authorId="0">
      <text>
        <r>
          <rPr>
            <sz val="9"/>
            <rFont val="宋体"/>
            <charset val="134"/>
          </rPr>
          <t>自身攻击时无视目标30%/40%/50%装甲值，并且造成目标30%/40%/50%装甲值的额外伤害。</t>
        </r>
      </text>
    </comment>
    <comment ref="AO471" authorId="0">
      <text>
        <r>
          <rPr>
            <sz val="9"/>
            <rFont val="宋体"/>
            <charset val="134"/>
          </rPr>
          <t>增加全队导驱5%/10%/15%护甲穿透。增加全队战斗结算经验3%/6%/9%。增加全队C国船6/9/12点火力值、装甲值、回避值和6%/9%/12%暴击率。</t>
        </r>
      </text>
    </comment>
    <comment ref="AO475" authorId="0">
      <text>
        <r>
          <rPr>
            <sz val="9"/>
            <rFont val="宋体"/>
            <charset val="134"/>
          </rPr>
          <t>炮击战阶段自身护甲穿透增加20%/30%/40%。队伍中每有一艘U国舰船都会增加自身3/4/5点火力值。</t>
        </r>
      </text>
    </comment>
    <comment ref="AO479" authorId="0">
      <text>
        <r>
          <rPr>
            <sz val="9"/>
            <rFont val="宋体"/>
            <charset val="134"/>
          </rPr>
          <t>队伍中每有1艘J国舰船都会增加自身2%/4%/6%的舰载机威力。首轮炮击战阶段20%/30%/40%概率同时攻击2个目标且必定命中，队伍中每有1艘装甲航母都会增加15%发动概率。</t>
        </r>
      </text>
    </comment>
    <comment ref="AO482" authorId="0">
      <text>
        <r>
          <rPr>
            <sz val="9"/>
            <rFont val="宋体"/>
            <charset val="134"/>
          </rPr>
          <t>全队U国舰船对敌方大型船造成的伤害提高5%/10%/15%。自身为旗舰时，航空战阶段提升全队航母、装母、轻母3%/5%/7%的舰载机威力。</t>
        </r>
      </text>
    </comment>
    <comment ref="AO483" authorId="0">
      <text>
        <r>
          <rPr>
            <sz val="9"/>
            <rFont val="宋体"/>
            <charset val="134"/>
          </rPr>
          <t>自身与相邻上方舰船增加4/6/8点火力值和装甲值，如果相邻上方为J国舰船，则该船获得两倍效果。炮击战阶段30%/40%/50%概率发动，对敌方造成110%/120%/130%伤害。</t>
        </r>
      </text>
    </comment>
    <comment ref="AO489" authorId="0">
      <text>
        <r>
          <rPr>
            <sz val="9"/>
            <rFont val="宋体"/>
            <charset val="134"/>
          </rPr>
          <t>炮击战阶段自身免疫受到的第一次攻击。当敌方主力舰≥5时，增加全体舰船4%/7%/10%暴击率和增加自身0%/10%/20%暴击伤害，自身攻击必定命中（Lv.3）。</t>
        </r>
      </text>
    </comment>
    <comment ref="AO490" authorId="0">
      <text>
        <r>
          <rPr>
            <sz val="9"/>
            <rFont val="宋体"/>
            <charset val="134"/>
          </rPr>
          <t>自身火力、装甲、对空、命中、回避、索敌、幸运属性增加图鉴中开启的C国船数量*0.5/0.75/1。根据队伍中C国船的数量，全队舰船战斗中依次获得如下效果</t>
        </r>
      </text>
    </comment>
    <comment ref="AO491" authorId="0">
      <text>
        <r>
          <rPr>
            <sz val="9"/>
            <rFont val="宋体"/>
            <charset val="134"/>
          </rPr>
          <t>增加自身5/10/15点索敌值和20/30/40点对空值，自身装备防空炮的对空值视为火力值。</t>
        </r>
      </text>
    </comment>
    <comment ref="AO492" authorId="0">
      <text>
        <r>
          <rPr>
            <sz val="9"/>
            <rFont val="宋体"/>
            <charset val="134"/>
          </rPr>
          <t>自身编队左边相邻舰船射程增加1档。全队大型船暴击率提升4%/6%/8%。当队伍中还存在其他南达科他级舰船时，增加自身和上述舰船火力值和装甲值4/8/12点。</t>
        </r>
      </text>
    </comment>
    <comment ref="AO493" authorId="0">
      <text>
        <r>
          <rPr>
            <sz val="9"/>
            <rFont val="宋体"/>
            <charset val="134"/>
          </rPr>
          <t>自身攻击敌方战巡、重巡、轻巡时，伤害和暴击率提升10%/20%/30%。降低敌方护卫舰6/9/12点命中值、回避值和装甲值。</t>
        </r>
      </text>
    </comment>
    <comment ref="AO501" authorId="0">
      <text>
        <r>
          <rPr>
            <sz val="9"/>
            <rFont val="宋体"/>
            <charset val="134"/>
          </rPr>
          <t>自身攻击要塞、机场、港口时增加20%/30%/40%伤害。全队主力舰增加4/7/10点火力值、6/9/12点装甲值，战斗结算增加3%/6%/9%经验，I国舰船获得双倍效果。</t>
        </r>
      </text>
    </comment>
    <comment ref="AO502" authorId="0">
      <text>
        <r>
          <rPr>
            <sz val="9"/>
            <rFont val="宋体"/>
            <charset val="134"/>
          </rPr>
          <t>战斗中免疫受到的第一次攻击。当队伍里不存在大型船时，自身射程变成长。队伍中每有一艘S国舰船，战斗中都会为全队舰船增加2/3/4点火力值和2%/3%/4%暴击率。</t>
        </r>
      </text>
    </comment>
    <comment ref="AO507" authorId="0">
      <text>
        <r>
          <rPr>
            <sz val="9"/>
            <rFont val="宋体"/>
            <charset val="134"/>
          </rPr>
          <t>梯形阵时自身暴击伤害提升10%/15%/20%，攻击敌方战列、战巡时暴击率额外提升15%/20%/25%。</t>
        </r>
      </text>
    </comment>
    <comment ref="AO513" authorId="0">
      <text>
        <r>
          <rPr>
            <sz val="9"/>
            <rFont val="宋体"/>
            <charset val="134"/>
          </rPr>
          <t>炮击战阶段攻击时增加目标火力值30%/40%/50%的额外伤害。自身命中过的目标会降低30%/40%/50%火力值。</t>
        </r>
      </text>
    </comment>
  </commentList>
</comments>
</file>

<file path=xl/sharedStrings.xml><?xml version="1.0" encoding="utf-8"?>
<sst xmlns="http://schemas.openxmlformats.org/spreadsheetml/2006/main" count="13403" uniqueCount="2397">
  <si>
    <t>各查询表跳转</t>
  </si>
  <si>
    <t>各舰船获取情况
（主表）</t>
  </si>
  <si>
    <t>改造信息
（登记改造情况）</t>
  </si>
  <si>
    <t>未改造信息
（登记获取情况）</t>
  </si>
  <si>
    <t>舰种|战术|技能
信息查询</t>
  </si>
  <si>
    <t>制空航速条件检查表</t>
  </si>
  <si>
    <t>各查询表使用说明</t>
  </si>
  <si>
    <t>各舰船获取
情况(主表)</t>
  </si>
  <si>
    <r>
      <rPr>
        <sz val="9"/>
        <color theme="1"/>
        <rFont val="微软雅黑"/>
        <charset val="134"/>
      </rPr>
      <t>本表为</t>
    </r>
    <r>
      <rPr>
        <b/>
        <sz val="9"/>
        <color rgb="FFFF0000"/>
        <rFont val="微软雅黑"/>
        <charset val="134"/>
      </rPr>
      <t>主要查看表</t>
    </r>
    <r>
      <rPr>
        <sz val="9"/>
        <color theme="1"/>
        <rFont val="微软雅黑"/>
        <charset val="134"/>
      </rPr>
      <t>，具有</t>
    </r>
    <r>
      <rPr>
        <b/>
        <sz val="9"/>
        <color rgb="FFFF0000"/>
        <rFont val="微软雅黑"/>
        <charset val="134"/>
      </rPr>
      <t>数据比对</t>
    </r>
    <r>
      <rPr>
        <sz val="9"/>
        <color theme="1"/>
        <rFont val="微软雅黑"/>
        <charset val="134"/>
      </rPr>
      <t>、</t>
    </r>
    <r>
      <rPr>
        <b/>
        <sz val="9"/>
        <color rgb="FFFF0000"/>
        <rFont val="微软雅黑"/>
        <charset val="134"/>
      </rPr>
      <t>船舱整理</t>
    </r>
    <r>
      <rPr>
        <sz val="9"/>
        <color theme="1"/>
        <rFont val="微软雅黑"/>
        <charset val="134"/>
      </rPr>
      <t>、</t>
    </r>
    <r>
      <rPr>
        <b/>
        <sz val="9"/>
        <color rgb="FFFF0000"/>
        <rFont val="微软雅黑"/>
        <charset val="134"/>
      </rPr>
      <t>来源查询</t>
    </r>
    <r>
      <rPr>
        <sz val="9"/>
        <color theme="1"/>
        <rFont val="微软雅黑"/>
        <charset val="134"/>
      </rPr>
      <t>、</t>
    </r>
    <r>
      <rPr>
        <b/>
        <sz val="9"/>
        <color rgb="FFFF0000"/>
        <rFont val="微软雅黑"/>
        <charset val="134"/>
      </rPr>
      <t>战术登记</t>
    </r>
    <r>
      <rPr>
        <sz val="9"/>
        <color theme="1"/>
        <rFont val="微软雅黑"/>
        <charset val="134"/>
      </rPr>
      <t>功能
①提供各舰船相关数据，可根据需要</t>
    </r>
    <r>
      <rPr>
        <sz val="9"/>
        <color rgb="FF0070C0"/>
        <rFont val="微软雅黑"/>
        <charset val="134"/>
      </rPr>
      <t>解除列间隐藏</t>
    </r>
    <r>
      <rPr>
        <sz val="9"/>
        <color theme="1"/>
        <rFont val="微软雅黑"/>
        <charset val="134"/>
      </rPr>
      <t>进行多条件对比查询。其中包括：
Ⅰ.基本信息（包括ID、国籍、舰种、星级、舰名）；
Ⅱ.获取情况（拥有状态、等级、改造情况、获取方式）；
Ⅲ.舰船数据（分类、类型、Cost、策略、耐久、中保、火力、装甲、鱼雷、对空、对潜、索敌、闪避、命中、幸运、航速、射程、搭载格、总搭载、装备槽数、装备）；
Ⅳ.资源消耗（油耗、弹耗、修理油耗、修理钢耗、修理时间）；
Ⅴ.强化拆解（拆解油、拆解弹、拆解钢、拆解铝、火力经验、鱼雷经验、装甲经验、对空经验）；
Ⅵ.技能（技能1、技能2）；
Ⅶ.获取（改造需求、建造时间、获取途径）；
Ⅷ.战术
Ⅸ.备注
②提供船舱整理功能，在“未改造”表内登记“已获得”后，主表自动显示“已获取”，自动不显示获取方式；在“改造”表内登记“已获得”后，主表自动显示“已改造”，自动不显示改造需求，且相关舰船数据自动更新为改造后数据(默认为“未获得”)；主表提供“等级”列，用于登记需要的舰船等级。
③舰船来源查询功能，默认显示“未获得”舰船来源。
④战术技能登记，对应栏位可登记战术。</t>
    </r>
  </si>
  <si>
    <t>改造
信息</t>
  </si>
  <si>
    <r>
      <rPr>
        <sz val="9"/>
        <color theme="1"/>
        <rFont val="微软雅黑"/>
        <charset val="134"/>
      </rPr>
      <t>本表为</t>
    </r>
    <r>
      <rPr>
        <b/>
        <sz val="9"/>
        <color rgb="FFFF0000"/>
        <rFont val="微软雅黑"/>
        <charset val="134"/>
      </rPr>
      <t>信息提供表</t>
    </r>
    <r>
      <rPr>
        <sz val="9"/>
        <color theme="1"/>
        <rFont val="微软雅黑"/>
        <charset val="134"/>
      </rPr>
      <t>，用于</t>
    </r>
    <r>
      <rPr>
        <b/>
        <sz val="9"/>
        <color rgb="FFFF0000"/>
        <rFont val="微软雅黑"/>
        <charset val="134"/>
      </rPr>
      <t>登记改造情况</t>
    </r>
    <r>
      <rPr>
        <sz val="9"/>
        <color theme="1"/>
        <rFont val="微软雅黑"/>
        <charset val="134"/>
      </rPr>
      <t>、提供改后舰船数据信息（默认隐藏）
①在本表内登记“已获得”后，主表自动显示“已改造”，自动不显示改造需求，相关舰船数据自动更新为改造后数据(默认为“未获得”)。
②以批注形式标注改后技能效果。</t>
    </r>
  </si>
  <si>
    <t>未改造
信息</t>
  </si>
  <si>
    <r>
      <rPr>
        <sz val="9"/>
        <color theme="1"/>
        <rFont val="微软雅黑"/>
        <charset val="134"/>
      </rPr>
      <t>本表为</t>
    </r>
    <r>
      <rPr>
        <b/>
        <sz val="9"/>
        <color rgb="FFFF0000"/>
        <rFont val="微软雅黑"/>
        <charset val="134"/>
      </rPr>
      <t>信息提供表</t>
    </r>
    <r>
      <rPr>
        <sz val="9"/>
        <color theme="1"/>
        <rFont val="微软雅黑"/>
        <charset val="134"/>
      </rPr>
      <t>，用于</t>
    </r>
    <r>
      <rPr>
        <b/>
        <sz val="9"/>
        <color rgb="FFFF0000"/>
        <rFont val="微软雅黑"/>
        <charset val="134"/>
      </rPr>
      <t>登记获取情况</t>
    </r>
    <r>
      <rPr>
        <sz val="9"/>
        <color theme="1"/>
        <rFont val="微软雅黑"/>
        <charset val="134"/>
      </rPr>
      <t>、提供改前舰船数据信息（默认隐藏）
①在本表内登记“已获得”后，主表自动显示“已获取”，自动不显示获取方式。
②以批注形式标注改前技能效果。</t>
    </r>
  </si>
  <si>
    <t>舰种战术技能
信息查询</t>
  </si>
  <si>
    <r>
      <rPr>
        <sz val="9"/>
        <color theme="1"/>
        <rFont val="微软雅黑"/>
        <charset val="134"/>
      </rPr>
      <t>本表为</t>
    </r>
    <r>
      <rPr>
        <b/>
        <sz val="9"/>
        <color rgb="FFFF0000"/>
        <rFont val="微软雅黑"/>
        <charset val="134"/>
      </rPr>
      <t>信息查询表</t>
    </r>
    <r>
      <rPr>
        <sz val="9"/>
        <color theme="1"/>
        <rFont val="微软雅黑"/>
        <charset val="134"/>
      </rPr>
      <t>，用于提供舰船类型、战术、技能数据信息、</t>
    </r>
    <r>
      <rPr>
        <b/>
        <sz val="9"/>
        <color rgb="FFFF0000"/>
        <rFont val="微软雅黑"/>
        <charset val="134"/>
      </rPr>
      <t>查询舰船类型、战术、技能数据信息</t>
    </r>
    <r>
      <rPr>
        <sz val="9"/>
        <color theme="1"/>
        <rFont val="微软雅黑"/>
        <charset val="134"/>
      </rPr>
      <t xml:space="preserve">
①</t>
    </r>
    <r>
      <rPr>
        <sz val="9"/>
        <color rgb="FF0070C0"/>
        <rFont val="微软雅黑"/>
        <charset val="134"/>
      </rPr>
      <t>按提示</t>
    </r>
    <r>
      <rPr>
        <sz val="9"/>
        <color theme="1"/>
        <rFont val="微软雅黑"/>
        <charset val="134"/>
      </rPr>
      <t>输入舰种，输出主力/护卫舰、大/中/小型舰。
②</t>
    </r>
    <r>
      <rPr>
        <sz val="9"/>
        <color rgb="FF0070C0"/>
        <rFont val="微软雅黑"/>
        <charset val="134"/>
      </rPr>
      <t>按提示</t>
    </r>
    <r>
      <rPr>
        <sz val="9"/>
        <color theme="1"/>
        <rFont val="微软雅黑"/>
        <charset val="134"/>
      </rPr>
      <t>输入战术名称，输出战术效果、涨经验方式、教师、花费、使用船型。
③</t>
    </r>
    <r>
      <rPr>
        <sz val="9"/>
        <color rgb="FF0070C0"/>
        <rFont val="微软雅黑"/>
        <charset val="134"/>
      </rPr>
      <t>按提示</t>
    </r>
    <r>
      <rPr>
        <sz val="9"/>
        <color theme="1"/>
        <rFont val="微软雅黑"/>
        <charset val="134"/>
      </rPr>
      <t>输入技能名称，输出技能效果。</t>
    </r>
  </si>
  <si>
    <r>
      <rPr>
        <sz val="9"/>
        <color theme="1"/>
        <rFont val="微软雅黑"/>
        <charset val="134"/>
      </rPr>
      <t>本表为</t>
    </r>
    <r>
      <rPr>
        <b/>
        <sz val="9"/>
        <color rgb="FFFF0000"/>
        <rFont val="微软雅黑"/>
        <charset val="134"/>
      </rPr>
      <t>信息查询表</t>
    </r>
    <r>
      <rPr>
        <sz val="9"/>
        <color theme="1"/>
        <rFont val="微软雅黑"/>
        <charset val="134"/>
      </rPr>
      <t>，用于根据登记的舰船信息</t>
    </r>
    <r>
      <rPr>
        <b/>
        <sz val="10"/>
        <color rgb="FFFF0000"/>
        <rFont val="微软雅黑"/>
        <charset val="134"/>
      </rPr>
      <t>查询配制舰队是否符合限制条件</t>
    </r>
    <r>
      <rPr>
        <sz val="9"/>
        <rFont val="微软雅黑"/>
        <charset val="134"/>
      </rPr>
      <t>，也具有</t>
    </r>
    <r>
      <rPr>
        <b/>
        <sz val="10"/>
        <color rgb="FFFF0000"/>
        <rFont val="微软雅黑"/>
        <charset val="134"/>
      </rPr>
      <t>航速航向计算功能</t>
    </r>
    <r>
      <rPr>
        <sz val="9"/>
        <rFont val="微软雅黑"/>
        <charset val="134"/>
      </rPr>
      <t>及</t>
    </r>
    <r>
      <rPr>
        <b/>
        <sz val="10"/>
        <color rgb="FFFF0000"/>
        <rFont val="微软雅黑"/>
        <charset val="134"/>
      </rPr>
      <t>制空计算模块。</t>
    </r>
    <r>
      <rPr>
        <sz val="9"/>
        <color theme="1"/>
        <rFont val="微软雅黑"/>
        <charset val="134"/>
      </rPr>
      <t xml:space="preserve">
①在“改前舰名”一栏按照出征顺序从左至右填写舰船改前舰名，查询表会根据[各舰船获取情况 ]自动于“舰队分析”处显示符合船舱的舰队情况，并自动完成“舰队情况展示”，“光环战术buff”处填写。
②在“限制条件符合情况”处填写带路/功勋限制条件，首列（国籍复合条件处为首二列）在下拉列表中选择限制项目，倒数第二列填写逻辑值（=、＞、＜、≥、≤、旗舰（航速、其它处无）），末列填写数字。显示绿色为符合条件，显示红色为不符条件。
③灰底可以填写。白底为框架，切莫更改；蓝、红、绿底为输出，切莫更改。
④当舰队中存在【胡德（需在旗舰位）/塔什干/飞龙/塞谬尔·罗伯茨/伏尔塔】时，[航速影响因素]处自动出现其影响航速的技能，勾选后[舰队分析]处航速会发生相应变化。右侧食堂与赛车同理。
⑤[索敌航向]处可计算索敌及航向。当敌方全为潜艇时，敌情填写“全水下”，索敌需求填写敌方总等级，当反潜船索敌+裸反潜≥索敌需求时索敌成功；敌方存在水面舰时，敌情填写“有水上”，索敌需求填写敌方总索敌，当我方总索敌（装备索敌+裸索敌+额外技能索敌）-10≥索敌需求时索敌成功。填写敌旗舰航速和敌舰队航速可计算航向相关权重。
⑥制空计算模块处，舰名、搭载、火力、制空等蓝框内容自动计算，切勿更改，数据来源于[各舰船获取情况 ]中登记情况。
⑦当舰队中存在【G15、埃塞克斯、飞龙（改①）、皇家方舟（装母）、企业（改①）、扶桑（改①）、帝国（改①）、汉考克、约克城（改①）、飖、普林斯顿（改①）、1913战巡、巴尔的摩（改①）、格罗兹尼、克劳塞维茨、丹阳（雪风改①）、南达科他（改①）、但丁、济南、莱比锡（改①）、金刚（改①）、近江】时，自动出现其影响火力、制空、战斗机对空的技能，勾选后相应计算会发生相应变化。下方工程局同理。
⑧“我方制空”自动记录约克城、飖制空技能，无需在“额外制空”处填写。“全甲板”战术无需手动填写，若已在主表登记战术，则该处自动填写，若未在主表登记战术，请在下方“舰种buff-航母”处填10。装备火力也请在舰种buff处填写。</t>
    </r>
  </si>
  <si>
    <t>数据来源</t>
  </si>
  <si>
    <t>①各舰船基本数据来源于NGA舰R版([https://nga.178.com/read.php?tid=18250302)]，并根据舰少资料库([http://js.ntwikis.com/)]、舰R百科([https://www.zjsnrwiki.com/wiki/%E9%A6%96%E9%A1%B5)]及NGA舰R版其他资料(建造时间[https://nga.178.com/read.php?tid=32861266)]予以更新及补充。
②各舰船获取途径来源于NGA舰R版版头([https://docs.qq.com/sheet/DUkJZcFNqdXlXQmJm?tab=BB08J2)]，并根据舰少资料库([http://js.ntwikis.com/)]及舰R百科([https://www.zjsnrwiki.com/wiki/%E9%A6%96%E9%A1%B5)]予以更新及补充。
③学院战术相关描述整理自游戏与NGA舰R版版头战术详解([https://nga.178.com/read.php?tid=12651171)]</t>
  </si>
  <si>
    <t>更新情况</t>
  </si>
  <si>
    <t>2023.1.28更新初稿，舰船数量513，改造舰船数量195；
2023.1.29更新大七（BIG SEVEN）技能描述；
2023.1.30更新使用说明，添加占位编号（默认隐藏），修复默认页面，修复技能效果查询栏长度；
2023.1.31更新带航速的限制条件检查表
2023.2.2更新技能查询来源
2023.2.2更新G15航速技能，更新制空计算模块、舰名输入联想，去除占位编号</t>
  </si>
  <si>
    <t>基本信息</t>
  </si>
  <si>
    <t>获取情况</t>
  </si>
  <si>
    <t>舰船</t>
  </si>
  <si>
    <t>舰船数据</t>
  </si>
  <si>
    <t>数据</t>
  </si>
  <si>
    <t>资源</t>
  </si>
  <si>
    <t>资源消耗</t>
  </si>
  <si>
    <t>消耗</t>
  </si>
  <si>
    <t>强化</t>
  </si>
  <si>
    <t>强化拆解</t>
  </si>
  <si>
    <t>拆解</t>
  </si>
  <si>
    <t>技能</t>
  </si>
  <si>
    <t>获取</t>
  </si>
  <si>
    <t>战术</t>
  </si>
  <si>
    <t>备注</t>
  </si>
  <si>
    <t>ID</t>
  </si>
  <si>
    <t>国籍</t>
  </si>
  <si>
    <t>舰种</t>
  </si>
  <si>
    <t>星级</t>
  </si>
  <si>
    <t>舰名</t>
  </si>
  <si>
    <t>拥有状态</t>
  </si>
  <si>
    <t>等级</t>
  </si>
  <si>
    <t>改造情况</t>
  </si>
  <si>
    <t>获取方式</t>
  </si>
  <si>
    <t>分类</t>
  </si>
  <si>
    <t>类型</t>
  </si>
  <si>
    <t>COST</t>
  </si>
  <si>
    <t>策略</t>
  </si>
  <si>
    <t>耐久</t>
  </si>
  <si>
    <t>中保</t>
  </si>
  <si>
    <t>火力</t>
  </si>
  <si>
    <t>装甲</t>
  </si>
  <si>
    <t>鱼雷</t>
  </si>
  <si>
    <t>对空</t>
  </si>
  <si>
    <t>对潜</t>
  </si>
  <si>
    <t>索敌</t>
  </si>
  <si>
    <t>闪避</t>
  </si>
  <si>
    <t>命中</t>
  </si>
  <si>
    <t>幸运</t>
  </si>
  <si>
    <t>航速</t>
  </si>
  <si>
    <t>射程</t>
  </si>
  <si>
    <t>搭载格</t>
  </si>
  <si>
    <t>总搭载</t>
  </si>
  <si>
    <t>装备槽数</t>
  </si>
  <si>
    <t>装备</t>
  </si>
  <si>
    <t>油耗</t>
  </si>
  <si>
    <t>弹耗</t>
  </si>
  <si>
    <t>修理油耗</t>
  </si>
  <si>
    <t>修理钢耗</t>
  </si>
  <si>
    <t>修理时间</t>
  </si>
  <si>
    <t>拆解油</t>
  </si>
  <si>
    <t>拆解弹</t>
  </si>
  <si>
    <t>拆解钢</t>
  </si>
  <si>
    <t>拆解铝</t>
  </si>
  <si>
    <t>火力经验</t>
  </si>
  <si>
    <t>鱼雷经验</t>
  </si>
  <si>
    <t>装甲经验</t>
  </si>
  <si>
    <t>对空经验</t>
  </si>
  <si>
    <t>技能1</t>
  </si>
  <si>
    <t>技能2</t>
  </si>
  <si>
    <t>改造需求</t>
  </si>
  <si>
    <t>建造时间</t>
  </si>
  <si>
    <t>全船获取途径</t>
  </si>
  <si>
    <t>攻击战术1</t>
  </si>
  <si>
    <t>攻击战术2</t>
  </si>
  <si>
    <t>攻击战术3</t>
  </si>
  <si>
    <t>防御战术1</t>
  </si>
  <si>
    <t>防御战术2</t>
  </si>
  <si>
    <t>防御战术3</t>
  </si>
  <si>
    <t>特殊战术1</t>
  </si>
  <si>
    <t>特殊战术2</t>
  </si>
  <si>
    <t>特殊战术3</t>
  </si>
  <si>
    <t>|</t>
  </si>
  <si>
    <t>E6 打捞可获取</t>
  </si>
  <si>
    <t>仅打捞可获取</t>
  </si>
  <si>
    <t>E5 不推荐打捞获取</t>
  </si>
  <si>
    <t>E5 可建造</t>
  </si>
  <si>
    <t>可建造 打捞可获取</t>
  </si>
  <si>
    <t>E1~E2 打捞可获取</t>
  </si>
  <si>
    <t>E3~E4 打捞可获取</t>
  </si>
  <si>
    <t>E5</t>
  </si>
  <si>
    <t>E6 不推荐打捞获取</t>
  </si>
  <si>
    <t>E1~E2 可建造</t>
  </si>
  <si>
    <t>可建造</t>
  </si>
  <si>
    <t>任务奖励</t>
  </si>
  <si>
    <t>E1~E2 不推荐打捞获取</t>
  </si>
  <si>
    <t>E6 可建造</t>
  </si>
  <si>
    <t>E3~E4 可建造</t>
  </si>
  <si>
    <t>打捞可获取</t>
  </si>
  <si>
    <t>E6 可建造 不推荐打捞获取</t>
  </si>
  <si>
    <t>E5 可建造 不推荐打捞获取</t>
  </si>
  <si>
    <t>可建造 不推荐打捞获取</t>
  </si>
  <si>
    <t>通关1-5奖励</t>
  </si>
  <si>
    <t>战利品商店兑换</t>
  </si>
  <si>
    <t>E5、E6 不推荐打捞获取</t>
  </si>
  <si>
    <t>首充奖励</t>
  </si>
  <si>
    <t>E5/E6</t>
  </si>
  <si>
    <t>活动限定，暂未开放获取</t>
  </si>
  <si>
    <t>特别船坞建造</t>
  </si>
  <si>
    <t>功勋商店常驻兑换</t>
  </si>
  <si>
    <t>名字</t>
  </si>
  <si>
    <t>Cost</t>
  </si>
  <si>
    <t>E</t>
  </si>
  <si>
    <t>战列巡洋舰</t>
  </si>
  <si>
    <t>胡德（改①）</t>
  </si>
  <si>
    <t>未拥有</t>
  </si>
  <si>
    <t>长</t>
  </si>
  <si>
    <t>[3,3,3,3]</t>
  </si>
  <si>
    <t>E国双联15英寸炮(改)|附加装甲(大型)|E国三联15英寸炮(试作型)|“生姜&amp;鱼饼”</t>
  </si>
  <si>
    <t>皇家海军的荣耀</t>
  </si>
  <si>
    <t>皇家巡游</t>
  </si>
  <si>
    <t>J</t>
  </si>
  <si>
    <t>航空战列舰</t>
  </si>
  <si>
    <t>扶桑（改①）</t>
  </si>
  <si>
    <t>[0,0,12,18]</t>
  </si>
  <si>
    <t>J国试制35.6厘米三联主炮</t>
  </si>
  <si>
    <t>柱岛舰队</t>
  </si>
  <si>
    <t>战列舰</t>
  </si>
  <si>
    <t>山城（改①）</t>
  </si>
  <si>
    <t>[2,2,2,2]</t>
  </si>
  <si>
    <t>J国试制41厘米三连主炮</t>
  </si>
  <si>
    <t>伊势（改①）</t>
  </si>
  <si>
    <t>[0,0,12,12]</t>
  </si>
  <si>
    <t>J国35.6厘米连装炮|对空喷进炮|瑞云</t>
  </si>
  <si>
    <t>机群驱散B</t>
  </si>
  <si>
    <t>日向（改①）</t>
  </si>
  <si>
    <t>机群驱散T</t>
  </si>
  <si>
    <t>G</t>
  </si>
  <si>
    <t>俾斯麦（改①）</t>
  </si>
  <si>
    <t>[4,4,4,4]</t>
  </si>
  <si>
    <t>G国双联406毫米炮|G国双联37毫米防空炮|雷达告警装置|“奥斯卡”</t>
  </si>
  <si>
    <t>旗舰杀手</t>
  </si>
  <si>
    <t>永不沉没的战舰</t>
  </si>
  <si>
    <t>提尔比茨（改①）</t>
  </si>
  <si>
    <t>G国双联406毫米炮|四联533毫米磁性鱼雷|G国双联37毫米防空炮|联络电台</t>
  </si>
  <si>
    <t>北方的孤独女王</t>
  </si>
  <si>
    <t>纳尔逊（改①）</t>
  </si>
  <si>
    <t>E国三联16英寸炮(改)|标准型火控雷达</t>
  </si>
  <si>
    <t>BIGSEVEN</t>
  </si>
  <si>
    <t>罗德尼（改①）</t>
  </si>
  <si>
    <t>E国三联16英寸炮(改)|海象式</t>
  </si>
  <si>
    <t>复仇</t>
  </si>
  <si>
    <t>威尔士亲王（改①）</t>
  </si>
  <si>
    <t>E国四联14英寸炮|E国八联40毫米砰砰炮|标准型火控雷达</t>
  </si>
  <si>
    <t>大西洋宪章</t>
  </si>
  <si>
    <t>关键一击</t>
  </si>
  <si>
    <t>U</t>
  </si>
  <si>
    <t>内华达（改①）</t>
  </si>
  <si>
    <t>U国三联14英寸炮|U国双联5英寸平高两用炮|U国博福斯40毫米防空炮(四联)|U国厄利孔20毫米炮(双联)</t>
  </si>
  <si>
    <t>重点防御</t>
  </si>
  <si>
    <t>俄克拉荷马（改①）</t>
  </si>
  <si>
    <t>I</t>
  </si>
  <si>
    <t>安德烈亚·多利亚（改①）</t>
  </si>
  <si>
    <t>I国三联320毫米炮|普列塞水下防护系统</t>
  </si>
  <si>
    <t>幸运之星</t>
  </si>
  <si>
    <t>金刚（改①）</t>
  </si>
  <si>
    <t>91式穿甲弹|三式弹</t>
  </si>
  <si>
    <t>高速战舰</t>
  </si>
  <si>
    <t>声望（改①）</t>
  </si>
  <si>
    <t>E国双联15英寸炮(改)|E国4.5英寸连装高炮</t>
  </si>
  <si>
    <t>最后的荣耀</t>
  </si>
  <si>
    <t>29节的纳尔逊</t>
  </si>
  <si>
    <t>反击（改①）</t>
  </si>
  <si>
    <t>E国双联15英寸炮(改)|E国八联40毫米砰砰炮</t>
  </si>
  <si>
    <t>马来日暮</t>
  </si>
  <si>
    <t>导弹大型巡洋舰</t>
  </si>
  <si>
    <t>阿拉斯加（改①）</t>
  </si>
  <si>
    <t>黄铜骑士防空导弹|MK12导弹发射系统</t>
  </si>
  <si>
    <t>先锋</t>
  </si>
  <si>
    <t>关岛（改①）</t>
  </si>
  <si>
    <t>小猎犬导弹|MK-10导弹发射器|U国双联3英寸防空炮</t>
  </si>
  <si>
    <t>舰队防御伞</t>
  </si>
  <si>
    <t>航空母舰</t>
  </si>
  <si>
    <t>赤城（改①）</t>
  </si>
  <si>
    <t>短</t>
  </si>
  <si>
    <t>[20,20,36,10]</t>
  </si>
  <si>
    <t>九七式舰攻（80番）|烈风</t>
  </si>
  <si>
    <t>奇袭</t>
  </si>
  <si>
    <t>命运的五分钟</t>
  </si>
  <si>
    <t>加贺（改①）</t>
  </si>
  <si>
    <t>[22,18,40,15]</t>
  </si>
  <si>
    <t>烈风|九七式舰攻（80番）</t>
  </si>
  <si>
    <t>舰攻队出击</t>
  </si>
  <si>
    <t>机动部队</t>
  </si>
  <si>
    <t>轻型航母</t>
  </si>
  <si>
    <t>祥凤（改①）</t>
  </si>
  <si>
    <t>[17,13,9,0]</t>
  </si>
  <si>
    <t>零战二一型|彗星</t>
  </si>
  <si>
    <t>战队直卫</t>
  </si>
  <si>
    <t>瑞凤（改①）</t>
  </si>
  <si>
    <t>[18,13,6,0]</t>
  </si>
  <si>
    <t>彗星|零战62型</t>
  </si>
  <si>
    <t>直卫空母</t>
  </si>
  <si>
    <t>百眼巨人（改①）</t>
  </si>
  <si>
    <t>[8,12,8,0]</t>
  </si>
  <si>
    <t>海喷火|梭鱼</t>
  </si>
  <si>
    <t>航空战曙光</t>
  </si>
  <si>
    <t>兰利（改①）</t>
  </si>
  <si>
    <t>[15,10,10,0]</t>
  </si>
  <si>
    <t>FM-2|TBF复仇者</t>
  </si>
  <si>
    <t>航母先驱</t>
  </si>
  <si>
    <t>突击者（改①）</t>
  </si>
  <si>
    <t>[15,20,25,5]</t>
  </si>
  <si>
    <t>U国厄利孔20毫米炮(双联)|改良型对空雷达</t>
  </si>
  <si>
    <t>弹药整备</t>
  </si>
  <si>
    <t>列克星敦（改①）</t>
  </si>
  <si>
    <t>[20,20,35,10]</t>
  </si>
  <si>
    <t>U国四联1.1英寸防空炮|改良型对空雷达</t>
  </si>
  <si>
    <t>航空战术先驱</t>
  </si>
  <si>
    <t>萨拉托加（改①）</t>
  </si>
  <si>
    <t>SB2C地狱俯冲者|改良型对空雷达</t>
  </si>
  <si>
    <t>罗宾</t>
  </si>
  <si>
    <t>大黄蜂（改①）</t>
  </si>
  <si>
    <t>[15,25,36,11]</t>
  </si>
  <si>
    <t>SBD-3无畏|TBF复仇者|F4F野猫</t>
  </si>
  <si>
    <t>远洋破袭</t>
  </si>
  <si>
    <t>重巡洋舰</t>
  </si>
  <si>
    <t>高雄（改①）</t>
  </si>
  <si>
    <t>中</t>
  </si>
  <si>
    <t>[2,2,2]</t>
  </si>
  <si>
    <t>J国暂称20.3厘米连装炮3号炮|零式水上侦察机|61厘米四连装氧气鱼雷</t>
  </si>
  <si>
    <t>鱼雷再次装填</t>
  </si>
  <si>
    <t>爱宕（改①）</t>
  </si>
  <si>
    <t>夜战旗舰</t>
  </si>
  <si>
    <t>摩耶（改①）</t>
  </si>
  <si>
    <t>J国暂称20.3厘米连装炮3号炮|61厘米四连装氧气鱼雷|J国12.7厘米连装高射炮|改良型对空雷达</t>
  </si>
  <si>
    <t>洋上的对空要塞</t>
  </si>
  <si>
    <t>鸟海（改①）</t>
  </si>
  <si>
    <t>第八舰队</t>
  </si>
  <si>
    <t>希佩尔海军上将（改①）</t>
  </si>
  <si>
    <t>G国双联203毫米炮|G国双联37毫米防空炮</t>
  </si>
  <si>
    <t>伪装奇袭</t>
  </si>
  <si>
    <t>布吕歇尔（改①）</t>
  </si>
  <si>
    <t>G国双联203毫米炮|铁锚</t>
  </si>
  <si>
    <t>迷之自信</t>
  </si>
  <si>
    <t>欧根亲王（改①）</t>
  </si>
  <si>
    <t>G国双联203毫米炮|附加装甲(中型)</t>
  </si>
  <si>
    <t>战线防御</t>
  </si>
  <si>
    <t>不死鸟</t>
  </si>
  <si>
    <t>威奇塔（改①）</t>
  </si>
  <si>
    <t>U国三联8英寸炮(MK12/15)|超重弹</t>
  </si>
  <si>
    <t>火力全开</t>
  </si>
  <si>
    <t>昆西（改①）</t>
  </si>
  <si>
    <t>U国三联8英寸炮|U国博福斯40毫米防空炮(双联)|U国博福斯40毫米防空炮(四联)</t>
  </si>
  <si>
    <t>高速射击</t>
  </si>
  <si>
    <t>轻巡洋舰</t>
  </si>
  <si>
    <t>天龙（改①）</t>
  </si>
  <si>
    <t>J国14厘米单装炮|J国12.7厘米连装高射炮</t>
  </si>
  <si>
    <t>远征护航</t>
  </si>
  <si>
    <t>龙田（改①）</t>
  </si>
  <si>
    <t>J国14厘米单装炮</t>
  </si>
  <si>
    <t>远征护卫</t>
  </si>
  <si>
    <t>重雷装巡洋舰</t>
  </si>
  <si>
    <t>北上（改①）</t>
  </si>
  <si>
    <t>J国12.7厘米连装高射炮|61厘米四连装氧气鱼雷</t>
  </si>
  <si>
    <t>重雷装舰突袭</t>
  </si>
  <si>
    <t>渐减雷击</t>
  </si>
  <si>
    <t>大井（改①）</t>
  </si>
  <si>
    <t>五十铃（改①）</t>
  </si>
  <si>
    <t>[1,1,1]</t>
  </si>
  <si>
    <t>J国12.7厘米连装高射炮|61厘米四连装氧气鱼雷|标准型对空雷达</t>
  </si>
  <si>
    <t>空潜一体</t>
  </si>
  <si>
    <t>夕张（改①）</t>
  </si>
  <si>
    <t>J国14厘米单装炮|改良型动力系统</t>
  </si>
  <si>
    <t>实验平台</t>
  </si>
  <si>
    <t>柯尼斯堡（改①）</t>
  </si>
  <si>
    <t>G国三联150毫米炮|雷达告警装置|柴油机</t>
  </si>
  <si>
    <t>破交袭击</t>
  </si>
  <si>
    <t>卡尔斯鲁厄（改①）</t>
  </si>
  <si>
    <t>科隆（改①）</t>
  </si>
  <si>
    <t>G国三联150毫米炮|FI-265|柴油机</t>
  </si>
  <si>
    <t>天狼星（改①）</t>
  </si>
  <si>
    <t>275火控雷达</t>
  </si>
  <si>
    <t>多面手巡洋舰</t>
  </si>
  <si>
    <t>C</t>
  </si>
  <si>
    <t>重庆（曙光女神改①）</t>
  </si>
  <si>
    <t>E国双联6英寸炮</t>
  </si>
  <si>
    <t>防空伪装</t>
  </si>
  <si>
    <t>奥马哈（改①）</t>
  </si>
  <si>
    <t>标准型火控雷达|U国博福斯40毫米防空炮(双联)</t>
  </si>
  <si>
    <t>大洋巡逻</t>
  </si>
  <si>
    <t>亚特兰大（改①）</t>
  </si>
  <si>
    <t>U国双联5英寸平高两用炮|改良型火控雷达|先进型对空雷达</t>
  </si>
  <si>
    <t>对空防御</t>
  </si>
  <si>
    <t>朱诺（改①）</t>
  </si>
  <si>
    <t>U国双联5英寸平高两用炮</t>
  </si>
  <si>
    <t>高速弹幕</t>
  </si>
  <si>
    <t>Ch</t>
  </si>
  <si>
    <t>奥希金斯（布鲁克林改①）</t>
  </si>
  <si>
    <t>[4,4,4]</t>
  </si>
  <si>
    <t>U国三联6英寸炮|标准型对海雷达</t>
  </si>
  <si>
    <t>海伦娜（改①）</t>
  </si>
  <si>
    <t>U国三联6英寸炮|改良型对海雷达</t>
  </si>
  <si>
    <t>情报分析</t>
  </si>
  <si>
    <t>六英寸机关炮</t>
  </si>
  <si>
    <t>宁海（改①）</t>
  </si>
  <si>
    <t>C国双联140毫米炮|“宁海号”舰载机</t>
  </si>
  <si>
    <t>舰队训练</t>
  </si>
  <si>
    <t>平海（改①）</t>
  </si>
  <si>
    <t>C国双联140毫米炮|射击钟</t>
  </si>
  <si>
    <t>目标指示</t>
  </si>
  <si>
    <t>浅水重炮舰</t>
  </si>
  <si>
    <t>罗伯茨（改①）</t>
  </si>
  <si>
    <t>火力支援</t>
  </si>
  <si>
    <t>阿贝克隆比（改①）</t>
  </si>
  <si>
    <t>驱逐舰</t>
  </si>
  <si>
    <t>吹雪（改①）</t>
  </si>
  <si>
    <t>J国12.7厘米连装炮|61厘米三连装氧气鱼雷</t>
  </si>
  <si>
    <t>水雷战队</t>
  </si>
  <si>
    <t>孤注一掷</t>
  </si>
  <si>
    <t>白雪（改①）</t>
  </si>
  <si>
    <t>羁绊</t>
  </si>
  <si>
    <t>初雪（改①）</t>
  </si>
  <si>
    <t>零距炮击</t>
  </si>
  <si>
    <t>深雪（改①）</t>
  </si>
  <si>
    <t>水雷强袭</t>
  </si>
  <si>
    <t>晓（改①）</t>
  </si>
  <si>
    <t>强行侦查</t>
  </si>
  <si>
    <t>S</t>
  </si>
  <si>
    <t>信赖（响改①）</t>
  </si>
  <si>
    <t>S国双联130毫米炮|S国BMB型深弹炮</t>
  </si>
  <si>
    <t>不死鸟的守护</t>
  </si>
  <si>
    <t>雷（改①）</t>
  </si>
  <si>
    <t>水雷魂</t>
  </si>
  <si>
    <t>电（改①）</t>
  </si>
  <si>
    <t>无意撞击</t>
  </si>
  <si>
    <t>绫波（改①）</t>
  </si>
  <si>
    <t>所罗门的鬼神</t>
  </si>
  <si>
    <t>敷波（改①）</t>
  </si>
  <si>
    <t>Z1（改①）</t>
  </si>
  <si>
    <t>G国单装127毫米炮|四联533毫米磁性鱼雷</t>
  </si>
  <si>
    <t>Z驱领舰</t>
  </si>
  <si>
    <t>Z16（改①）</t>
  </si>
  <si>
    <t>水雷布置</t>
  </si>
  <si>
    <t>连环爆破</t>
  </si>
  <si>
    <t>Z21（改①）</t>
  </si>
  <si>
    <t>G国单装127毫米炮</t>
  </si>
  <si>
    <t>突袭</t>
  </si>
  <si>
    <t>Z22（改①）</t>
  </si>
  <si>
    <t>突袭峡湾</t>
  </si>
  <si>
    <t>Z31（改①）</t>
  </si>
  <si>
    <t>G国双联150毫米炮|四联533毫米鱼雷|雷达告警装置</t>
  </si>
  <si>
    <t>Z驱菁英</t>
  </si>
  <si>
    <t>紫石英（改①）</t>
  </si>
  <si>
    <t>刺猬弹深弹投射器</t>
  </si>
  <si>
    <t>迷之嘲讽</t>
  </si>
  <si>
    <t>萤火虫（改①）</t>
  </si>
  <si>
    <t>附加装甲(小型)|发烟筒</t>
  </si>
  <si>
    <t>无畏撞击</t>
  </si>
  <si>
    <t>重装刺客</t>
  </si>
  <si>
    <t>标枪（改①）</t>
  </si>
  <si>
    <t>E国双联4.7英寸炮|先进型深弹投射器</t>
  </si>
  <si>
    <t>绝境逢生</t>
  </si>
  <si>
    <t>天后（改①）</t>
  </si>
  <si>
    <t>对潜专精</t>
  </si>
  <si>
    <t>黑背豺（改①）</t>
  </si>
  <si>
    <t>拦截护航</t>
  </si>
  <si>
    <t>哥萨克人（改①）</t>
  </si>
  <si>
    <t>改良型深弹投射器|改良型声纳</t>
  </si>
  <si>
    <t>跳帮作战</t>
  </si>
  <si>
    <t>爱斯基摩人（改①）</t>
  </si>
  <si>
    <t>征战四方</t>
  </si>
  <si>
    <t>旁遮普人（改①）</t>
  </si>
  <si>
    <t>E国双联4.7英寸炮|改良型深弹投射器</t>
  </si>
  <si>
    <t>船队护航</t>
  </si>
  <si>
    <t>弗莱彻（改①）</t>
  </si>
  <si>
    <t>五联533毫米鱼雷（MK17）|改良型火控雷达</t>
  </si>
  <si>
    <t>最优驱逐舰</t>
  </si>
  <si>
    <t>布雷恩（改①）</t>
  </si>
  <si>
    <t>U国双联3英寸防空炮|改良型火控雷达</t>
  </si>
  <si>
    <t>冷战先锋</t>
  </si>
  <si>
    <t>基林（改①）</t>
  </si>
  <si>
    <t>U国双联5英寸平高两用炮|五联533毫米鱼雷（MK17）|改良型火控雷达</t>
  </si>
  <si>
    <t>FRAM改造</t>
  </si>
  <si>
    <t>防空导弹驱逐舰</t>
  </si>
  <si>
    <t>基阿特（改①）</t>
  </si>
  <si>
    <t>U国双联3英寸防空炮|MK-10导弹发射器|小猎犬导弹</t>
  </si>
  <si>
    <t>驾束制导</t>
  </si>
  <si>
    <t>导弹驱逐舰</t>
  </si>
  <si>
    <t>长春（果敢改①）</t>
  </si>
  <si>
    <t>上游-1发射器|上游-1导弹</t>
  </si>
  <si>
    <t>四大金刚</t>
  </si>
  <si>
    <t>F</t>
  </si>
  <si>
    <t>沃克兰（改①）</t>
  </si>
  <si>
    <t>三联550毫米氧气鱼雷|改良型动力系统</t>
  </si>
  <si>
    <t>超级驱逐舰</t>
  </si>
  <si>
    <t>空想（改①）</t>
  </si>
  <si>
    <t>F国单装138毫米炮|先进型动力系统</t>
  </si>
  <si>
    <t>高速机动</t>
  </si>
  <si>
    <t>狮（改①）</t>
  </si>
  <si>
    <t>E国三联16英寸炮|附加装甲(大型)</t>
  </si>
  <si>
    <t>初升的朝阳</t>
  </si>
  <si>
    <t>王者</t>
  </si>
  <si>
    <t>长门（改①）</t>
  </si>
  <si>
    <t>91式穿甲弹|J国41厘米连装炮|J国试制41厘米三连主炮</t>
  </si>
  <si>
    <t>陆奥（改①）</t>
  </si>
  <si>
    <t>91式穿甲弹|三式弹|J国41厘米连装炮</t>
  </si>
  <si>
    <t>特别穿甲弹</t>
  </si>
  <si>
    <t>前卫（改①）</t>
  </si>
  <si>
    <t>E国双联15英寸炮(改)|275火控雷达|食蚜蝇直升机|梳妆台</t>
  </si>
  <si>
    <t>皇家游轮</t>
  </si>
  <si>
    <t>田纳西（改①）</t>
  </si>
  <si>
    <t>U国三联14英寸炮（改）|先进型火控雷达</t>
  </si>
  <si>
    <t>最后的T字</t>
  </si>
  <si>
    <t>加利福尼亚（改①）</t>
  </si>
  <si>
    <t>先进型火控雷达|U国博福斯40毫米防空炮(四联)</t>
  </si>
  <si>
    <t>战列线复仇</t>
  </si>
  <si>
    <t>科罗拉多（改①）</t>
  </si>
  <si>
    <t>U国双联16英寸炮（改）|U国博福斯40毫米防空炮(四联)|先进型对空雷达</t>
  </si>
  <si>
    <t>马里兰（改①）</t>
  </si>
  <si>
    <t>U国双联16英寸炮（改）|先进型火控雷达</t>
  </si>
  <si>
    <t>好斗的玛丽</t>
  </si>
  <si>
    <t>西弗吉尼亚（改①）</t>
  </si>
  <si>
    <t>先进型火控雷达|U国双联16英寸炮（改）|U国博福斯40毫米防空炮(四联)|先进型对空雷达</t>
  </si>
  <si>
    <t>苏里高复仇者</t>
  </si>
  <si>
    <t>浴火重生</t>
  </si>
  <si>
    <t>华盛顿（改①）</t>
  </si>
  <si>
    <t>U国三联16英寸炮(MK6)|先进型火控雷达|超重弹</t>
  </si>
  <si>
    <t>火控雷达</t>
  </si>
  <si>
    <t>维内托（改①）</t>
  </si>
  <si>
    <t>I国三联381毫米炮改|普列塞水下防护系统</t>
  </si>
  <si>
    <t>意式设计</t>
  </si>
  <si>
    <t>黎塞留（改①）</t>
  </si>
  <si>
    <t>F国四联380毫米炮|U国博福斯40毫米防空炮(四联)|F国DRBC火控雷达</t>
  </si>
  <si>
    <t>凯旋之歌</t>
  </si>
  <si>
    <t>胸甲骑兵</t>
  </si>
  <si>
    <t>装甲航母</t>
  </si>
  <si>
    <t>大凤（改①）</t>
  </si>
  <si>
    <t>[20,25,15,12]</t>
  </si>
  <si>
    <t>景云改|流星|零战五二型|对空喷进炮</t>
  </si>
  <si>
    <t>穿梭轰炸</t>
  </si>
  <si>
    <t>齐柏林伯爵（改①）</t>
  </si>
  <si>
    <t>[16,27,15,10]</t>
  </si>
  <si>
    <t>P.1099</t>
  </si>
  <si>
    <t>斯图卡</t>
  </si>
  <si>
    <t>约克城（改①）</t>
  </si>
  <si>
    <t>[21,27,23,12]</t>
  </si>
  <si>
    <t>SBD-3无畏|TBF复仇者</t>
  </si>
  <si>
    <t>萨奇剪</t>
  </si>
  <si>
    <t>企业（改①）</t>
  </si>
  <si>
    <t>[21,26,28,15]</t>
  </si>
  <si>
    <t>SBD(VS10)|F4U海盗|F6F地狱猫</t>
  </si>
  <si>
    <t>独木成林</t>
  </si>
  <si>
    <t>大E</t>
  </si>
  <si>
    <t>博格（改①）</t>
  </si>
  <si>
    <t>[16,12,4,0]</t>
  </si>
  <si>
    <t>FM-2|TBM-3</t>
  </si>
  <si>
    <t>反潜护航</t>
  </si>
  <si>
    <t>追赶者（改①）</t>
  </si>
  <si>
    <t>复仇者</t>
  </si>
  <si>
    <t>埃罗芒什（巨像改①）</t>
  </si>
  <si>
    <t>[15,23,8,0]</t>
  </si>
  <si>
    <t>SO.8000</t>
  </si>
  <si>
    <t>支援航母</t>
  </si>
  <si>
    <t>普林斯顿（改①）</t>
  </si>
  <si>
    <t>[10,19,10,0]</t>
  </si>
  <si>
    <t>TBM-3|F6F地狱猫|先进型对空雷达</t>
  </si>
  <si>
    <t>帽子戏法</t>
  </si>
  <si>
    <t>斯佩伯爵海军上将（改①）</t>
  </si>
  <si>
    <t>G国三联283毫米炮|柴油机|雷达告警装置</t>
  </si>
  <si>
    <t>河口之战</t>
  </si>
  <si>
    <t>古鹰（改①）</t>
  </si>
  <si>
    <t>J国暂称20.3厘米连装炮3号炮|61厘米四连装氧气鱼雷</t>
  </si>
  <si>
    <t>战线援护</t>
  </si>
  <si>
    <t>加古（改①）</t>
  </si>
  <si>
    <t>协同作战</t>
  </si>
  <si>
    <t>青叶（改①）</t>
  </si>
  <si>
    <t>萨沃海战</t>
  </si>
  <si>
    <t>伦敦（改①）</t>
  </si>
  <si>
    <t>E国双联8英寸炮|改良型对海雷达</t>
  </si>
  <si>
    <t>过度击穿</t>
  </si>
  <si>
    <t>肯特（改①）</t>
  </si>
  <si>
    <t>E国双联8英寸炮|标准型火控雷达|凶猛的大老虎</t>
  </si>
  <si>
    <t>波特兰（改①）</t>
  </si>
  <si>
    <t>U国三联8英寸炮|先进型对空雷达</t>
  </si>
  <si>
    <t>善战者</t>
  </si>
  <si>
    <t>彭萨科拉（改①）</t>
  </si>
  <si>
    <t>先进型火控雷达|U国三联8英寸炮|先进型对空雷达</t>
  </si>
  <si>
    <t>灰色幽灵</t>
  </si>
  <si>
    <t>北安普顿（改①）</t>
  </si>
  <si>
    <t>U国三联8英寸炮|改良型对空雷达|U国厄利孔20毫米炮(双联)</t>
  </si>
  <si>
    <t>支援护航</t>
  </si>
  <si>
    <t>休斯顿（改①）</t>
  </si>
  <si>
    <t>U国三联8英寸炮|改良型对空雷达</t>
  </si>
  <si>
    <t>新奥尔良（改①）</t>
  </si>
  <si>
    <t>U国三联8英寸炮|U国博福斯40毫米防空炮(四联)|U国博福斯40毫米防空炮(双联)</t>
  </si>
  <si>
    <t>无头骑士</t>
  </si>
  <si>
    <t>川内（改①）</t>
  </si>
  <si>
    <t>61厘米四连装氧气鱼雷</t>
  </si>
  <si>
    <t>战队旗舰</t>
  </si>
  <si>
    <t>翡翠（改①）</t>
  </si>
  <si>
    <t>改良型深弹投射器</t>
  </si>
  <si>
    <t>忠诚卫士</t>
  </si>
  <si>
    <t>进取（改①）</t>
  </si>
  <si>
    <t>E国双联6英寸炮|E国八联40毫米砰砰炮</t>
  </si>
  <si>
    <t>比斯开湾狩猎</t>
  </si>
  <si>
    <t>摩尔曼斯克（改①）</t>
  </si>
  <si>
    <t>533毫米2-н鱼雷|S国СМ-20-ЗИФ四联45毫米高炮</t>
  </si>
  <si>
    <t>航线援护</t>
  </si>
  <si>
    <t>逸仙（改①）</t>
  </si>
  <si>
    <t>U国单装5英寸炮|改良型对海雷达|豪华木家具</t>
  </si>
  <si>
    <t>矢志不渝</t>
  </si>
  <si>
    <t>秋月（改①）</t>
  </si>
  <si>
    <t>三年式E1高角炮|61厘米四连装氧气鱼雷</t>
  </si>
  <si>
    <t>对空直卫</t>
  </si>
  <si>
    <t>凉月（改①）</t>
  </si>
  <si>
    <t>J国10厘米连装炮|61厘米四连装氧气鱼雷|标准型对空雷达</t>
  </si>
  <si>
    <t>阳炎（改①）</t>
  </si>
  <si>
    <t>甲型驱逐舰</t>
  </si>
  <si>
    <t>不知火（改①）</t>
  </si>
  <si>
    <t>雷击战突进</t>
  </si>
  <si>
    <t>黑潮（改①）</t>
  </si>
  <si>
    <t>雷击特快</t>
  </si>
  <si>
    <t>丹阳（雪风改①）</t>
  </si>
  <si>
    <t>U国单装5英寸炮</t>
  </si>
  <si>
    <t>祥瑞御免</t>
  </si>
  <si>
    <t>祥瑞</t>
  </si>
  <si>
    <t>Z46（改①）</t>
  </si>
  <si>
    <t>G国双联128毫米高平两用炮</t>
  </si>
  <si>
    <t>驱逐先锋</t>
  </si>
  <si>
    <t>维纳斯（改①）</t>
  </si>
  <si>
    <t>编队鱼雷战</t>
  </si>
  <si>
    <t>沙利文（改①）</t>
  </si>
  <si>
    <t>守护英雄之人</t>
  </si>
  <si>
    <t>威廉·D·波特（改①）</t>
  </si>
  <si>
    <t>扫把星</t>
  </si>
  <si>
    <t>幸运的威利</t>
  </si>
  <si>
    <t>波特（改①）</t>
  </si>
  <si>
    <t>改良型火控雷达|U国双联5英寸炮</t>
  </si>
  <si>
    <t>统率力</t>
  </si>
  <si>
    <t>拉菲（改①）</t>
  </si>
  <si>
    <t>先进型对空雷达|五联533毫米鱼雷（MK17）|VT引信炮弹</t>
  </si>
  <si>
    <t>不惧神风</t>
  </si>
  <si>
    <t>机灵（卡米契亚内拉改①）</t>
  </si>
  <si>
    <t>СМ-24-ЗИФ双联57毫米高炮|改良型声纳</t>
  </si>
  <si>
    <t>海峡勇者</t>
  </si>
  <si>
    <t>安东尼奥·达诺利（改①）</t>
  </si>
  <si>
    <t>I国W270鱼雷</t>
  </si>
  <si>
    <t>灵活作战</t>
  </si>
  <si>
    <t>乌戈里尼·维瓦尔迪（改①）</t>
  </si>
  <si>
    <t>I国单装135炮|I国W270鱼雷</t>
  </si>
  <si>
    <t>奋战到底</t>
  </si>
  <si>
    <t>塔什干（改①）</t>
  </si>
  <si>
    <t>533毫米2-н鱼雷|先进型动力系统</t>
  </si>
  <si>
    <t>高速规避</t>
  </si>
  <si>
    <t>潜水艇</t>
  </si>
  <si>
    <t>大青花鱼（改①）</t>
  </si>
  <si>
    <t>MK.16鱼雷（潜艇）</t>
  </si>
  <si>
    <t>王牌潜艇</t>
  </si>
  <si>
    <t>射水鱼（改①）</t>
  </si>
  <si>
    <t>猎杀潜航</t>
  </si>
  <si>
    <t>U47（改①）</t>
  </si>
  <si>
    <t>G7eT10线导鱼雷(潜艇)|雷达告警装置</t>
  </si>
  <si>
    <t>突袭斯卡帕湾</t>
  </si>
  <si>
    <t>狼群战术</t>
  </si>
  <si>
    <t>重炮潜艇</t>
  </si>
  <si>
    <t>絮库夫（改①）</t>
  </si>
  <si>
    <t>F国旋转鱼雷发射器</t>
  </si>
  <si>
    <t>潜水巡洋舰</t>
  </si>
  <si>
    <t>北卡罗来纳（改①）</t>
  </si>
  <si>
    <t>超重弹|先进型火控雷达|U国三联16英寸炮(MK6)</t>
  </si>
  <si>
    <t>灵活转换(形态一)</t>
  </si>
  <si>
    <t>威慑</t>
  </si>
  <si>
    <t>南达科他（改①）</t>
  </si>
  <si>
    <t>U国双联3英寸防空炮|U国三联16英寸炮(MK6)|超重弹</t>
  </si>
  <si>
    <t>不屈的迎风花</t>
  </si>
  <si>
    <t>混战</t>
  </si>
  <si>
    <t>导弹战列舰</t>
  </si>
  <si>
    <t>密苏里（改①）</t>
  </si>
  <si>
    <t>MK.141导弹发射架|RGM-84鱼叉反舰导弹</t>
  </si>
  <si>
    <t>决胜之兵</t>
  </si>
  <si>
    <t>战斧</t>
  </si>
  <si>
    <t>卡约•杜伊里奥（改①）</t>
  </si>
  <si>
    <t>幸运之舰</t>
  </si>
  <si>
    <t>瑞鹤（改①）</t>
  </si>
  <si>
    <t>[24,24,24,15]</t>
  </si>
  <si>
    <t>九七式舰攻（80番）|青霜|天山</t>
  </si>
  <si>
    <t>幸运的云雨区</t>
  </si>
  <si>
    <t>翔鹤（改①）</t>
  </si>
  <si>
    <t>九七式舰攻（80番）|烈风|对空喷进炮</t>
  </si>
  <si>
    <t>被害担当</t>
  </si>
  <si>
    <t>飞龙（改①）</t>
  </si>
  <si>
    <t>[21,23,23,6]</t>
  </si>
  <si>
    <t>九七式舰攻（80番）|彗星|青霜</t>
  </si>
  <si>
    <t>舰攻队强袭</t>
  </si>
  <si>
    <t>突击猛进</t>
  </si>
  <si>
    <t>苍龙（改①）</t>
  </si>
  <si>
    <t>[20,26,18,6]</t>
  </si>
  <si>
    <t>九七式舰攻（80番）|二式舰侦|景云改</t>
  </si>
  <si>
    <t>舰爆出击</t>
  </si>
  <si>
    <t>信浓（改①）</t>
  </si>
  <si>
    <t>[12,17,31,12]</t>
  </si>
  <si>
    <t>震电改|天河|景云改</t>
  </si>
  <si>
    <t>穿梭支援</t>
  </si>
  <si>
    <t>超航程战</t>
  </si>
  <si>
    <t>可畏（改①）</t>
  </si>
  <si>
    <t>[15,25,15,14]</t>
  </si>
  <si>
    <t>海毒牙|F4U海盗</t>
  </si>
  <si>
    <t>马塔潘角之箭</t>
  </si>
  <si>
    <t>重磅突袭</t>
  </si>
  <si>
    <t>黄蜂（改①）</t>
  </si>
  <si>
    <t>[20,17,30,15]</t>
  </si>
  <si>
    <t>F8F熊猫|TBF复仇者</t>
  </si>
  <si>
    <t>狂蜂</t>
  </si>
  <si>
    <t>飞鹰（改①）</t>
  </si>
  <si>
    <t>[15,20,20,0]</t>
  </si>
  <si>
    <t>流星|零战62型</t>
  </si>
  <si>
    <t>特设空母</t>
  </si>
  <si>
    <t>隼鹰（改①）</t>
  </si>
  <si>
    <t>见敌必战</t>
  </si>
  <si>
    <t>航空巡洋舰</t>
  </si>
  <si>
    <t>最上（改①）</t>
  </si>
  <si>
    <t>[0,0,0,12]</t>
  </si>
  <si>
    <t>J国暂称20.3厘米连装炮3号炮|61厘米三连装氧气鱼雷|J国12.7厘米连装高射炮|瑞云</t>
  </si>
  <si>
    <t>航空掩护</t>
  </si>
  <si>
    <t>埃克赛特（改①）</t>
  </si>
  <si>
    <t>E国八联40毫米砰砰炮</t>
  </si>
  <si>
    <t>绝境求生</t>
  </si>
  <si>
    <t>旧金山（改①）</t>
  </si>
  <si>
    <t>U国博福斯40毫米防空炮(四联)</t>
  </si>
  <si>
    <t>久经战阵</t>
  </si>
  <si>
    <t>巴尔的摩（改①）</t>
  </si>
  <si>
    <t>U国双联3英寸防空炮</t>
  </si>
  <si>
    <t>不朽的英魂</t>
  </si>
  <si>
    <t>集中火力</t>
  </si>
  <si>
    <t>香取（改①）</t>
  </si>
  <si>
    <t>改良型深弹投射器|J国12.7厘米连装高射炮</t>
  </si>
  <si>
    <t>多面训练舰</t>
  </si>
  <si>
    <t>大淀（改①）</t>
  </si>
  <si>
    <t>[0,0,9,9]</t>
  </si>
  <si>
    <t>J国10厘米连装炮|J国15.5厘米三联主炮|零战二一型|紫云</t>
  </si>
  <si>
    <t>航空支援</t>
  </si>
  <si>
    <t>莱比锡（改①）</t>
  </si>
  <si>
    <t>G国三联150毫米炮|雷达告警装置</t>
  </si>
  <si>
    <t>海军训练舰</t>
  </si>
  <si>
    <t>岚（改①）</t>
  </si>
  <si>
    <t>61厘米四连装氧气鱼雷|改良型深弹投射器</t>
  </si>
  <si>
    <t>爆雷奇袭</t>
  </si>
  <si>
    <t>Z17（改①）</t>
  </si>
  <si>
    <t>四联533毫米磁性鱼雷</t>
  </si>
  <si>
    <t>纳尔维克警戒</t>
  </si>
  <si>
    <t>Z18（改①）</t>
  </si>
  <si>
    <t>威瑟堡行动</t>
  </si>
  <si>
    <t>康弗斯（改①）</t>
  </si>
  <si>
    <t>五联533毫米鱼雷（MK17）</t>
  </si>
  <si>
    <t>31节中队</t>
  </si>
  <si>
    <t>霍埃尔（改①）</t>
  </si>
  <si>
    <t>发烟筒|五联533毫米鱼雷（MK17）|改良型火控雷达</t>
  </si>
  <si>
    <t>烟雾掩护</t>
  </si>
  <si>
    <t>大卫·塔菲3</t>
  </si>
  <si>
    <t>塞缪尔·罗伯茨（改①）</t>
  </si>
  <si>
    <t>改良型火控雷达</t>
  </si>
  <si>
    <t>投石器</t>
  </si>
  <si>
    <t>约翰斯顿（改①）</t>
  </si>
  <si>
    <t>五联533毫米鱼雷（MK17）|发烟筒|改良型火控雷达</t>
  </si>
  <si>
    <t>萨马岛斗士</t>
  </si>
  <si>
    <t>U81（改①）</t>
  </si>
  <si>
    <t>G7eT10线导鱼雷(潜艇)</t>
  </si>
  <si>
    <t>狼群猎手</t>
  </si>
  <si>
    <t>U96（改①）</t>
  </si>
  <si>
    <t>海狼出击</t>
  </si>
  <si>
    <t>U-1206（改①）</t>
  </si>
  <si>
    <t>意外操作</t>
  </si>
  <si>
    <t>让巴尔（改①）</t>
  </si>
  <si>
    <t>法国四联380毫米炮|导弹发射系统（让巴尔）|让巴尔导弹系统（马舒卡/天狮星）</t>
  </si>
  <si>
    <t>旁观者</t>
  </si>
  <si>
    <t>舰队象征</t>
  </si>
  <si>
    <t>马汉（改①）</t>
  </si>
  <si>
    <t>航母援护</t>
  </si>
  <si>
    <t>巴夫勒尔（改①）</t>
  </si>
  <si>
    <t>先进型深弹投射器|MK.N6双联4.5英寸炮</t>
  </si>
  <si>
    <t>新锐装备</t>
  </si>
  <si>
    <t>明斯克（改①）</t>
  </si>
  <si>
    <t>S国BMB型深弹炮</t>
  </si>
  <si>
    <t>漫长战役</t>
  </si>
  <si>
    <t>基辅（改①）</t>
  </si>
  <si>
    <t>先进型动力系统</t>
  </si>
  <si>
    <t>舰队前卫</t>
  </si>
  <si>
    <t>伏尔塔（改①）</t>
  </si>
  <si>
    <t>三联550毫米氧气鱼雷|先进型动力系统</t>
  </si>
  <si>
    <t>高速小队</t>
  </si>
  <si>
    <t>帝国（改①）</t>
  </si>
  <si>
    <t>[16,20,30,16]</t>
  </si>
  <si>
    <t>P.1099|G.55S</t>
  </si>
  <si>
    <t>航空曙光</t>
  </si>
  <si>
    <t>混合特击</t>
  </si>
  <si>
    <t>江原（改①）</t>
  </si>
  <si>
    <t>新装上阵</t>
  </si>
  <si>
    <t>其他</t>
  </si>
  <si>
    <t>蔚山（改①）</t>
  </si>
  <si>
    <t>海域巡弋</t>
  </si>
  <si>
    <t>忠武（改①）</t>
  </si>
  <si>
    <t>改良型声纳|U国双联3英寸防空炮</t>
  </si>
  <si>
    <t>舰队屏护</t>
  </si>
  <si>
    <t>U-1405（改①）</t>
  </si>
  <si>
    <t>潜行突袭</t>
  </si>
  <si>
    <t>星座（改①）</t>
  </si>
  <si>
    <t>U国双联5英寸平高两用炮|U国双联16英寸炮</t>
  </si>
  <si>
    <t>特遣先锋</t>
  </si>
  <si>
    <t>先头部队</t>
  </si>
  <si>
    <t>早春（改①）</t>
  </si>
  <si>
    <t>J国六联61厘米鱼雷|先进型动力系统</t>
  </si>
  <si>
    <t>突入作战</t>
  </si>
  <si>
    <t>圣乔治（改①）</t>
  </si>
  <si>
    <t>E国三联18英寸主炮（N）</t>
  </si>
  <si>
    <t>大舰队</t>
  </si>
  <si>
    <t>巨炮火力</t>
  </si>
  <si>
    <t>鲃鱼（改①）</t>
  </si>
  <si>
    <t>火箭潜行</t>
  </si>
  <si>
    <t>防空导弹巡洋舰</t>
  </si>
  <si>
    <t>加里波第（改①）</t>
  </si>
  <si>
    <t>MK-10导弹发射器|小猎犬导弹</t>
  </si>
  <si>
    <t>北极星威慑</t>
  </si>
  <si>
    <t>史密斯（改①）</t>
  </si>
  <si>
    <t>幸运水花</t>
  </si>
  <si>
    <t>什罗普郡（改①）</t>
  </si>
  <si>
    <t>E国双联4英寸炮|U国厄利孔20毫米炮(双联)</t>
  </si>
  <si>
    <t>红色蔷薇</t>
  </si>
  <si>
    <t>塔林（彼得罗巴甫洛夫斯克改①）</t>
  </si>
  <si>
    <t>S国СМ-5-1双联100毫米高炮|S国СМ-20-ЗИФ四联45毫米高炮|S国三联Б-38型152毫米炮</t>
  </si>
  <si>
    <t>坚持奋战</t>
  </si>
  <si>
    <t>胜利（改①）</t>
  </si>
  <si>
    <t>[20,21,15,11]</t>
  </si>
  <si>
    <t>掠夺者攻击机</t>
  </si>
  <si>
    <t>协同出击</t>
  </si>
  <si>
    <t>喷气突击队</t>
  </si>
  <si>
    <t>诺福克(DL)（改①）</t>
  </si>
  <si>
    <t>新锐战力</t>
  </si>
  <si>
    <t>芝加哥（改①）</t>
  </si>
  <si>
    <t>天穹守护</t>
  </si>
  <si>
    <t>初始
国籍</t>
  </si>
  <si>
    <t>初始
舰种</t>
  </si>
  <si>
    <t>初始
星级</t>
  </si>
  <si>
    <t>初始
舰名</t>
  </si>
  <si>
    <t>初始
Cost</t>
  </si>
  <si>
    <t>初始
策略</t>
  </si>
  <si>
    <t>初始
耐久</t>
  </si>
  <si>
    <t>初始
中保</t>
  </si>
  <si>
    <t>初始
火力</t>
  </si>
  <si>
    <t>初始
装甲</t>
  </si>
  <si>
    <t>初始
鱼雷</t>
  </si>
  <si>
    <t>初始
对空</t>
  </si>
  <si>
    <t>初始
对潜</t>
  </si>
  <si>
    <t>初始
索敌</t>
  </si>
  <si>
    <t>初始
闪避</t>
  </si>
  <si>
    <t>初始
命中</t>
  </si>
  <si>
    <t>初始
幸运</t>
  </si>
  <si>
    <t>初始
航速</t>
  </si>
  <si>
    <t>初始
射程</t>
  </si>
  <si>
    <t>初始
搭载格</t>
  </si>
  <si>
    <t>初始
总搭载</t>
  </si>
  <si>
    <t>初始
装备槽数</t>
  </si>
  <si>
    <t>初始
装备</t>
  </si>
  <si>
    <t>初始
油耗</t>
  </si>
  <si>
    <t>初始
弹耗</t>
  </si>
  <si>
    <t>初始
修理油耗</t>
  </si>
  <si>
    <t>初始
修理钢耗</t>
  </si>
  <si>
    <t>初始
修理时间</t>
  </si>
  <si>
    <t>初始
拆解油</t>
  </si>
  <si>
    <t>初始
拆解弹</t>
  </si>
  <si>
    <t>初始
拆解钢</t>
  </si>
  <si>
    <t>初始
拆解铝</t>
  </si>
  <si>
    <t>初始
火力经验</t>
  </si>
  <si>
    <t>初始
鱼雷经验</t>
  </si>
  <si>
    <t>初始
装甲经验</t>
  </si>
  <si>
    <t>初始
对空经验</t>
  </si>
  <si>
    <t>初始
技能1</t>
  </si>
  <si>
    <t>初始
技能2</t>
  </si>
  <si>
    <t>胡德</t>
  </si>
  <si>
    <t>E国双联15英寸炮|E国双联4英寸炮|海象式</t>
  </si>
  <si>
    <t>等级75|战列核心20|钢200</t>
  </si>
  <si>
    <t>扶桑</t>
  </si>
  <si>
    <t>J国35.6厘米连装炮|J国15.2厘米单装炮</t>
  </si>
  <si>
    <t>等级20|战列核心4|弹400|钢600</t>
  </si>
  <si>
    <t>山城</t>
  </si>
  <si>
    <t>伊势</t>
  </si>
  <si>
    <t>J国35.6厘米连装炮|J国14厘米单装炮</t>
  </si>
  <si>
    <t>等级20|航母核心4|弹100|钢900|铝400</t>
  </si>
  <si>
    <t>日向</t>
  </si>
  <si>
    <t>俾斯麦</t>
  </si>
  <si>
    <t>G国双联380毫米炮|G国双联150毫米炮|AR-196水上侦察机</t>
  </si>
  <si>
    <t>等级75|战列核心20|铝200</t>
  </si>
  <si>
    <t>提尔比茨</t>
  </si>
  <si>
    <t>纳尔逊</t>
  </si>
  <si>
    <t>E国三联16英寸炮|E国双联6英寸炮</t>
  </si>
  <si>
    <t>等级50|战列核心5|油1200|钢1600</t>
  </si>
  <si>
    <t>罗德尼</t>
  </si>
  <si>
    <t>威尔士亲王</t>
  </si>
  <si>
    <t>E国四联14英寸炮|E国双联5.25英寸炮|海象式</t>
  </si>
  <si>
    <t>等级50|战列核心9|油800|弹500|钢2000</t>
  </si>
  <si>
    <t>内华达</t>
  </si>
  <si>
    <t>U国三联14英寸炮|U国双联5英寸平高两用炮</t>
  </si>
  <si>
    <t>等级30|战列核心4|弹400|钢600</t>
  </si>
  <si>
    <t>俄克拉荷马</t>
  </si>
  <si>
    <t>安德烈亚·多利亚</t>
  </si>
  <si>
    <t>I国三联305毫米炮|标准型动力系统</t>
  </si>
  <si>
    <t>等级60|战列核心12|油1200|弹1200|钢1200</t>
  </si>
  <si>
    <t>金刚</t>
  </si>
  <si>
    <t>等级45|战列核心6|油800|钢950</t>
  </si>
  <si>
    <t>比睿</t>
  </si>
  <si>
    <t>榛名</t>
  </si>
  <si>
    <t>雾岛</t>
  </si>
  <si>
    <t>声望</t>
  </si>
  <si>
    <t>E国双联15英寸炮|E国三联4英寸炮</t>
  </si>
  <si>
    <t>等级50|战列核心15|油2000|弹2000|钢3000|铝200</t>
  </si>
  <si>
    <t>反击</t>
  </si>
  <si>
    <t>等级40|战列核心8|油1000|弹1000|钢1500|铝100</t>
  </si>
  <si>
    <t>阿拉斯加</t>
  </si>
  <si>
    <t>U国三联12英寸炮|U国双联5英寸平高两用炮|U国博福斯40毫米防空炮(四联)</t>
  </si>
  <si>
    <t>等级82|战列核心24|油3000|弹3000|钢3500|铝2000</t>
  </si>
  <si>
    <t>关岛</t>
  </si>
  <si>
    <t>赤城</t>
  </si>
  <si>
    <t>[21,18,27,10]</t>
  </si>
  <si>
    <t>零战二一型|九九式舰爆|九七式舰攻</t>
  </si>
  <si>
    <t>等级77|航母核心20|油500|钢3000|铝1200</t>
  </si>
  <si>
    <t>加贺</t>
  </si>
  <si>
    <t>[17,18,43,12]</t>
  </si>
  <si>
    <t>等级80|航母核心20|油500|钢3000|铝1200</t>
  </si>
  <si>
    <t>祥凤</t>
  </si>
  <si>
    <t>[17,12,3,0]</t>
  </si>
  <si>
    <t>九九式舰爆|九七式舰攻</t>
  </si>
  <si>
    <t>等级55|航母核心8|油350|钢600|铝750</t>
  </si>
  <si>
    <t>瑞凤</t>
  </si>
  <si>
    <t>等级55|航母核心8|油300|钢650|铝750</t>
  </si>
  <si>
    <t>百眼巨人</t>
  </si>
  <si>
    <t>[5,10,5,0]</t>
  </si>
  <si>
    <t>剑鱼|E国单装4英寸炮</t>
  </si>
  <si>
    <t>等级35|航母核心5|油200|钢400|铝500</t>
  </si>
  <si>
    <t>兰利</t>
  </si>
  <si>
    <t>[15,10,5,0]</t>
  </si>
  <si>
    <t>F2A水牛</t>
  </si>
  <si>
    <t>等级40|航母核心6|油300|钢400|铝400</t>
  </si>
  <si>
    <t>突击者</t>
  </si>
  <si>
    <t>[15,25,10,0]</t>
  </si>
  <si>
    <t>等级30|航母核心8|油500|钢1500|铝2000</t>
  </si>
  <si>
    <t>列克星敦</t>
  </si>
  <si>
    <t>[20,20,30,10]</t>
  </si>
  <si>
    <t>F2A水牛|SBD-3无畏|BTD-1毁灭者</t>
  </si>
  <si>
    <t>等级40|航母核心5|油200|钢400|铝500</t>
  </si>
  <si>
    <t>萨拉托加</t>
  </si>
  <si>
    <t>等级40|航母核心5|油200|钢500|铝400</t>
  </si>
  <si>
    <t>大黄蜂</t>
  </si>
  <si>
    <t>[21,21,23,10]</t>
  </si>
  <si>
    <t>B-25(杜立特队)</t>
  </si>
  <si>
    <t>等级70|航母核心18|油1000|弹500|钢500|铝2200</t>
  </si>
  <si>
    <t>高雄</t>
  </si>
  <si>
    <t>J国20.3厘米连装炮|零式水上侦察机</t>
  </si>
  <si>
    <t>等级45|巡洋核心10|油300|弹300|钢200</t>
  </si>
  <si>
    <t>爱宕</t>
  </si>
  <si>
    <t>等级50|巡洋核心10|油300|弹300|钢200</t>
  </si>
  <si>
    <t>摩耶</t>
  </si>
  <si>
    <t>J国20.3厘米连装炮</t>
  </si>
  <si>
    <t>等级55|巡洋核心12|油300|弹300|铝300</t>
  </si>
  <si>
    <t>鸟海</t>
  </si>
  <si>
    <t>希佩尔海军上将</t>
  </si>
  <si>
    <t>[3,3,3]</t>
  </si>
  <si>
    <t>G国双联203毫米炮</t>
  </si>
  <si>
    <t>等级30|巡洋核心6|油100|弹100|钢200</t>
  </si>
  <si>
    <t>布吕歇尔</t>
  </si>
  <si>
    <t>欧根亲王</t>
  </si>
  <si>
    <t>威奇塔</t>
  </si>
  <si>
    <t>U国三联8英寸炮</t>
  </si>
  <si>
    <t>等级43|巡洋核心13|弹500|钢500</t>
  </si>
  <si>
    <t>昆西</t>
  </si>
  <si>
    <t>等级40|巡洋核心5|油100|弹300|钢400</t>
  </si>
  <si>
    <t>天龙</t>
  </si>
  <si>
    <t>等级50|巡洋核心3|油500|钢500</t>
  </si>
  <si>
    <t>龙田</t>
  </si>
  <si>
    <t>北上</t>
  </si>
  <si>
    <t>J国14厘米单装炮|61厘米四连装鱼雷</t>
  </si>
  <si>
    <t>等级65|巡洋核心15|油1500|弹1000|钢1000|铝1000</t>
  </si>
  <si>
    <t>大井</t>
  </si>
  <si>
    <t>五十铃</t>
  </si>
  <si>
    <t>等级50|巡洋核心5|油500|弹500|钢500|铝500</t>
  </si>
  <si>
    <t>夕张</t>
  </si>
  <si>
    <t>J国14厘米单装炮|标准型动力系统</t>
  </si>
  <si>
    <t>等级60|巡洋核心9|油1000|弹1000|钢1000|铝1000</t>
  </si>
  <si>
    <t>柯尼斯堡</t>
  </si>
  <si>
    <t>G国三联150毫米炮|三联533毫米鱼雷</t>
  </si>
  <si>
    <t>等级45|巡洋核心5|油200|弹200|钢100</t>
  </si>
  <si>
    <t>卡尔斯鲁厄</t>
  </si>
  <si>
    <t>科隆</t>
  </si>
  <si>
    <t>等级50|巡洋核心6|油200|弹200|钢200</t>
  </si>
  <si>
    <t>天狼星</t>
  </si>
  <si>
    <t>E国双联5.25英寸炮|标准型对空雷达</t>
  </si>
  <si>
    <t>等级70|巡洋核心8|油250|弹250|钢200</t>
  </si>
  <si>
    <t>林仙</t>
  </si>
  <si>
    <t>加拉蒂亚</t>
  </si>
  <si>
    <t>佩内洛珀</t>
  </si>
  <si>
    <t>曙光女神</t>
  </si>
  <si>
    <t>等级49|巡洋核心4|油300|钢500</t>
  </si>
  <si>
    <t>奥马哈</t>
  </si>
  <si>
    <t>U国双联5英寸平高两用炮|U国单装5英寸炮</t>
  </si>
  <si>
    <t>等级42|巡洋核心5|油500|钢500</t>
  </si>
  <si>
    <t>亚特兰大</t>
  </si>
  <si>
    <t>等级40|巡洋核心4|油500|铝300</t>
  </si>
  <si>
    <t>朱诺</t>
  </si>
  <si>
    <t>等级50|巡洋核心7|油500|弹500|钢500|铝500</t>
  </si>
  <si>
    <t>布鲁克林</t>
  </si>
  <si>
    <t>U国三联6英寸炮</t>
  </si>
  <si>
    <t>等级30|巡洋核心5|油200|弹200|钢100</t>
  </si>
  <si>
    <t>海伦娜</t>
  </si>
  <si>
    <t>宁海</t>
  </si>
  <si>
    <t>C国双联140毫米炮</t>
  </si>
  <si>
    <t>等级50|巡洋核心6|油200|弹200|钢200|铝200</t>
  </si>
  <si>
    <t>平海</t>
  </si>
  <si>
    <t>等级50|巡洋核心9|油400|钢400</t>
  </si>
  <si>
    <t>罗伯茨</t>
  </si>
  <si>
    <t>E国双联15英寸炮</t>
  </si>
  <si>
    <t>等级50|战列核心8|油800|弹600|钢400</t>
  </si>
  <si>
    <t>阿贝克隆比</t>
  </si>
  <si>
    <t>吹雪</t>
  </si>
  <si>
    <t>J国12.7厘米连装炮|61厘米三连装鱼雷</t>
  </si>
  <si>
    <t>等级48|驱逐核心8|油200|弹400|钢200</t>
  </si>
  <si>
    <t>白雪</t>
  </si>
  <si>
    <t>J国12.7厘米连装炮</t>
  </si>
  <si>
    <t>等级49|驱逐核心8|油200|弹400|钢200</t>
  </si>
  <si>
    <t>初雪</t>
  </si>
  <si>
    <t>等级51|驱逐核心8|油200|弹400|钢200</t>
  </si>
  <si>
    <t>深雪</t>
  </si>
  <si>
    <t>等级72|驱逐核心12|油250|弹500|钢250</t>
  </si>
  <si>
    <t>晓</t>
  </si>
  <si>
    <t>等级40|驱逐核心6|油200|弹200|钢400</t>
  </si>
  <si>
    <t>响</t>
  </si>
  <si>
    <t>等级47|驱逐核心7|油300|弹100|钢500</t>
  </si>
  <si>
    <t>雷</t>
  </si>
  <si>
    <t>等级30|驱逐核心6|油200|弹500|钢300</t>
  </si>
  <si>
    <t>电</t>
  </si>
  <si>
    <t>等级34|驱逐核心5|油400|弹400|钢400</t>
  </si>
  <si>
    <t>绫波</t>
  </si>
  <si>
    <t>等级42|驱逐核心12|油300|弹300|钢800</t>
  </si>
  <si>
    <t>敷波</t>
  </si>
  <si>
    <t>等级44|驱逐核心4|油200|弹500|钢300</t>
  </si>
  <si>
    <t>Z1</t>
  </si>
  <si>
    <t>G国单装127毫米炮|四联533毫米鱼雷</t>
  </si>
  <si>
    <t>等级20|驱逐核心3|弹150|钢200</t>
  </si>
  <si>
    <t>Z16</t>
  </si>
  <si>
    <t>等级40|驱逐核心3|弹150|钢200</t>
  </si>
  <si>
    <t>Z21</t>
  </si>
  <si>
    <t>等级30|驱逐核心3|弹150|钢200</t>
  </si>
  <si>
    <t>Z22</t>
  </si>
  <si>
    <t>Z24</t>
  </si>
  <si>
    <t>G国单装150毫米炮</t>
  </si>
  <si>
    <t>Z28</t>
  </si>
  <si>
    <t>Z31</t>
  </si>
  <si>
    <t>G国单装150毫米炮|四联533毫米鱼雷</t>
  </si>
  <si>
    <t>等级50|驱逐核心5|油500|弹500|钢500|铝500</t>
  </si>
  <si>
    <t>紫石英</t>
  </si>
  <si>
    <t>E国双联4英寸炮</t>
  </si>
  <si>
    <t>等级60|驱逐核心10|油2000|弹1000|钢200</t>
  </si>
  <si>
    <t>萤火虫</t>
  </si>
  <si>
    <t>E国双联4.7英寸炮|五联533毫米鱼雷</t>
  </si>
  <si>
    <t>等级35|驱逐核心5|弹400|钢400</t>
  </si>
  <si>
    <t>标枪</t>
  </si>
  <si>
    <t>E国双联4.7英寸炮</t>
  </si>
  <si>
    <t>等级40|驱逐核心3|油300|钢500</t>
  </si>
  <si>
    <t>天后</t>
  </si>
  <si>
    <t>等级41|驱逐核心3|弹200|铝200</t>
  </si>
  <si>
    <t>黑背豺</t>
  </si>
  <si>
    <t>等级40|驱逐核心5|油400|钢500</t>
  </si>
  <si>
    <t>哥萨克人</t>
  </si>
  <si>
    <t>E国双联4.7英寸炮|四联533毫米鱼雷</t>
  </si>
  <si>
    <t>等级40|驱逐核心6|油420|弹220|钢600</t>
  </si>
  <si>
    <t>爱斯基摩人</t>
  </si>
  <si>
    <t>等级25|驱逐核心3|弹150|钢200</t>
  </si>
  <si>
    <t>旁遮普人</t>
  </si>
  <si>
    <t>等级42|驱逐核心6|油450|弹200|钢450</t>
  </si>
  <si>
    <t>弗莱彻</t>
  </si>
  <si>
    <t>U国单装5英寸炮|五联533毫米鱼雷</t>
  </si>
  <si>
    <t>等级36|驱逐核心5|油250|弹200|钢200</t>
  </si>
  <si>
    <t>卡辛杨</t>
  </si>
  <si>
    <t>安东尼</t>
  </si>
  <si>
    <t>布雷恩</t>
  </si>
  <si>
    <t>等级30|驱逐核心4|油200|弹250|钢200</t>
  </si>
  <si>
    <t>基林</t>
  </si>
  <si>
    <t>U国双联5英寸平高两用炮|五联533毫米鱼雷</t>
  </si>
  <si>
    <t>基阿特</t>
  </si>
  <si>
    <t>等级45|驱逐核心18|油500|弹500|钢200|铝200</t>
  </si>
  <si>
    <t>弗兰克·诺克斯</t>
  </si>
  <si>
    <t>鲍尔</t>
  </si>
  <si>
    <t>果敢</t>
  </si>
  <si>
    <t>S国单装130毫米炮|四联533毫米鱼雷</t>
  </si>
  <si>
    <t>等级66|驱逐核心24|油5000|弹5000|钢5000|铝5000</t>
  </si>
  <si>
    <t>沃克兰</t>
  </si>
  <si>
    <t>F国单装138毫米炮|三联533毫米鱼雷</t>
  </si>
  <si>
    <t>等级37|驱逐核心5|油400|弹200|钢300</t>
  </si>
  <si>
    <t>空想</t>
  </si>
  <si>
    <t>F国单装138毫米炮|改良型动力系统</t>
  </si>
  <si>
    <t>等级60|巡洋核心8|油3000|钢1000</t>
  </si>
  <si>
    <t>狮（战列）</t>
  </si>
  <si>
    <t>E国MK.III型三联16英寸炮|附加装甲(大型)</t>
  </si>
  <si>
    <t>等级80|战列核心*24|油600|弹600|钢3000|铝100</t>
  </si>
  <si>
    <t>长门</t>
  </si>
  <si>
    <t>J国41厘米连装炮|91式穿甲弹</t>
  </si>
  <si>
    <t>等级80|战列核心5|油500|弹500|钢500|铝100</t>
  </si>
  <si>
    <t>陆奥</t>
  </si>
  <si>
    <t>J国41厘米连装炮|三式弹</t>
  </si>
  <si>
    <t>等级82|战列核心15|油500|弹900|钢1000|铝100</t>
  </si>
  <si>
    <t>皇家橡树</t>
  </si>
  <si>
    <t>厌战</t>
  </si>
  <si>
    <t>E国双联15英寸炮|E国八联40毫米砰砰炮|标准型火控雷达</t>
  </si>
  <si>
    <t>前卫</t>
  </si>
  <si>
    <t>E国双联15英寸炮|E国博福斯40毫米防空机炮(六联)|E国274型雷达</t>
  </si>
  <si>
    <t>等级75|战列核心20|铝250</t>
  </si>
  <si>
    <t>田纳西</t>
  </si>
  <si>
    <t>U国三联14英寸炮</t>
  </si>
  <si>
    <t>等级46|战列核心5|油350|弹200|钢300|铝100</t>
  </si>
  <si>
    <t>加利福尼亚</t>
  </si>
  <si>
    <t>U国三联14英寸炮|标准型对空雷达</t>
  </si>
  <si>
    <t>科罗拉多</t>
  </si>
  <si>
    <t>U国双联16英寸炮</t>
  </si>
  <si>
    <t>等级55|战列核心5|油500|弹500|钢500|铝100</t>
  </si>
  <si>
    <t>马里兰</t>
  </si>
  <si>
    <t>等级57|战列核心7|油600|弹600|钢600|铝100</t>
  </si>
  <si>
    <t>西弗吉尼亚</t>
  </si>
  <si>
    <t>等级80|战列核心7|油600|弹600|钢600|铝100</t>
  </si>
  <si>
    <t>华盛顿</t>
  </si>
  <si>
    <t>U国三联16英寸炮(MK6)|先进型火控雷达</t>
  </si>
  <si>
    <t>维内托</t>
  </si>
  <si>
    <t>I国三联381毫米炮|普列塞水下防护系统|意式餐具套装</t>
  </si>
  <si>
    <t>等级80|战列核心25|弹150|钢3000|铝500</t>
  </si>
  <si>
    <t>黎塞留</t>
  </si>
  <si>
    <t>F国四联380毫米炮|F国四联380毫米炮(炸膛)</t>
  </si>
  <si>
    <t>等级75|战列核心20|铝300</t>
  </si>
  <si>
    <t>沙恩霍斯特</t>
  </si>
  <si>
    <t>G国三联283毫米炮</t>
  </si>
  <si>
    <t>格奈森瑙</t>
  </si>
  <si>
    <t>大凤</t>
  </si>
  <si>
    <t>[18,24,12,6]</t>
  </si>
  <si>
    <t>零战62型|彗星|天山</t>
  </si>
  <si>
    <t>等级75|航母核心20|油200|钢2000|铝2000</t>
  </si>
  <si>
    <t>齐柏林伯爵</t>
  </si>
  <si>
    <t>[12,15,15,6]</t>
  </si>
  <si>
    <t>BF109T|Ju-87C斯图卡|改良型动力系统</t>
  </si>
  <si>
    <t>等级70|航母核心18|油200|钢2300|铝1800</t>
  </si>
  <si>
    <t>皇家方舟</t>
  </si>
  <si>
    <t>[18,18,24,12]</t>
  </si>
  <si>
    <t>剑鱼|海燕</t>
  </si>
  <si>
    <t>精准打击</t>
  </si>
  <si>
    <t>约克城</t>
  </si>
  <si>
    <t>F2A水牛|SBD-3无畏|TBD蹂躏者</t>
  </si>
  <si>
    <t>等级75|航母核心20|油300|钢1300|铝2000</t>
  </si>
  <si>
    <t>企业</t>
  </si>
  <si>
    <t>SBD-3无畏|TBD蹂躏者|F2A水牛|TBD蹂躏者</t>
  </si>
  <si>
    <t>等级80|航母核心20|油300|钢1500|铝2200</t>
  </si>
  <si>
    <t>龙骧</t>
  </si>
  <si>
    <t>[21,15,4,0]</t>
  </si>
  <si>
    <t>零战二一型|九七式舰攻</t>
  </si>
  <si>
    <t>博格</t>
  </si>
  <si>
    <t>[15,10,3,0]</t>
  </si>
  <si>
    <t>F4F野猫|TBF复仇者</t>
  </si>
  <si>
    <t>等级52|航母核心10|油400|钢800|铝600</t>
  </si>
  <si>
    <t>追赶者</t>
  </si>
  <si>
    <t>剑鱼MKIII|海喷火</t>
  </si>
  <si>
    <t>等级63|航母核心12|油450|钢1300|铝800</t>
  </si>
  <si>
    <t>巨像</t>
  </si>
  <si>
    <t>[20,15,5,0]</t>
  </si>
  <si>
    <t>海喷火MKXV|萤火虫</t>
  </si>
  <si>
    <t>等级52|航母核心10|油300|钢650|铝700</t>
  </si>
  <si>
    <t>普林斯顿</t>
  </si>
  <si>
    <t>[10,15,10,0]</t>
  </si>
  <si>
    <t>独角兽</t>
  </si>
  <si>
    <t>[20,10,5,0]</t>
  </si>
  <si>
    <t>海喷火|剑鱼MKIII</t>
  </si>
  <si>
    <t>德意志</t>
  </si>
  <si>
    <t>G国三联283毫米炮|柴油机</t>
  </si>
  <si>
    <t>舍尔海军上将</t>
  </si>
  <si>
    <t>斯佩伯爵海军上将</t>
  </si>
  <si>
    <t>等级55|巡洋核心15|油350|弹400|钢750</t>
  </si>
  <si>
    <t>古鹰</t>
  </si>
  <si>
    <t>等级44|巡洋核心6|油450|弹200|钢400</t>
  </si>
  <si>
    <t>加古</t>
  </si>
  <si>
    <t>青叶</t>
  </si>
  <si>
    <t>衣笠</t>
  </si>
  <si>
    <t>伦敦</t>
  </si>
  <si>
    <t>E国双联8英寸炮</t>
  </si>
  <si>
    <t>等级39|巡洋核心7|油300|钢500</t>
  </si>
  <si>
    <t>肯特</t>
  </si>
  <si>
    <t>波特兰</t>
  </si>
  <si>
    <t>等级39|巡洋核心6|油400|弹250|钢500</t>
  </si>
  <si>
    <t>印第安纳波利斯</t>
  </si>
  <si>
    <t>U国三联8英寸炮|极密货物</t>
  </si>
  <si>
    <t>彭萨科拉</t>
  </si>
  <si>
    <t>等级35|巡洋核心7|油400|弹250|钢500</t>
  </si>
  <si>
    <t>盐湖城</t>
  </si>
  <si>
    <t>北安普顿</t>
  </si>
  <si>
    <t>U国三联8英寸炮|U国四联1.1英寸防空炮</t>
  </si>
  <si>
    <t>等级40|巡洋核心5|油300|弹200|钢500</t>
  </si>
  <si>
    <t>休斯顿</t>
  </si>
  <si>
    <t>等级40|巡洋核心6|油400|弹250|钢500</t>
  </si>
  <si>
    <t>新奥尔良</t>
  </si>
  <si>
    <t>等级42|巡洋核心5|油300|弹200|钢500</t>
  </si>
  <si>
    <t>基洛夫</t>
  </si>
  <si>
    <t>S国三联180毫米炮|Бе-4舰载侦察机</t>
  </si>
  <si>
    <t>川内</t>
  </si>
  <si>
    <t>等级50|巡洋核心10|油500|弹500|钢500|铝500</t>
  </si>
  <si>
    <t>神通</t>
  </si>
  <si>
    <t>那珂</t>
  </si>
  <si>
    <t>M计划</t>
  </si>
  <si>
    <t>G国双联150毫米炮|四联533毫米鱼雷</t>
  </si>
  <si>
    <t>埃姆登</t>
  </si>
  <si>
    <t>翡翠</t>
  </si>
  <si>
    <t>E国单装6英寸炮|金块箱</t>
  </si>
  <si>
    <t>等级35|巡洋核心3|油500|钢500</t>
  </si>
  <si>
    <t>进取</t>
  </si>
  <si>
    <t>等级38|巡洋核心3|油500|钢500</t>
  </si>
  <si>
    <t>爱丁堡</t>
  </si>
  <si>
    <t>E国三联6英寸炮|金块箱</t>
  </si>
  <si>
    <t>贝尔法斯特</t>
  </si>
  <si>
    <t>E国三联6英寸炮</t>
  </si>
  <si>
    <t>勇敢</t>
  </si>
  <si>
    <t>光荣</t>
  </si>
  <si>
    <t>暴怒</t>
  </si>
  <si>
    <t>[0,0,10,5]</t>
  </si>
  <si>
    <t>E国单装18英寸舰炮</t>
  </si>
  <si>
    <t>圣地亚哥</t>
  </si>
  <si>
    <t>圣胡安</t>
  </si>
  <si>
    <t>摩尔曼斯克</t>
  </si>
  <si>
    <t>三联533毫米鱼雷|U国博福斯40毫米防空炮(双联)</t>
  </si>
  <si>
    <t>等级35|巡洋核心5|油500|钢500</t>
  </si>
  <si>
    <t>Ho</t>
  </si>
  <si>
    <t>德·鲁伊特</t>
  </si>
  <si>
    <t>N国双联152毫米炮</t>
  </si>
  <si>
    <t>逸仙</t>
  </si>
  <si>
    <t>C国单装150毫米炮</t>
  </si>
  <si>
    <t>等级62|巡洋核心10|油250|弹250|钢250|铝250</t>
  </si>
  <si>
    <t>Fi</t>
  </si>
  <si>
    <t>维那莫依嫩</t>
  </si>
  <si>
    <t>254毫米博福斯双联主炮</t>
  </si>
  <si>
    <t>秋月</t>
  </si>
  <si>
    <t>J国10厘米连装炮</t>
  </si>
  <si>
    <t>等级44|驱逐核心6|油150|弹200|钢300</t>
  </si>
  <si>
    <t>凉月</t>
  </si>
  <si>
    <t>等级42|驱逐核心6|油200|弹150|钢300</t>
  </si>
  <si>
    <t>阳炎</t>
  </si>
  <si>
    <t>等级42|驱逐核心10|油600|弹600|钢500|铝100</t>
  </si>
  <si>
    <t>不知火</t>
  </si>
  <si>
    <t>等级45|驱逐核心10|油600|弹600|钢500|铝100</t>
  </si>
  <si>
    <t>黑潮</t>
  </si>
  <si>
    <t>等级40|驱逐核心10|油600|弹600|钢500|铝100</t>
  </si>
  <si>
    <t>雪风</t>
  </si>
  <si>
    <t>J国12.7厘米连装炮|61厘米四连装鱼雷</t>
  </si>
  <si>
    <t>等级75|驱逐核心15|油1000|弹1000|钢500|铝300</t>
  </si>
  <si>
    <t>Z3</t>
  </si>
  <si>
    <t>Z46</t>
  </si>
  <si>
    <t>等级50|驱逐核心10|油200|弹100|钢300</t>
  </si>
  <si>
    <t>热心</t>
  </si>
  <si>
    <t>四联533毫米鱼雷</t>
  </si>
  <si>
    <t>阿卡司塔</t>
  </si>
  <si>
    <t>索玛雷兹</t>
  </si>
  <si>
    <t>维纳斯</t>
  </si>
  <si>
    <t>等级45|驱逐核心8|油420|弹200|钢650</t>
  </si>
  <si>
    <t>军团</t>
  </si>
  <si>
    <t>撒切尔</t>
  </si>
  <si>
    <t>沙利文</t>
  </si>
  <si>
    <t>等级45|驱逐核心5|油250|弹200|钢200</t>
  </si>
  <si>
    <t>西格斯比</t>
  </si>
  <si>
    <t>奥班农</t>
  </si>
  <si>
    <t>U国单装5英寸炮|一袋土豆</t>
  </si>
  <si>
    <t>威廉·D·波特</t>
  </si>
  <si>
    <t>等级62|驱逐核心12|油500|弹1000|钢500</t>
  </si>
  <si>
    <t>波特</t>
  </si>
  <si>
    <t>U国双联5英寸炮</t>
  </si>
  <si>
    <t>等级39|驱逐核心5|油200|弹150|钢300</t>
  </si>
  <si>
    <t>拉菲</t>
  </si>
  <si>
    <t>等级45|驱逐核心9|油300|弹200|钢1000|铝100</t>
  </si>
  <si>
    <t>拉菲（本森级）</t>
  </si>
  <si>
    <t>五联533毫米鱼雷|U国单装5英寸炮</t>
  </si>
  <si>
    <t>卡米契亚·内拉</t>
  </si>
  <si>
    <t>I国双联120毫米炮</t>
  </si>
  <si>
    <t>等级50|驱逐核心11|油350|弹250|钢500|铝450</t>
  </si>
  <si>
    <t>阿维埃尔</t>
  </si>
  <si>
    <t>安东尼奥·达诺利</t>
  </si>
  <si>
    <t>I国双联120毫米炮|标准型动力系统</t>
  </si>
  <si>
    <t>等级40|驱逐核心9|油300|弹200|钢500|铝400</t>
  </si>
  <si>
    <t>乌戈里尼·维瓦尔迪</t>
  </si>
  <si>
    <t>等级50|驱逐核心9|油300|弹200|钢500|铝400</t>
  </si>
  <si>
    <t>塔什干</t>
  </si>
  <si>
    <t>S国双联130毫米炮|改良型动力系统</t>
  </si>
  <si>
    <t>等级70|驱逐核心10|油400|弹400|钢400|铝400</t>
  </si>
  <si>
    <t>恩格斯</t>
  </si>
  <si>
    <t>S国单装305毫米无后座力炮</t>
  </si>
  <si>
    <t>大青花鱼</t>
  </si>
  <si>
    <t>21英寸鱼雷(潜艇)</t>
  </si>
  <si>
    <t>等级68|潜艇核心12|弹1500|钢1500</t>
  </si>
  <si>
    <t>射水鱼</t>
  </si>
  <si>
    <t>等级70|潜艇核心12|弹1500|钢1500</t>
  </si>
  <si>
    <t>M1</t>
  </si>
  <si>
    <t>E国单装12英寸潜艇主炮</t>
  </si>
  <si>
    <t>U47</t>
  </si>
  <si>
    <t>533毫米磁性鱼雷(潜艇)</t>
  </si>
  <si>
    <t>等级66|潜艇核心8|弹1200|钢1200</t>
  </si>
  <si>
    <t>U505</t>
  </si>
  <si>
    <t>絮库夫</t>
  </si>
  <si>
    <t>F国旋转鱼雷发射器|F国双联203毫米潜艇主炮</t>
  </si>
  <si>
    <t>等级50|潜艇核心8|油200|弹1000|钢1000|铝100</t>
  </si>
  <si>
    <t>兴登堡</t>
  </si>
  <si>
    <t>G国双联406毫米炮|附加装甲(大型)</t>
  </si>
  <si>
    <t>高速轻弹</t>
  </si>
  <si>
    <t>伊丽莎白女王</t>
  </si>
  <si>
    <t>E国双联15英寸炮|标准型动力系统</t>
  </si>
  <si>
    <t>约克公爵</t>
  </si>
  <si>
    <t>E国四联14英寸炮|E国双联5.25英寸炮|标准型火控雷达</t>
  </si>
  <si>
    <t>骑士之誓</t>
  </si>
  <si>
    <t>北卡罗来纳</t>
  </si>
  <si>
    <t>先进型火控雷达|U国三联16英寸炮(MK6)</t>
  </si>
  <si>
    <t>南达科他</t>
  </si>
  <si>
    <t>等级75|战列核心20|油500|弹1000|钢1500|铝300</t>
  </si>
  <si>
    <t>马萨诸塞</t>
  </si>
  <si>
    <t>重击</t>
  </si>
  <si>
    <t>密苏里</t>
  </si>
  <si>
    <t>早期型U国三联16英寸炮（MK7）|先进型火控雷达|改良型动力系统</t>
  </si>
  <si>
    <t>等级91|战列核心20|油600|弹1200|钢1700|铝500</t>
  </si>
  <si>
    <t>衣阿华</t>
  </si>
  <si>
    <t>止战之戈</t>
  </si>
  <si>
    <t>卡约•杜伊里奥</t>
  </si>
  <si>
    <t>I国三联305毫米炮</t>
  </si>
  <si>
    <t>等级60|战列核心12|油1200|弹1200|钢1200|铝100</t>
  </si>
  <si>
    <t>罗马</t>
  </si>
  <si>
    <t>I国三联381毫米炮|普列塞水下防护系统</t>
  </si>
  <si>
    <t>强装药主炮</t>
  </si>
  <si>
    <t>苏联</t>
  </si>
  <si>
    <t>S国三联406毫米炮|普列塞水下防护系统</t>
  </si>
  <si>
    <t>神圣的战争</t>
  </si>
  <si>
    <t>敦刻尔克</t>
  </si>
  <si>
    <t>F国330毫米四联主炮</t>
  </si>
  <si>
    <t>斯特拉斯堡</t>
  </si>
  <si>
    <t>Sv</t>
  </si>
  <si>
    <t>古斯塔夫五世</t>
  </si>
  <si>
    <t>R国双联280毫米炮</t>
  </si>
  <si>
    <t>瑞鹤</t>
  </si>
  <si>
    <t>[19,26,21,12]</t>
  </si>
  <si>
    <t>等级80|航母核心20|油450|钢3500|铝1200</t>
  </si>
  <si>
    <t>翔鹤</t>
  </si>
  <si>
    <t>飞龙</t>
  </si>
  <si>
    <t>[21,18,18,6]</t>
  </si>
  <si>
    <t>等级75|航母核心20|油300|钢3000|铝1000</t>
  </si>
  <si>
    <t>苍龙</t>
  </si>
  <si>
    <t>信浓</t>
  </si>
  <si>
    <t>[12,12,35,0]</t>
  </si>
  <si>
    <t>天河|烈风|流星</t>
  </si>
  <si>
    <t>等级80|航母核心20|油450|钢4500|铝1500</t>
  </si>
  <si>
    <t>可畏</t>
  </si>
  <si>
    <t>[10,24,15,8]</t>
  </si>
  <si>
    <t>大青花鱼鱼雷机|海喷火</t>
  </si>
  <si>
    <t>等级75|航母核心20|油450|弹200|钢4000|铝1500</t>
  </si>
  <si>
    <t>黄蜂</t>
  </si>
  <si>
    <t>[15,15,25,15]</t>
  </si>
  <si>
    <t>F4F野猫|SBD-3无畏|TBF复仇者</t>
  </si>
  <si>
    <t>等级65|航母核心20|油300|钢1300|铝2000</t>
  </si>
  <si>
    <t>埃塞克斯</t>
  </si>
  <si>
    <t>[18,18,36,18]</t>
  </si>
  <si>
    <t>SB2C地狱俯冲者|TBF复仇者|F6F地狱猫</t>
  </si>
  <si>
    <t>猎火鸡比赛</t>
  </si>
  <si>
    <t>飞鹰</t>
  </si>
  <si>
    <t>[12,18,18]</t>
  </si>
  <si>
    <t>等级54|航母核心9|油400|钢950|铝750</t>
  </si>
  <si>
    <t>隼鹰</t>
  </si>
  <si>
    <t>等级55|航母核心9|油450|钢900|铝700</t>
  </si>
  <si>
    <t>凤翔</t>
  </si>
  <si>
    <t>[6,6,8]</t>
  </si>
  <si>
    <t>九六式舰战|九七式舰攻</t>
  </si>
  <si>
    <t>竞技神</t>
  </si>
  <si>
    <t>[6,12,6,0]</t>
  </si>
  <si>
    <t>剑鱼|洛克希德“天狼星”</t>
  </si>
  <si>
    <t>贝亚恩</t>
  </si>
  <si>
    <t>[12,12,12,4]</t>
  </si>
  <si>
    <t>D.790|LN.401|BR.810</t>
  </si>
  <si>
    <t>最上</t>
  </si>
  <si>
    <t>等级45|航母核心10|油300|钢400|铝500</t>
  </si>
  <si>
    <t>三隈</t>
  </si>
  <si>
    <t>铃谷</t>
  </si>
  <si>
    <t>熊野</t>
  </si>
  <si>
    <t>萨福克</t>
  </si>
  <si>
    <t>约克</t>
  </si>
  <si>
    <t>埃克赛特</t>
  </si>
  <si>
    <t>等级40|巡洋核心8|油300|弹200|钢500|铝10</t>
  </si>
  <si>
    <t>旧金山</t>
  </si>
  <si>
    <t>等级45|巡洋核心9|油300|弹200|钢500</t>
  </si>
  <si>
    <t>巴尔的摩</t>
  </si>
  <si>
    <t>U国三联8英寸炮(MK12/15)|U国双联5英寸平高两用炮</t>
  </si>
  <si>
    <t>等级50|巡洋核心15|油300|弹200|钢800|铝300</t>
  </si>
  <si>
    <t>德梅因</t>
  </si>
  <si>
    <t>MK.16三联8英寸自动炮|U国双联3英寸防空炮</t>
  </si>
  <si>
    <t>八英寸机关枪</t>
  </si>
  <si>
    <t>扎拉</t>
  </si>
  <si>
    <t>附加装甲(中型)</t>
  </si>
  <si>
    <t>阿尔及利亚</t>
  </si>
  <si>
    <t>F国双联M1931式203毫米炮</t>
  </si>
  <si>
    <t>香取</t>
  </si>
  <si>
    <t>J国12.7厘米连装高射炮|零式水上侦察机</t>
  </si>
  <si>
    <t>等级35|巡洋核心5|油500|弹500|钢500|铝500</t>
  </si>
  <si>
    <t>大淀</t>
  </si>
  <si>
    <t>[6,6,6]</t>
  </si>
  <si>
    <t>J国15.5厘米三联主炮|紫云|改良型声纳</t>
  </si>
  <si>
    <t>等级55|航母核心10|油800|弹500|钢900|铝900</t>
  </si>
  <si>
    <t>莱比锡</t>
  </si>
  <si>
    <t>G国三联150毫米炮</t>
  </si>
  <si>
    <t>等级48|巡洋核心6|油200|弹200|钢150|铝200</t>
  </si>
  <si>
    <t>伍斯特</t>
  </si>
  <si>
    <t>U国MK16DP双联6英寸高射炮|U国双联3英寸防空炮</t>
  </si>
  <si>
    <t>奥克兰</t>
  </si>
  <si>
    <t>克利夫兰</t>
  </si>
  <si>
    <t>应瑞</t>
  </si>
  <si>
    <t>肇和</t>
  </si>
  <si>
    <t>Th</t>
  </si>
  <si>
    <t>吞武里</t>
  </si>
  <si>
    <t>J国20.3厘米连装炮|柴油机</t>
  </si>
  <si>
    <t>睦月</t>
  </si>
  <si>
    <t>J国12厘米单装炮</t>
  </si>
  <si>
    <t>白露</t>
  </si>
  <si>
    <t>时雨</t>
  </si>
  <si>
    <t>及时雨</t>
  </si>
  <si>
    <t>村雨</t>
  </si>
  <si>
    <t>夕立</t>
  </si>
  <si>
    <t>岚</t>
  </si>
  <si>
    <t>标准型声纳|标准型深弹投射器</t>
  </si>
  <si>
    <t>等级60|驱逐核心12|油250|弹1000|钢300</t>
  </si>
  <si>
    <t>岛风</t>
  </si>
  <si>
    <t>61厘米五连装鱼雷|改良型动力系统</t>
  </si>
  <si>
    <t>峰风</t>
  </si>
  <si>
    <t>Z17</t>
  </si>
  <si>
    <t>等级41|驱逐核心4|弹250|钢200</t>
  </si>
  <si>
    <t>Z18</t>
  </si>
  <si>
    <t>等级42|驱逐核心4|弹250|钢200</t>
  </si>
  <si>
    <t>Au</t>
  </si>
  <si>
    <t>吸血鬼</t>
  </si>
  <si>
    <t>三联533毫米鱼雷|标准型深弹投射器</t>
  </si>
  <si>
    <t>Ca</t>
  </si>
  <si>
    <t>海达人</t>
  </si>
  <si>
    <t>康弗斯</t>
  </si>
  <si>
    <t>等级65|驱逐核心10|油500|弹500|钢500|铝100</t>
  </si>
  <si>
    <t>戴森</t>
  </si>
  <si>
    <t>克拉克斯顿</t>
  </si>
  <si>
    <t>霍埃尔</t>
  </si>
  <si>
    <t>等级55|驱逐核心9|油250|弹1000|钢300</t>
  </si>
  <si>
    <t>塞缪尔·罗伯茨</t>
  </si>
  <si>
    <t>三联533毫米鱼雷|改良型深弹投射器</t>
  </si>
  <si>
    <t>等级50|驱逐核心8|油300|弹200|钢500</t>
  </si>
  <si>
    <t>约翰斯顿</t>
  </si>
  <si>
    <t>等级60|驱逐核心9|油250|弹1000|钢300</t>
  </si>
  <si>
    <t>雷鸣</t>
  </si>
  <si>
    <t>S国单装130毫米炮|三联533毫米鱼雷</t>
  </si>
  <si>
    <t>U81</t>
  </si>
  <si>
    <t>等级60|潜艇核心8|弹1200|钢1200</t>
  </si>
  <si>
    <t>U96</t>
  </si>
  <si>
    <t>等级60|潜艇核心10|油100|弹1200|钢1200</t>
  </si>
  <si>
    <t>U156</t>
  </si>
  <si>
    <t>U-1206</t>
  </si>
  <si>
    <t>533毫米磁性鱼雷(潜艇)|G国海军马桶</t>
  </si>
  <si>
    <t>刺尾鱼</t>
  </si>
  <si>
    <t>S-56</t>
  </si>
  <si>
    <t>Gr</t>
  </si>
  <si>
    <t>乔治·埃夫洛夫</t>
  </si>
  <si>
    <t>E国双联9.2英寸炮</t>
  </si>
  <si>
    <t>Mo</t>
  </si>
  <si>
    <t>补给舰</t>
  </si>
  <si>
    <t>苏赫巴托尔</t>
  </si>
  <si>
    <t>钓鱼</t>
  </si>
  <si>
    <t>让巴尔</t>
  </si>
  <si>
    <t>F国四联380毫米炮|博福斯M1951双联57毫米高炮</t>
  </si>
  <si>
    <t>等级90|战列核心24|油450|弹1000|钢2000|铝200</t>
  </si>
  <si>
    <t>马汉</t>
  </si>
  <si>
    <t>U国单装5英寸炮|四联533毫米鱼雷</t>
  </si>
  <si>
    <t>等级42|驱逐核心9|油300|弹1000|钢500</t>
  </si>
  <si>
    <t>圣路易斯</t>
  </si>
  <si>
    <t>U国三联6英寸炮|标准型对空雷达</t>
  </si>
  <si>
    <t>Ic</t>
  </si>
  <si>
    <t>奥丁</t>
  </si>
  <si>
    <t>[1,1]</t>
  </si>
  <si>
    <t>冈格尼尔</t>
  </si>
  <si>
    <t>护渔</t>
  </si>
  <si>
    <t>圣女贞德</t>
  </si>
  <si>
    <t>F国双联155毫米炮</t>
  </si>
  <si>
    <t>英王乔治五世</t>
  </si>
  <si>
    <t>E国四联14英寸炮|E国双联5.25英寸炮</t>
  </si>
  <si>
    <t>圣剑之击</t>
  </si>
  <si>
    <t>巴夫勒尔</t>
  </si>
  <si>
    <t>E国双联4.5英寸炮（MK.VI型）|四联533毫米鱼雷</t>
  </si>
  <si>
    <t>等级40|驱逐核心9|油300|弹1000|钢500</t>
  </si>
  <si>
    <t>女灶神</t>
  </si>
  <si>
    <t>希望的曙光</t>
  </si>
  <si>
    <t>哥特兰</t>
  </si>
  <si>
    <t>[0,0,8]</t>
  </si>
  <si>
    <t>三联533毫米鱼雷|标准型声纳|萨博S.17BS</t>
  </si>
  <si>
    <t>诺夫哥罗德</t>
  </si>
  <si>
    <t>球上倒立</t>
  </si>
  <si>
    <t>库欣</t>
  </si>
  <si>
    <t>瓜达卡纳尔</t>
  </si>
  <si>
    <t>纽伦堡</t>
  </si>
  <si>
    <t>阿贾克斯</t>
  </si>
  <si>
    <t>哥特雄狮</t>
  </si>
  <si>
    <t>R国三联152毫米炮</t>
  </si>
  <si>
    <t>宵月</t>
  </si>
  <si>
    <t>明斯克</t>
  </si>
  <si>
    <t>S国单装130毫米炮</t>
  </si>
  <si>
    <t>等级60|驱逐核心15|油500|弹400|钢600|铝100</t>
  </si>
  <si>
    <t>M2</t>
  </si>
  <si>
    <t>毛奇</t>
  </si>
  <si>
    <t>G国双联280毫米主炮(旧)</t>
  </si>
  <si>
    <t>不挠</t>
  </si>
  <si>
    <t>[12,24,20,10]</t>
  </si>
  <si>
    <t>海喷火|大青花鱼鱼雷机</t>
  </si>
  <si>
    <t>持久作战</t>
  </si>
  <si>
    <t>鹞鹰</t>
  </si>
  <si>
    <t>[16,10,10,0]</t>
  </si>
  <si>
    <t>RE.2001|G.55S</t>
  </si>
  <si>
    <t>希尔曼</t>
  </si>
  <si>
    <t>基辅</t>
  </si>
  <si>
    <t>533毫米2-н鱼雷|改良型动力系统</t>
  </si>
  <si>
    <t>等级65|驱逐核心15|油500|弹500|钢500|铝100</t>
  </si>
  <si>
    <t>塔斯卡卢萨</t>
  </si>
  <si>
    <t>列克星敦（CV-16）</t>
  </si>
  <si>
    <t>蓝色幽灵</t>
  </si>
  <si>
    <t>诺福克</t>
  </si>
  <si>
    <t>斯特雷特</t>
  </si>
  <si>
    <t>四联533毫米鱼雷|改良型动力系统</t>
  </si>
  <si>
    <t>妙高</t>
  </si>
  <si>
    <t>奥古斯塔</t>
  </si>
  <si>
    <t>卫士</t>
  </si>
  <si>
    <t>MK.N6双联4.5英寸炮|五联533毫米鱼雷</t>
  </si>
  <si>
    <t>无比</t>
  </si>
  <si>
    <t>E国双联20英寸主炮</t>
  </si>
  <si>
    <t>完美战巡</t>
  </si>
  <si>
    <t>神鹰</t>
  </si>
  <si>
    <t>[17,10,6]</t>
  </si>
  <si>
    <t>九七式舰攻|零战五二型</t>
  </si>
  <si>
    <t>德格拉斯</t>
  </si>
  <si>
    <t>F国M1948双联127毫米炮|博福斯M1951双联57毫米高炮</t>
  </si>
  <si>
    <t>不惧</t>
  </si>
  <si>
    <t>S国СМ-2-1双联130毫米炮|S国СМ-20-ЗИФ四联45毫米高炮</t>
  </si>
  <si>
    <t>伏尔塔</t>
  </si>
  <si>
    <t>F国M1934双联138毫米炮</t>
  </si>
  <si>
    <t>等级45|驱逐核心10|油500|弹500|钢500|铝300</t>
  </si>
  <si>
    <t>竹</t>
  </si>
  <si>
    <t>J国12.7厘米连装高射炮|61厘米四连装鱼雷</t>
  </si>
  <si>
    <t>伟大的庞贝</t>
  </si>
  <si>
    <t>I国双联135毫米主炮</t>
  </si>
  <si>
    <t>天鹰</t>
  </si>
  <si>
    <t>[34,16,16,0]</t>
  </si>
  <si>
    <t>地中海护卫</t>
  </si>
  <si>
    <t>帝国</t>
  </si>
  <si>
    <t>[33,22,20,0]</t>
  </si>
  <si>
    <t>等级75|航母核心18|油500|弹500|钢1800|铝2000</t>
  </si>
  <si>
    <t>波尔扎诺</t>
  </si>
  <si>
    <t>I国双联203毫米主炮</t>
  </si>
  <si>
    <t>Pi</t>
  </si>
  <si>
    <t>龙骑兵</t>
  </si>
  <si>
    <t>E国单装6英寸炮</t>
  </si>
  <si>
    <t>江原</t>
  </si>
  <si>
    <t>等级55|驱逐核心15|油500|弹500|钢1000|铝300</t>
  </si>
  <si>
    <t>蔚山</t>
  </si>
  <si>
    <t>等级60|驱逐核心20|油600|弹1000钢1000|铝500</t>
  </si>
  <si>
    <t>忠武</t>
  </si>
  <si>
    <t>等级50|驱逐核心15|油500|弹500|钢500|铝200</t>
  </si>
  <si>
    <t>威斯康星</t>
  </si>
  <si>
    <t>高速特遣队</t>
  </si>
  <si>
    <t>谢菲尔德</t>
  </si>
  <si>
    <t>蒙彼利埃</t>
  </si>
  <si>
    <t>丹佛</t>
  </si>
  <si>
    <t>初月</t>
  </si>
  <si>
    <t>菲尔普斯</t>
  </si>
  <si>
    <t>U-1405</t>
  </si>
  <si>
    <t>等级70|潜艇核心10|油500|弹1200|钢1000</t>
  </si>
  <si>
    <t>莫斯科</t>
  </si>
  <si>
    <t>S国三联СМ-40型220毫米炮|S国СМ-20-ЗИФ四联45毫米高炮</t>
  </si>
  <si>
    <t>巡洋舰压制</t>
  </si>
  <si>
    <t>斯维尔德洛夫</t>
  </si>
  <si>
    <t>S国三联Б-38型152毫米炮|S国СМ-5-1双联100毫米高炮</t>
  </si>
  <si>
    <t>阿尔贝托·迪·朱桑诺</t>
  </si>
  <si>
    <t>改良型动力系统</t>
  </si>
  <si>
    <t>Ar</t>
  </si>
  <si>
    <t>联合力量</t>
  </si>
  <si>
    <t>Ar国三联30.5厘米炮</t>
  </si>
  <si>
    <t>爱丽</t>
  </si>
  <si>
    <t>羽黑</t>
  </si>
  <si>
    <t>第五战队</t>
  </si>
  <si>
    <t>天津风</t>
  </si>
  <si>
    <t>吕-34</t>
  </si>
  <si>
    <t>53厘米氧气鱼雷(潜艇)</t>
  </si>
  <si>
    <t>虎</t>
  </si>
  <si>
    <t>E国双联MK.N5型6英寸高平速射炮</t>
  </si>
  <si>
    <t>K1</t>
  </si>
  <si>
    <t>星座</t>
  </si>
  <si>
    <t>等级80|战列核心18|油1200|弹1800|钢2100|铝100</t>
  </si>
  <si>
    <t>炽热</t>
  </si>
  <si>
    <t>“狗鱼”反舰导弹|СМ-59-1发射架</t>
  </si>
  <si>
    <t>Sp</t>
  </si>
  <si>
    <t>加纳里亚斯</t>
  </si>
  <si>
    <t>门德斯·努涅斯</t>
  </si>
  <si>
    <t>鹦鹉螺</t>
  </si>
  <si>
    <t>秘密潜行</t>
  </si>
  <si>
    <t>乌尔里希·冯·胡滕</t>
  </si>
  <si>
    <t>G国SKC/40型42厘米三联主炮</t>
  </si>
  <si>
    <t>德式设计</t>
  </si>
  <si>
    <t>塞德利茨</t>
  </si>
  <si>
    <t>克莱夫勋爵</t>
  </si>
  <si>
    <t>光辉</t>
  </si>
  <si>
    <t>[10,27,12,8]</t>
  </si>
  <si>
    <t>先驱首战</t>
  </si>
  <si>
    <t>海王星</t>
  </si>
  <si>
    <t>MK.N6双联4.5英寸炮|E国三联6英寸高平两用炮</t>
  </si>
  <si>
    <t>早春</t>
  </si>
  <si>
    <t>J国10厘米连装炮|J国六联61厘米鱼雷</t>
  </si>
  <si>
    <t>等级50|驱逐核心8|油200|弹300|钢300|铝100</t>
  </si>
  <si>
    <t>达·芬奇</t>
  </si>
  <si>
    <t>汉考克</t>
  </si>
  <si>
    <t>[18,18,38,18]</t>
  </si>
  <si>
    <t>U国博福斯40毫米防空炮(四联)|TBF复仇者|F6F地狱猫</t>
  </si>
  <si>
    <t>多用途航母</t>
  </si>
  <si>
    <t>圣哈辛托</t>
  </si>
  <si>
    <t>[10,17,10,0]</t>
  </si>
  <si>
    <t>TBF（乔治·布什）|F6F地狱猫</t>
  </si>
  <si>
    <t>埃德加·居内</t>
  </si>
  <si>
    <t>木曾</t>
  </si>
  <si>
    <t>61厘米四连装鱼雷|61厘米四连装鱼雷</t>
  </si>
  <si>
    <t>Ys</t>
  </si>
  <si>
    <t>斯普利特</t>
  </si>
  <si>
    <t>U国单装5英寸炮|U国博福斯40毫米防空炮(四联)</t>
  </si>
  <si>
    <t>哥伦比亚</t>
  </si>
  <si>
    <t>U国三联6英寸炮|U国博福斯40毫米防空炮(四联)</t>
  </si>
  <si>
    <t>圣乔治</t>
  </si>
  <si>
    <t>等级70|战列核心18|油1000|弹2000|钢2000|铝100</t>
  </si>
  <si>
    <t>印第安纳</t>
  </si>
  <si>
    <t>战列舰支队</t>
  </si>
  <si>
    <t>坎伯兰</t>
  </si>
  <si>
    <t>奥斯塔公爵</t>
  </si>
  <si>
    <t>法迪布鲁诺</t>
  </si>
  <si>
    <t>I国双联381毫米炮（BM）</t>
  </si>
  <si>
    <t>S113</t>
  </si>
  <si>
    <t>莉安夕</t>
  </si>
  <si>
    <t>海圻</t>
  </si>
  <si>
    <t>阿姆斯特朗八英寸炮</t>
  </si>
  <si>
    <t>纽波特纽斯</t>
  </si>
  <si>
    <t>超额</t>
  </si>
  <si>
    <t>留里克</t>
  </si>
  <si>
    <t>维克斯双联10英寸主炮</t>
  </si>
  <si>
    <t>库图佐夫</t>
  </si>
  <si>
    <t>查尔斯·亚当斯</t>
  </si>
  <si>
    <t>MK-10导弹发射器|鞑靼人防空导弹</t>
  </si>
  <si>
    <t>天雾</t>
  </si>
  <si>
    <t>查尔斯·奥斯本</t>
  </si>
  <si>
    <t>泰勒</t>
  </si>
  <si>
    <t>闪电</t>
  </si>
  <si>
    <t>三联533毫米鱼雷</t>
  </si>
  <si>
    <t>新墨西哥</t>
  </si>
  <si>
    <t>U国三联14英寸炮|U国四联1.1英寸防空炮</t>
  </si>
  <si>
    <t>斯大林格勒</t>
  </si>
  <si>
    <t>超长</t>
  </si>
  <si>
    <t>S国三联СМ-31型305毫米主炮|S国СМ-20-ЗИФ四联45毫米高炮</t>
  </si>
  <si>
    <t>巡洋舰领袖</t>
  </si>
  <si>
    <t>德里</t>
  </si>
  <si>
    <t>阿布鲁奇公爵</t>
  </si>
  <si>
    <t>七省联盟</t>
  </si>
  <si>
    <t>博福斯M1951双联57毫米高炮</t>
  </si>
  <si>
    <t>胆大</t>
  </si>
  <si>
    <t>“白蚁”M反舰导弹|КТ-15М-БРК发射器</t>
  </si>
  <si>
    <t>U-35</t>
  </si>
  <si>
    <t>格拉摩根</t>
  </si>
  <si>
    <t>海参防空导弹|海参导弹发射系统</t>
  </si>
  <si>
    <t>改进型海参</t>
  </si>
  <si>
    <t>怨仇</t>
  </si>
  <si>
    <t>[18,30,21,12]</t>
  </si>
  <si>
    <t>萤火虫|TBF复仇者|海喷火</t>
  </si>
  <si>
    <t>钨作战</t>
  </si>
  <si>
    <t>乔治莱格</t>
  </si>
  <si>
    <t>哈曼</t>
  </si>
  <si>
    <t>吕特晏斯</t>
  </si>
  <si>
    <t>标准-1|MK13导弹发射系统</t>
  </si>
  <si>
    <t>鲃鱼</t>
  </si>
  <si>
    <t>等级70|潜艇核心15|油1200|弹1200|钢1200</t>
  </si>
  <si>
    <t>新泽西</t>
  </si>
  <si>
    <t>重火力炮击</t>
  </si>
  <si>
    <t>萨勒姆</t>
  </si>
  <si>
    <t>精锐装备</t>
  </si>
  <si>
    <t>黛朵</t>
  </si>
  <si>
    <t>E国双联5.25英寸炮</t>
  </si>
  <si>
    <t>堪培拉</t>
  </si>
  <si>
    <t>加里波第</t>
  </si>
  <si>
    <t>等级60|巡洋核心20|油1500|弹1000|钢1000|铝500</t>
  </si>
  <si>
    <t>凯利</t>
  </si>
  <si>
    <t>改良型声纳|507B迷彩（蒙巴顿粉）</t>
  </si>
  <si>
    <t>英格兰</t>
  </si>
  <si>
    <t>刺猬弹深弹投射器|改良型声纳</t>
  </si>
  <si>
    <t>47工程</t>
  </si>
  <si>
    <t>改良型动力系统|533毫米2-н鱼雷</t>
  </si>
  <si>
    <t>可怖</t>
  </si>
  <si>
    <t>阿金库尔</t>
  </si>
  <si>
    <t>一星期主炮群</t>
  </si>
  <si>
    <t>战列线</t>
  </si>
  <si>
    <t>桑提</t>
  </si>
  <si>
    <t>[15,10,6]</t>
  </si>
  <si>
    <t>SBD-3无畏|TBF复仇者|F6F地狱猫</t>
  </si>
  <si>
    <t>亚尔古水手</t>
  </si>
  <si>
    <t>征战四海</t>
  </si>
  <si>
    <t>萨凡纳</t>
  </si>
  <si>
    <t>凤凰城</t>
  </si>
  <si>
    <t>U国四联1.1英寸防空炮|U国三联6英寸炮</t>
  </si>
  <si>
    <t>涅槃</t>
  </si>
  <si>
    <t>燕八哥</t>
  </si>
  <si>
    <t>刺猬弹深弹投射器|改良型深弹投射器</t>
  </si>
  <si>
    <t>蒂默曼</t>
  </si>
  <si>
    <t>史密斯</t>
  </si>
  <si>
    <t>等级40|驱逐核心10|油300|弹300|钢300|铝100</t>
  </si>
  <si>
    <t>彼得·施特拉塞尔</t>
  </si>
  <si>
    <t>[12,21,17,12]</t>
  </si>
  <si>
    <t>BF109T|Ju-87C斯图卡</t>
  </si>
  <si>
    <t>超重型航弹</t>
  </si>
  <si>
    <t>塞班</t>
  </si>
  <si>
    <t>[15,25,10]</t>
  </si>
  <si>
    <t>F4U海盗</t>
  </si>
  <si>
    <t>尼古拉斯</t>
  </si>
  <si>
    <t>马伊·布雷泽</t>
  </si>
  <si>
    <t>F国M1948双联127毫米炮</t>
  </si>
  <si>
    <t>捷尔任斯基</t>
  </si>
  <si>
    <t>S国СМ-5-1双联100毫米高炮|S国三联Б-38型152毫米炮</t>
  </si>
  <si>
    <t>什罗普郡</t>
  </si>
  <si>
    <t>E国八联40毫米砰砰炮|E国双联8英寸炮</t>
  </si>
  <si>
    <t>等级45|巡洋核心10|油20|弹500|钢500|铝100</t>
  </si>
  <si>
    <t>波士顿</t>
  </si>
  <si>
    <t>U国三联8英寸炮(MK12/15)</t>
  </si>
  <si>
    <t>提康德罗加</t>
  </si>
  <si>
    <t>[18,20,34,18]</t>
  </si>
  <si>
    <t>TBF复仇者|F6F地狱猫</t>
  </si>
  <si>
    <t>制空权</t>
  </si>
  <si>
    <t>亨廷顿</t>
  </si>
  <si>
    <t>U国博福斯40毫米防空炮(四联)|U国三联6英寸炮</t>
  </si>
  <si>
    <t>B65</t>
  </si>
  <si>
    <t>零式水上侦察机|改良型动力系统</t>
  </si>
  <si>
    <t>夜战核心</t>
  </si>
  <si>
    <t>十三号战舰</t>
  </si>
  <si>
    <t>五年式四十六厘主炮</t>
  </si>
  <si>
    <t>大舰巨炮</t>
  </si>
  <si>
    <t>鞍马</t>
  </si>
  <si>
    <t>梅肯</t>
  </si>
  <si>
    <t>天狮星</t>
  </si>
  <si>
    <t>冬月</t>
  </si>
  <si>
    <t>阿尔维塞·达·摩斯托</t>
  </si>
  <si>
    <t>托戈</t>
  </si>
  <si>
    <t>柴油机|夜间战斗机联队</t>
  </si>
  <si>
    <t>里昂</t>
  </si>
  <si>
    <t>四联340毫米主炮</t>
  </si>
  <si>
    <t>侧舷火力</t>
  </si>
  <si>
    <t>阿贺野</t>
  </si>
  <si>
    <t>61厘米四连装鱼雷|J国15.2厘米连装炮</t>
  </si>
  <si>
    <t>红色高加索</t>
  </si>
  <si>
    <t>Б-1-К单装180毫米炮</t>
  </si>
  <si>
    <t>哈尔福德</t>
  </si>
  <si>
    <t>OS2U翠鸟侦察机（DD）</t>
  </si>
  <si>
    <t>狮（战巡）</t>
  </si>
  <si>
    <t>标准型动力系统</t>
  </si>
  <si>
    <t>突击</t>
  </si>
  <si>
    <t>迪凯纳</t>
  </si>
  <si>
    <t>弗兰德尔</t>
  </si>
  <si>
    <t>F国四联380毫米炮|F国四联380毫米炮</t>
  </si>
  <si>
    <t>主炮群覆盖</t>
  </si>
  <si>
    <t>莫加多尔</t>
  </si>
  <si>
    <t>L20</t>
  </si>
  <si>
    <t>附加装甲(大型)</t>
  </si>
  <si>
    <t>公海舰队</t>
  </si>
  <si>
    <t>伊吹</t>
  </si>
  <si>
    <t>主力甲巡</t>
  </si>
  <si>
    <t>萨里</t>
  </si>
  <si>
    <t>野分</t>
  </si>
  <si>
    <t>61厘米四连装鱼雷</t>
  </si>
  <si>
    <t>征服者</t>
  </si>
  <si>
    <t>E国MK.III型三联16英寸炮|E国博福斯40毫米防空机炮(六联)</t>
  </si>
  <si>
    <t>新锐战舰</t>
  </si>
  <si>
    <t>皇家方舟（装母）</t>
  </si>
  <si>
    <t>[20,30,21,12]</t>
  </si>
  <si>
    <t>新时代</t>
  </si>
  <si>
    <t>彼得罗巴甫洛夫斯克</t>
  </si>
  <si>
    <t>等级60|巡洋核心15|油1500|弹500|钢1000|铝200</t>
  </si>
  <si>
    <t>潮</t>
  </si>
  <si>
    <t>61厘米三连装鱼雷</t>
  </si>
  <si>
    <t>U-14</t>
  </si>
  <si>
    <t>王牌</t>
  </si>
  <si>
    <t>底特律</t>
  </si>
  <si>
    <t>宾夕法尼亚</t>
  </si>
  <si>
    <t>主炮支援</t>
  </si>
  <si>
    <t>无敌</t>
  </si>
  <si>
    <t>冲锋</t>
  </si>
  <si>
    <t>多摩</t>
  </si>
  <si>
    <t>鹰</t>
  </si>
  <si>
    <t>柴油机</t>
  </si>
  <si>
    <t>南达科他1920</t>
  </si>
  <si>
    <t>三联16英寸主炮（MK2）</t>
  </si>
  <si>
    <t>主炮火力</t>
  </si>
  <si>
    <t>爪哇</t>
  </si>
  <si>
    <t>鞍山</t>
  </si>
  <si>
    <t>力争上游</t>
  </si>
  <si>
    <t>猎户座</t>
  </si>
  <si>
    <t>纵列火力</t>
  </si>
  <si>
    <t>本宁顿</t>
  </si>
  <si>
    <t>[19,20,34,18]</t>
  </si>
  <si>
    <t>F6F地狱猫|F6F地狱猫|TBF复仇者|SB2C地狱俯冲者</t>
  </si>
  <si>
    <t>特混空袭</t>
  </si>
  <si>
    <t>甘比尔湾</t>
  </si>
  <si>
    <t>欧罗巴</t>
  </si>
  <si>
    <t>[12,18,15,6]</t>
  </si>
  <si>
    <t>霞飞</t>
  </si>
  <si>
    <t>[9,16,15,8]</t>
  </si>
  <si>
    <t>BR.810|D.790|LN.401</t>
  </si>
  <si>
    <t>阿非利加征服者西庇阿</t>
  </si>
  <si>
    <t>72工程</t>
  </si>
  <si>
    <t>[15,15,24,18]</t>
  </si>
  <si>
    <t>U-2511</t>
  </si>
  <si>
    <t>科顿艾尔</t>
  </si>
  <si>
    <t>马戈迪尼</t>
  </si>
  <si>
    <t>阿方索十三世</t>
  </si>
  <si>
    <t>桑普森</t>
  </si>
  <si>
    <t>U-459</t>
  </si>
  <si>
    <t>仁淀</t>
  </si>
  <si>
    <t>J国15.5厘米三联主炮|紫云</t>
  </si>
  <si>
    <t>大淀（苍青）</t>
  </si>
  <si>
    <t>紫云|J国12.7厘米连装高射炮</t>
  </si>
  <si>
    <t>激励之心</t>
  </si>
  <si>
    <t>胜利</t>
  </si>
  <si>
    <t>[12,25,12,40]</t>
  </si>
  <si>
    <t>F4F野猫|TBF复仇者|海燕</t>
  </si>
  <si>
    <t>等级80|航母核心24|油500|弹500|钢2000|铝2200</t>
  </si>
  <si>
    <t>安森</t>
  </si>
  <si>
    <t>快速战队</t>
  </si>
  <si>
    <t>英格拉姆</t>
  </si>
  <si>
    <t>G15</t>
  </si>
  <si>
    <t>[18,30,17,10]</t>
  </si>
  <si>
    <t>彗星|零战62型|流星</t>
  </si>
  <si>
    <t>飞石战法</t>
  </si>
  <si>
    <t>Ag</t>
  </si>
  <si>
    <t>五月二十五</t>
  </si>
  <si>
    <t>U-556</t>
  </si>
  <si>
    <t>历战</t>
  </si>
  <si>
    <t>改良型动力系统|S国双联130毫米炮</t>
  </si>
  <si>
    <t>克劳塞维茨</t>
  </si>
  <si>
    <t>G国双联380毫米炮</t>
  </si>
  <si>
    <t>大洋袭击</t>
  </si>
  <si>
    <t>夏伯阳</t>
  </si>
  <si>
    <t>壮丽</t>
  </si>
  <si>
    <t>K-21</t>
  </si>
  <si>
    <t>飖</t>
  </si>
  <si>
    <t>[19,19,22,18]</t>
  </si>
  <si>
    <t>九七式舰攻</t>
  </si>
  <si>
    <t>联合阻击</t>
  </si>
  <si>
    <t>光荣（拉加利索尼埃级）</t>
  </si>
  <si>
    <t>诺福克（DL）</t>
  </si>
  <si>
    <t>等级70|驱逐核心15|油1200|弹600|钢800|铝300</t>
  </si>
  <si>
    <t>U-441</t>
  </si>
  <si>
    <t>集中攻势</t>
  </si>
  <si>
    <t>克里蒙梭</t>
  </si>
  <si>
    <t>集火攻击</t>
  </si>
  <si>
    <t>伏尔铿</t>
  </si>
  <si>
    <t>拉弗雷</t>
  </si>
  <si>
    <t>济南</t>
  </si>
  <si>
    <t>海鹰巡弋</t>
  </si>
  <si>
    <t>T-23</t>
  </si>
  <si>
    <t>费城</t>
  </si>
  <si>
    <t>雉</t>
  </si>
  <si>
    <t>1938(I)</t>
  </si>
  <si>
    <t>A级火力</t>
  </si>
  <si>
    <t>No</t>
  </si>
  <si>
    <t>艾斯沃尔德</t>
  </si>
  <si>
    <t>安萨尔多</t>
  </si>
  <si>
    <t>谦逊</t>
  </si>
  <si>
    <t>G14</t>
  </si>
  <si>
    <t>[25,25,18,18]</t>
  </si>
  <si>
    <t>天河|景云改|流星</t>
  </si>
  <si>
    <t>海平面突袭</t>
  </si>
  <si>
    <t>德文郡</t>
  </si>
  <si>
    <t>科伦坡</t>
  </si>
  <si>
    <t>勇猛</t>
  </si>
  <si>
    <t>[21,21,29,19]</t>
  </si>
  <si>
    <t>F6F地狱猫|TBF复仇者</t>
  </si>
  <si>
    <t>战斗的“I”</t>
  </si>
  <si>
    <t>近江</t>
  </si>
  <si>
    <t>试制41厘米四联主炮（S）</t>
  </si>
  <si>
    <t>战列线决战</t>
  </si>
  <si>
    <t>伏罗希洛夫</t>
  </si>
  <si>
    <t>日丹诺夫</t>
  </si>
  <si>
    <t>S国三联Б-38型152毫米炮|Оса-М防空系统（68У）</t>
  </si>
  <si>
    <t>吕贝克</t>
  </si>
  <si>
    <t>IIIA</t>
  </si>
  <si>
    <t>袖珍舰载艇</t>
  </si>
  <si>
    <t>T.995</t>
  </si>
  <si>
    <t>蒙大拿</t>
  </si>
  <si>
    <t>MK7三联16英寸主炮（M）</t>
  </si>
  <si>
    <t>舰队核心</t>
  </si>
  <si>
    <t>1913战巡</t>
  </si>
  <si>
    <t>巨舰梦想</t>
  </si>
  <si>
    <t>法戈</t>
  </si>
  <si>
    <t>新锐轻巡</t>
  </si>
  <si>
    <t>亚拉巴马</t>
  </si>
  <si>
    <t>重炮火力</t>
  </si>
  <si>
    <t>夏威夷</t>
  </si>
  <si>
    <t>U国三联12英寸炮|U国双联5英寸平高两用炮|U国双联3英寸防空炮</t>
  </si>
  <si>
    <t>巡洋压制</t>
  </si>
  <si>
    <t>长波</t>
  </si>
  <si>
    <t>朱诺（CL-119）</t>
  </si>
  <si>
    <t>U国双联5英寸平高两用炮|U国双联3英寸防空炮</t>
  </si>
  <si>
    <t>CNT巡洋舰</t>
  </si>
  <si>
    <t>芝加哥</t>
  </si>
  <si>
    <t>U国双联3英寸防空炮|U国三联8英寸炮(MK12/15)</t>
  </si>
  <si>
    <t>等级83|巡洋核心24|油2000|弹2000|钢2000|铝2000</t>
  </si>
  <si>
    <t>花信风</t>
  </si>
  <si>
    <t>61厘米五连装鱼雷</t>
  </si>
  <si>
    <t>M-296</t>
  </si>
  <si>
    <t>墨尔波墨涅</t>
  </si>
  <si>
    <t>但丁</t>
  </si>
  <si>
    <t>最初三联</t>
  </si>
  <si>
    <t>导弹巡洋舰</t>
  </si>
  <si>
    <t>格罗兹尼</t>
  </si>
  <si>
    <t>光荣舰队</t>
  </si>
  <si>
    <t>Z32</t>
  </si>
  <si>
    <t>波拉</t>
  </si>
  <si>
    <t>伊-25</t>
  </si>
  <si>
    <t>SKR-6</t>
  </si>
  <si>
    <t>伊兹梅尔</t>
  </si>
  <si>
    <t>先锋突进</t>
  </si>
  <si>
    <t>卡律布狄斯</t>
  </si>
  <si>
    <t>Z2</t>
  </si>
  <si>
    <t>丛云</t>
  </si>
  <si>
    <t>威悉河</t>
  </si>
  <si>
    <t>[8,7,5]</t>
  </si>
  <si>
    <t>德意志(训练巡洋舰)</t>
  </si>
  <si>
    <t>勃艮第</t>
  </si>
  <si>
    <t>附加装甲(大型)|改良型动力系统</t>
  </si>
  <si>
    <t>主炮突刺</t>
  </si>
  <si>
    <t>龙凤</t>
  </si>
  <si>
    <t>[15,10,7]</t>
  </si>
  <si>
    <t>类别</t>
  </si>
  <si>
    <t>教师</t>
  </si>
  <si>
    <t>名称</t>
  </si>
  <si>
    <t>适用船型</t>
  </si>
  <si>
    <t>花费</t>
  </si>
  <si>
    <t>描述</t>
  </si>
  <si>
    <t>练习</t>
  </si>
  <si>
    <t>技能名称</t>
  </si>
  <si>
    <t>技能效果</t>
  </si>
  <si>
    <t>90
攻击战术</t>
  </si>
  <si>
    <t>(艾拉)</t>
  </si>
  <si>
    <t>雷击熟练</t>
  </si>
  <si>
    <t>闭幕雷船</t>
  </si>
  <si>
    <r>
      <rPr>
        <b/>
        <sz val="10"/>
        <color rgb="FF0070C0"/>
        <rFont val="宋体"/>
        <charset val="134"/>
      </rPr>
      <t>驱逐核心</t>
    </r>
    <r>
      <rPr>
        <b/>
        <sz val="10"/>
        <rFont val="宋体"/>
        <charset val="134"/>
      </rPr>
      <t>5</t>
    </r>
  </si>
  <si>
    <t>在鱼雷战阶段，对航空母舰造成的伤害增加8%</t>
  </si>
  <si>
    <r>
      <rPr>
        <sz val="10"/>
        <color rgb="FF000000"/>
        <rFont val="宋体"/>
        <charset val="134"/>
      </rPr>
      <t>每次闭幕雷命中航母增加</t>
    </r>
    <r>
      <rPr>
        <b/>
        <sz val="10"/>
        <color rgb="FF0070C0"/>
        <rFont val="宋体"/>
        <charset val="134"/>
      </rPr>
      <t>1</t>
    </r>
    <r>
      <rPr>
        <sz val="10"/>
        <color rgb="FF000000"/>
        <rFont val="宋体"/>
        <charset val="134"/>
      </rPr>
      <t>点逐核心</t>
    </r>
  </si>
  <si>
    <t>第一轮炮击优先攻击大型船只，且命中率增加1%，最终伤害增加2%。</t>
  </si>
  <si>
    <t>舰种分类查询表</t>
  </si>
  <si>
    <t>炮击训练</t>
  </si>
  <si>
    <t>小型船</t>
  </si>
  <si>
    <r>
      <rPr>
        <b/>
        <sz val="10"/>
        <color rgb="FF00B050"/>
        <rFont val="宋体"/>
        <charset val="134"/>
      </rPr>
      <t>巡洋核心</t>
    </r>
    <r>
      <rPr>
        <b/>
        <sz val="10"/>
        <rFont val="宋体"/>
        <charset val="134"/>
      </rPr>
      <t>6</t>
    </r>
  </si>
  <si>
    <r>
      <rPr>
        <sz val="10"/>
        <color rgb="FF000000"/>
        <rFont val="宋体"/>
        <charset val="134"/>
      </rPr>
      <t>提高舰队中</t>
    </r>
    <r>
      <rPr>
        <sz val="10"/>
        <color rgb="FFFF0000"/>
        <rFont val="宋体"/>
        <charset val="134"/>
      </rPr>
      <t>战列巡洋舰</t>
    </r>
    <r>
      <rPr>
        <sz val="10"/>
        <color rgb="FF000000"/>
        <rFont val="宋体"/>
        <charset val="134"/>
      </rPr>
      <t>的</t>
    </r>
    <r>
      <rPr>
        <sz val="10"/>
        <color rgb="FFFF0000"/>
        <rFont val="宋体"/>
        <charset val="134"/>
      </rPr>
      <t>火力</t>
    </r>
    <r>
      <rPr>
        <sz val="10"/>
        <color rgb="FF000000"/>
        <rFont val="宋体"/>
        <charset val="134"/>
      </rPr>
      <t>值10点</t>
    </r>
  </si>
  <si>
    <r>
      <rPr>
        <sz val="10"/>
        <color rgb="FF000000"/>
        <rFont val="宋体"/>
        <charset val="134"/>
      </rPr>
      <t>携带练级船和战巡的出战一次经验增加</t>
    </r>
    <r>
      <rPr>
        <b/>
        <sz val="10"/>
        <color rgb="FF0070C0"/>
        <rFont val="宋体"/>
        <charset val="134"/>
      </rPr>
      <t>1</t>
    </r>
    <r>
      <rPr>
        <sz val="10"/>
        <color rgb="FF000000"/>
        <rFont val="宋体"/>
        <charset val="134"/>
      </rPr>
      <t>点</t>
    </r>
  </si>
  <si>
    <t>自身攻击威力不会因耐久损伤而降低。编队里“小海狸中队”的舰船战斗时增加4/8/12点鱼雷值、命中值、回避值和装甲值，提升4%/8%/12%暴击率。</t>
  </si>
  <si>
    <t>拦阻射击</t>
  </si>
  <si>
    <t>炮击战船</t>
  </si>
  <si>
    <r>
      <rPr>
        <b/>
        <sz val="10"/>
        <color rgb="FFFFC000"/>
        <rFont val="宋体"/>
        <charset val="134"/>
      </rPr>
      <t>战列核心</t>
    </r>
    <r>
      <rPr>
        <b/>
        <sz val="10"/>
        <rFont val="宋体"/>
        <charset val="134"/>
      </rPr>
      <t>5</t>
    </r>
  </si>
  <si>
    <t>在炮击战阶段，对驱逐舰造成的伤害增加8%</t>
  </si>
  <si>
    <r>
      <rPr>
        <sz val="10"/>
        <color rgb="FF000000"/>
        <rFont val="宋体"/>
        <charset val="134"/>
      </rPr>
      <t>在炮击战阶段对敌方驱逐舰造成伤害时经验增加</t>
    </r>
    <r>
      <rPr>
        <b/>
        <sz val="10"/>
        <color rgb="FF0070C0"/>
        <rFont val="宋体"/>
        <charset val="134"/>
      </rPr>
      <t>1</t>
    </r>
    <r>
      <rPr>
        <sz val="10"/>
        <color rgb="FF000000"/>
        <rFont val="宋体"/>
        <charset val="134"/>
      </rPr>
      <t>点</t>
    </r>
  </si>
  <si>
    <t>炮击战阶段自身护甲穿透增加20%/30%/40%。队伍中每有一艘U国舰船都会增加自身3/4/5点火力值。</t>
  </si>
  <si>
    <t>舰种填在这里（中文全称）⬇</t>
  </si>
  <si>
    <t>这是主力/护卫分类⬇</t>
  </si>
  <si>
    <t>这是大/中/小型舰⬇</t>
  </si>
  <si>
    <t>(胜利号)</t>
  </si>
  <si>
    <t>效力射</t>
  </si>
  <si>
    <r>
      <rPr>
        <b/>
        <sz val="10"/>
        <color rgb="FFFFC000"/>
        <rFont val="宋体"/>
        <charset val="134"/>
      </rPr>
      <t>战列核心</t>
    </r>
    <r>
      <rPr>
        <b/>
        <sz val="10"/>
        <rFont val="宋体"/>
        <charset val="134"/>
      </rPr>
      <t>3</t>
    </r>
  </si>
  <si>
    <t>在炮击战阶段，对战列舰造成的伤害增加8</t>
  </si>
  <si>
    <r>
      <rPr>
        <sz val="10"/>
        <color rgb="FF000000"/>
        <rFont val="宋体"/>
        <charset val="134"/>
      </rPr>
      <t>在炮击战阶段对敌方战列舰造成伤害时经验增加</t>
    </r>
    <r>
      <rPr>
        <b/>
        <sz val="10"/>
        <color rgb="FF0070C0"/>
        <rFont val="宋体"/>
        <charset val="134"/>
      </rPr>
      <t>1</t>
    </r>
    <r>
      <rPr>
        <sz val="10"/>
        <color rgb="FF000000"/>
        <rFont val="宋体"/>
        <charset val="134"/>
      </rPr>
      <t>点</t>
    </r>
  </si>
  <si>
    <t>炮击战时15%/15%/20%概率发动，对1/2/2个目标造成108%/112%/116%的伤害，队伍中每有一艘“BIG SEVEN”舰船，都会增加5%发动几率。</t>
  </si>
  <si>
    <t>数据交互</t>
  </si>
  <si>
    <r>
      <rPr>
        <sz val="10"/>
        <color rgb="FF000000"/>
        <rFont val="宋体"/>
        <charset val="134"/>
      </rPr>
      <t>提高舰队中</t>
    </r>
    <r>
      <rPr>
        <sz val="10"/>
        <color rgb="FFFF0000"/>
        <rFont val="宋体"/>
        <charset val="134"/>
      </rPr>
      <t>战列舰</t>
    </r>
    <r>
      <rPr>
        <sz val="10"/>
        <color rgb="FF000000"/>
        <rFont val="宋体"/>
        <charset val="134"/>
      </rPr>
      <t>的</t>
    </r>
    <r>
      <rPr>
        <sz val="10"/>
        <color rgb="FFFF0000"/>
        <rFont val="宋体"/>
        <charset val="134"/>
      </rPr>
      <t>火力</t>
    </r>
    <r>
      <rPr>
        <sz val="10"/>
        <color rgb="FF000000"/>
        <rFont val="宋体"/>
        <charset val="134"/>
      </rPr>
      <t>值10点</t>
    </r>
  </si>
  <si>
    <r>
      <rPr>
        <sz val="10"/>
        <color rgb="FF000000"/>
        <rFont val="宋体"/>
        <charset val="134"/>
      </rPr>
      <t>携带练级船和战列的出战一次经验增加</t>
    </r>
    <r>
      <rPr>
        <b/>
        <sz val="10"/>
        <color rgb="FF0070C0"/>
        <rFont val="宋体"/>
        <charset val="134"/>
      </rPr>
      <t>1</t>
    </r>
    <r>
      <rPr>
        <sz val="10"/>
        <color rgb="FF000000"/>
        <rFont val="宋体"/>
        <charset val="134"/>
      </rPr>
      <t>点</t>
    </r>
  </si>
  <si>
    <t>装备的索敌值9%同时视为火力值和对空值。自身耐久值高于3%最大耐久时，提升自身12%暴击率、12点鱼雷值、12点闪避值。</t>
  </si>
  <si>
    <t>弹跳攻击</t>
  </si>
  <si>
    <t>航系船</t>
  </si>
  <si>
    <r>
      <rPr>
        <b/>
        <sz val="10"/>
        <color rgb="FF0070C0"/>
        <rFont val="宋体"/>
        <charset val="134"/>
      </rPr>
      <t>驱逐核心</t>
    </r>
    <r>
      <rPr>
        <b/>
        <sz val="10"/>
        <rFont val="宋体"/>
        <charset val="134"/>
      </rPr>
      <t>3</t>
    </r>
  </si>
  <si>
    <t>在航空战阶段，对驱逐舰造成的伤害增加8%</t>
  </si>
  <si>
    <r>
      <rPr>
        <sz val="10"/>
        <color rgb="FF000000"/>
        <rFont val="宋体"/>
        <charset val="134"/>
      </rPr>
      <t>在航空战阶段对敌方驱逐舰造成伤害时经验增加</t>
    </r>
    <r>
      <rPr>
        <b/>
        <sz val="10"/>
        <color rgb="FF0070C0"/>
        <rFont val="宋体"/>
        <charset val="134"/>
      </rPr>
      <t>1</t>
    </r>
    <r>
      <rPr>
        <sz val="10"/>
        <color rgb="FF000000"/>
        <rFont val="宋体"/>
        <charset val="134"/>
      </rPr>
      <t>点</t>
    </r>
  </si>
  <si>
    <t>Z31根据队伍中Z系驱逐的数量（包括自身）增加不同的能力，每多一艘额外增加一种能力，顺序为装甲，火力，鱼雷，回避，命中，对空。增加幅度为20%。</t>
  </si>
  <si>
    <t>(阿芙乐尔号)</t>
  </si>
  <si>
    <t>穿甲航弹</t>
  </si>
  <si>
    <r>
      <rPr>
        <b/>
        <sz val="10"/>
        <color rgb="FFFF0000"/>
        <rFont val="宋体"/>
        <charset val="134"/>
      </rPr>
      <t>航母核心</t>
    </r>
    <r>
      <rPr>
        <b/>
        <sz val="10"/>
        <rFont val="宋体"/>
        <charset val="134"/>
      </rPr>
      <t>3</t>
    </r>
  </si>
  <si>
    <t>在航空战阶段，对战列舰造成的伤害增加8%</t>
  </si>
  <si>
    <r>
      <rPr>
        <sz val="10"/>
        <color rgb="FF000000"/>
        <rFont val="宋体"/>
        <charset val="134"/>
      </rPr>
      <t>在航空战阶段对敌方战列舰造成伤害时经验增加</t>
    </r>
    <r>
      <rPr>
        <b/>
        <sz val="10"/>
        <color rgb="FF0070C0"/>
        <rFont val="宋体"/>
        <charset val="134"/>
      </rPr>
      <t>1</t>
    </r>
    <r>
      <rPr>
        <sz val="10"/>
        <color rgb="FF000000"/>
        <rFont val="宋体"/>
        <charset val="134"/>
      </rPr>
      <t>点</t>
    </r>
  </si>
  <si>
    <t>己方所有Z系列驱逐的攻击威力提升11%。</t>
  </si>
  <si>
    <t>战术效果查询表</t>
  </si>
  <si>
    <t>全甲板突击</t>
  </si>
  <si>
    <r>
      <rPr>
        <sz val="10"/>
        <color rgb="FF000000"/>
        <rFont val="宋体"/>
        <charset val="134"/>
      </rPr>
      <t>提高舰队中</t>
    </r>
    <r>
      <rPr>
        <sz val="10"/>
        <color rgb="FFFF0000"/>
        <rFont val="宋体"/>
        <charset val="134"/>
      </rPr>
      <t>航空母舰</t>
    </r>
    <r>
      <rPr>
        <sz val="10"/>
        <color rgb="FF000000"/>
        <rFont val="宋体"/>
        <charset val="134"/>
      </rPr>
      <t>的</t>
    </r>
    <r>
      <rPr>
        <sz val="10"/>
        <color rgb="FFFF0000"/>
        <rFont val="宋体"/>
        <charset val="134"/>
      </rPr>
      <t>火力</t>
    </r>
    <r>
      <rPr>
        <sz val="10"/>
        <color rgb="FF000000"/>
        <rFont val="宋体"/>
        <charset val="134"/>
      </rPr>
      <t>值10点</t>
    </r>
  </si>
  <si>
    <r>
      <rPr>
        <sz val="10"/>
        <color rgb="FF000000"/>
        <rFont val="宋体"/>
        <charset val="134"/>
      </rPr>
      <t>携带包含CV出战经验增加</t>
    </r>
    <r>
      <rPr>
        <b/>
        <sz val="10"/>
        <color rgb="FF0070C0"/>
        <rFont val="宋体"/>
        <charset val="134"/>
      </rPr>
      <t>1</t>
    </r>
    <r>
      <rPr>
        <sz val="10"/>
        <color rgb="FF000000"/>
        <rFont val="宋体"/>
        <charset val="134"/>
      </rPr>
      <t>点</t>
    </r>
  </si>
  <si>
    <t>提升自身暴击伤害20%，炮击战阶段，有30%概率造成1.3倍的伤害。（暴击与倍率伤害不同时触发）</t>
  </si>
  <si>
    <t>穿甲榴弹</t>
  </si>
  <si>
    <t>在炮击战阶段，对战列巡洋舰造成的伤害增加8%</t>
  </si>
  <si>
    <r>
      <rPr>
        <sz val="10"/>
        <color rgb="FF000000"/>
        <rFont val="宋体"/>
        <charset val="134"/>
      </rPr>
      <t>在炮击战阶段对敌方战列巡洋舰造成伤害时经验增加</t>
    </r>
    <r>
      <rPr>
        <b/>
        <sz val="10"/>
        <color rgb="FF0070C0"/>
        <rFont val="宋体"/>
        <charset val="134"/>
      </rPr>
      <t>1</t>
    </r>
    <r>
      <rPr>
        <sz val="10"/>
        <color rgb="FF000000"/>
        <rFont val="宋体"/>
        <charset val="134"/>
      </rPr>
      <t>点</t>
    </r>
  </si>
  <si>
    <t>提升相当于火力值30%的鱼雷值和对潜值，鱼雷战和夜战时，根据对手损失耐久提高暴击几率，暴击几率最少+5%，最高+30%。</t>
  </si>
  <si>
    <t>战术名字填在这里⬇</t>
  </si>
  <si>
    <t>这是效果⬇</t>
  </si>
  <si>
    <t>这是涨经验⬇</t>
  </si>
  <si>
    <t>100
防御战术</t>
  </si>
  <si>
    <t>对海警戒哨</t>
  </si>
  <si>
    <t>水面船</t>
  </si>
  <si>
    <r>
      <rPr>
        <b/>
        <sz val="10"/>
        <color rgb="FF0070C0"/>
        <rFont val="宋体"/>
        <charset val="134"/>
      </rPr>
      <t>驱逐核心</t>
    </r>
    <r>
      <rPr>
        <b/>
        <sz val="10"/>
        <rFont val="宋体"/>
        <charset val="134"/>
      </rPr>
      <t>4</t>
    </r>
  </si>
  <si>
    <t>在鱼雷战阶段，受到驱逐舰的伤害减少8%</t>
  </si>
  <si>
    <r>
      <rPr>
        <sz val="10"/>
        <color rgb="FF000000"/>
        <rFont val="宋体"/>
        <charset val="134"/>
      </rPr>
      <t>在鱼雷战阶段承受来自敌方驱逐舰的伤害时经验增加</t>
    </r>
    <r>
      <rPr>
        <b/>
        <sz val="10"/>
        <color rgb="FFFF0000"/>
        <rFont val="宋体"/>
        <charset val="134"/>
      </rPr>
      <t>3</t>
    </r>
  </si>
  <si>
    <t>降低敌方4/8/12点命中值和回避值。当俾斯麦处于编队中时，提高自身4/8/12点火力值、装甲值、命中值。。</t>
  </si>
  <si>
    <t>前哨援护</t>
  </si>
  <si>
    <t>中型船</t>
  </si>
  <si>
    <r>
      <rPr>
        <b/>
        <sz val="10"/>
        <color rgb="FF00B050"/>
        <rFont val="宋体"/>
        <charset val="134"/>
      </rPr>
      <t>巡洋核心</t>
    </r>
    <r>
      <rPr>
        <b/>
        <sz val="10"/>
        <rFont val="宋体"/>
        <charset val="134"/>
      </rPr>
      <t>3</t>
    </r>
  </si>
  <si>
    <r>
      <rPr>
        <sz val="10"/>
        <color rgb="FF000000"/>
        <rFont val="宋体"/>
        <charset val="134"/>
      </rPr>
      <t>提高舰队中</t>
    </r>
    <r>
      <rPr>
        <sz val="10"/>
        <color rgb="FFFF0000"/>
        <rFont val="宋体"/>
        <charset val="134"/>
      </rPr>
      <t>重型巡洋舰</t>
    </r>
    <r>
      <rPr>
        <sz val="10"/>
        <color rgb="FF000000"/>
        <rFont val="宋体"/>
        <charset val="134"/>
      </rPr>
      <t>的</t>
    </r>
    <r>
      <rPr>
        <sz val="10"/>
        <color rgb="FFFF0000"/>
        <rFont val="宋体"/>
        <charset val="134"/>
      </rPr>
      <t>装甲</t>
    </r>
    <r>
      <rPr>
        <sz val="10"/>
        <color rgb="FF000000"/>
        <rFont val="宋体"/>
        <charset val="134"/>
      </rPr>
      <t>值10点</t>
    </r>
  </si>
  <si>
    <r>
      <rPr>
        <sz val="10"/>
        <color rgb="FF000000"/>
        <rFont val="宋体"/>
        <charset val="134"/>
      </rPr>
      <t>携带练级船和重巡(可以是自己)的出战一次经验增加</t>
    </r>
    <r>
      <rPr>
        <b/>
        <sz val="10"/>
        <color rgb="FFFF0000"/>
        <rFont val="宋体"/>
        <charset val="134"/>
      </rPr>
      <t>3</t>
    </r>
  </si>
  <si>
    <t>炮击战阶段自身命中过的目标不再行动（限炮击战阶段）。炮击战阶段有70%概率增加最小30%，最多100%的额外伤害。该舰船无法装备大口径主炮。</t>
  </si>
  <si>
    <t>对空预警</t>
  </si>
  <si>
    <t>过穿</t>
  </si>
  <si>
    <t>在炮击战阶段，受到战列舰的伤害减少8%</t>
  </si>
  <si>
    <r>
      <rPr>
        <sz val="10"/>
        <color rgb="FF000000"/>
        <rFont val="宋体"/>
        <charset val="134"/>
      </rPr>
      <t>在炮击战阶段承受来自敌方战列舰的伤害时经验加</t>
    </r>
    <r>
      <rPr>
        <b/>
        <sz val="10"/>
        <color rgb="FFFF0000"/>
        <rFont val="宋体"/>
        <charset val="134"/>
      </rPr>
      <t>3</t>
    </r>
  </si>
  <si>
    <t>炮击战阶段时，25%概率代替队伍中其他航母、装母、轻母承受攻击，并获得80%伤害减免（每场战斗仅触发一次，且该技能大破状态不能发动）。</t>
  </si>
  <si>
    <t>硬化装甲</t>
  </si>
  <si>
    <t>在炮击战阶段，受到战列巡洋舰的伤害减少8%</t>
  </si>
  <si>
    <r>
      <rPr>
        <sz val="10"/>
        <color rgb="FF000000"/>
        <rFont val="宋体"/>
        <charset val="134"/>
      </rPr>
      <t>在炮击战阶段承受来自敌方战列巡洋舰的伤害时经验加</t>
    </r>
    <r>
      <rPr>
        <b/>
        <sz val="10"/>
        <color rgb="FFFF0000"/>
        <rFont val="宋体"/>
        <charset val="134"/>
      </rPr>
      <t>3</t>
    </r>
  </si>
  <si>
    <t>降低敌方小型船的闪避值12点、火力值8点。炮击战时，命中装甲值低于50目标时增加20%伤害。</t>
  </si>
  <si>
    <t>这是老师⬇</t>
  </si>
  <si>
    <t>这是花费⬇</t>
  </si>
  <si>
    <t>这是船型⬇</t>
  </si>
  <si>
    <t>编队援护</t>
  </si>
  <si>
    <t>全部</t>
  </si>
  <si>
    <r>
      <rPr>
        <sz val="10"/>
        <color rgb="FF000000"/>
        <rFont val="宋体"/>
        <charset val="134"/>
      </rPr>
      <t>提高舰队中</t>
    </r>
    <r>
      <rPr>
        <sz val="10"/>
        <color rgb="FFFF0000"/>
        <rFont val="宋体"/>
        <charset val="134"/>
      </rPr>
      <t>战列巡洋舰</t>
    </r>
    <r>
      <rPr>
        <sz val="10"/>
        <color rgb="FF000000"/>
        <rFont val="宋体"/>
        <charset val="134"/>
      </rPr>
      <t>的</t>
    </r>
    <r>
      <rPr>
        <sz val="10"/>
        <color rgb="FFFF0000"/>
        <rFont val="宋体"/>
        <charset val="134"/>
      </rPr>
      <t>装甲</t>
    </r>
    <r>
      <rPr>
        <sz val="10"/>
        <color rgb="FF000000"/>
        <rFont val="宋体"/>
        <charset val="134"/>
      </rPr>
      <t>值10点</t>
    </r>
  </si>
  <si>
    <r>
      <rPr>
        <sz val="10"/>
        <color rgb="FF000000"/>
        <rFont val="宋体"/>
        <charset val="134"/>
      </rPr>
      <t>携带练级船和战巡(可以是自己)的出战一次经验增加</t>
    </r>
    <r>
      <rPr>
        <b/>
        <sz val="10"/>
        <color rgb="FFFF0000"/>
        <rFont val="宋体"/>
        <charset val="134"/>
      </rPr>
      <t>3</t>
    </r>
  </si>
  <si>
    <t>队伍中驱逐舰数量大于等于3时，增加自身25点鱼雷值；鱼雷战阶段，命中中型或大型船时有50%概率造成20点额外固定伤害</t>
  </si>
  <si>
    <t>防空弹幕</t>
  </si>
  <si>
    <t>在航空战阶段，受到航空母舰的伤害减少8%</t>
  </si>
  <si>
    <r>
      <rPr>
        <sz val="10"/>
        <color rgb="FF000000"/>
        <rFont val="宋体"/>
        <charset val="134"/>
      </rPr>
      <t>在航空战阶段承受来自敌方航母的伤害时经验加</t>
    </r>
    <r>
      <rPr>
        <b/>
        <sz val="10"/>
        <color rgb="FFFF0000"/>
        <rFont val="宋体"/>
        <charset val="134"/>
      </rPr>
      <t>3</t>
    </r>
  </si>
  <si>
    <t>昼战时火力不会因为自身受到的耐久损伤而降低，受到伤害后，根据受伤程度增加暴击率，中破状态下免疫航空攻击。</t>
  </si>
  <si>
    <t>探照灯警戒</t>
  </si>
  <si>
    <t>在夜战阶段，受到重巡洋舰的伤害减少8%</t>
  </si>
  <si>
    <r>
      <rPr>
        <sz val="10"/>
        <color rgb="FF000000"/>
        <rFont val="宋体"/>
        <charset val="134"/>
      </rPr>
      <t>夜战受到重巡伤害，经验+</t>
    </r>
    <r>
      <rPr>
        <b/>
        <sz val="10"/>
        <color rgb="FFFF0000"/>
        <rFont val="宋体"/>
        <charset val="134"/>
      </rPr>
      <t>3</t>
    </r>
  </si>
  <si>
    <t>增加自身30%被攻击概率，提升两侧友方单位18%暴击率，自身中破、大破状态下无法参与任何攻击。</t>
  </si>
  <si>
    <t>护航援护</t>
  </si>
  <si>
    <r>
      <rPr>
        <sz val="10"/>
        <color rgb="FF000000"/>
        <rFont val="宋体"/>
        <charset val="134"/>
      </rPr>
      <t>提高舰队中</t>
    </r>
    <r>
      <rPr>
        <sz val="10"/>
        <color rgb="FFFF0000"/>
        <rFont val="宋体"/>
        <charset val="134"/>
      </rPr>
      <t>战列舰</t>
    </r>
    <r>
      <rPr>
        <sz val="10"/>
        <color rgb="FF000000"/>
        <rFont val="宋体"/>
        <charset val="134"/>
      </rPr>
      <t>的</t>
    </r>
    <r>
      <rPr>
        <sz val="10"/>
        <color rgb="FFFF0000"/>
        <rFont val="宋体"/>
        <charset val="134"/>
      </rPr>
      <t>装甲</t>
    </r>
    <r>
      <rPr>
        <sz val="10"/>
        <color rgb="FF000000"/>
        <rFont val="宋体"/>
        <charset val="134"/>
      </rPr>
      <t>10点</t>
    </r>
  </si>
  <si>
    <r>
      <rPr>
        <sz val="10"/>
        <color rgb="FF000000"/>
        <rFont val="宋体"/>
        <charset val="134"/>
      </rPr>
      <t>携带练级船和战列的出战一次经验增加</t>
    </r>
    <r>
      <rPr>
        <b/>
        <sz val="10"/>
        <color rgb="FFFF0000"/>
        <rFont val="宋体"/>
        <charset val="134"/>
      </rPr>
      <t>3</t>
    </r>
  </si>
  <si>
    <t>战斗中，全队总幸运每1点增加自身装甲值1点，每1点增加自身火力值1点。</t>
  </si>
  <si>
    <t>技能查询表</t>
  </si>
  <si>
    <t>装甲甲板</t>
  </si>
  <si>
    <t>航空战受到轻母的伤害降低8%</t>
  </si>
  <si>
    <r>
      <rPr>
        <sz val="10"/>
        <color rgb="FF000000"/>
        <rFont val="宋体"/>
        <charset val="134"/>
      </rPr>
      <t>航空战受到CVL攻击，经验+</t>
    </r>
    <r>
      <rPr>
        <b/>
        <sz val="10"/>
        <color rgb="FF0070C0"/>
        <rFont val="宋体"/>
        <charset val="134"/>
      </rPr>
      <t>1</t>
    </r>
  </si>
  <si>
    <t>自己和位置处于自己上方的一艘舰船的装甲+12，对空+12，回避+12。</t>
  </si>
  <si>
    <t>110
特殊战术</t>
  </si>
  <si>
    <t>大角度规避</t>
  </si>
  <si>
    <r>
      <rPr>
        <b/>
        <sz val="10"/>
        <color rgb="FFFFC000"/>
        <rFont val="宋体"/>
        <charset val="134"/>
      </rPr>
      <t>战列核心</t>
    </r>
    <r>
      <rPr>
        <b/>
        <sz val="10"/>
        <rFont val="宋体"/>
        <charset val="134"/>
      </rPr>
      <t>6</t>
    </r>
  </si>
  <si>
    <t>炮击战阶段受到炮击时，有20%的概率免疫该次攻击</t>
  </si>
  <si>
    <r>
      <rPr>
        <sz val="10"/>
        <color rgb="FF000000"/>
        <rFont val="宋体"/>
        <charset val="134"/>
      </rPr>
      <t>免疫一次攻击时经验增加</t>
    </r>
    <r>
      <rPr>
        <b/>
        <sz val="10"/>
        <color rgb="FF00B050"/>
        <rFont val="宋体"/>
        <charset val="134"/>
      </rPr>
      <t>5</t>
    </r>
    <r>
      <rPr>
        <sz val="10"/>
        <color rgb="FF000000"/>
        <rFont val="宋体"/>
        <charset val="134"/>
      </rPr>
      <t>点</t>
    </r>
  </si>
  <si>
    <t>当自身在场时，队伍中每有一艘U国重巡洋舰，则为全队轻巡、重巡、航巡提供5火力加成，队伍中每有一艘U国轻巡洋舰，则为全队轻巡、重巡、航巡提供5对空和回避加成。</t>
  </si>
  <si>
    <t>技能名字填在这里⬇</t>
  </si>
  <si>
    <t>雁行雷击</t>
  </si>
  <si>
    <r>
      <rPr>
        <b/>
        <sz val="10"/>
        <color rgb="FF0070C0"/>
        <rFont val="宋体"/>
        <charset val="134"/>
      </rPr>
      <t>驱逐核心</t>
    </r>
    <r>
      <rPr>
        <b/>
        <sz val="10"/>
        <rFont val="宋体"/>
        <charset val="134"/>
      </rPr>
      <t>6</t>
    </r>
  </si>
  <si>
    <t>闭幕雷击时，有20%的概率多发射一枚鱼雷</t>
  </si>
  <si>
    <r>
      <rPr>
        <sz val="10"/>
        <color rgb="FF000000"/>
        <rFont val="宋体"/>
        <charset val="134"/>
      </rPr>
      <t>在闭幕雷击阶段多发射一枚鱼雷时经验增加</t>
    </r>
    <r>
      <rPr>
        <b/>
        <sz val="10"/>
        <color rgb="FF00B050"/>
        <rFont val="宋体"/>
        <charset val="134"/>
      </rPr>
      <t>5</t>
    </r>
    <r>
      <rPr>
        <sz val="10"/>
        <color rgb="FF000000"/>
        <rFont val="宋体"/>
        <charset val="134"/>
      </rPr>
      <t>点</t>
    </r>
  </si>
  <si>
    <t>增加自身15点火力值，降低自身3点命中值。T优时，炮击战阶段必暴击；T劣时，增加自身35点火力值，降低自身4点命中值。</t>
  </si>
  <si>
    <t>交互射击</t>
  </si>
  <si>
    <t>免战损船</t>
  </si>
  <si>
    <t>炮击战阶段受到炮击后，有20%概率进行一次反击</t>
  </si>
  <si>
    <r>
      <rPr>
        <sz val="10"/>
        <color rgb="FF000000"/>
        <rFont val="宋体"/>
        <charset val="134"/>
      </rPr>
      <t>炮击战阶段发动反击经验+</t>
    </r>
    <r>
      <rPr>
        <b/>
        <sz val="10"/>
        <color rgb="FF00B050"/>
        <rFont val="宋体"/>
        <charset val="134"/>
      </rPr>
      <t>5</t>
    </r>
  </si>
  <si>
    <t>炮击战阶段有35%概率造成敌方总血量20%的额外伤害。该技能触发一次之后，纽波特纽斯火力降低10%（火力降低不会继承到夜战）。</t>
  </si>
  <si>
    <t>硬被帽</t>
  </si>
  <si>
    <r>
      <rPr>
        <sz val="10"/>
        <color rgb="FF000000"/>
        <rFont val="宋体"/>
        <charset val="134"/>
      </rPr>
      <t>炮击战阶段的</t>
    </r>
    <r>
      <rPr>
        <sz val="10"/>
        <color rgb="FFFF0000"/>
        <rFont val="宋体"/>
        <charset val="134"/>
      </rPr>
      <t>战列舰</t>
    </r>
    <r>
      <rPr>
        <sz val="10"/>
        <color rgb="FF000000"/>
        <rFont val="宋体"/>
        <charset val="134"/>
      </rPr>
      <t>炮击附带10%</t>
    </r>
    <r>
      <rPr>
        <sz val="10"/>
        <color rgb="FFFF0000"/>
        <rFont val="宋体"/>
        <charset val="134"/>
      </rPr>
      <t>护甲穿透</t>
    </r>
    <r>
      <rPr>
        <sz val="10"/>
        <color rgb="FF000000"/>
        <rFont val="宋体"/>
        <charset val="134"/>
      </rPr>
      <t>效果</t>
    </r>
  </si>
  <si>
    <r>
      <rPr>
        <sz val="10"/>
        <color rgb="FF000000"/>
        <rFont val="宋体"/>
        <charset val="134"/>
      </rPr>
      <t>和战列一起出征，结算+</t>
    </r>
    <r>
      <rPr>
        <b/>
        <sz val="10"/>
        <color rgb="FF0070C0"/>
        <rFont val="宋体"/>
        <charset val="134"/>
      </rPr>
      <t>1</t>
    </r>
    <r>
      <rPr>
        <sz val="10"/>
        <color rgb="FF000000"/>
        <rFont val="宋体"/>
        <charset val="134"/>
      </rPr>
      <t>点</t>
    </r>
  </si>
  <si>
    <t>航空战阶段，提升自身前方三个位置的航母、装母、轻母2%的伤害。当队伍中除了自己，不含有其他航母、轻母、装母时，增加自身装甲值35点与索敌值25点，炮击战阶段，自身被攻击概率增加35%。</t>
  </si>
  <si>
    <t>炮塔后备弹1</t>
  </si>
  <si>
    <t>舰船携带的弹药量增加10%</t>
  </si>
  <si>
    <r>
      <rPr>
        <sz val="10"/>
        <color rgb="FF000000"/>
        <rFont val="宋体"/>
        <charset val="134"/>
      </rPr>
      <t>补弹时经验增加</t>
    </r>
    <r>
      <rPr>
        <b/>
        <sz val="10"/>
        <color rgb="FF0070C0"/>
        <rFont val="宋体"/>
        <charset val="134"/>
      </rPr>
      <t>1</t>
    </r>
  </si>
  <si>
    <t>增加自己和相邻两艘驱逐舰的火力值7点，鱼雷值6点，遭受鱼雷攻击时增加自己回避35点。</t>
  </si>
  <si>
    <t>炮塔后备弹3</t>
  </si>
  <si>
    <t>舰船携带的弹药量增加20%</t>
  </si>
  <si>
    <t>增加自身20%暴击率。彼得·施特拉塞尔命中过的目标会降低10点闪避值与10点装甲值，如果是航母装母轻母单位还会再额外降低10点命中值（限炮击战阶段）。</t>
  </si>
  <si>
    <t>航空战阶段受到轰炸时，有20%的概率免疫该次攻击</t>
  </si>
  <si>
    <t>提升自身所携带的鱼雷机的鱼雷值7点。自身血量降低时不会对自身属性造成影响，且同时减少30%自身因战斗造成的载机量损失（大破时除外）。</t>
  </si>
  <si>
    <t>改良被帽弹</t>
  </si>
  <si>
    <r>
      <rPr>
        <sz val="10"/>
        <color rgb="FF000000"/>
        <rFont val="宋体"/>
        <charset val="134"/>
      </rPr>
      <t>炮击战阶段的</t>
    </r>
    <r>
      <rPr>
        <sz val="10"/>
        <color rgb="FFFF0000"/>
        <rFont val="宋体"/>
        <charset val="134"/>
      </rPr>
      <t>战列巡洋</t>
    </r>
    <r>
      <rPr>
        <sz val="10"/>
        <color rgb="FF000000"/>
        <rFont val="宋体"/>
        <charset val="134"/>
      </rPr>
      <t>舰炮击附带10%</t>
    </r>
    <r>
      <rPr>
        <sz val="10"/>
        <color rgb="FFFF0000"/>
        <rFont val="宋体"/>
        <charset val="134"/>
      </rPr>
      <t>护甲穿透</t>
    </r>
    <r>
      <rPr>
        <sz val="10"/>
        <color rgb="FF000000"/>
        <rFont val="宋体"/>
        <charset val="134"/>
      </rPr>
      <t>效果</t>
    </r>
  </si>
  <si>
    <r>
      <rPr>
        <sz val="10"/>
        <color rgb="FF000000"/>
        <rFont val="宋体"/>
        <charset val="134"/>
      </rPr>
      <t>和战巡一起出征，结算+</t>
    </r>
    <r>
      <rPr>
        <b/>
        <sz val="10"/>
        <color rgb="FF0070C0"/>
        <rFont val="宋体"/>
        <charset val="134"/>
      </rPr>
      <t>1</t>
    </r>
    <r>
      <rPr>
        <sz val="10"/>
        <color rgb="FF000000"/>
        <rFont val="宋体"/>
        <charset val="134"/>
      </rPr>
      <t>点</t>
    </r>
  </si>
  <si>
    <t>单纵阵时增加自身12%的暴击率和15点装甲值。梯形阵时首轮炮击提高自身20%被攻击概率，且自身攻击命中后必暴击，暴击伤害提高50%。复纵阵时炮击战阶段提升自身15点装甲值和9点闪避值。</t>
  </si>
  <si>
    <t>照明弹校正</t>
  </si>
  <si>
    <t>夜战船</t>
  </si>
  <si>
    <t>夜战阶段，命中提高8</t>
  </si>
  <si>
    <r>
      <rPr>
        <sz val="10"/>
        <color rgb="FF000000"/>
        <rFont val="宋体"/>
        <charset val="134"/>
      </rPr>
      <t>携带战术船夜战一次+</t>
    </r>
    <r>
      <rPr>
        <b/>
        <sz val="10"/>
        <color rgb="FF0070C0"/>
        <rFont val="宋体"/>
        <charset val="134"/>
      </rPr>
      <t>1</t>
    </r>
  </si>
  <si>
    <t>根据玩家总出征次数（上限30000次）增加自身火力最多4/8/12点，自身暴击率最多4%/8%/12%</t>
  </si>
  <si>
    <t>狮</t>
  </si>
  <si>
    <t>队伍中该舰下方位置的3艘航母（轻航，正规航母，装甲航母）增加回避6点，并且炮击战可进行二次攻击，但二次攻击的伤害减低50%。</t>
  </si>
  <si>
    <t>大型舰</t>
  </si>
  <si>
    <t>BB</t>
  </si>
  <si>
    <t>主力舰</t>
  </si>
  <si>
    <t>降低处于本舰上方位置的3艘舰船所受到的航空攻击伤害35%，并提高12点对空值和索敌值。</t>
  </si>
  <si>
    <t>BC</t>
  </si>
  <si>
    <t>自身对潜+20，战斗中相邻上下单位的回避+20。</t>
  </si>
  <si>
    <t>BBV</t>
  </si>
  <si>
    <t>增加自身闪避值1点、火力值15点与暴击率2%，首轮炮击必中。炮击战阶段，优先攻击敌方耐久值最高的单位，被命中的单位降低装甲值1点与火力值1点。</t>
  </si>
  <si>
    <t>BBG</t>
  </si>
  <si>
    <t>单纵阵和梯形阵时增加自身火力值12点，降低自身闪避值3点。T优势提升20%自身炮击战伤害，同航战时提升10%自身炮击战伤害，反航时自身火力不受影响。</t>
  </si>
  <si>
    <t>CBG</t>
  </si>
  <si>
    <t>队伍内每有一个航速大于等于27的单位时都会增加自身3点火力值。增加队伍内全体战列7点火力值、战巡（不含自身）7%暴击率，当其作为旗舰时，对J国舰船效果双倍。</t>
  </si>
  <si>
    <t>CV</t>
  </si>
  <si>
    <t>ASCG</t>
  </si>
  <si>
    <t>增加自身回避、命中、幸运20点。</t>
  </si>
  <si>
    <t>AV</t>
  </si>
  <si>
    <t>队伍中所有U国和E国舰船命中提升7，如果威尔士亲王处于旗舰位置，则自身获得2倍buff效果。</t>
  </si>
  <si>
    <t>中型舰</t>
  </si>
  <si>
    <t>CL</t>
  </si>
  <si>
    <t>索敌提高7点，攻击轻巡，驱逐，潜艇类单位时命中率提升7%。</t>
  </si>
  <si>
    <t>CA</t>
  </si>
  <si>
    <t>ASDG</t>
  </si>
  <si>
    <t>增加25%自身携带的轰炸机威力，降低50%自身携带的鱼雷机威力。</t>
  </si>
  <si>
    <t>CLT</t>
  </si>
  <si>
    <t>护卫舰</t>
  </si>
  <si>
    <t>DD</t>
  </si>
  <si>
    <t>提升自身装甲值10点，航空战时增加15%被暴击率，炮击战时免疫受到的第一次炮击攻击，攻击护甲高于自身的敌人时，提升自身15%暴击伤害。</t>
  </si>
  <si>
    <t>CAV</t>
  </si>
  <si>
    <t>AADG</t>
  </si>
  <si>
    <t>炮击战时增加自身暴击率12%，降低对方所有航母及轻母炮击战时的命中值12点。</t>
  </si>
  <si>
    <t>CVL</t>
  </si>
  <si>
    <t>当该舰作为旗舰时，增加全队重巡、轻巡、驱逐（包括雷巡和导驱）的命中值6点，暴击率6%。</t>
  </si>
  <si>
    <t>队伍中每有一个中型船都会增加自身5点闪避值。我方所有J系船均增加7点火力值与9%暴击率</t>
  </si>
  <si>
    <t>AACG</t>
  </si>
  <si>
    <t>当苏赫巴托尔在队伍中时，30%概率钓到更好的鱼，幸运永久增加30。</t>
  </si>
  <si>
    <t>小型舰</t>
  </si>
  <si>
    <t>增加自身回避20点，并且队伍中没有其余航母（航母，轻母，装母）存在时，自身射程变更为长,火力加成55点</t>
  </si>
  <si>
    <t>自身和相邻位置的单位对空值提高30点。</t>
  </si>
  <si>
    <t>增加自身及相邻船只对空值8点，自身鱼雷暴击率增加15%（多个单位携带此技能不重复生效）。</t>
  </si>
  <si>
    <t>BM</t>
  </si>
  <si>
    <t>对潜艇攻击时命中率提高30%，被鱼雷攻击时回避率提高30%。</t>
  </si>
  <si>
    <t>SS</t>
  </si>
  <si>
    <t>增加12点自身火力，增加20点对空值，攻击中型和小型船有35%概率造成1.5倍伤害</t>
  </si>
  <si>
    <t>SC</t>
  </si>
  <si>
    <t>编队内驱逐舰对空+15，战斗获得经验+7%。编队内潜艇回避+10。</t>
  </si>
  <si>
    <t>AP</t>
  </si>
  <si>
    <t>增加自身装备的轰炸机的轰炸值4点。队伍中航母装母总数量小于3时，提升自身火力值10点；队伍中航母装母总数量大于等于3时，提升自身装甲值9点与命中值9点。</t>
  </si>
  <si>
    <t>降低敌方所有潜艇单位的命中值8点，回避值5点（多个单位携带此技能不重复生效）。</t>
  </si>
  <si>
    <t>战列</t>
  </si>
  <si>
    <t>降低80%自身受到的航空攻击的伤害。</t>
  </si>
  <si>
    <t>战巡</t>
  </si>
  <si>
    <t>增加自身火力值5/10/15点、航速1/2/3节。航空战阶段自身被攻击概率提高20%/30%/40%，受到伤害减少7/11/15点。</t>
  </si>
  <si>
    <t>航战</t>
  </si>
  <si>
    <t>自身鱼雷值+20，战斗中不受中破以及大破带来的属性减益效果。</t>
  </si>
  <si>
    <t>导战</t>
  </si>
  <si>
    <t>攻击时基础火力上升7%，同时降低攻击过的目标15点火力。</t>
  </si>
  <si>
    <t>大巡</t>
  </si>
  <si>
    <t>并没有说明文字。</t>
  </si>
  <si>
    <t>航母</t>
  </si>
  <si>
    <t>炮击战阶段有40%概率对两个相邻的单位造成90%的伤害,对水下单位无效。</t>
  </si>
  <si>
    <t>装母</t>
  </si>
  <si>
    <t>增加4点自身航速，增加25点回避值。</t>
  </si>
  <si>
    <t>轻巡</t>
  </si>
  <si>
    <t>全阶段受到攻击时有25%概率免疫所有伤害。</t>
  </si>
  <si>
    <t>重巡</t>
  </si>
  <si>
    <t>当自身不处于中破、大破状态时，炮击战自身攻击时降低敌方装甲15%，并附带固定伤害20点。</t>
  </si>
  <si>
    <t>雷巡</t>
  </si>
  <si>
    <t>炮击战时40%概率造成1.4倍伤害。</t>
  </si>
  <si>
    <t>航巡</t>
  </si>
  <si>
    <t>炮击战阶段,降低敌方高速舰（速度≥27）命中率6%。威斯康星为旗舰时，本方战列、战巡、航战、重巡首轮炮击命中率增加9%，次轮炮击暴击率增加9%。</t>
  </si>
  <si>
    <t>轻母</t>
  </si>
  <si>
    <t>增加相邻两个单位（限驱逐舰和轻巡）的航速4点和回避值12点，命中敌方时会造成额外20点伤害；当伟大的庞贝位于舰队中时，额外增加自身和伟大的庞贝两个单位的命中值15点和15暴击率。</t>
  </si>
  <si>
    <t>导巡</t>
  </si>
  <si>
    <t>编队内J国重巡，战列，战巡，航战，航巡的火力+8，命中+8。</t>
  </si>
  <si>
    <t>防巡</t>
  </si>
  <si>
    <t>增加全队9点命中值、9点装甲值。首轮炮击战阶段被L20命中的单位会降低15点装甲值，并且该单位昼战阶段不再行动（对旗舰无效）</t>
  </si>
  <si>
    <t>驱逐</t>
  </si>
  <si>
    <t>提升自身2点耐久值；射程变为长。队伍中的特型驱逐舰小于等于2时，提升自身9点火力值、15点鱼雷值，（全阶段）自身攻击无法暴击，附带自身鱼雷值35%的固定伤害。</t>
  </si>
  <si>
    <t>导驱</t>
  </si>
  <si>
    <t>敌方所有舰船装甲值与回避值下降4/8/12点。炮击战阶段优先攻击排在前方的敌方战列舰。攻击战列舰时攻击力不会因为自身的耐久损伤而降低。</t>
  </si>
  <si>
    <t>防驱</t>
  </si>
  <si>
    <t>战斗中免疫受到的第一次攻击。当队伍里不存在大型船时，自身射程变成长。队伍中每有一艘S国舰船，战斗中都会为全队舰船增加2/3/4点火力值和2%/3%/4%暴击率。</t>
  </si>
  <si>
    <t>重炮</t>
  </si>
  <si>
    <t>30%概率发动，将单次高于5点的伤害降低为5点。</t>
  </si>
  <si>
    <t>潜艇</t>
  </si>
  <si>
    <t>队伍内G国单位火力+7、命中+7、在战斗和演习中的获得的经验增加10%。</t>
  </si>
  <si>
    <t>炮潜</t>
  </si>
  <si>
    <t>队伍中每有一个潜艇和炮潜单位，都会增加自身1/2/3点鱼雷值和2/3/4点回避值。昼战阶段自身暴击伤害增加10%/20%/30%。</t>
  </si>
  <si>
    <t>补给</t>
  </si>
  <si>
    <t>队伍中每有1艘J国舰船都会增加自身2%/4%/6%的舰载机威力。首轮炮击战阶段20%/30%/40%概率同时攻击2个目标且必定命中，队伍中每有1艘装甲航母都会增加15%发动概率。</t>
  </si>
  <si>
    <t>增加自身索敌值15点，火力值15点。鱼雷战阶段命中对应位置敌人时有50%几率造成额外25%伤害。</t>
  </si>
  <si>
    <t>增加全队导驱5%/10%/15%护甲穿透。增加全队战斗结算经验3%/6%/9%。增加全队C国船6/9/12点火力值、装甲值、回避值和6%/9%/12%暴击率。</t>
  </si>
  <si>
    <t>增加自身10/20/30点对空值。增加全队小型船2/3/4点索敌值和3/6/9点回避值。</t>
  </si>
  <si>
    <t>增加开幕和炮击战阶段伤害20%。</t>
  </si>
  <si>
    <t>增加自身索敌值12点，提升我方全体命中值12点。提升我方中型船10%暴击率，如果是J国中型船提升双倍。</t>
  </si>
  <si>
    <t>队伍中的航母、轻母、装母获得6%额外经验，E国航母、轻母、装母将获得10%经验。</t>
  </si>
  <si>
    <t>所有阶段本舰以及相邻位置舰船的舰载机威力上升15%。</t>
  </si>
  <si>
    <t>增加全队舰船5点索敌值和10点命中值。增加我方小型船15%暴击率。该舰船可以使用航母飞机类装备。</t>
  </si>
  <si>
    <t>演习时，队伍中的航母、轻母、装母额外获得6%经验，U国航母、轻母、装母将获得12%经验。</t>
  </si>
  <si>
    <t>随机增加编队内两艘航空母舰的闪避值12点，雷击战时有40%概率造成30点额外固定伤害</t>
  </si>
  <si>
    <t>提升上方所有单位6点装甲值和自身5点对空与火力值，炮击战阶段优先攻击轻巡、驱逐。</t>
  </si>
  <si>
    <t>根据战斗受损程度增加火力，最多21%。</t>
  </si>
  <si>
    <t>炮击战时2%概率发动，攻击2个目标，若目标是中型或小型船只，造成12%的伤害。</t>
  </si>
  <si>
    <t>自身每次攻击都会使我方任意一角色获得免疫一次攻击的效果，战斗全阶段每受到一次攻击都会使我方任意一角色增加5%/10%/15%暴击伤害。</t>
  </si>
  <si>
    <t>钓到更好的鱼的概率降低30%。</t>
  </si>
  <si>
    <t>当胡德作为旗舰时，为队伍中所有舰船附加10%的被暴击率，为队伍中的E国舰船附加20%的暴击率，为其他国家的舰船附加10%的暴击率。</t>
  </si>
  <si>
    <t>当胡德作为旗舰时，提升全队航速4点。</t>
  </si>
  <si>
    <t>战斗点距离出发点越远战斗力越高，每阶段装甲，对空，命中，火力，暴击率，回避提升3点，演习时获得第五节点效果，同时经验增加9%。</t>
  </si>
  <si>
    <t>遭受鱼雷攻击时受到伤害减少30%，回避值降低15点，增加自身火力与装甲20点</t>
  </si>
  <si>
    <t>队伍中如果有装母时增加帝国自身18点火力值；炮击战时有25%概率同时对2个单位造成伤害。</t>
  </si>
  <si>
    <t>增加自身与旗舰12点火力值和2点装甲值。敌方全队平均火力低于南达科他自身火力值时，炮击战阶段增加自身与旗舰2%炮击伤害，敌方全队平均火力值高于南达科他火力值时，增加自身与旗舰18%暴击率。</t>
  </si>
  <si>
    <t>首轮炮击阶段敌方要塞、机场、港口无法行动。先制鱼雷阶段自身20%/40%/60%概率额外发射一枚鱼雷。</t>
  </si>
  <si>
    <t>旗舰技，战斗中队伍中U国国籍船只的回避+10，炮击战阶段的火力+10，命中+10。</t>
  </si>
  <si>
    <t>提升16%的暴击率。当炮击战触发暴击时视为发动技能，技能攻击提升30%的暴击伤害。</t>
  </si>
  <si>
    <t>增加火力值25%，命中值10点，航速越低增加幅度越高，最多增加火力值50%，命中值20点。</t>
  </si>
  <si>
    <t>此技能在舰队舰船数大于等于4时生效。当队伍的平均航速大于加贺自身航速时，提升自身装甲值12点、对空值12点；当队伍平均航速小于加贺自身航速时，提升自身轰炸机2%的威力；当队伍的平均航速等于加贺自身航速时，两种效果皆生效。</t>
  </si>
  <si>
    <t>降低航空战时对方轰炸机20%的命中率。</t>
  </si>
  <si>
    <t>降低航空战时对方鱼雷机20%的命中率。</t>
  </si>
  <si>
    <t>增加全队舰船先制鱼雷和鱼雷战5%/15%/20%暴击率，增加全队舰船4/6/8点索敌值。</t>
  </si>
  <si>
    <t>炮击战时50%概率代替队伍中的特型驱逐舰承受攻击并免疫本次伤害（仅触发一次，且自身大破时无效）。当吹雪为旗舰时，提升其及自身的装甲值8点。</t>
  </si>
  <si>
    <t>被动增加自身回避30点。</t>
  </si>
  <si>
    <t>自身攻击时无视目标30%/40%/50%装甲值，并且造成目标30%/40%/50%装甲值的额外伤害。</t>
  </si>
  <si>
    <t>队伍中每有一艘埃塞克斯级航空母舰都会增加自身3%/6%/8%的舰载机威力。</t>
  </si>
  <si>
    <t>作为旗舰时，降低全队1点装甲值，提升全队2点火力值。自身炮击战命中航母，装母以外单位时有5%概率造成1.5倍伤害，被技能命中后的目标会降低目标3点装甲值。</t>
  </si>
  <si>
    <t>自身有50%的概率参与开幕雷击。闭幕鱼雷阶段有50%的概率额外发射一枚鱼雷。</t>
  </si>
  <si>
    <t>提高自身携带导弹和发射架类装备4/7/10点火力值，随机降低三名敌方单位5/10/15回避值、命中值、火力值和装甲值，对位敌人不参与首轮炮击。</t>
  </si>
  <si>
    <t>降低自身4点闪避值，增加自身15点火力值；战斗中自身被命中过一次之后增加自身20%暴击率、20点火力值，20点装甲值（限昼战阶段）。</t>
  </si>
  <si>
    <t>对敌方航母，装甲航母，轻母造成的最终伤害增加25%。</t>
  </si>
  <si>
    <t>增加自身暴击率10%，被暴击率5%，自身攻击附带25%护甲穿透效果（不能和装备叠加）。</t>
  </si>
  <si>
    <t>炮击战阶段，炮击会对敌方大型船单位造成额外25%的伤害。降低敌方开幕航空战与开幕导弹15%命中率。</t>
  </si>
  <si>
    <t>炮击战阶段自身免疫受到的第一次攻击。当敌方主力舰≥5时，增加全体舰船4%/7%/10%暴击率和增加自身0%/10%/20%暴击伤害，自身攻击必定命中（Lv.3）。</t>
  </si>
  <si>
    <t>增加自身20点反潜值、12点命中值。昼战阶段降低敌方队伍内小、中型船15点命中值。</t>
  </si>
  <si>
    <t>增加自身10点闪避值，鱼雷战阶段增加20%伤害；增加队伍内高速舰9点火力值。</t>
  </si>
  <si>
    <t>增加自身携带的导弹装备6/9/12点火力值，全队舰船导弹战和闭幕导弹阶段受到的伤害降低30%/40%/50%。</t>
  </si>
  <si>
    <t>宁海在舰队中时，战斗结束后全队获得的经验提升7%。</t>
  </si>
  <si>
    <t>开幕航空战阶段提升自身12%暴击率，炮击战阶段提升自身命中率12%</t>
  </si>
  <si>
    <t>提升自身18%暴击率，降低被命中目标20点火力值。</t>
  </si>
  <si>
    <t>开幕雷击一起发射三枚鱼雷，威力为鱼雷值均值的8%，该鱼雷具有4%的穿甲属性，且中破时开幕雷击无视战损，并使被击中的目标回避-1（必须狸、獾在队伍中且同时使用本技能）。</t>
  </si>
  <si>
    <t>提升自身携带装备所增加的命中值*1.5的火力值。炮击战阶段有25%概率同时攻击两个目标，第二个目标造成80%的伤害</t>
  </si>
  <si>
    <t>皇家方舟攻击命中的敌人</t>
  </si>
  <si>
    <t>队伍中战列数量等于或低于敌方时，提升队伍里大型船12点命中值、中型船10点火力值、小型船20%暴击率。队伍中战列数量高于敌方时，提升队伍里大型船15点对空值、中型船20点装甲值，小型船13点闪避值。自身级别每提升10级增加3点装甲值</t>
  </si>
  <si>
    <t>自身火力、装甲、对空、命中、回避、索敌、幸运属性增加图鉴中开启的C国船数量*0.5/0.75/1。根据队伍中C国船的数量，全队舰船战斗中依次获得如下效果</t>
  </si>
  <si>
    <t>队伍内战列数量大于等于2时，提升自身12点装甲值，并额外提升自身炮击战2%的伤害；队伍内战巡数量大于等于2时，提升自身2%的暴击率和15点命中值。命中比自身火力低的单位时，对其造成15%额外伤害</t>
  </si>
  <si>
    <t>在炮击战阶段优先攻击敌方战列/战巡/航战单位，增加自身对于战列/战巡/航战的暴击率20%且暴击时攻击无视自身战损。</t>
  </si>
  <si>
    <t>最大耐久增加11，每次战斗中能免疫一次致命伤害。</t>
  </si>
  <si>
    <t>自身每损失5%耐久，增加自身4%/8%/12%暴击伤害。自身攻击敌方战列、战巡、重巡时额外增加10%/15%/20%暴击率。</t>
  </si>
  <si>
    <t>增加自身9%暴击率。中破、大破时攻击无视对方护甲。暴击时造成伤害无视对方护甲。</t>
  </si>
  <si>
    <t>装备的防空炮将同时视为对潜装备，并且防空炮的对空值的80%视为对潜值。装备的对潜装备同时视为防空炮，并且对潜装备的对潜值的80%视为对空值。</t>
  </si>
  <si>
    <t>队伍中每有一艘战巡都会增加自身1%/3%/5%暴击率和暴击伤害。</t>
  </si>
  <si>
    <t>炮击战中，自身在受到伤害后对敌人发动反击，必然命中，伤害为普通攻击的100%。（每场战斗限1次，大破无法发动）</t>
  </si>
  <si>
    <t>炮击战阶段时，50%概率代替自己上方船只承受攻击，并免疫此次伤害。（该技能每次战斗只触发一次，大破状态不能发动）</t>
  </si>
  <si>
    <t>增加自身所携带轰炸机15%的威力，受到航空攻击时有25%概率免疫该次伤害。</t>
  </si>
  <si>
    <t>自身命中+10，鱼雷+10，被命中的敌人回避-10到昼战结束，对航母类（轻母，装母，航母）造成最终伤害增加20%。</t>
  </si>
  <si>
    <t>队伍中每有一艘潜艇，都会增加所有潜艇的命中率2%及暴击率2%，这个技能只在旗舰是U型潜艇时生效。</t>
  </si>
  <si>
    <t>自身有75%概率参与开幕雷击。炮击战自身未造成伤害时，闭幕鱼雷阶段额外发射一枚鱼雷。</t>
  </si>
  <si>
    <t>增加自身所携带鱼雷装备5点鱼雷值；队伍中有雷击值的角色大于等于3时，增加自身闭幕雷击阶段12点命中值和15%暴击率。</t>
  </si>
  <si>
    <t>增加8点索敌值，60%的索敌视为火力和对空。</t>
  </si>
  <si>
    <t>增强自身所装备导弹装备的8点火力值与5点突防值。自己和队伍内导驱开幕导弹阶段增加16%伤害。</t>
  </si>
  <si>
    <t>提升自身16点鱼雷值。鱼雷战时，有3%概率额外发射1枚鱼雷，概率触发时所有鱼雷造成的伤害提升3%；每有一艘Z系驱逐提高12%发动概率。</t>
  </si>
  <si>
    <t>航空战阶段增加自身20/30/40点制空值。全阶段队伍中随机3艘J国舰船增加6/8/10点火力值，对敌方造成的伤害提高5%/10%/15%。</t>
  </si>
  <si>
    <t>提升自身6点火力值。战斗中当敌方有装母、航母或者轻母时，随机降低敌方一艘装母、航母或者轻母的火力值20点。</t>
  </si>
  <si>
    <t>必定优先攻击航母、轻母和装母，攻击航母类单位（轻母、航母，装甲航母）时，命中值增加10点，且暴击时伤害为习得技能前的1.2倍。</t>
  </si>
  <si>
    <t>非中破、大破状态下，提升自身闪避值20点、装甲值15点，降低自身火力值7点；中破状态下，自身火力不受战损影响</t>
  </si>
  <si>
    <t>队伍平均索敌值低于敌方时提升自身30点回避值，降低2点命中值；队伍平均索敌值高于敌方时提升自身30%暴击率。</t>
  </si>
  <si>
    <t>自身火力值增加10点，鱼雷值和回避减少5点；炮击战时30%概率对敌方水上单位（优先攻击航母）触发特殊攻击，造成火力值100%的伤害且必定命中。（大破无法发动）</t>
  </si>
  <si>
    <t>夜战时25%概率发动，对3个目标造成5%的伤害。</t>
  </si>
  <si>
    <t>队伍中每1艘萨拉托加以外的航空母舰、轻型航空母舰、装甲航母，都会为萨拉托加增加7%的舰载机威力。</t>
  </si>
  <si>
    <t>根据战斗点距离终结点的位置提升自身战斗力，离终结点越远战斗力越高，每阶段火力，装甲，对空，命中，回避，暴击提升3点。</t>
  </si>
  <si>
    <t>航空战阶段提升自身15点命中，炮击战阶段自身攻击敌人时降低敌人30%的装甲。</t>
  </si>
  <si>
    <t>免疫自身受到的第一次航空攻击（限昼战）；根据战斗点距离出发点的位置降低敌方战斗力，离初始点越远降低越多（最高5层），每阶段降低敌方全体3点命中值、5点闪避值、4点装甲值。</t>
  </si>
  <si>
    <t>战斗机对空值+30%，战斗中鱼雷机威力+15%。</t>
  </si>
  <si>
    <t>自身被攻击概率提高22%，自身回避+11。</t>
  </si>
  <si>
    <t>全阶段暴击率增加40%，被暴击率增加40%。</t>
  </si>
  <si>
    <t>提升自身和自身相邻上方一艘船9点闪避值和9点装甲值。提升自身火力*0.5%的暴击率</t>
  </si>
  <si>
    <t>鱼雷机装备数量较多时，鱼雷机威力增加25%，轰炸机威力降低25%。轰炸机装备数量较多时，轰炸机威力增加25%，鱼雷机威力降低25%。</t>
  </si>
  <si>
    <t>位于平海下方的所有船只命中提高7。</t>
  </si>
  <si>
    <t>自身回避-10。战斗中，对应位置敌方船只回避-40，火力-40，自身和对应位置敌方单位被攻击概率提高(水下单位无效）30%。</t>
  </si>
  <si>
    <t>战斗中受到大于当前血量50%的伤害时，减少99%所受到的伤害。（每场战斗触发一次）</t>
  </si>
  <si>
    <t>技能效果随技能等级提升而增加，Lv.1降低自身30%被攻击概率。Lv.2战斗中随机选择我方任意一艘自身以外的中、大型船，获得其技能（战斗外增加属性效果及演习内战斗不生效）。Lv.3如果这个技能包含有概率发动的效果，则变为100%发动。</t>
  </si>
  <si>
    <t>增加自身及相邻舰船的10%/15%/20%暴击率，自身及相邻装母舰载机威力提升5%/10%/15%。</t>
  </si>
  <si>
    <t>攻击航速低于或等于自己的敌方单位时提升12%暴击率，被航速高于或等于自己的单位攻击时回避率提升12%。</t>
  </si>
  <si>
    <t>旗舰技能，索敌成功时，敌方全体对空值降低30%。</t>
  </si>
  <si>
    <t>队伍中每有一艘非E国的船只都会增加自身命中、回避、火力3点。</t>
  </si>
  <si>
    <t>炮击战阶段30%/40%/50%概率发动，攻击对方舰队旗舰并增加20%护甲穿透，增加10/20/30点额外伤害且必定命中。当队伍存在重巡时，首轮炮击战阶段免疫受到的第一次攻击。</t>
  </si>
  <si>
    <t>炮击战3%概率发动，攻击对方舰队旗舰，增加15点固定伤害且必定命中。</t>
  </si>
  <si>
    <t>自身可以进行先制鱼雷。增加自身10点回避值和10点火力值。</t>
  </si>
  <si>
    <t>提升自身16点闪避值，先制鱼雷阶段造成15%额外伤害。炮击战阶段降低对位的敌方9点命中值。</t>
  </si>
  <si>
    <t>夜战时己方所有舰船命中+10，增加自身被攻击概率40%。</t>
  </si>
  <si>
    <t>首轮炮击阶段，自身攻击时，敌人装甲降低40%。</t>
  </si>
  <si>
    <t>己方所有舰船索敌+5，命中+5。</t>
  </si>
  <si>
    <t>在先制鱼雷、鱼雷战、夜战降低己方所受到65%的鱼雷伤害，降低我方旗舰18%被攻击概率，鱼雷战阶段命中敌方主力舰时造成20%的额外伤害</t>
  </si>
  <si>
    <t>提升自身10点装甲值，11点鱼雷值。鱼雷战阶段，命中中型或大型船时造成45%的额外伤害。</t>
  </si>
  <si>
    <t>提升自身10点火力值和航空战25点制空值；制空权劣势和丧失时不降低舰载机伤害，制空权均势、优势和确保时增加舰载机15%伤害。</t>
  </si>
  <si>
    <t>如果敌方单位中存在昆西，则青叶全阶段优先攻击昆西。当敌方单位没有昆西的情况下，闭幕雷击阶段，35%概率将目标变成旗舰。增加自身鱼雷值20点。</t>
  </si>
  <si>
    <t>这个技能并没有什么鸟用。</t>
  </si>
  <si>
    <t>根据总出征次数（上限20000次）增加自己火力值最多18点，对空值最多18。</t>
  </si>
  <si>
    <t>该船的炮击伤害会在90%~130%之间浮动。</t>
  </si>
  <si>
    <t>攻击装甲大于50点的目标时，有35%概率造成1.4倍伤害。</t>
  </si>
  <si>
    <t>自身携带的装备获得160%的基础性能。</t>
  </si>
  <si>
    <t>提升全队的装甲、回避、对空值5点，对C国船只3倍效果。</t>
  </si>
  <si>
    <t>战斗中，自身火力、装甲-10、回避-5，旗舰对空、装甲+30、回避+15。(自身旗舰无效）</t>
  </si>
  <si>
    <t>己方所有Z系列驱逐命中提升10（多个单位携带此技能不重复生效）。</t>
  </si>
  <si>
    <t>鱼雷战和夜战时有28%额外概率触发暴击。</t>
  </si>
  <si>
    <t>鱼雷+30，回避+15，炮击战35%概率炮击变为30%概率额外暴击的雷击。该次后，不参与鱼雷战，回避-15至结束。</t>
  </si>
  <si>
    <t>自身的鱼雷攻击有30%额外概率触发暴击。当队伍中特型驱逐舰的数量在4艘或4艘以上时，提升队伍中所有特型驱逐舰的鱼雷，命中，回避7点。</t>
  </si>
  <si>
    <t>当队伍中战列数量大于2时，增加全队战列舰9%暴击率，9点命中值；当队伍中没有战列时，增加自身25%暴击率，20点装甲值。炮击战阶段，被齐柏林命中的非旗舰单位在炮击战阶段不再行动。</t>
  </si>
  <si>
    <t>自身战斗造成伤害提升15%，命中+10，演习获得经验提升15%。</t>
  </si>
  <si>
    <t>旗舰技，为全队航速27节以下的战列/航战/战巡/重炮提供炮击战加成</t>
  </si>
  <si>
    <t>攻击威力不会因为自身的耐久损伤而降低，并且夜战时火力，鱼雷，命中，回避增加30%。</t>
  </si>
  <si>
    <t>增加自身15%/20%/25%暴击率和30%/40%/50%被暴击率。炮击战阶段攻击战列舰时无视目标50%/75%/100%的装甲值。</t>
  </si>
  <si>
    <t>航空战阶段，自身增加25%伤害，队伍内其他航母类(航母、装母、轻母)单位增加15%伤害；炮击战阶段，队伍内非航母单位增加18%伤害。</t>
  </si>
  <si>
    <t>提升己方全队索敌3点，增加己方大型船闪避值9点，自身优先攻击敌方大型船</t>
  </si>
  <si>
    <t>炮击战阶段造成的最终伤害增加30%。</t>
  </si>
  <si>
    <t>增加全队中型船4/8/12点装甲值，增加全队护卫舰10/20/30点对空值和4/8/12点回避值。全队航空战阶段受到的伤害降低30%/40%/50%。</t>
  </si>
  <si>
    <t>射程变为长，炮击战阶段伤害增加25%，如果命中的是中、小型船，伤害增加25%。</t>
  </si>
  <si>
    <t>昼战全阶段锁定攻击敌方对应位置的船只，炮击战35%概率发动特殊攻击，造成额外20点固定伤害且必定命中。</t>
  </si>
  <si>
    <t>战斗中，全队驱逐舰命中+6，鱼雷值+6，敌方驱逐舰命中-12。</t>
  </si>
  <si>
    <t>提升自身10点火力值，3点航速。自身射程变为长，炮击战阶段击中敌方大型或中型船时，有40%概率无视敌方所有装甲值。</t>
  </si>
  <si>
    <t>提升全队战列、战巡15点火力值；降低全队战列、战巡5点装甲值。</t>
  </si>
  <si>
    <t>塞缪尔•罗伯茨（改①）</t>
  </si>
  <si>
    <t>提升自身4点航速和12点火力值，降低自身4点装甲值和5点对空值</t>
  </si>
  <si>
    <t>增加队伍中航母、装母、轻母9点对空值。先制鱼雷、鱼雷战阶段提升自身和队伍里所有驱逐、潜艇、雷巡15%的伤害，队伍中每有一个驱逐、潜艇、雷巡单位都会给该伤害增加3%。</t>
  </si>
  <si>
    <t>降低敌方全体驱逐舰，轻巡洋舰和重巡洋舰的回避及装甲值各12点，当敌方队伍中拥有战列舰或战列巡洋舰时，效果减半。</t>
  </si>
  <si>
    <t>增加自身耐久5点，增加暴击几率20%。</t>
  </si>
  <si>
    <t>降低敌方全体驱逐舰，轻巡洋舰和重巡洋舰的的火力值12点、命中值9点，当敌方队伍中拥有战列舰或战列巡洋舰时效果减半。</t>
  </si>
  <si>
    <t>自身被暴击率+15%，攻击战列，战巡、航战时，造成120%的伤害，攻击航速低于自己的目标时，暴击率+15%。</t>
  </si>
  <si>
    <t>增加自身9点闪避值。闪避值的20%同时视为鱼雷值。</t>
  </si>
  <si>
    <t>根据总出征次数（上限20000次）增加自己命中值最多12点，暴击率最多12%。</t>
  </si>
  <si>
    <t>单纵阵时增加我方全体战列5/10/15点装甲值，梯形阵时增加我方全体战巡4/8/12点回避值和命中值，敌方主力舰≥3时增加我方全体10%/15%/20%暴击伤害。当自身不为旗舰时，单纵阵时增加自身10/15/20点火力值，梯形阵时增加自身10%/15%/20%暴击率，敌方主力舰≥3时增加自身10/15/25点装甲值。当自身为旗舰时，增加自身5/10/20点火力值、5/15/25点装甲值、4/8/12点命中值和回避值、10%/15%/20%暴击率和暴击伤害。</t>
  </si>
  <si>
    <t>Z18增加自己索敌20点，增加对应位置敌舰火力10点、暴击率5%、被攻击概率降低30%（水下单位或自身旗舰时无效）。</t>
  </si>
  <si>
    <t>提升自身火力值1点，降低自身闪避值5点，降低敌方战列和战巡的火力值1点、闪避值1点（对敌方旗舰无效）。</t>
  </si>
  <si>
    <t>炮击战时30%概率发动，攻击敌舰队中的驱逐舰且必定命中。</t>
  </si>
  <si>
    <t>降低敌方全体主力舰15闪避值。航空战阶段降低被命中目标15%命中率。</t>
  </si>
  <si>
    <t>当没有受到伤害时，为自己和相邻的船只增加10点回避，当受到伤害后，自身回避+5。</t>
  </si>
  <si>
    <t>炮击战时40%概率发动，无视目标装甲对目标造成自身装甲80%的固定伤害，该次攻击必定命中。</t>
  </si>
  <si>
    <t>炮击战时35%概率发动，无视目标装甲对目标造成目标当前耐久值50%伤害（上限200点），该次攻击必定命中（该技能大破状态不能发动）。</t>
  </si>
  <si>
    <t>增加自身回避30点，降低自身被攻击概率30%，战斗结束后，回复上一场战斗损失耐久最多的船只40%的在上一场的受损耐久。</t>
  </si>
  <si>
    <t>炮击战命中敌方航速大于等于27的单位时造成额外15点固定伤害。自身相邻上下单位开闭幕导弹、航空战时所受到的伤害降低20%。</t>
  </si>
  <si>
    <t>梯形阵时自身暴击伤害提升10%/15%/20%，攻击敌方战列、战巡时暴击率额外提升15%/20%/25%。</t>
  </si>
  <si>
    <t>提升相邻上下航母，装母，轻母15点命中值和20%炮击战威力。</t>
  </si>
  <si>
    <t>昼战阶段降低敌方所有战巡、战列21点火力值与12点命中值；炮击战阶段，自身免疫航速&lt;=27的大型船攻击的伤害（对敌方旗舰无效），自身命中敌方高速单位时增加2%伤害。</t>
  </si>
  <si>
    <t>旗舰不为自身时，自身的幸运值按一定百分比转为旗舰的火力值（16%）点、对空值（3%）点和回避值（3%）点。旗舰为自身时，增加除自身外全队的回避值1点和对空值15点。</t>
  </si>
  <si>
    <t>将所有己方其他舰船的幸运吸收至自身，每9点幸运增加1%回避率。</t>
  </si>
  <si>
    <t>自身对战列舰、战列巡洋舰造成的伤害提高10%/20%/30%。自身与相邻上方舰船舰载机威力提高5%/10%/15%，如果相邻上方为E国或U国舰船，则其舰载机威力额外提高4%/7%/10%。</t>
  </si>
  <si>
    <t>队伍中每一艘巡洋舰（包括自己），都为自己提供火力值加成6点，鱼雷值加成6点。</t>
  </si>
  <si>
    <t>增加自身5/10/15点索敌值和20/30/40点对空值，自身装备防空炮的对空值视为火力值。</t>
  </si>
  <si>
    <t>提高全队9点命中值、降低自身3点回避值；单纵时提高自身12点火力值、10点命中值；梯形时提高全队9%暴击率；复纵时提高全队9点回避值。</t>
  </si>
  <si>
    <t>全队驱逐增加3/4/5点鱼雷值和回避值，U国驱逐额外提升3/4/5点鱼雷值和回避值。自身攻击潜艇时命中率提高10%/15%/20%，降低敌方潜艇5/10/15点命中值，敌方随机一艘潜艇在先制鱼雷阶段无法行动。</t>
  </si>
  <si>
    <t>自身在航空战阶段受到伤害减少80%；鱼雷战阶段额外发射一枚鱼雷，伤害为正常的85%。</t>
  </si>
  <si>
    <t>提升自身12点火力值。炮击战阶段，自身可以参与次轮炮击战，火力为首轮炮击120%。</t>
  </si>
  <si>
    <t>旗舰为航母、装母、战列或战巡时增加自身火力值9点和对空值12点；旗舰不为航母、装母、战列或战巡时增加自身回避值12点和鱼雷值15点。</t>
  </si>
  <si>
    <t>提升自身对空和装甲3点，提升自己在炮击战阶段被航母攻击概率4%。</t>
  </si>
  <si>
    <t>自身幸运值提升15，被攻击时，最大增加80%幸运值的装甲，最大增加80%幸运值的回避。</t>
  </si>
  <si>
    <t>当编队中存在大型船时，自身回避值增加4/8/12点，航空战阶段增加自身20%/30%/40%被攻击概率。当编队中不存在大型船时，自身攻击威力提升5%/10%/15%，昼战阶段免疫受到的第一次攻击。</t>
  </si>
  <si>
    <t>自身幸运值提升5/10/15，炮击战阶段时增加自身50%/75%/100%幸运值的额外伤害，被攻击时增加自身30%/40%/50%幸运值的的装甲值。</t>
  </si>
  <si>
    <t>自身幸运值提升5/10/15，攻击时增加自身40%/60%/80%幸运值的火力值，被攻击时增加自身40%/60%/80%幸运值的的回避值。当队伍中I国舰船≥3时，全队舰船攻击时增加自身30%/40%/50%幸运值的额外伤害。</t>
  </si>
  <si>
    <t>增加自己命中值1点，回避1点。反航战时，自己攻击造成的最终伤害提高4%。T劣时，自己攻击造成的最终伤害提高7%。</t>
  </si>
  <si>
    <t>增加自身火力值10点，降低自身命中值5点。炮击战阶段该舰命中的目标是非满血状态，则增加20%额外伤害，次轮炮击战阶段自身被命中时，减少20%受到的伤害。</t>
  </si>
  <si>
    <t>提升自身在内全队轻巡和重巡的回避7点，提升全队所有轻巡的火力7点。梯形阵时增加莫斯科自身暴击和被暴击各10点</t>
  </si>
  <si>
    <t>自身攻击敌方战巡、重巡、轻巡时，伤害和暴击率提升10%/20%/30%。降低敌方护卫舰6/9/12点命中值、回避值和装甲值。</t>
  </si>
  <si>
    <t>降低上方相邻一个单位30%被攻击概率，并且减少该单位命中值4点</t>
  </si>
  <si>
    <t>增加自身及相邻船只对空值9点，增加自己15%鱼雷值。</t>
  </si>
  <si>
    <t>（旗舰技）炮击战阶段提升全队中、小型船10点回避值；夜战阶段提升中型船13点火力值和小型船10点鱼雷值。</t>
  </si>
  <si>
    <t>全队鱼雷值增加5%，索敌增加3点。</t>
  </si>
  <si>
    <t>火力+20，命中-6，战斗中免疫第一次被攻击时受到的伤害（无论是否命中）。</t>
  </si>
  <si>
    <t>增加自身10/20/30点回避值和10%/20%/30%被攻击概率。自身优先攻击轻巡、驱逐（Lv.3）。</t>
  </si>
  <si>
    <t>当前耐久在5%或以上时，受到的所有伤害减少8点。</t>
  </si>
  <si>
    <t>鱼雷值增加36%。</t>
  </si>
  <si>
    <t>自身暴击率提升2%，自身每损失5点HP，在炮击战中便会增加1点固定伤害，最多增加1点固定伤害。</t>
  </si>
  <si>
    <t>航空战阶段自身攻击命中后必定暴击。炮击战阶段自身伤害降低20%/15%/10%，优先攻击要塞、机场、港口、航母。全阶段自身攻击要塞、机场、港口、航母时降低敌方50%/75%/100%对空值（不包括装备）。当队伍中航母≥2时，增加自身10%/20%/30%暴击伤害。</t>
  </si>
  <si>
    <t>作为旗舰时远征获得的资源增加8%。</t>
  </si>
  <si>
    <t>作为远征队伍旗舰时，远征大成功率提升8%。</t>
  </si>
  <si>
    <t>全队U国舰船对敌方大型船造成的伤害提高5%/10%/15%。自身为旗舰时，航空战阶段提升全队航母、装母、轻母3%/5%/7%的舰载机威力。</t>
  </si>
  <si>
    <t>增加队伍中轻巡、雷巡、重巡、驱逐在鱼雷战、开幕雷击阶段的命中率15%；增加队伍中所有驱逐舰鱼雷值9点。</t>
  </si>
  <si>
    <t>炮击战阶段自身受到航母、装母攻击的概率增加20%。降低敌方队伍内全部轻巡、重巡20点防空值、12点闪避值和12点命中值。</t>
  </si>
  <si>
    <t>增加自身3%暴击伤害，开幕导弹攻击敌方的导弹必定有一枚导弹命中且暴击；炮击战时，降低自身5%的火力值。</t>
  </si>
  <si>
    <t>队伍中每有一艘战列舰给印第安纳自身增加火力值3点，命中值4点，如果队伍中战列舰平均航速大于等于27,增加火力值为4点。</t>
  </si>
  <si>
    <t>增加队伍中战列、战巡10点火力值，战列、战巡每场战斗的获得经验增加10%。单纵阵时增加己方全体12点火力值与10点命中值，梯形阵时增加己方全体15%暴击率与7%被暴击率。</t>
  </si>
  <si>
    <t>降低自身命中值5点，提升自身15%暴击率。战斗全阶段每受到一次攻击（含未命中）,提升自身火力值13点。</t>
  </si>
  <si>
    <t>自身与相邻上方舰船增加4/6/8点火力值和装甲值，如果相邻上方为J国舰船，则该船获得两倍效果。炮击战阶段30%/40%/50%概率发动，对敌方造成110%/120%/130%伤害。</t>
  </si>
  <si>
    <t>增加自身3/4/5点幸运值，自身30%/40%/50%幸运值视为装甲值。炮击战阶段代替自身相邻水上舰船承受攻击，并免疫这次伤害（每次仅对1艘舰船生效，每场战斗只生效2次，大破状态下不发动）。</t>
  </si>
  <si>
    <t>炮击战阶段时，60%概率代替旗舰承受攻击，并获得80%伤害减免（该技能大破状态不能发动，自身旗舰无效）。</t>
  </si>
  <si>
    <t>每次出征可以免疫1次鱼雷攻击，提升35%自身所装备鱼雷的鱼雷值和反潜装备的反潜值。</t>
  </si>
  <si>
    <t>全阶段损失自身总生命值的30%血量后本场战斗获得一次100%的减伤（每次出击限发动一次）。炮击战阶段我方每命中敌方单位一次，都会提升亚尔古水手5点火力值。</t>
  </si>
  <si>
    <t>增加自身鱼雷机8点对潜值，增加自身轰炸机8点轰炸值。</t>
  </si>
  <si>
    <t>为自身和相邻船只增加10点回避。</t>
  </si>
  <si>
    <t>降低敌方全体战列、战巡的对空值15点、命中值9点。</t>
  </si>
  <si>
    <t>炮击战阶段，26%概率炮击同一个目标两次，触发技能之后炮击战阶段将不再行动。</t>
  </si>
  <si>
    <t>自身受到航母单位攻击时降低20%的伤害（限开幕与炮击战阶段）。自身和其上方最近的一艘航母，装母，轻母单位在制空权均势，优势，确保时舰载机伤害增加10%。</t>
  </si>
  <si>
    <t>增加自身火力值7点，增加我方所有驱逐舰的火力值6点、反潜值7点。昼战炮击战阶段击中轻巡、重巡时有30%概率造成15点额外固定伤害</t>
  </si>
  <si>
    <t>增加自身携带的轰炸机3/4/5点轰炸值和鱼雷机3/4/5点鱼雷值。航空战阶段自身对战列舰、重巡洋舰造成的伤害提高16%/20%/24%。当我方队伍中战列舰≥3时，航空战阶段和炮击战阶段自身优先攻击战列舰，攻击战列舰时降低敌方50%/75%/100%对空值（不包含装备）。</t>
  </si>
  <si>
    <t>所有阶段受到攻击时，50%概率发动，减免50%伤害，并且此次攻击不会被暴击。</t>
  </si>
  <si>
    <t>T优时增加自身25%暴击率，同航战时增加自身15%暴击率。炮击战阶段命中旗舰时造成额外30%伤害。</t>
  </si>
  <si>
    <t>攻击有40%概率降低被命中单位75%的火力（夜战阶段无效），有35%概率造成敌方总血量20%的额外伤害。</t>
  </si>
  <si>
    <t>解锁开幕雷击，对单个目标造成伤害，威力为鱼雷战的110%。</t>
  </si>
  <si>
    <t>自身编队左边相邻舰船射程增加1档。全队大型船暴击率提升4%/6%/8%。当队伍中还存在其他南达科他级舰船时，增加自身和上述舰船火力值和装甲值4/8/12点。</t>
  </si>
  <si>
    <t>炮击战时，优先攻击中、大型船，攻击时无视敌方1%的护甲，同时有3%概率造成2倍伤害。</t>
  </si>
  <si>
    <t>队伍内每有一艘高速舰都会增加自身的4点火力值，上限五艘；如果高速舰为小型船或中型船时，每艘额外增加15%暴击率。</t>
  </si>
  <si>
    <t>T优和同航战时，炮击战阶段对大型船造成30%额外伤害。T劣时增加自身60%暴击率和45%暴击伤害。</t>
  </si>
  <si>
    <t>单纵时增加自身10%暴击率。同航战时增加自身9点火力值；T优时增加20%暴击伤害。</t>
  </si>
  <si>
    <t>炮击战阶段攻击时增加目标火力值30%/40%/50%的额外伤害。自身命中过的目标会降低30%/40%/50%火力值。</t>
  </si>
  <si>
    <t>队伍内每有一个大型船单位都会提升宾夕法尼亚的炮击战4%的伤害。宾夕法尼亚击中非满血敌方单位时造成额外15%的伤害。</t>
  </si>
  <si>
    <t>提升自身所装备的大口径主炮类装备的火力5点，单纵或者梯形阵时增加自身火力5点和命中15点。</t>
  </si>
  <si>
    <t>自身携带主炮类装备的增加3点火力值；单纵阵和梯形阵时降低自身5点闪避值，增加自身15点火力值与20点装甲值，同时，队伍内其他战列舰增加10点火力值与15点装甲值（对低速舰船提升数值翻倍）。</t>
  </si>
  <si>
    <t>自身攻击要塞、机场、港口时增加20%/30%/40%伤害。全队主力舰增加4/7/10点火力值、6/9/12点装甲值，战斗结算增加3%/6%/9%经验，I国舰船获得双倍效果。</t>
  </si>
  <si>
    <t>T优时，自身基础火力值提升40%，基础命中值提升40%。</t>
  </si>
  <si>
    <t>根据战斗点距离起始点的位置提升自身战斗力，离初始点越远战斗力越高，每层火力、装甲、对空、命中、回避增加2/3/4点，暴击率提升2%/3%/4%（演习、战役、决战、立体强袭、模拟演习为5层满）。全队E国战巡增加10%/15%/20%暴击伤害</t>
  </si>
  <si>
    <t>图鉴中每开启1艘弗莱彻级舰船，增加自己火力，装甲，对空，命中，回避，鱼雷，幸运，对潜面板属性各1点。</t>
  </si>
  <si>
    <t>舰队buff</t>
  </si>
  <si>
    <r>
      <rPr>
        <b/>
        <sz val="9"/>
        <color theme="1"/>
        <rFont val="微软雅黑"/>
        <charset val="134"/>
      </rPr>
      <t>舰队构成</t>
    </r>
    <r>
      <rPr>
        <sz val="8"/>
        <color theme="1"/>
        <rFont val="微软雅黑"/>
        <charset val="134"/>
      </rPr>
      <t xml:space="preserve">
（按照出征顺序从左至右填写舰船</t>
    </r>
    <r>
      <rPr>
        <b/>
        <sz val="9"/>
        <color rgb="FFFF0000"/>
        <rFont val="微软雅黑"/>
        <charset val="134"/>
      </rPr>
      <t>改前舰名</t>
    </r>
    <r>
      <rPr>
        <sz val="8"/>
        <rFont val="微软雅黑"/>
        <charset val="134"/>
      </rPr>
      <t>）</t>
    </r>
  </si>
  <si>
    <t>制空计算模块</t>
  </si>
  <si>
    <t>限制条件</t>
  </si>
  <si>
    <t>使用说明</t>
  </si>
  <si>
    <t>光环战术buff</t>
  </si>
  <si>
    <t>改前
舰名</t>
  </si>
  <si>
    <t>旗舰（1号位）</t>
  </si>
  <si>
    <t>2号位</t>
  </si>
  <si>
    <t>3号位</t>
  </si>
  <si>
    <t>4号位</t>
  </si>
  <si>
    <t>5号位</t>
  </si>
  <si>
    <t>6号位</t>
  </si>
  <si>
    <t>舰队搭载及战机对空情况</t>
  </si>
  <si>
    <t>基础
火力</t>
  </si>
  <si>
    <t>火力
加成</t>
  </si>
  <si>
    <t>制空</t>
  </si>
  <si>
    <t>主力</t>
  </si>
  <si>
    <r>
      <rPr>
        <sz val="8"/>
        <color theme="1"/>
        <rFont val="微软雅黑"/>
        <charset val="134"/>
      </rPr>
      <t>①在“改前舰名”一栏按照出征顺序从左至右填写舰船</t>
    </r>
    <r>
      <rPr>
        <b/>
        <sz val="9"/>
        <color rgb="FFFF0000"/>
        <rFont val="微软雅黑"/>
        <charset val="134"/>
      </rPr>
      <t>改前舰名</t>
    </r>
    <r>
      <rPr>
        <sz val="8"/>
        <rFont val="微软雅黑"/>
        <charset val="134"/>
      </rPr>
      <t>，查询表会根据[各舰船获取情况 ]自动于“舰队分析”处显示符合船舱的舰队情况，并自动完成“舰队情况展示”，“光环战术buff”处填写。
②在“限制条件符合情况”处填写带路/功勋限制条件，首列（国籍复合条件处为首二列）在下拉列表中选择限制项目，倒数第二列填写逻辑值（=、＞、＜、≥、≤、旗舰（航速、其它处无）），末列填写数字。显示</t>
    </r>
    <r>
      <rPr>
        <b/>
        <sz val="9"/>
        <color theme="6"/>
        <rFont val="微软雅黑"/>
        <charset val="134"/>
      </rPr>
      <t>绿色</t>
    </r>
    <r>
      <rPr>
        <sz val="8"/>
        <rFont val="微软雅黑"/>
        <charset val="134"/>
      </rPr>
      <t>为符合条件，显示</t>
    </r>
    <r>
      <rPr>
        <b/>
        <sz val="9"/>
        <color rgb="FFFF0000"/>
        <rFont val="微软雅黑"/>
        <charset val="134"/>
      </rPr>
      <t>红色</t>
    </r>
    <r>
      <rPr>
        <sz val="8"/>
        <rFont val="微软雅黑"/>
        <charset val="134"/>
      </rPr>
      <t>为不符条件。
③灰底可以填写。白底为框架，切莫更改；蓝、红、绿底为输出，切莫更改。
④当舰队中存在【胡德（需在旗舰位）/塔什干/飞龙/塞谬尔·罗伯茨/伏尔塔】时，[航速影响因素]处自动出现其影响航速的技能，勾选后[舰队分析]处航速会发生相应变化。右侧食堂与赛车同理。
⑤[索敌航向]处可计算索敌及航向。当敌方全为潜艇时，敌情填写“全水下”，索敌需求填写敌方总等级，当反潜船索敌+裸反潜≥索敌需求时索敌成功；敌方存在水面舰时，敌情填写“有水上”，索敌需求填写敌方总索敌，当我方总索敌（装备索敌+裸索敌+额外技能索敌）-10≥索敌需求时索敌成功。填写敌旗舰航速和敌舰队航速可计算航向相关权重。
⑥制空计算模块处，舰名、搭载、火力、制空等蓝框内容自动计算，切勿更改，数据来源于[各舰船获取情况 ]中登记情况。
⑦当舰队中存在【G15、埃塞克斯、飞龙（改①）、皇家方舟（装母）、企业（改①）、扶桑（改①）、帝国（改①）、汉考克、约克城（改①）、飖、普林斯顿（改①）、1913战巡、巴尔的摩（改①）、格罗兹尼、克劳塞维茨、丹阳（雪风改①）、南达科他（改①）、但丁、济南、莱比锡（改①）、金刚（改①）、近江】时，自动出现其影响火力、制空、战斗机对空的技能，勾选后相应计算会发生相应变化。下方工程局同理。
⑧“我方制空”自动记录约克城、飖制空技能，无需在“额外制空”处填写。“全甲板”战术无需手动填写，若已在主表登记战术，则该处自动填写，若未在主表登记战术，请在下方“舰种buff-航母”处填10。装备火力也请在舰种buff处填写。</t>
    </r>
  </si>
  <si>
    <t>护卫</t>
  </si>
  <si>
    <t>搭载</t>
  </si>
  <si>
    <t>装备
索敌</t>
  </si>
  <si>
    <t>战机对空</t>
  </si>
  <si>
    <t>大型</t>
  </si>
  <si>
    <t>中型</t>
  </si>
  <si>
    <r>
      <rPr>
        <sz val="16"/>
        <color theme="1"/>
        <rFont val="微软雅黑"/>
        <charset val="134"/>
      </rPr>
      <t>该红框内内容用于提供限制条件项目、逻辑及提取战术光环效果buff，</t>
    </r>
    <r>
      <rPr>
        <b/>
        <sz val="16"/>
        <color rgb="FFFF0000"/>
        <rFont val="微软雅黑"/>
        <charset val="134"/>
      </rPr>
      <t>切勿修改或移动</t>
    </r>
  </si>
  <si>
    <t>舰队分析</t>
  </si>
  <si>
    <t>小型</t>
  </si>
  <si>
    <t>位置</t>
  </si>
  <si>
    <t>队伍构成</t>
  </si>
  <si>
    <t>旗舰</t>
  </si>
  <si>
    <t>1号位</t>
  </si>
  <si>
    <t>最高</t>
  </si>
  <si>
    <r>
      <rPr>
        <sz val="9"/>
        <color theme="1"/>
        <rFont val="微软雅黑"/>
        <charset val="134"/>
      </rPr>
      <t xml:space="preserve">活动buff
</t>
    </r>
    <r>
      <rPr>
        <sz val="8"/>
        <color theme="1"/>
        <rFont val="微软雅黑"/>
        <charset val="134"/>
      </rPr>
      <t>(有需要可自行填写)</t>
    </r>
  </si>
  <si>
    <t>最低</t>
  </si>
  <si>
    <t>均速</t>
  </si>
  <si>
    <t>舰队</t>
  </si>
  <si>
    <t>总索敌</t>
  </si>
  <si>
    <t>舰队数据展示及判断限制条件符合情况</t>
  </si>
  <si>
    <t>技能火力、制空buff</t>
  </si>
  <si>
    <t>反潜船</t>
  </si>
  <si>
    <t>舰队
情况
展示</t>
  </si>
  <si>
    <t>总船数</t>
  </si>
  <si>
    <t>限制
条件
符合
情况</t>
  </si>
  <si>
    <t>国籍
情况</t>
  </si>
  <si>
    <t>逻辑</t>
  </si>
  <si>
    <t>=</t>
  </si>
  <si>
    <t>舰种
情况</t>
  </si>
  <si>
    <t>＞</t>
  </si>
  <si>
    <t>国籍复合条件</t>
  </si>
  <si>
    <t>＜</t>
  </si>
  <si>
    <t>≥</t>
  </si>
  <si>
    <r>
      <rPr>
        <sz val="9"/>
        <color theme="1"/>
        <rFont val="微软雅黑"/>
        <charset val="134"/>
      </rPr>
      <t xml:space="preserve">活动debuff
</t>
    </r>
    <r>
      <rPr>
        <sz val="8"/>
        <color theme="1"/>
        <rFont val="微软雅黑"/>
        <charset val="134"/>
      </rPr>
      <t>(有需要可自行填写)</t>
    </r>
  </si>
  <si>
    <t>航速
情况</t>
  </si>
  <si>
    <t>额外技能索敌</t>
  </si>
  <si>
    <t>≤</t>
  </si>
  <si>
    <t>其他
信息</t>
  </si>
  <si>
    <t>航速说明：旗舰/均速/最高/最低用于带路;旗舰/舰队用于迂回/航向</t>
  </si>
  <si>
    <t>航速
影响
因素</t>
  </si>
  <si>
    <t>辣条(驱逐+3)</t>
  </si>
  <si>
    <t>番茄肉酱千层面
(I国大型船+2)</t>
  </si>
  <si>
    <r>
      <rPr>
        <sz val="8"/>
        <color theme="1"/>
        <rFont val="微软雅黑"/>
        <charset val="134"/>
      </rPr>
      <t xml:space="preserve">自有火力buff
</t>
    </r>
    <r>
      <rPr>
        <sz val="6"/>
        <color theme="1"/>
        <rFont val="微软雅黑"/>
        <charset val="134"/>
      </rPr>
      <t>（战术光环、工程局）</t>
    </r>
  </si>
  <si>
    <t>全甲板
(航母+10)</t>
  </si>
  <si>
    <t>工程局
(装母+5)</t>
  </si>
  <si>
    <t>额外
制空</t>
  </si>
  <si>
    <t>赛车
(对应国籍+1)</t>
  </si>
  <si>
    <r>
      <rPr>
        <sz val="6"/>
        <color theme="1"/>
        <rFont val="微软雅黑"/>
        <charset val="134"/>
      </rPr>
      <t>上方“全甲板”战术</t>
    </r>
    <r>
      <rPr>
        <b/>
        <sz val="8"/>
        <color rgb="FFFF0000"/>
        <rFont val="微软雅黑"/>
        <charset val="134"/>
      </rPr>
      <t>无需手动填写</t>
    </r>
    <r>
      <rPr>
        <sz val="6"/>
        <color theme="1"/>
        <rFont val="微软雅黑"/>
        <charset val="134"/>
      </rPr>
      <t>，若已在主表登记战术，则该处自动填写，若未在主表登记战术，请在下方“舰种buff-航母”处填10</t>
    </r>
  </si>
  <si>
    <t>我方
制空</t>
  </si>
  <si>
    <t>索敌
航向</t>
  </si>
  <si>
    <t>敌情</t>
  </si>
  <si>
    <t>索敌需求</t>
  </si>
  <si>
    <t>索敌成功</t>
  </si>
  <si>
    <t>敌旗舰</t>
  </si>
  <si>
    <t>敌舰队</t>
  </si>
  <si>
    <t>T优</t>
  </si>
  <si>
    <t>同航</t>
  </si>
  <si>
    <t>反航</t>
  </si>
  <si>
    <t>T劣</t>
  </si>
  <si>
    <t>其他
火力
buff</t>
  </si>
  <si>
    <t>舰种
buff</t>
  </si>
  <si>
    <t>装备火力也请在舰种buff处填写</t>
  </si>
  <si>
    <t>敌制空</t>
  </si>
  <si>
    <r>
      <rPr>
        <sz val="6"/>
        <color theme="1"/>
        <rFont val="微软雅黑"/>
        <charset val="134"/>
      </rPr>
      <t>敌方全为潜艇时，敌情填写“全水下”，索敌需求填写敌方</t>
    </r>
    <r>
      <rPr>
        <b/>
        <sz val="8"/>
        <color rgb="FFFF0000"/>
        <rFont val="微软雅黑"/>
        <charset val="134"/>
      </rPr>
      <t>总等级</t>
    </r>
    <r>
      <rPr>
        <sz val="6"/>
        <color theme="1"/>
        <rFont val="微软雅黑"/>
        <charset val="134"/>
      </rPr>
      <t xml:space="preserve">
敌方存在水面舰时，敌情填写“有水上”，索敌需求填写敌方</t>
    </r>
    <r>
      <rPr>
        <b/>
        <sz val="8"/>
        <color rgb="FFFF0000"/>
        <rFont val="微软雅黑"/>
        <charset val="134"/>
      </rPr>
      <t>总索敌</t>
    </r>
  </si>
  <si>
    <t>站位
buff</t>
  </si>
  <si>
    <t>空优
情况</t>
  </si>
  <si>
    <t>系数期望</t>
  </si>
</sst>
</file>

<file path=xl/styles.xml><?xml version="1.0" encoding="utf-8"?>
<styleSheet xmlns="http://schemas.openxmlformats.org/spreadsheetml/2006/main">
  <numFmts count="8">
    <numFmt numFmtId="176" formatCode="h:mm:ss;@"/>
    <numFmt numFmtId="42" formatCode="_ &quot;￥&quot;* #,##0_ ;_ &quot;￥&quot;* \-#,##0_ ;_ &quot;￥&quot;* &quot;-&quot;_ ;_ @_ "/>
    <numFmt numFmtId="177" formatCode="0.00_ "/>
    <numFmt numFmtId="178" formatCode="0.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9" formatCode="[$-F400]h:mm:ss\ AM/PM"/>
  </numFmts>
  <fonts count="57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7"/>
      <color theme="1"/>
      <name val="微软雅黑"/>
      <charset val="134"/>
    </font>
    <font>
      <sz val="6"/>
      <color theme="1"/>
      <name val="微软雅黑"/>
      <charset val="134"/>
    </font>
    <font>
      <sz val="11"/>
      <color theme="1"/>
      <name val="微软雅黑"/>
      <charset val="134"/>
    </font>
    <font>
      <b/>
      <sz val="8"/>
      <color theme="1"/>
      <name val="微软雅黑"/>
      <charset val="134"/>
    </font>
    <font>
      <sz val="6"/>
      <name val="微软雅黑"/>
      <charset val="134"/>
    </font>
    <font>
      <sz val="8"/>
      <name val="微软雅黑"/>
      <charset val="134"/>
    </font>
    <font>
      <sz val="16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8"/>
      <name val="微软雅黑"/>
      <charset val="134"/>
    </font>
    <font>
      <sz val="11"/>
      <name val="宋体"/>
      <charset val="134"/>
      <scheme val="minor"/>
    </font>
    <font>
      <b/>
      <sz val="10"/>
      <color rgb="FF0070C0"/>
      <name val="宋体"/>
      <charset val="134"/>
    </font>
    <font>
      <b/>
      <sz val="10"/>
      <color rgb="FFFF0000"/>
      <name val="宋体"/>
      <charset val="134"/>
    </font>
    <font>
      <b/>
      <sz val="10"/>
      <color rgb="FF00B050"/>
      <name val="宋体"/>
      <charset val="134"/>
    </font>
    <font>
      <b/>
      <sz val="10"/>
      <color rgb="FFFFC000"/>
      <name val="宋体"/>
      <charset val="134"/>
    </font>
    <font>
      <sz val="8"/>
      <color theme="1"/>
      <name val="宋体"/>
      <charset val="134"/>
      <scheme val="minor"/>
    </font>
    <font>
      <sz val="8"/>
      <name val="宋体"/>
      <charset val="134"/>
      <scheme val="minor"/>
    </font>
    <font>
      <b/>
      <sz val="8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9"/>
      <color rgb="FFFF0000"/>
      <name val="微软雅黑"/>
      <charset val="134"/>
    </font>
    <font>
      <b/>
      <sz val="9"/>
      <color theme="6"/>
      <name val="微软雅黑"/>
      <charset val="134"/>
    </font>
    <font>
      <b/>
      <sz val="16"/>
      <color rgb="FFFF0000"/>
      <name val="微软雅黑"/>
      <charset val="134"/>
    </font>
    <font>
      <b/>
      <sz val="8"/>
      <color rgb="FFFF0000"/>
      <name val="微软雅黑"/>
      <charset val="134"/>
    </font>
    <font>
      <b/>
      <sz val="10"/>
      <name val="宋体"/>
      <charset val="134"/>
    </font>
    <font>
      <sz val="10"/>
      <color rgb="FFFF0000"/>
      <name val="宋体"/>
      <charset val="134"/>
    </font>
    <font>
      <sz val="9"/>
      <color rgb="FF0070C0"/>
      <name val="微软雅黑"/>
      <charset val="134"/>
    </font>
    <font>
      <b/>
      <sz val="10"/>
      <color rgb="FFFF0000"/>
      <name val="微软雅黑"/>
      <charset val="134"/>
    </font>
    <font>
      <sz val="9"/>
      <name val="微软雅黑"/>
      <charset val="134"/>
    </font>
    <font>
      <b/>
      <sz val="9"/>
      <name val="宋体"/>
      <charset val="134"/>
    </font>
    <font>
      <sz val="10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EFFB8F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0" tint="-0.35"/>
      </right>
      <top style="thin">
        <color theme="0" tint="-0.35"/>
      </top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/>
      <diagonal/>
    </border>
    <border>
      <left style="medium">
        <color auto="1"/>
      </left>
      <right style="thin">
        <color theme="0" tint="-0.35"/>
      </right>
      <top/>
      <bottom/>
      <diagonal/>
    </border>
    <border>
      <left style="thin">
        <color theme="0" tint="-0.35"/>
      </left>
      <right style="thin">
        <color theme="0" tint="-0.35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35"/>
      </right>
      <top/>
      <bottom style="medium">
        <color auto="1"/>
      </bottom>
      <diagonal/>
    </border>
    <border>
      <left style="thin">
        <color theme="0" tint="-0.35"/>
      </left>
      <right style="thin">
        <color theme="0" tint="-0.35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35"/>
      </left>
      <right/>
      <top style="thin">
        <color theme="0" tint="-0.35"/>
      </top>
      <bottom/>
      <diagonal/>
    </border>
    <border>
      <left/>
      <right/>
      <top style="thin">
        <color theme="0" tint="-0.35"/>
      </top>
      <bottom/>
      <diagonal/>
    </border>
    <border>
      <left style="thin">
        <color theme="0" tint="-0.35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35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35"/>
      </right>
      <top style="thin">
        <color theme="0" tint="-0.35"/>
      </top>
      <bottom/>
      <diagonal/>
    </border>
    <border>
      <left/>
      <right style="thin">
        <color theme="0" tint="-0.35"/>
      </right>
      <top/>
      <bottom/>
      <diagonal/>
    </border>
    <border>
      <left/>
      <right/>
      <top/>
      <bottom style="thin">
        <color theme="0" tint="-0.35"/>
      </bottom>
      <diagonal/>
    </border>
    <border>
      <left style="thin">
        <color theme="0" tint="-0.35"/>
      </left>
      <right/>
      <top/>
      <bottom style="thin">
        <color theme="0" tint="-0.35"/>
      </bottom>
      <diagonal/>
    </border>
    <border>
      <left/>
      <right style="thin">
        <color theme="0" tint="-0.35"/>
      </right>
      <top/>
      <bottom style="thin">
        <color theme="0" tint="-0.35"/>
      </bottom>
      <diagonal/>
    </border>
    <border>
      <left/>
      <right/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/>
      <top style="thin">
        <color theme="0" tint="-0.35"/>
      </top>
      <bottom style="thin">
        <color theme="0" tint="-0.35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theme="0" tint="-0.35"/>
      </left>
      <right style="medium">
        <color auto="1"/>
      </right>
      <top style="thin">
        <color theme="0" tint="-0.35"/>
      </top>
      <bottom/>
      <diagonal/>
    </border>
    <border>
      <left style="thin">
        <color theme="0" tint="-0.35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theme="0" tint="-0.35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 style="thin">
        <color theme="0" tint="-0.35"/>
      </top>
      <bottom/>
      <diagonal/>
    </border>
    <border>
      <left/>
      <right style="medium">
        <color auto="1"/>
      </right>
      <top style="thin">
        <color theme="0" tint="-0.35"/>
      </top>
      <bottom style="thin">
        <color theme="0" tint="-0.35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theme="1"/>
      </right>
      <top/>
      <bottom style="thin">
        <color theme="0" tint="-0.35"/>
      </bottom>
      <diagonal/>
    </border>
    <border>
      <left/>
      <right style="medium">
        <color auto="1"/>
      </right>
      <top style="thin">
        <color theme="0" tint="-0.35"/>
      </top>
      <bottom/>
      <diagonal/>
    </border>
    <border>
      <left/>
      <right style="medium">
        <color theme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5"/>
      </left>
      <right/>
      <top style="medium">
        <color theme="5"/>
      </top>
      <bottom style="medium">
        <color auto="1"/>
      </bottom>
      <diagonal/>
    </border>
    <border>
      <left/>
      <right/>
      <top style="medium">
        <color theme="5"/>
      </top>
      <bottom style="medium">
        <color auto="1"/>
      </bottom>
      <diagonal/>
    </border>
    <border>
      <left/>
      <right style="medium">
        <color auto="1"/>
      </right>
      <top style="medium">
        <color theme="5"/>
      </top>
      <bottom style="medium">
        <color auto="1"/>
      </bottom>
      <diagonal/>
    </border>
    <border>
      <left/>
      <right/>
      <top style="medium">
        <color theme="5"/>
      </top>
      <bottom/>
      <diagonal/>
    </border>
    <border>
      <left style="medium">
        <color theme="1"/>
      </left>
      <right/>
      <top style="medium">
        <color theme="5"/>
      </top>
      <bottom/>
      <diagonal/>
    </border>
    <border>
      <left style="medium">
        <color theme="5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theme="5"/>
      </left>
      <right style="medium">
        <color auto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5"/>
      </left>
      <right style="medium">
        <color auto="1"/>
      </right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 style="medium">
        <color auto="1"/>
      </left>
      <right style="medium">
        <color auto="1"/>
      </right>
      <top/>
      <bottom style="medium">
        <color theme="5"/>
      </bottom>
      <diagonal/>
    </border>
    <border>
      <left style="medium">
        <color theme="1"/>
      </left>
      <right/>
      <top/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/>
      <diagonal/>
    </border>
    <border>
      <left/>
      <right style="medium">
        <color theme="5"/>
      </right>
      <top/>
      <bottom/>
      <diagonal/>
    </border>
    <border>
      <left/>
      <right style="medium">
        <color theme="5"/>
      </right>
      <top style="medium">
        <color theme="1"/>
      </top>
      <bottom/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FF4F81BD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4F81BD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rgb="FF00B05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50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0" fillId="9" borderId="1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2" borderId="121" applyNumberFormat="0" applyFont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3" fillId="0" borderId="115" applyNumberFormat="0" applyFill="0" applyAlignment="0" applyProtection="0">
      <alignment vertical="center"/>
    </xf>
    <xf numFmtId="0" fontId="28" fillId="0" borderId="115" applyNumberFormat="0" applyFill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3" fillId="0" borderId="117" applyNumberFormat="0" applyFill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8" fillId="20" borderId="118" applyNumberFormat="0" applyAlignment="0" applyProtection="0">
      <alignment vertical="center"/>
    </xf>
    <xf numFmtId="0" fontId="37" fillId="20" borderId="116" applyNumberFormat="0" applyAlignment="0" applyProtection="0">
      <alignment vertical="center"/>
    </xf>
    <xf numFmtId="0" fontId="40" fillId="21" borderId="119" applyNumberForma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42" fillId="0" borderId="120" applyNumberFormat="0" applyFill="0" applyAlignment="0" applyProtection="0">
      <alignment vertical="center"/>
    </xf>
    <xf numFmtId="0" fontId="27" fillId="0" borderId="114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</cellStyleXfs>
  <cellXfs count="48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78" fontId="1" fillId="2" borderId="18" xfId="0" applyNumberFormat="1" applyFont="1" applyFill="1" applyBorder="1" applyAlignment="1">
      <alignment horizontal="center" vertical="center"/>
    </xf>
    <xf numFmtId="177" fontId="1" fillId="2" borderId="18" xfId="0" applyNumberFormat="1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78" fontId="1" fillId="2" borderId="32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/>
    </xf>
    <xf numFmtId="0" fontId="4" fillId="0" borderId="4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 wrapText="1"/>
    </xf>
    <xf numFmtId="9" fontId="4" fillId="2" borderId="0" xfId="0" applyNumberFormat="1" applyFont="1" applyFill="1" applyAlignment="1">
      <alignment horizontal="center" vertical="center"/>
    </xf>
    <xf numFmtId="9" fontId="4" fillId="2" borderId="41" xfId="0" applyNumberFormat="1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177" fontId="3" fillId="2" borderId="49" xfId="0" applyNumberFormat="1" applyFont="1" applyFill="1" applyBorder="1" applyAlignment="1">
      <alignment horizontal="center" vertical="center" wrapText="1"/>
    </xf>
    <xf numFmtId="177" fontId="3" fillId="2" borderId="50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1" fillId="3" borderId="51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178" fontId="1" fillId="2" borderId="21" xfId="0" applyNumberFormat="1" applyFont="1" applyFill="1" applyBorder="1" applyAlignment="1">
      <alignment horizontal="center" vertical="center"/>
    </xf>
    <xf numFmtId="178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52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39" xfId="0" applyFont="1" applyBorder="1" applyAlignment="1">
      <alignment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7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8" xfId="0" applyFont="1" applyBorder="1" applyAlignment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 wrapText="1"/>
    </xf>
    <xf numFmtId="0" fontId="1" fillId="3" borderId="59" xfId="0" applyFont="1" applyFill="1" applyBorder="1" applyAlignment="1">
      <alignment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60" xfId="0" applyFont="1" applyFill="1" applyBorder="1" applyAlignment="1">
      <alignment horizontal="center" vertical="center" wrapText="1"/>
    </xf>
    <xf numFmtId="0" fontId="1" fillId="3" borderId="61" xfId="0" applyFont="1" applyFill="1" applyBorder="1" applyAlignment="1">
      <alignment horizontal="center" vertical="center" wrapText="1"/>
    </xf>
    <xf numFmtId="0" fontId="2" fillId="0" borderId="39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1" fillId="2" borderId="59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53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1" fillId="0" borderId="63" xfId="0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 wrapText="1"/>
    </xf>
    <xf numFmtId="0" fontId="1" fillId="2" borderId="28" xfId="0" applyNumberFormat="1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3" borderId="40" xfId="0" applyNumberFormat="1" applyFont="1" applyFill="1" applyBorder="1" applyAlignment="1">
      <alignment horizontal="center" vertical="center"/>
    </xf>
    <xf numFmtId="0" fontId="1" fillId="2" borderId="40" xfId="0" applyNumberFormat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3" borderId="21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2" borderId="71" xfId="0" applyFont="1" applyFill="1" applyBorder="1" applyAlignment="1">
      <alignment horizontal="center" vertical="center"/>
    </xf>
    <xf numFmtId="0" fontId="5" fillId="0" borderId="71" xfId="0" applyFont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2" borderId="72" xfId="0" applyFont="1" applyFill="1" applyBorder="1" applyAlignment="1">
      <alignment horizontal="center" vertical="center"/>
    </xf>
    <xf numFmtId="0" fontId="5" fillId="0" borderId="7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1" fillId="3" borderId="72" xfId="0" applyFont="1" applyFill="1" applyBorder="1" applyAlignment="1">
      <alignment horizontal="center" vertical="center"/>
    </xf>
    <xf numFmtId="0" fontId="1" fillId="3" borderId="75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 wrapText="1"/>
    </xf>
    <xf numFmtId="177" fontId="1" fillId="2" borderId="29" xfId="0" applyNumberFormat="1" applyFont="1" applyFill="1" applyBorder="1" applyAlignment="1">
      <alignment horizontal="center" vertical="center"/>
    </xf>
    <xf numFmtId="177" fontId="1" fillId="2" borderId="41" xfId="0" applyNumberFormat="1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76" xfId="0" applyFont="1" applyBorder="1" applyAlignment="1">
      <alignment horizontal="center" vertical="center" wrapText="1"/>
    </xf>
    <xf numFmtId="0" fontId="1" fillId="3" borderId="66" xfId="0" applyFont="1" applyFill="1" applyBorder="1" applyAlignment="1">
      <alignment horizontal="center" vertical="center"/>
    </xf>
    <xf numFmtId="0" fontId="1" fillId="3" borderId="77" xfId="0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79" xfId="0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0" borderId="81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83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1" fillId="0" borderId="85" xfId="0" applyNumberFormat="1" applyFont="1" applyFill="1" applyBorder="1" applyAlignment="1">
      <alignment horizontal="center" vertical="center"/>
    </xf>
    <xf numFmtId="0" fontId="1" fillId="0" borderId="85" xfId="0" applyFont="1" applyFill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88" xfId="0" applyFont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7" fillId="0" borderId="77" xfId="0" applyFont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0" fillId="0" borderId="90" xfId="0" applyFont="1" applyBorder="1" applyAlignment="1">
      <alignment horizontal="center" vertical="center" wrapText="1"/>
    </xf>
    <xf numFmtId="0" fontId="10" fillId="0" borderId="91" xfId="0" applyFont="1" applyBorder="1" applyAlignment="1">
      <alignment horizontal="center" vertical="center" wrapText="1"/>
    </xf>
    <xf numFmtId="0" fontId="1" fillId="0" borderId="47" xfId="0" applyFont="1" applyFill="1" applyBorder="1" applyAlignment="1">
      <alignment horizontal="center" vertical="center"/>
    </xf>
    <xf numFmtId="0" fontId="10" fillId="0" borderId="8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0" borderId="47" xfId="0" applyFont="1" applyBorder="1" applyAlignment="1">
      <alignment horizontal="center" vertical="center"/>
    </xf>
    <xf numFmtId="0" fontId="7" fillId="0" borderId="9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94" xfId="0" applyNumberFormat="1" applyFont="1" applyFill="1" applyBorder="1" applyAlignment="1">
      <alignment horizontal="center" vertical="center"/>
    </xf>
    <xf numFmtId="0" fontId="1" fillId="0" borderId="94" xfId="0" applyFont="1" applyFill="1" applyBorder="1" applyAlignment="1">
      <alignment horizontal="center" vertical="center"/>
    </xf>
    <xf numFmtId="0" fontId="10" fillId="0" borderId="96" xfId="0" applyFont="1" applyBorder="1" applyAlignment="1">
      <alignment horizontal="center" vertical="center" wrapText="1"/>
    </xf>
    <xf numFmtId="0" fontId="10" fillId="0" borderId="94" xfId="0" applyFont="1" applyBorder="1" applyAlignment="1">
      <alignment horizontal="center" vertical="center" wrapText="1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1" fillId="0" borderId="97" xfId="0" applyFont="1" applyBorder="1" applyAlignment="1">
      <alignment horizontal="center" vertical="center"/>
    </xf>
    <xf numFmtId="0" fontId="1" fillId="0" borderId="98" xfId="0" applyFont="1" applyBorder="1" applyAlignment="1">
      <alignment horizontal="center" vertical="center"/>
    </xf>
    <xf numFmtId="0" fontId="10" fillId="0" borderId="99" xfId="0" applyFont="1" applyBorder="1" applyAlignment="1">
      <alignment horizontal="center" vertical="center" wrapText="1"/>
    </xf>
    <xf numFmtId="0" fontId="10" fillId="0" borderId="98" xfId="0" applyFont="1" applyBorder="1" applyAlignment="1">
      <alignment horizontal="center" vertical="center" wrapText="1"/>
    </xf>
    <xf numFmtId="0" fontId="10" fillId="0" borderId="10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0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02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59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41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47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3" fillId="4" borderId="18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3" fillId="4" borderId="1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3" fillId="4" borderId="18" xfId="0" applyFont="1" applyFill="1" applyBorder="1" applyAlignment="1">
      <alignment horizontal="left" vertical="center" wrapText="1"/>
    </xf>
    <xf numFmtId="0" fontId="0" fillId="3" borderId="10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4" borderId="32" xfId="0" applyFont="1" applyFill="1" applyBorder="1" applyAlignment="1">
      <alignment horizontal="left" vertical="center"/>
    </xf>
    <xf numFmtId="0" fontId="12" fillId="0" borderId="2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13" fillId="4" borderId="12" xfId="0" applyFont="1" applyFill="1" applyBorder="1" applyAlignment="1">
      <alignment horizontal="left" vertical="center" wrapText="1"/>
    </xf>
    <xf numFmtId="0" fontId="13" fillId="4" borderId="21" xfId="0" applyFont="1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3" fillId="4" borderId="29" xfId="0" applyFont="1" applyFill="1" applyBorder="1" applyAlignment="1">
      <alignment horizontal="left" vertical="center" wrapText="1"/>
    </xf>
    <xf numFmtId="0" fontId="13" fillId="4" borderId="0" xfId="0" applyFont="1" applyFill="1" applyAlignment="1">
      <alignment horizontal="left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3" fillId="4" borderId="43" xfId="0" applyFont="1" applyFill="1" applyBorder="1" applyAlignment="1">
      <alignment horizontal="left" vertical="center" wrapText="1"/>
    </xf>
    <xf numFmtId="0" fontId="13" fillId="4" borderId="13" xfId="0" applyFont="1" applyFill="1" applyBorder="1" applyAlignment="1">
      <alignment horizontal="left" vertical="center" wrapText="1"/>
    </xf>
    <xf numFmtId="0" fontId="14" fillId="0" borderId="104" xfId="0" applyFont="1" applyFill="1" applyBorder="1" applyAlignment="1">
      <alignment horizontal="center" vertical="center"/>
    </xf>
    <xf numFmtId="0" fontId="14" fillId="0" borderId="71" xfId="0" applyFont="1" applyFill="1" applyBorder="1" applyAlignment="1">
      <alignment horizontal="center" vertical="center"/>
    </xf>
    <xf numFmtId="0" fontId="14" fillId="0" borderId="105" xfId="0" applyFont="1" applyFill="1" applyBorder="1" applyAlignment="1">
      <alignment horizontal="center" vertical="center"/>
    </xf>
    <xf numFmtId="0" fontId="14" fillId="5" borderId="106" xfId="0" applyFont="1" applyFill="1" applyBorder="1" applyAlignment="1">
      <alignment horizontal="center" vertical="center"/>
    </xf>
    <xf numFmtId="0" fontId="15" fillId="5" borderId="106" xfId="0" applyFont="1" applyFill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/>
    </xf>
    <xf numFmtId="0" fontId="15" fillId="5" borderId="18" xfId="0" applyFont="1" applyFill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0" fillId="2" borderId="102" xfId="0" applyFill="1" applyBorder="1" applyAlignment="1">
      <alignment horizontal="center" vertical="center"/>
    </xf>
    <xf numFmtId="0" fontId="14" fillId="6" borderId="18" xfId="0" applyFont="1" applyFill="1" applyBorder="1" applyAlignment="1">
      <alignment horizontal="center" vertical="center"/>
    </xf>
    <xf numFmtId="0" fontId="15" fillId="6" borderId="18" xfId="0" applyFont="1" applyFill="1" applyBorder="1" applyAlignment="1">
      <alignment horizontal="center" vertical="center"/>
    </xf>
    <xf numFmtId="0" fontId="13" fillId="4" borderId="102" xfId="0" applyFont="1" applyFill="1" applyBorder="1" applyAlignment="1">
      <alignment horizontal="left" vertical="center"/>
    </xf>
    <xf numFmtId="0" fontId="13" fillId="4" borderId="74" xfId="0" applyFont="1" applyFill="1" applyBorder="1" applyAlignment="1">
      <alignment horizontal="left" vertical="center"/>
    </xf>
    <xf numFmtId="0" fontId="14" fillId="7" borderId="18" xfId="0" applyFont="1" applyFill="1" applyBorder="1" applyAlignment="1">
      <alignment horizontal="center" vertical="center"/>
    </xf>
    <xf numFmtId="0" fontId="15" fillId="7" borderId="18" xfId="0" applyFont="1" applyFill="1" applyBorder="1" applyAlignment="1">
      <alignment horizontal="center" vertical="center"/>
    </xf>
    <xf numFmtId="0" fontId="12" fillId="0" borderId="101" xfId="0" applyFont="1" applyBorder="1" applyAlignment="1">
      <alignment horizontal="center" vertical="center"/>
    </xf>
    <xf numFmtId="0" fontId="12" fillId="0" borderId="102" xfId="0" applyFont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4" fillId="0" borderId="107" xfId="0" applyFont="1" applyFill="1" applyBorder="1" applyAlignment="1">
      <alignment horizontal="center" vertical="center"/>
    </xf>
    <xf numFmtId="0" fontId="14" fillId="5" borderId="108" xfId="0" applyFont="1" applyFill="1" applyBorder="1" applyAlignment="1">
      <alignment horizontal="center" vertical="center"/>
    </xf>
    <xf numFmtId="0" fontId="15" fillId="5" borderId="108" xfId="0" applyFont="1" applyFill="1" applyBorder="1" applyAlignment="1">
      <alignment horizontal="center" vertical="center"/>
    </xf>
    <xf numFmtId="0" fontId="13" fillId="4" borderId="102" xfId="0" applyFont="1" applyFill="1" applyBorder="1" applyAlignment="1">
      <alignment horizontal="left" vertical="center" wrapText="1"/>
    </xf>
    <xf numFmtId="0" fontId="13" fillId="4" borderId="109" xfId="0" applyFont="1" applyFill="1" applyBorder="1" applyAlignment="1">
      <alignment horizontal="left" vertical="center"/>
    </xf>
    <xf numFmtId="0" fontId="12" fillId="0" borderId="48" xfId="0" applyFont="1" applyBorder="1" applyAlignment="1">
      <alignment horizontal="center" vertical="center"/>
    </xf>
    <xf numFmtId="0" fontId="14" fillId="0" borderId="110" xfId="0" applyFont="1" applyFill="1" applyBorder="1" applyAlignment="1">
      <alignment horizontal="center" vertical="center"/>
    </xf>
    <xf numFmtId="0" fontId="14" fillId="5" borderId="111" xfId="0" applyFont="1" applyFill="1" applyBorder="1" applyAlignment="1">
      <alignment horizontal="center" vertical="center"/>
    </xf>
    <xf numFmtId="0" fontId="15" fillId="5" borderId="111" xfId="0" applyFont="1" applyFill="1" applyBorder="1" applyAlignment="1">
      <alignment horizontal="center" vertical="center"/>
    </xf>
    <xf numFmtId="0" fontId="13" fillId="4" borderId="59" xfId="0" applyFont="1" applyFill="1" applyBorder="1" applyAlignment="1">
      <alignment horizontal="left" vertical="center" wrapText="1"/>
    </xf>
    <xf numFmtId="0" fontId="13" fillId="4" borderId="41" xfId="0" applyFont="1" applyFill="1" applyBorder="1" applyAlignment="1">
      <alignment horizontal="left" vertical="center" wrapText="1"/>
    </xf>
    <xf numFmtId="0" fontId="14" fillId="0" borderId="103" xfId="0" applyFont="1" applyFill="1" applyBorder="1" applyAlignment="1">
      <alignment horizontal="center" vertical="center"/>
    </xf>
    <xf numFmtId="0" fontId="14" fillId="7" borderId="32" xfId="0" applyFont="1" applyFill="1" applyBorder="1" applyAlignment="1">
      <alignment horizontal="center" vertical="center"/>
    </xf>
    <xf numFmtId="0" fontId="15" fillId="7" borderId="32" xfId="0" applyFont="1" applyFill="1" applyBorder="1" applyAlignment="1">
      <alignment horizontal="center" vertical="center"/>
    </xf>
    <xf numFmtId="0" fontId="13" fillId="4" borderId="47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6" fillId="0" borderId="103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8" fillId="5" borderId="10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9" fillId="5" borderId="18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1" fillId="5" borderId="18" xfId="0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21" fillId="6" borderId="18" xfId="0" applyFont="1" applyFill="1" applyBorder="1" applyAlignment="1">
      <alignment horizontal="center" vertical="center"/>
    </xf>
    <xf numFmtId="0" fontId="19" fillId="6" borderId="18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/>
    </xf>
    <xf numFmtId="0" fontId="18" fillId="7" borderId="18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18" fillId="5" borderId="108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7" borderId="18" xfId="0" applyFont="1" applyFill="1" applyBorder="1" applyAlignment="1">
      <alignment horizontal="center" vertical="center"/>
    </xf>
    <xf numFmtId="0" fontId="19" fillId="7" borderId="11" xfId="0" applyFont="1" applyFill="1" applyBorder="1" applyAlignment="1">
      <alignment horizontal="center" vertical="center"/>
    </xf>
    <xf numFmtId="0" fontId="21" fillId="5" borderId="111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0" fontId="21" fillId="7" borderId="18" xfId="0" applyFont="1" applyFill="1" applyBorder="1" applyAlignment="1">
      <alignment horizontal="center" vertical="center"/>
    </xf>
    <xf numFmtId="0" fontId="20" fillId="7" borderId="32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7" fillId="0" borderId="101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7" fillId="0" borderId="102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7" fillId="0" borderId="109" xfId="0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0" fontId="9" fillId="0" borderId="102" xfId="0" applyFont="1" applyFill="1" applyBorder="1" applyAlignment="1">
      <alignment horizontal="center" vertical="center"/>
    </xf>
    <xf numFmtId="0" fontId="17" fillId="0" borderId="103" xfId="0" applyFont="1" applyFill="1" applyBorder="1" applyAlignment="1">
      <alignment horizontal="center" vertical="center"/>
    </xf>
    <xf numFmtId="0" fontId="9" fillId="0" borderId="109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16" fillId="8" borderId="0" xfId="0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left" vertical="center"/>
    </xf>
    <xf numFmtId="0" fontId="16" fillId="8" borderId="0" xfId="0" applyNumberFormat="1" applyFont="1" applyFill="1" applyAlignment="1">
      <alignment horizontal="center" vertical="center" wrapText="1"/>
    </xf>
    <xf numFmtId="179" fontId="16" fillId="8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176" fontId="22" fillId="0" borderId="0" xfId="0" applyNumberFormat="1" applyFont="1" applyFill="1" applyAlignment="1">
      <alignment horizontal="center" vertical="center"/>
    </xf>
    <xf numFmtId="0" fontId="17" fillId="0" borderId="0" xfId="0" applyFont="1">
      <alignment vertical="center"/>
    </xf>
    <xf numFmtId="0" fontId="16" fillId="8" borderId="0" xfId="0" applyNumberFormat="1" applyFont="1" applyFill="1" applyBorder="1" applyAlignment="1">
      <alignment horizontal="center" vertical="center" wrapText="1"/>
    </xf>
    <xf numFmtId="0" fontId="22" fillId="0" borderId="0" xfId="0" applyNumberFormat="1" applyFont="1" applyAlignment="1">
      <alignment horizontal="center" vertical="center"/>
    </xf>
    <xf numFmtId="0" fontId="23" fillId="0" borderId="0" xfId="0" applyNumberFormat="1" applyFont="1" applyFill="1" applyAlignment="1">
      <alignment horizontal="center" vertical="center"/>
    </xf>
    <xf numFmtId="0" fontId="16" fillId="8" borderId="0" xfId="0" applyFont="1" applyFill="1" applyBorder="1" applyAlignment="1">
      <alignment horizontal="center" vertical="center" wrapText="1"/>
    </xf>
    <xf numFmtId="0" fontId="24" fillId="0" borderId="0" xfId="0" applyNumberFormat="1" applyFont="1" applyFill="1" applyAlignment="1">
      <alignment horizontal="center" vertical="center"/>
    </xf>
    <xf numFmtId="0" fontId="16" fillId="8" borderId="0" xfId="0" applyNumberFormat="1" applyFont="1" applyFill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Fill="1">
      <alignment vertical="center"/>
    </xf>
    <xf numFmtId="0" fontId="25" fillId="0" borderId="1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4" borderId="112" xfId="10" applyFont="1" applyFill="1" applyBorder="1" applyAlignment="1">
      <alignment horizontal="center" vertical="center" wrapText="1"/>
    </xf>
    <xf numFmtId="0" fontId="26" fillId="4" borderId="35" xfId="10" applyFont="1" applyFill="1" applyBorder="1" applyAlignment="1">
      <alignment horizontal="center" vertical="center" wrapText="1"/>
    </xf>
    <xf numFmtId="0" fontId="26" fillId="4" borderId="112" xfId="10" applyFont="1" applyFill="1" applyBorder="1" applyAlignment="1">
      <alignment vertical="center" textRotation="255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113" xfId="0" applyFont="1" applyBorder="1" applyAlignment="1">
      <alignment horizontal="left" vertical="top" wrapText="1"/>
    </xf>
    <xf numFmtId="0" fontId="3" fillId="0" borderId="72" xfId="0" applyFont="1" applyBorder="1" applyAlignment="1">
      <alignment horizontal="left" vertical="top"/>
    </xf>
    <xf numFmtId="0" fontId="25" fillId="0" borderId="101" xfId="0" applyFont="1" applyBorder="1" applyAlignment="1">
      <alignment horizontal="center" vertical="center"/>
    </xf>
    <xf numFmtId="0" fontId="26" fillId="4" borderId="73" xfId="1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left" vertical="center"/>
    </xf>
    <xf numFmtId="0" fontId="3" fillId="0" borderId="102" xfId="0" applyFont="1" applyBorder="1" applyAlignment="1">
      <alignment horizontal="left" vertical="center" wrapText="1"/>
    </xf>
    <xf numFmtId="0" fontId="3" fillId="0" borderId="74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48" xfId="0" applyFont="1" applyBorder="1" applyAlignment="1">
      <alignment horizontal="left" vertical="center" wrapText="1"/>
    </xf>
    <xf numFmtId="0" fontId="3" fillId="0" borderId="75" xfId="0" applyFont="1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3">
    <dxf>
      <fill>
        <patternFill patternType="solid">
          <bgColor theme="5" tint="0.8"/>
        </patternFill>
      </fill>
    </dxf>
    <dxf>
      <fill>
        <patternFill patternType="solid">
          <bgColor rgb="FFF7F7D1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4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rgb="FFFAF7D4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0" tint="-0.05"/>
        </patternFill>
      </fill>
    </dxf>
    <dxf>
      <font>
        <b val="1"/>
        <i val="0"/>
        <color theme="4"/>
      </font>
      <fill>
        <patternFill patternType="solid">
          <bgColor theme="4" tint="0.8"/>
        </patternFill>
      </fill>
    </dxf>
    <dxf>
      <font>
        <b val="1"/>
        <i val="0"/>
        <color theme="6"/>
      </font>
      <fill>
        <patternFill patternType="solid">
          <bgColor theme="6" tint="0.8"/>
        </patternFill>
      </fill>
    </dxf>
    <dxf>
      <font>
        <b val="1"/>
        <i val="0"/>
        <color theme="1"/>
      </font>
      <fill>
        <patternFill patternType="solid">
          <bgColor theme="0" tint="-0.15"/>
        </patternFill>
      </fill>
    </dxf>
    <dxf>
      <font>
        <b val="1"/>
        <i val="0"/>
        <color theme="9"/>
      </font>
      <fill>
        <patternFill patternType="solid">
          <bgColor theme="9" tint="0.8"/>
        </patternFill>
      </fill>
    </dxf>
    <dxf>
      <font>
        <b val="1"/>
        <i val="0"/>
        <color rgb="FFFF0000"/>
      </font>
      <fill>
        <patternFill patternType="solid">
          <bgColor theme="5" tint="0.8"/>
        </patternFill>
      </fill>
    </dxf>
  </dxfs>
  <tableStyles count="0" defaultTableStyle="TableStyleMedium2" defaultPivotStyle="PivotStyleLight16"/>
  <colors>
    <mruColors>
      <color rgb="00FAF7D4"/>
      <color rgb="00F7F7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3337;&#33329;&#20449;&#24687;&#26597;&#35810;&#65288;2023.2.2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各舰船获取情况 "/>
      <sheetName val="改造信息"/>
      <sheetName val="未改造信息"/>
      <sheetName val="舰种|战术|技能信息查询"/>
      <sheetName val="带航速的限制条件检查表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N13"/>
  <sheetViews>
    <sheetView zoomScale="85" zoomScaleNormal="85" topLeftCell="A7" workbookViewId="0">
      <selection activeCell="B7" sqref="B7"/>
    </sheetView>
  </sheetViews>
  <sheetFormatPr defaultColWidth="8.88888888888889" defaultRowHeight="15.6"/>
  <cols>
    <col min="1" max="9" width="8.88888888888889" style="88"/>
    <col min="10" max="10" width="10.9814814814815" style="88" customWidth="1"/>
    <col min="11" max="16384" width="8.88888888888889" style="88"/>
  </cols>
  <sheetData>
    <row r="1" ht="16.35" spans="1:13">
      <c r="A1" s="458"/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</row>
    <row r="2" ht="29" customHeight="1" spans="1:13">
      <c r="A2" s="459"/>
      <c r="B2" s="460" t="s">
        <v>0</v>
      </c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74"/>
    </row>
    <row r="3" ht="29" customHeight="1" spans="1:14">
      <c r="A3" s="459"/>
      <c r="B3" s="462" t="s">
        <v>1</v>
      </c>
      <c r="C3" s="463"/>
      <c r="D3" s="463" t="s">
        <v>2</v>
      </c>
      <c r="E3" s="463"/>
      <c r="F3" s="463" t="s">
        <v>3</v>
      </c>
      <c r="G3" s="463"/>
      <c r="H3" s="463" t="s">
        <v>4</v>
      </c>
      <c r="I3" s="463"/>
      <c r="J3" s="463" t="s">
        <v>5</v>
      </c>
      <c r="K3" s="463"/>
      <c r="L3" s="463"/>
      <c r="M3" s="475"/>
      <c r="N3" s="459"/>
    </row>
    <row r="4" ht="29" customHeight="1" spans="1:13">
      <c r="A4" s="459"/>
      <c r="B4" s="460" t="s">
        <v>6</v>
      </c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74"/>
    </row>
    <row r="5" ht="227" customHeight="1" spans="1:13">
      <c r="A5" s="459"/>
      <c r="B5" s="464" t="s">
        <v>7</v>
      </c>
      <c r="C5" s="465" t="s">
        <v>8</v>
      </c>
      <c r="D5" s="466"/>
      <c r="E5" s="466"/>
      <c r="F5" s="466"/>
      <c r="G5" s="466"/>
      <c r="H5" s="466"/>
      <c r="I5" s="466"/>
      <c r="J5" s="466"/>
      <c r="K5" s="466"/>
      <c r="L5" s="466"/>
      <c r="M5" s="476"/>
    </row>
    <row r="6" ht="45" customHeight="1" spans="1:13">
      <c r="A6" s="459"/>
      <c r="B6" s="464" t="s">
        <v>9</v>
      </c>
      <c r="C6" s="467" t="s">
        <v>10</v>
      </c>
      <c r="D6" s="467"/>
      <c r="E6" s="467"/>
      <c r="F6" s="467"/>
      <c r="G6" s="467"/>
      <c r="H6" s="467"/>
      <c r="I6" s="467"/>
      <c r="J6" s="467"/>
      <c r="K6" s="467"/>
      <c r="L6" s="467"/>
      <c r="M6" s="477"/>
    </row>
    <row r="7" ht="55" customHeight="1" spans="1:13">
      <c r="A7" s="459"/>
      <c r="B7" s="464" t="s">
        <v>11</v>
      </c>
      <c r="C7" s="467" t="s">
        <v>12</v>
      </c>
      <c r="D7" s="467"/>
      <c r="E7" s="467"/>
      <c r="F7" s="467"/>
      <c r="G7" s="467"/>
      <c r="H7" s="467"/>
      <c r="I7" s="467"/>
      <c r="J7" s="467"/>
      <c r="K7" s="467"/>
      <c r="L7" s="467"/>
      <c r="M7" s="477"/>
    </row>
    <row r="8" ht="89" customHeight="1" spans="1:13">
      <c r="A8" s="459"/>
      <c r="B8" s="464" t="s">
        <v>13</v>
      </c>
      <c r="C8" s="468" t="s">
        <v>14</v>
      </c>
      <c r="D8" s="468"/>
      <c r="E8" s="468"/>
      <c r="F8" s="468"/>
      <c r="G8" s="468"/>
      <c r="H8" s="468"/>
      <c r="I8" s="468"/>
      <c r="J8" s="468"/>
      <c r="K8" s="468"/>
      <c r="L8" s="468"/>
      <c r="M8" s="478"/>
    </row>
    <row r="9" ht="247" customHeight="1" spans="1:13">
      <c r="A9" s="459"/>
      <c r="B9" s="464" t="s">
        <v>5</v>
      </c>
      <c r="C9" s="469" t="s">
        <v>15</v>
      </c>
      <c r="D9" s="470"/>
      <c r="E9" s="470"/>
      <c r="F9" s="470"/>
      <c r="G9" s="470"/>
      <c r="H9" s="470"/>
      <c r="I9" s="470"/>
      <c r="J9" s="470"/>
      <c r="K9" s="470"/>
      <c r="L9" s="470"/>
      <c r="M9" s="479"/>
    </row>
    <row r="10" ht="29" customHeight="1" spans="2:13">
      <c r="B10" s="460" t="s">
        <v>16</v>
      </c>
      <c r="C10" s="461"/>
      <c r="D10" s="461"/>
      <c r="E10" s="461"/>
      <c r="F10" s="461"/>
      <c r="G10" s="461"/>
      <c r="H10" s="461"/>
      <c r="I10" s="461"/>
      <c r="J10" s="461"/>
      <c r="K10" s="461"/>
      <c r="L10" s="461"/>
      <c r="M10" s="474"/>
    </row>
    <row r="11" ht="90" customHeight="1" spans="2:13">
      <c r="B11" s="471" t="s">
        <v>17</v>
      </c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80"/>
    </row>
    <row r="12" ht="29" customHeight="1" spans="2:13">
      <c r="B12" s="460" t="s">
        <v>18</v>
      </c>
      <c r="C12" s="461"/>
      <c r="D12" s="461"/>
      <c r="E12" s="461"/>
      <c r="F12" s="461"/>
      <c r="G12" s="461"/>
      <c r="H12" s="461"/>
      <c r="I12" s="461"/>
      <c r="J12" s="461"/>
      <c r="K12" s="461"/>
      <c r="L12" s="461"/>
      <c r="M12" s="474"/>
    </row>
    <row r="13" ht="88" customHeight="1" spans="2:13">
      <c r="B13" s="472" t="s">
        <v>19</v>
      </c>
      <c r="C13" s="473"/>
      <c r="D13" s="473"/>
      <c r="E13" s="473"/>
      <c r="F13" s="473"/>
      <c r="G13" s="473"/>
      <c r="H13" s="473"/>
      <c r="I13" s="473"/>
      <c r="J13" s="473"/>
      <c r="K13" s="473"/>
      <c r="L13" s="473"/>
      <c r="M13" s="481"/>
    </row>
  </sheetData>
  <mergeCells count="17">
    <mergeCell ref="B2:M2"/>
    <mergeCell ref="B3:C3"/>
    <mergeCell ref="D3:E3"/>
    <mergeCell ref="F3:G3"/>
    <mergeCell ref="H3:I3"/>
    <mergeCell ref="J3:K3"/>
    <mergeCell ref="L3:M3"/>
    <mergeCell ref="B4:M4"/>
    <mergeCell ref="C5:M5"/>
    <mergeCell ref="C6:M6"/>
    <mergeCell ref="C7:M7"/>
    <mergeCell ref="C8:M8"/>
    <mergeCell ref="C9:M9"/>
    <mergeCell ref="B10:M10"/>
    <mergeCell ref="B11:M11"/>
    <mergeCell ref="B12:M12"/>
    <mergeCell ref="B13:M13"/>
  </mergeCells>
  <hyperlinks>
    <hyperlink ref="B9" location="'制空|带路|功勋条件检查表'!A1" display="制空航速条件检查表"/>
    <hyperlink ref="B8" location="'舰种|战术|技能信息查询'!A1" display="舰种战术技能&#10;信息查询"/>
    <hyperlink ref="B7" location="未改造信息!A1" display="未改造&#10;信息"/>
    <hyperlink ref="B6" location="改造信息!A1" display="改造&#10;信息"/>
    <hyperlink ref="B5" location="'各舰船获取情况 '!A1" display="各舰船获取&#10;情况(主表)"/>
    <hyperlink ref="B3:C3" location="'各舰船获取情况 '!A1" display="各舰船获取情况&#10;（主表）"/>
    <hyperlink ref="D3:E3" location="改造信息!A1" display="改造信息&#10;（登记改造情况）"/>
    <hyperlink ref="F3:G3" location="未改造信息!A1" display="未改造信息&#10;（登记获取情况）"/>
    <hyperlink ref="H3:I3" location="'舰种|战术|技能信息查询'!A1" display="舰种|战术|技能&#10;信息查询"/>
    <hyperlink ref="J3:K3" location="'制空|带路|功勋条件检查表'!A1" display="制空航速条件检查表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autoPageBreaks="0"/>
  </sheetPr>
  <dimension ref="A1:BV515"/>
  <sheetViews>
    <sheetView workbookViewId="0">
      <pane xSplit="9" ySplit="2" topLeftCell="J489" activePane="bottomRight" state="frozen"/>
      <selection/>
      <selection pane="topRight"/>
      <selection pane="bottomLeft"/>
      <selection pane="bottomRight" activeCell="G489" sqref="G489"/>
    </sheetView>
  </sheetViews>
  <sheetFormatPr defaultColWidth="9" defaultRowHeight="14.4"/>
  <cols>
    <col min="1" max="1" width="3.77777777777778" style="442" customWidth="1"/>
    <col min="2" max="2" width="5.33333333333333" style="442" customWidth="1"/>
    <col min="3" max="3" width="11.7777777777778" style="442" customWidth="1"/>
    <col min="4" max="4" width="5.33333333333333" style="442" customWidth="1"/>
    <col min="5" max="5" width="19.8888888888889" style="442" customWidth="1"/>
    <col min="6" max="6" width="7.22222222222222" style="442" customWidth="1"/>
    <col min="7" max="7" width="4.33333333333333" style="456" customWidth="1"/>
    <col min="8" max="8" width="8.66666666666667" style="442" customWidth="1"/>
    <col min="9" max="9" width="18.2222222222222" style="442" customWidth="1"/>
    <col min="10" max="10" width="4.33333333333333" style="442" customWidth="1"/>
    <col min="11" max="12" width="5.77777777777778" style="442" hidden="1" customWidth="1"/>
    <col min="13" max="13" width="5.44444444444444" style="442" hidden="1" customWidth="1"/>
    <col min="14" max="23" width="4.33333333333333" style="442" hidden="1" customWidth="1"/>
    <col min="24" max="25" width="4.33333333333333" hidden="1" customWidth="1"/>
    <col min="26" max="26" width="5.33333333333333" hidden="1" customWidth="1"/>
    <col min="27" max="27" width="4.33333333333333" hidden="1" customWidth="1"/>
    <col min="28" max="28" width="11.7777777777778" hidden="1" customWidth="1"/>
    <col min="29" max="29" width="5.77777777777778" hidden="1" customWidth="1"/>
    <col min="30" max="30" width="7.22222222222222" hidden="1" customWidth="1"/>
    <col min="31" max="31" width="7.84259259259259" hidden="1" customWidth="1"/>
    <col min="32" max="33" width="4.33333333333333" customWidth="1"/>
    <col min="34" max="34" width="4.55555555555556" hidden="1" customWidth="1"/>
    <col min="35" max="35" width="5.33333333333333" hidden="1" customWidth="1"/>
    <col min="36" max="38" width="7.22222222222222" hidden="1" customWidth="1"/>
    <col min="39" max="40" width="4.33333333333333" customWidth="1"/>
    <col min="41" max="44" width="5.77777777777778" hidden="1" customWidth="1"/>
    <col min="45" max="48" width="7.22222222222222" hidden="1" customWidth="1"/>
    <col min="49" max="50" width="4.33333333333333" style="441" customWidth="1"/>
    <col min="51" max="51" width="13.5555555555556" style="443" hidden="1" customWidth="1"/>
    <col min="52" max="52" width="11.7777777777778" style="443" hidden="1" customWidth="1"/>
    <col min="53" max="54" width="4.33333333333333" style="441" customWidth="1"/>
    <col min="55" max="55" width="8.62962962962963" hidden="1" customWidth="1"/>
    <col min="56" max="56" width="7.22222222222222" style="444" hidden="1" customWidth="1"/>
    <col min="57" max="57" width="20.1111111111111" style="442" hidden="1" customWidth="1"/>
    <col min="58" max="59" width="4.33333333333333" style="443" customWidth="1"/>
    <col min="60" max="60" width="8.11111111111111" hidden="1" customWidth="1"/>
    <col min="61" max="61" width="8.11111111111111" style="444" hidden="1" customWidth="1"/>
    <col min="62" max="62" width="8.11111111111111" style="442" hidden="1" customWidth="1"/>
    <col min="63" max="63" width="8.11111111111111" hidden="1" customWidth="1"/>
    <col min="64" max="64" width="8.11111111111111" style="444" hidden="1" customWidth="1"/>
    <col min="65" max="65" width="8.11111111111111" style="442" hidden="1" customWidth="1"/>
    <col min="66" max="66" width="8.11111111111111" hidden="1" customWidth="1"/>
    <col min="67" max="67" width="8.11111111111111" style="444" hidden="1" customWidth="1"/>
    <col min="68" max="68" width="8.11111111111111" style="442" hidden="1" customWidth="1"/>
    <col min="69" max="69" width="4.33333333333333" style="443" customWidth="1"/>
    <col min="70" max="70" width="5.66666666666667" customWidth="1"/>
    <col min="72" max="72" width="9.14814814814815" customWidth="1"/>
  </cols>
  <sheetData>
    <row r="1" spans="1:70">
      <c r="A1" s="445" t="s">
        <v>20</v>
      </c>
      <c r="B1" s="445"/>
      <c r="C1" s="445"/>
      <c r="D1" s="445"/>
      <c r="E1" s="445"/>
      <c r="F1" s="445" t="s">
        <v>21</v>
      </c>
      <c r="G1" s="445"/>
      <c r="H1" s="445"/>
      <c r="I1" s="445"/>
      <c r="J1" s="457" t="s">
        <v>22</v>
      </c>
      <c r="K1" s="445" t="s">
        <v>23</v>
      </c>
      <c r="L1" s="445"/>
      <c r="M1" s="445"/>
      <c r="N1" s="445"/>
      <c r="O1" s="445"/>
      <c r="P1" s="445"/>
      <c r="Q1" s="445"/>
      <c r="R1" s="445"/>
      <c r="S1" s="445"/>
      <c r="T1" s="445"/>
      <c r="U1" s="445"/>
      <c r="V1" s="445"/>
      <c r="W1" s="445"/>
      <c r="X1" s="445"/>
      <c r="Y1" s="445"/>
      <c r="Z1" s="445"/>
      <c r="AA1" s="445"/>
      <c r="AB1" s="445"/>
      <c r="AC1" s="445"/>
      <c r="AD1" s="445"/>
      <c r="AE1" s="445"/>
      <c r="AF1" s="457" t="s">
        <v>24</v>
      </c>
      <c r="AG1" s="457" t="s">
        <v>25</v>
      </c>
      <c r="AH1" s="445" t="s">
        <v>26</v>
      </c>
      <c r="AI1" s="445"/>
      <c r="AJ1" s="445"/>
      <c r="AK1" s="445"/>
      <c r="AL1" s="445"/>
      <c r="AM1" s="457" t="s">
        <v>27</v>
      </c>
      <c r="AN1" s="457" t="s">
        <v>28</v>
      </c>
      <c r="AO1" s="445" t="s">
        <v>29</v>
      </c>
      <c r="AP1" s="445"/>
      <c r="AQ1" s="445"/>
      <c r="AR1" s="445"/>
      <c r="AS1" s="445"/>
      <c r="AT1" s="445"/>
      <c r="AU1" s="445"/>
      <c r="AV1" s="445"/>
      <c r="AW1" s="457" t="s">
        <v>30</v>
      </c>
      <c r="AX1" s="457" t="s">
        <v>31</v>
      </c>
      <c r="AY1" s="445" t="s">
        <v>31</v>
      </c>
      <c r="AZ1" s="445"/>
      <c r="BA1" s="457" t="s">
        <v>31</v>
      </c>
      <c r="BB1" s="457" t="s">
        <v>32</v>
      </c>
      <c r="BC1" s="445" t="s">
        <v>32</v>
      </c>
      <c r="BD1" s="445"/>
      <c r="BE1" s="445"/>
      <c r="BF1" s="457" t="s">
        <v>32</v>
      </c>
      <c r="BG1" s="457" t="s">
        <v>33</v>
      </c>
      <c r="BH1" s="445" t="s">
        <v>33</v>
      </c>
      <c r="BI1" s="445"/>
      <c r="BJ1" s="445"/>
      <c r="BK1" s="445"/>
      <c r="BL1" s="445"/>
      <c r="BM1" s="445"/>
      <c r="BN1" s="445"/>
      <c r="BO1" s="445"/>
      <c r="BP1" s="445"/>
      <c r="BQ1" s="457" t="s">
        <v>33</v>
      </c>
      <c r="BR1" s="445" t="s">
        <v>34</v>
      </c>
    </row>
    <row r="2" s="441" customFormat="1" spans="1:74">
      <c r="A2" s="445" t="s">
        <v>35</v>
      </c>
      <c r="B2" s="445" t="s">
        <v>36</v>
      </c>
      <c r="C2" s="445" t="s">
        <v>37</v>
      </c>
      <c r="D2" s="445" t="s">
        <v>38</v>
      </c>
      <c r="E2" s="445" t="s">
        <v>39</v>
      </c>
      <c r="F2" s="445" t="s">
        <v>40</v>
      </c>
      <c r="G2" s="445" t="s">
        <v>41</v>
      </c>
      <c r="H2" s="445" t="s">
        <v>42</v>
      </c>
      <c r="I2" s="445" t="s">
        <v>43</v>
      </c>
      <c r="J2" s="457"/>
      <c r="K2" s="445" t="s">
        <v>44</v>
      </c>
      <c r="L2" s="445" t="s">
        <v>45</v>
      </c>
      <c r="M2" s="445" t="s">
        <v>46</v>
      </c>
      <c r="N2" s="445" t="s">
        <v>47</v>
      </c>
      <c r="O2" s="445" t="s">
        <v>48</v>
      </c>
      <c r="P2" s="445" t="s">
        <v>49</v>
      </c>
      <c r="Q2" s="445" t="s">
        <v>50</v>
      </c>
      <c r="R2" s="445" t="s">
        <v>51</v>
      </c>
      <c r="S2" s="445" t="s">
        <v>52</v>
      </c>
      <c r="T2" s="445" t="s">
        <v>53</v>
      </c>
      <c r="U2" s="445" t="s">
        <v>54</v>
      </c>
      <c r="V2" s="445" t="s">
        <v>55</v>
      </c>
      <c r="W2" s="445" t="s">
        <v>56</v>
      </c>
      <c r="X2" s="445" t="s">
        <v>57</v>
      </c>
      <c r="Y2" s="445" t="s">
        <v>58</v>
      </c>
      <c r="Z2" s="445" t="s">
        <v>59</v>
      </c>
      <c r="AA2" s="445" t="s">
        <v>60</v>
      </c>
      <c r="AB2" s="445" t="s">
        <v>61</v>
      </c>
      <c r="AC2" s="445" t="s">
        <v>62</v>
      </c>
      <c r="AD2" s="445" t="s">
        <v>63</v>
      </c>
      <c r="AE2" s="445" t="s">
        <v>64</v>
      </c>
      <c r="AF2" s="457"/>
      <c r="AG2" s="457"/>
      <c r="AH2" s="445" t="s">
        <v>65</v>
      </c>
      <c r="AI2" s="445" t="s">
        <v>66</v>
      </c>
      <c r="AJ2" s="445" t="s">
        <v>67</v>
      </c>
      <c r="AK2" s="445" t="s">
        <v>68</v>
      </c>
      <c r="AL2" s="445" t="s">
        <v>69</v>
      </c>
      <c r="AM2" s="457"/>
      <c r="AN2" s="457"/>
      <c r="AO2" s="445" t="s">
        <v>70</v>
      </c>
      <c r="AP2" s="445" t="s">
        <v>71</v>
      </c>
      <c r="AQ2" s="445" t="s">
        <v>72</v>
      </c>
      <c r="AR2" s="445" t="s">
        <v>73</v>
      </c>
      <c r="AS2" s="445" t="s">
        <v>74</v>
      </c>
      <c r="AT2" s="445" t="s">
        <v>75</v>
      </c>
      <c r="AU2" s="445" t="s">
        <v>76</v>
      </c>
      <c r="AV2" s="445" t="s">
        <v>77</v>
      </c>
      <c r="AW2" s="457"/>
      <c r="AX2" s="457"/>
      <c r="AY2" s="445" t="s">
        <v>78</v>
      </c>
      <c r="AZ2" s="445" t="s">
        <v>79</v>
      </c>
      <c r="BA2" s="457"/>
      <c r="BB2" s="457"/>
      <c r="BC2" s="445" t="s">
        <v>80</v>
      </c>
      <c r="BD2" s="448" t="s">
        <v>81</v>
      </c>
      <c r="BE2" s="445" t="s">
        <v>82</v>
      </c>
      <c r="BF2" s="457"/>
      <c r="BG2" s="457"/>
      <c r="BH2" s="445" t="s">
        <v>83</v>
      </c>
      <c r="BI2" s="445" t="s">
        <v>84</v>
      </c>
      <c r="BJ2" s="445" t="s">
        <v>85</v>
      </c>
      <c r="BK2" s="445" t="s">
        <v>86</v>
      </c>
      <c r="BL2" s="445" t="s">
        <v>87</v>
      </c>
      <c r="BM2" s="445" t="s">
        <v>88</v>
      </c>
      <c r="BN2" s="445" t="s">
        <v>89</v>
      </c>
      <c r="BO2" s="445" t="s">
        <v>90</v>
      </c>
      <c r="BP2" s="445" t="s">
        <v>91</v>
      </c>
      <c r="BQ2" s="457"/>
      <c r="BR2" s="445"/>
      <c r="BS2"/>
      <c r="BT2"/>
      <c r="BU2"/>
      <c r="BV2"/>
    </row>
    <row r="3" spans="1:74">
      <c r="A3" s="442">
        <v>1</v>
      </c>
      <c r="B3" s="442" t="str">
        <f>IF($H3="已改造",VLOOKUP($A3+1000,改造信息!$A$2:$AQ$1002,COLUMN(B2),0),VLOOKUP($A3,未改造信息!$A$2:$AQ$1002,COLUMN(B2),0))</f>
        <v>E</v>
      </c>
      <c r="C3" s="442" t="str">
        <f>IF($H3="已改造",VLOOKUP($A3+1000,改造信息!$A$2:$AQ$1002,COLUMN(C2),0),VLOOKUP($A3,未改造信息!$A$2:$AQ$1002,COLUMN(C2),0))</f>
        <v>战列巡洋舰</v>
      </c>
      <c r="D3" s="442">
        <f>IF($H3="已改造",VLOOKUP($A3+1000,改造信息!$A$2:$AQ$1002,COLUMN(D2),0),VLOOKUP($A3,未改造信息!$A$2:$AQ$1002,COLUMN(D2),0))</f>
        <v>5</v>
      </c>
      <c r="E3" s="442" t="str">
        <f>IF($H3="已改造",VLOOKUP($A3+1000,改造信息!$A$2:$AQ$1002,COLUMN(E2),0),VLOOKUP($A3,未改造信息!$A$2:$AQ$1002,COLUMN(E2),0))</f>
        <v>胡德</v>
      </c>
      <c r="F3" s="442" t="str">
        <f>VLOOKUP(A3,未改造信息!$A$2:$F$1000,COLUMN(F2),0)</f>
        <v>未拥有</v>
      </c>
      <c r="H3" s="442" t="str">
        <f>IF(COUNTIF(改造信息!$A$2:$A$196,A3+1000),IF(VLOOKUP(A3+1000,改造信息!$A$2:$F$502,6,0)="已拥有","已改造","尚未改造"),"未开放改造")</f>
        <v>尚未改造</v>
      </c>
      <c r="I3" s="442" t="str">
        <f>IF(F3="未拥有",BE3,"")</f>
        <v>E6 打捞可获取</v>
      </c>
      <c r="J3" s="445" t="s">
        <v>92</v>
      </c>
      <c r="K3" s="442" t="str">
        <f>IF($H3="已改造",VLOOKUP($A3+1000,改造信息!$A$2:$AQ$1002,COLUMN(K2)-4,0),VLOOKUP($A3,未改造信息!$A$2:$AQ$1002,COLUMN(K2)-4,0))</f>
        <v>主力舰</v>
      </c>
      <c r="L3" s="442" t="str">
        <f>IF($H3="已改造",VLOOKUP($A3+1000,改造信息!$A$2:$AQ$1002,COLUMN(L2)-4,0),VLOOKUP($A3,未改造信息!$A$2:$AQ$1002,COLUMN(L2)-4,0))</f>
        <v>大型舰</v>
      </c>
      <c r="M3" s="442">
        <f>IF($H3="已改造",VLOOKUP($A3+1000,改造信息!$A$2:$AQ$1002,COLUMN(M2)-4,0),VLOOKUP($A3,未改造信息!$A$2:$AQ$1002,COLUMN(M2)-4,0))</f>
        <v>3</v>
      </c>
      <c r="N3" s="442">
        <f>IF($H3="已改造",VLOOKUP($A3+1000,改造信息!$A$2:$AQ$1002,COLUMN(N2)-4,0),VLOOKUP($A3,未改造信息!$A$2:$AQ$1002,COLUMN(N2)-4,0))</f>
        <v>3</v>
      </c>
      <c r="O3" s="442">
        <f>IF($H3="已改造",VLOOKUP($A3+1000,改造信息!$A$2:$AQ$1002,COLUMN(O2)-4,0),VLOOKUP($A3,未改造信息!$A$2:$AQ$1002,COLUMN(O2)-4,0))</f>
        <v>75</v>
      </c>
      <c r="P3" s="442">
        <f>IF($H3="已改造",VLOOKUP($A3+1000,改造信息!$A$2:$AQ$1002,COLUMN(P2)-4,0),VLOOKUP($A3,未改造信息!$A$2:$AQ$1002,COLUMN(P2)-4,0))</f>
        <v>1</v>
      </c>
      <c r="Q3" s="442">
        <f>IF($H3="已改造",VLOOKUP($A3+1000,改造信息!$A$2:$AQ$1002,COLUMN(Q2)-4,0),VLOOKUP($A3,未改造信息!$A$2:$AQ$1002,COLUMN(Q2)-4,0))</f>
        <v>93</v>
      </c>
      <c r="R3" s="442">
        <f>IF($H3="已改造",VLOOKUP($A3+1000,改造信息!$A$2:$AQ$1002,COLUMN(R2)-4,0),VLOOKUP($A3,未改造信息!$A$2:$AQ$1002,COLUMN(R2)-4,0))</f>
        <v>80</v>
      </c>
      <c r="S3" s="442">
        <f>IF($H3="已改造",VLOOKUP($A3+1000,改造信息!$A$2:$AQ$1002,COLUMN(S2)-4,0),VLOOKUP($A3,未改造信息!$A$2:$AQ$1002,COLUMN(S2)-4,0))</f>
        <v>0</v>
      </c>
      <c r="T3" s="442">
        <f>IF($H3="已改造",VLOOKUP($A3+1000,改造信息!$A$2:$AQ$1002,COLUMN(T2)-4,0),VLOOKUP($A3,未改造信息!$A$2:$AQ$1002,COLUMN(T2)-4,0))</f>
        <v>70</v>
      </c>
      <c r="U3" s="442">
        <f>IF($H3="已改造",VLOOKUP($A3+1000,改造信息!$A$2:$AQ$1002,COLUMN(U2)-4,0),VLOOKUP($A3,未改造信息!$A$2:$AQ$1002,COLUMN(U2)-4,0))</f>
        <v>0</v>
      </c>
      <c r="V3" s="442">
        <f>IF($H3="已改造",VLOOKUP($A3+1000,改造信息!$A$2:$AQ$1002,COLUMN(V2)-4,0),VLOOKUP($A3,未改造信息!$A$2:$AQ$1002,COLUMN(V2)-4,0))</f>
        <v>40</v>
      </c>
      <c r="W3" s="442">
        <f>IF($H3="已改造",VLOOKUP($A3+1000,改造信息!$A$2:$AQ$1002,COLUMN(W2)-4,0),VLOOKUP($A3,未改造信息!$A$2:$AQ$1002,COLUMN(W2)-4,0))</f>
        <v>60</v>
      </c>
      <c r="X3" s="442">
        <f>IF($H3="已改造",VLOOKUP($A3+1000,改造信息!$A$2:$AQ$1002,COLUMN(X2)-4,0),VLOOKUP($A3,未改造信息!$A$2:$AQ$1002,COLUMN(X2)-4,0))</f>
        <v>96</v>
      </c>
      <c r="Y3" s="442">
        <f>IF($H3="已改造",VLOOKUP($A3+1000,改造信息!$A$2:$AQ$1002,COLUMN(Y2)-4,0),VLOOKUP($A3,未改造信息!$A$2:$AQ$1002,COLUMN(Y2)-4,0))</f>
        <v>5</v>
      </c>
      <c r="Z3" s="442">
        <f>IF($H3="已改造",VLOOKUP($A3+1000,改造信息!$A$2:$AQ$1002,COLUMN(Z2)-4,0),VLOOKUP($A3,未改造信息!$A$2:$AQ$1002,COLUMN(Z2)-4,0))</f>
        <v>31</v>
      </c>
      <c r="AA3" s="442" t="str">
        <f>IF($H3="已改造",VLOOKUP($A3+1000,改造信息!$A$2:$AQ$1002,COLUMN(AA2)-4,0),VLOOKUP($A3,未改造信息!$A$2:$AQ$1002,COLUMN(AA2)-4,0))</f>
        <v>长</v>
      </c>
      <c r="AB3" s="442" t="str">
        <f>IF($H3="已改造",VLOOKUP($A3+1000,改造信息!$A$2:$AQ$1002,COLUMN(AB2)-4,0),VLOOKUP($A3,未改造信息!$A$2:$AQ$1002,COLUMN(AB2)-4,0))</f>
        <v>[3,3,3,3]</v>
      </c>
      <c r="AC3" s="442">
        <f>IF($H3="已改造",VLOOKUP($A3+1000,改造信息!$A$2:$AQ$1002,COLUMN(AC2)-4,0),VLOOKUP($A3,未改造信息!$A$2:$AQ$1002,COLUMN(AC2)-4,0))</f>
        <v>12</v>
      </c>
      <c r="AD3" s="442">
        <f>IF($H3="已改造",VLOOKUP($A3+1000,改造信息!$A$2:$AQ$1002,COLUMN(AD2)-4,0),VLOOKUP($A3,未改造信息!$A$2:$AQ$1002,COLUMN(AD2)-4,0))</f>
        <v>4</v>
      </c>
      <c r="AE3" s="446" t="str">
        <f>IF($H3="已改造",VLOOKUP($A3+1000,改造信息!$A$2:$AQ$1002,COLUMN(AE2)-4,0),VLOOKUP($A3,未改造信息!$A$2:$AQ$1002,COLUMN(AE2)-4,0))</f>
        <v>E国双联15英寸炮|E国双联4英寸炮|海象式</v>
      </c>
      <c r="AF3" s="445" t="s">
        <v>92</v>
      </c>
      <c r="AG3" s="445" t="s">
        <v>92</v>
      </c>
      <c r="AH3" s="442">
        <f>IF($H3="已改造",VLOOKUP($A3+1000,改造信息!$A$2:$AQ$1002,COLUMN(AH2)-6,0),VLOOKUP($A3,未改造信息!$A$2:$AQ$1002,COLUMN(AH2)-6,0))</f>
        <v>70</v>
      </c>
      <c r="AI3" s="442">
        <f>IF($H3="已改造",VLOOKUP($A3+1000,改造信息!$A$2:$AQ$1002,COLUMN(AI2)-6,0),VLOOKUP($A3,未改造信息!$A$2:$AQ$1002,COLUMN(AI2)-6,0))</f>
        <v>120</v>
      </c>
      <c r="AJ3" s="442">
        <f>IF($H3="已改造",VLOOKUP($A3+1000,改造信息!$A$2:$AQ$1002,COLUMN(AJ2)-6,0),VLOOKUP($A3,未改造信息!$A$2:$AQ$1002,COLUMN(AJ2)-6,0))</f>
        <v>2.88</v>
      </c>
      <c r="AK3" s="442">
        <f>IF($H3="已改造",VLOOKUP($A3+1000,改造信息!$A$2:$AQ$1002,COLUMN(AK2)-6,0),VLOOKUP($A3,未改造信息!$A$2:$AQ$1002,COLUMN(AK2)-6,0))</f>
        <v>5.4</v>
      </c>
      <c r="AL3" s="442">
        <f>IF($H3="已改造",VLOOKUP($A3+1000,改造信息!$A$2:$AQ$1002,COLUMN(AL2)-6,0),VLOOKUP($A3,未改造信息!$A$2:$AQ$1002,COLUMN(AL2)-6,0))</f>
        <v>0.75</v>
      </c>
      <c r="AM3" s="445" t="s">
        <v>92</v>
      </c>
      <c r="AN3" s="445" t="s">
        <v>92</v>
      </c>
      <c r="AO3" s="442">
        <f>IF($H3="已改造",VLOOKUP($A3+1000,改造信息!$A$2:$AQ$1002,COLUMN(AO2)-8,0),VLOOKUP($A3,未改造信息!$A$2:$AQ$1002,COLUMN(AO2)-8,0))</f>
        <v>40</v>
      </c>
      <c r="AP3" s="442">
        <f>IF($H3="已改造",VLOOKUP($A3+1000,改造信息!$A$2:$AQ$1002,COLUMN(AP2)-8,0),VLOOKUP($A3,未改造信息!$A$2:$AQ$1002,COLUMN(AP2)-8,0))</f>
        <v>50</v>
      </c>
      <c r="AQ3" s="442">
        <f>IF($H3="已改造",VLOOKUP($A3+1000,改造信息!$A$2:$AQ$1002,COLUMN(AQ2)-8,0),VLOOKUP($A3,未改造信息!$A$2:$AQ$1002,COLUMN(AQ2)-8,0))</f>
        <v>40</v>
      </c>
      <c r="AR3" s="442">
        <f>IF($H3="已改造",VLOOKUP($A3+1000,改造信息!$A$2:$AQ$1002,COLUMN(AR2)-8,0),VLOOKUP($A3,未改造信息!$A$2:$AQ$1002,COLUMN(AR2)-8,0))</f>
        <v>0</v>
      </c>
      <c r="AS3" s="442">
        <f>IF($H3="已改造",VLOOKUP($A3+1000,改造信息!$A$2:$AQ$1002,COLUMN(AS2)-8,0),VLOOKUP($A3,未改造信息!$A$2:$AQ$1002,COLUMN(AS2)-8,0))</f>
        <v>73</v>
      </c>
      <c r="AT3" s="442">
        <f>IF($H3="已改造",VLOOKUP($A3+1000,改造信息!$A$2:$AQ$1002,COLUMN(AT2)-8,0),VLOOKUP($A3,未改造信息!$A$2:$AQ$1002,COLUMN(AT2)-8,0))</f>
        <v>0</v>
      </c>
      <c r="AU3" s="442">
        <f>IF($H3="已改造",VLOOKUP($A3+1000,改造信息!$A$2:$AQ$1002,COLUMN(AU2)-8,0),VLOOKUP($A3,未改造信息!$A$2:$AQ$1002,COLUMN(AU2)-8,0))</f>
        <v>65</v>
      </c>
      <c r="AV3" s="442">
        <f>IF($H3="已改造",VLOOKUP($A3+1000,改造信息!$A$2:$AQ$1002,COLUMN(AV2)-8,0),VLOOKUP($A3,未改造信息!$A$2:$AQ$1002,COLUMN(AV2)-8,0))</f>
        <v>24</v>
      </c>
      <c r="AW3" s="445" t="s">
        <v>92</v>
      </c>
      <c r="AX3" s="445" t="s">
        <v>92</v>
      </c>
      <c r="AY3" s="442">
        <f>IF($H3="已改造",VLOOKUP($A3+1000,改造信息!$A$2:$AQ$1002,COLUMN(AY2)-10,0),VLOOKUP($A3,未改造信息!$A$2:$AQ$1002,COLUMN(AY2)-10,0))</f>
        <v>0</v>
      </c>
      <c r="AZ3" s="442">
        <f>IF($H3="已改造",VLOOKUP($A3+1000,改造信息!$A$2:$AQ$1002,COLUMN(AZ2)-10,0),VLOOKUP($A3,未改造信息!$A$2:$AQ$1002,COLUMN(AZ2)-10,0))</f>
        <v>0</v>
      </c>
      <c r="BA3" s="445" t="s">
        <v>92</v>
      </c>
      <c r="BB3" s="445" t="s">
        <v>92</v>
      </c>
      <c r="BC3" s="442" t="str">
        <f>IF($H3="尚未改造",VLOOKUP($A3,未改造信息!$A$2:$AQ$1002,COLUMN(BC2)-12,0),"0")</f>
        <v>等级75|战列核心20|钢200</v>
      </c>
      <c r="BD3" s="442">
        <f>VLOOKUP($A3,未改造信息!$A$2:$BA$1002,COLUMN(BD2)-12,0)</f>
        <v>0</v>
      </c>
      <c r="BE3" s="442" t="s">
        <v>93</v>
      </c>
      <c r="BF3" s="445" t="s">
        <v>92</v>
      </c>
      <c r="BG3" s="445" t="s">
        <v>92</v>
      </c>
      <c r="BH3" s="442"/>
      <c r="BI3" s="442"/>
      <c r="BK3" s="442"/>
      <c r="BL3" s="442"/>
      <c r="BN3" s="442"/>
      <c r="BO3" s="442"/>
      <c r="BQ3" s="445" t="s">
        <v>92</v>
      </c>
      <c r="BR3" s="442"/>
      <c r="BS3" s="442"/>
      <c r="BT3" s="442"/>
      <c r="BU3" s="442"/>
      <c r="BV3" s="442"/>
    </row>
    <row r="4" spans="1:74">
      <c r="A4" s="442">
        <v>2</v>
      </c>
      <c r="B4" s="442" t="str">
        <f>IF($H4="已改造",VLOOKUP($A4+1000,改造信息!$A$2:$AQ$1002,COLUMN(B3),0),VLOOKUP($A4,未改造信息!$A$2:$AQ$1002,COLUMN(B3),0))</f>
        <v>J</v>
      </c>
      <c r="C4" s="442" t="str">
        <f>IF($H4="已改造",VLOOKUP($A4+1000,改造信息!$A$2:$AQ$1002,COLUMN(C3),0),VLOOKUP($A4,未改造信息!$A$2:$AQ$1002,COLUMN(C3),0))</f>
        <v>战列舰</v>
      </c>
      <c r="D4" s="442">
        <f>IF($H4="已改造",VLOOKUP($A4+1000,改造信息!$A$2:$AQ$1002,COLUMN(D3),0),VLOOKUP($A4,未改造信息!$A$2:$AQ$1002,COLUMN(D3),0))</f>
        <v>3</v>
      </c>
      <c r="E4" s="442" t="str">
        <f>IF($H4="已改造",VLOOKUP($A4+1000,改造信息!$A$2:$AQ$1002,COLUMN(E3),0),VLOOKUP($A4,未改造信息!$A$2:$AQ$1002,COLUMN(E3),0))</f>
        <v>扶桑</v>
      </c>
      <c r="F4" s="442" t="str">
        <f>VLOOKUP(A4,未改造信息!$A$2:$F$1000,COLUMN(F3),0)</f>
        <v>未拥有</v>
      </c>
      <c r="H4" s="442" t="str">
        <f>IF(COUNTIF(改造信息!$A$2:$A$196,A4+1000),IF(VLOOKUP(A4+1000,改造信息!$A$2:$F$502,6,0)="已拥有","已改造","尚未改造"),"未开放改造")</f>
        <v>尚未改造</v>
      </c>
      <c r="I4" s="442" t="str">
        <f>IF(F4="未拥有",BE4,"")</f>
        <v>仅打捞可获取</v>
      </c>
      <c r="J4" s="445" t="s">
        <v>92</v>
      </c>
      <c r="K4" s="442" t="str">
        <f>IF($H4="已改造",VLOOKUP($A4+1000,改造信息!$A$2:$AQ$1002,COLUMN(K3)-4,0),VLOOKUP($A4,未改造信息!$A$2:$AQ$1002,COLUMN(K3)-4,0))</f>
        <v>主力舰</v>
      </c>
      <c r="L4" s="442" t="str">
        <f>IF($H4="已改造",VLOOKUP($A4+1000,改造信息!$A$2:$AQ$1002,COLUMN(L3)-4,0),VLOOKUP($A4,未改造信息!$A$2:$AQ$1002,COLUMN(L3)-4,0))</f>
        <v>大型舰</v>
      </c>
      <c r="M4" s="442">
        <f>IF($H4="已改造",VLOOKUP($A4+1000,改造信息!$A$2:$AQ$1002,COLUMN(M3)-4,0),VLOOKUP($A4,未改造信息!$A$2:$AQ$1002,COLUMN(M3)-4,0))</f>
        <v>2</v>
      </c>
      <c r="N4" s="442">
        <f>IF($H4="已改造",VLOOKUP($A4+1000,改造信息!$A$2:$AQ$1002,COLUMN(N3)-4,0),VLOOKUP($A4,未改造信息!$A$2:$AQ$1002,COLUMN(N3)-4,0))</f>
        <v>2</v>
      </c>
      <c r="O4" s="442">
        <f>IF($H4="已改造",VLOOKUP($A4+1000,改造信息!$A$2:$AQ$1002,COLUMN(O3)-4,0),VLOOKUP($A4,未改造信息!$A$2:$AQ$1002,COLUMN(O3)-4,0))</f>
        <v>67</v>
      </c>
      <c r="P4" s="442">
        <f>IF($H4="已改造",VLOOKUP($A4+1000,改造信息!$A$2:$AQ$1002,COLUMN(P3)-4,0),VLOOKUP($A4,未改造信息!$A$2:$AQ$1002,COLUMN(P3)-4,0))</f>
        <v>1</v>
      </c>
      <c r="Q4" s="442">
        <f>IF($H4="已改造",VLOOKUP($A4+1000,改造信息!$A$2:$AQ$1002,COLUMN(Q3)-4,0),VLOOKUP($A4,未改造信息!$A$2:$AQ$1002,COLUMN(Q3)-4,0))</f>
        <v>90</v>
      </c>
      <c r="R4" s="442">
        <f>IF($H4="已改造",VLOOKUP($A4+1000,改造信息!$A$2:$AQ$1002,COLUMN(R3)-4,0),VLOOKUP($A4,未改造信息!$A$2:$AQ$1002,COLUMN(R3)-4,0))</f>
        <v>81</v>
      </c>
      <c r="S4" s="442">
        <f>IF($H4="已改造",VLOOKUP($A4+1000,改造信息!$A$2:$AQ$1002,COLUMN(S3)-4,0),VLOOKUP($A4,未改造信息!$A$2:$AQ$1002,COLUMN(S3)-4,0))</f>
        <v>0</v>
      </c>
      <c r="T4" s="442">
        <f>IF($H4="已改造",VLOOKUP($A4+1000,改造信息!$A$2:$AQ$1002,COLUMN(T3)-4,0),VLOOKUP($A4,未改造信息!$A$2:$AQ$1002,COLUMN(T3)-4,0))</f>
        <v>50</v>
      </c>
      <c r="U4" s="442">
        <f>IF($H4="已改造",VLOOKUP($A4+1000,改造信息!$A$2:$AQ$1002,COLUMN(U3)-4,0),VLOOKUP($A4,未改造信息!$A$2:$AQ$1002,COLUMN(U3)-4,0))</f>
        <v>0</v>
      </c>
      <c r="V4" s="442">
        <f>IF($H4="已改造",VLOOKUP($A4+1000,改造信息!$A$2:$AQ$1002,COLUMN(V3)-4,0),VLOOKUP($A4,未改造信息!$A$2:$AQ$1002,COLUMN(V3)-4,0))</f>
        <v>36</v>
      </c>
      <c r="W4" s="442">
        <f>IF($H4="已改造",VLOOKUP($A4+1000,改造信息!$A$2:$AQ$1002,COLUMN(W3)-4,0),VLOOKUP($A4,未改造信息!$A$2:$AQ$1002,COLUMN(W3)-4,0))</f>
        <v>43</v>
      </c>
      <c r="X4" s="442">
        <f>IF($H4="已改造",VLOOKUP($A4+1000,改造信息!$A$2:$AQ$1002,COLUMN(X3)-4,0),VLOOKUP($A4,未改造信息!$A$2:$AQ$1002,COLUMN(X3)-4,0))</f>
        <v>94</v>
      </c>
      <c r="Y4" s="442">
        <f>IF($H4="已改造",VLOOKUP($A4+1000,改造信息!$A$2:$AQ$1002,COLUMN(Y3)-4,0),VLOOKUP($A4,未改造信息!$A$2:$AQ$1002,COLUMN(Y3)-4,0))</f>
        <v>7</v>
      </c>
      <c r="Z4" s="442">
        <f>IF($H4="已改造",VLOOKUP($A4+1000,改造信息!$A$2:$AQ$1002,COLUMN(Z3)-4,0),VLOOKUP($A4,未改造信息!$A$2:$AQ$1002,COLUMN(Z3)-4,0))</f>
        <v>25</v>
      </c>
      <c r="AA4" s="442" t="str">
        <f>IF($H4="已改造",VLOOKUP($A4+1000,改造信息!$A$2:$AQ$1002,COLUMN(AA3)-4,0),VLOOKUP($A4,未改造信息!$A$2:$AQ$1002,COLUMN(AA3)-4,0))</f>
        <v>长</v>
      </c>
      <c r="AB4" s="442" t="str">
        <f>IF($H4="已改造",VLOOKUP($A4+1000,改造信息!$A$2:$AQ$1002,COLUMN(AB3)-4,0),VLOOKUP($A4,未改造信息!$A$2:$AQ$1002,COLUMN(AB3)-4,0))</f>
        <v>[3,3,3,3]</v>
      </c>
      <c r="AC4" s="442">
        <f>IF($H4="已改造",VLOOKUP($A4+1000,改造信息!$A$2:$AQ$1002,COLUMN(AC3)-4,0),VLOOKUP($A4,未改造信息!$A$2:$AQ$1002,COLUMN(AC3)-4,0))</f>
        <v>12</v>
      </c>
      <c r="AD4" s="442">
        <f>IF($H4="已改造",VLOOKUP($A4+1000,改造信息!$A$2:$AQ$1002,COLUMN(AD3)-4,0),VLOOKUP($A4,未改造信息!$A$2:$AQ$1002,COLUMN(AD3)-4,0))</f>
        <v>4</v>
      </c>
      <c r="AE4" s="446" t="str">
        <f>IF($H4="已改造",VLOOKUP($A4+1000,改造信息!$A$2:$AQ$1002,COLUMN(AE3)-4,0),VLOOKUP($A4,未改造信息!$A$2:$AQ$1002,COLUMN(AE3)-4,0))</f>
        <v>J国35.6厘米连装炮|J国15.2厘米单装炮</v>
      </c>
      <c r="AF4" s="445" t="s">
        <v>92</v>
      </c>
      <c r="AG4" s="445" t="s">
        <v>92</v>
      </c>
      <c r="AH4" s="442">
        <f>IF($H4="已改造",VLOOKUP($A4+1000,改造信息!$A$2:$AQ$1002,COLUMN(AH3)-6,0),VLOOKUP($A4,未改造信息!$A$2:$AQ$1002,COLUMN(AH3)-6,0))</f>
        <v>85</v>
      </c>
      <c r="AI4" s="442">
        <f>IF($H4="已改造",VLOOKUP($A4+1000,改造信息!$A$2:$AQ$1002,COLUMN(AI3)-6,0),VLOOKUP($A4,未改造信息!$A$2:$AQ$1002,COLUMN(AI3)-6,0))</f>
        <v>120</v>
      </c>
      <c r="AJ4" s="442">
        <f>IF($H4="已改造",VLOOKUP($A4+1000,改造信息!$A$2:$AQ$1002,COLUMN(AJ3)-6,0),VLOOKUP($A4,未改造信息!$A$2:$AQ$1002,COLUMN(AJ3)-6,0))</f>
        <v>2.5</v>
      </c>
      <c r="AK4" s="442">
        <f>IF($H4="已改造",VLOOKUP($A4+1000,改造信息!$A$2:$AQ$1002,COLUMN(AK3)-6,0),VLOOKUP($A4,未改造信息!$A$2:$AQ$1002,COLUMN(AK3)-6,0))</f>
        <v>5.1</v>
      </c>
      <c r="AL4" s="442">
        <f>IF($H4="已改造",VLOOKUP($A4+1000,改造信息!$A$2:$AQ$1002,COLUMN(AL3)-6,0),VLOOKUP($A4,未改造信息!$A$2:$AQ$1002,COLUMN(AL3)-6,0))</f>
        <v>1</v>
      </c>
      <c r="AM4" s="445" t="s">
        <v>92</v>
      </c>
      <c r="AN4" s="445" t="s">
        <v>92</v>
      </c>
      <c r="AO4" s="442">
        <f>IF($H4="已改造",VLOOKUP($A4+1000,改造信息!$A$2:$AQ$1002,COLUMN(AO3)-8,0),VLOOKUP($A4,未改造信息!$A$2:$AQ$1002,COLUMN(AO3)-8,0))</f>
        <v>50</v>
      </c>
      <c r="AP4" s="442">
        <f>IF($H4="已改造",VLOOKUP($A4+1000,改造信息!$A$2:$AQ$1002,COLUMN(AP3)-8,0),VLOOKUP($A4,未改造信息!$A$2:$AQ$1002,COLUMN(AP3)-8,0))</f>
        <v>60</v>
      </c>
      <c r="AQ4" s="442">
        <f>IF($H4="已改造",VLOOKUP($A4+1000,改造信息!$A$2:$AQ$1002,COLUMN(AQ3)-8,0),VLOOKUP($A4,未改造信息!$A$2:$AQ$1002,COLUMN(AQ3)-8,0))</f>
        <v>60</v>
      </c>
      <c r="AR4" s="442">
        <f>IF($H4="已改造",VLOOKUP($A4+1000,改造信息!$A$2:$AQ$1002,COLUMN(AR3)-8,0),VLOOKUP($A4,未改造信息!$A$2:$AQ$1002,COLUMN(AR3)-8,0))</f>
        <v>0</v>
      </c>
      <c r="AS4" s="442">
        <f>IF($H4="已改造",VLOOKUP($A4+1000,改造信息!$A$2:$AQ$1002,COLUMN(AS3)-8,0),VLOOKUP($A4,未改造信息!$A$2:$AQ$1002,COLUMN(AS3)-8,0))</f>
        <v>70</v>
      </c>
      <c r="AT4" s="442">
        <f>IF($H4="已改造",VLOOKUP($A4+1000,改造信息!$A$2:$AQ$1002,COLUMN(AT3)-8,0),VLOOKUP($A4,未改造信息!$A$2:$AQ$1002,COLUMN(AT3)-8,0))</f>
        <v>0</v>
      </c>
      <c r="AU4" s="442">
        <f>IF($H4="已改造",VLOOKUP($A4+1000,改造信息!$A$2:$AQ$1002,COLUMN(AU3)-8,0),VLOOKUP($A4,未改造信息!$A$2:$AQ$1002,COLUMN(AU3)-8,0))</f>
        <v>61</v>
      </c>
      <c r="AV4" s="442">
        <f>IF($H4="已改造",VLOOKUP($A4+1000,改造信息!$A$2:$AQ$1002,COLUMN(AV3)-8,0),VLOOKUP($A4,未改造信息!$A$2:$AQ$1002,COLUMN(AV3)-8,0))</f>
        <v>10</v>
      </c>
      <c r="AW4" s="445" t="s">
        <v>92</v>
      </c>
      <c r="AX4" s="445" t="s">
        <v>92</v>
      </c>
      <c r="AY4" s="442">
        <f>IF($H4="已改造",VLOOKUP($A4+1000,改造信息!$A$2:$AQ$1002,COLUMN(AY3)-10,0),VLOOKUP($A4,未改造信息!$A$2:$AQ$1002,COLUMN(AY3)-10,0))</f>
        <v>0</v>
      </c>
      <c r="AZ4" s="442">
        <f>IF($H4="已改造",VLOOKUP($A4+1000,改造信息!$A$2:$AQ$1002,COLUMN(AZ3)-10,0),VLOOKUP($A4,未改造信息!$A$2:$AQ$1002,COLUMN(AZ3)-10,0))</f>
        <v>0</v>
      </c>
      <c r="BA4" s="445" t="s">
        <v>92</v>
      </c>
      <c r="BB4" s="445" t="s">
        <v>92</v>
      </c>
      <c r="BC4" s="446" t="str">
        <f>IF($H4="尚未改造",VLOOKUP($A4,未改造信息!$A$2:$AQ$1002,COLUMN(BC3)-12,0),"0")</f>
        <v>等级20|战列核心4|弹400|钢600</v>
      </c>
      <c r="BD4" s="442">
        <f>VLOOKUP($A4,未改造信息!$A$2:$BA$1002,COLUMN(BD3)-12,0)</f>
        <v>0</v>
      </c>
      <c r="BE4" s="442" t="s">
        <v>94</v>
      </c>
      <c r="BF4" s="445" t="s">
        <v>92</v>
      </c>
      <c r="BG4" s="445" t="s">
        <v>92</v>
      </c>
      <c r="BH4" s="446"/>
      <c r="BI4" s="442"/>
      <c r="BK4" s="446"/>
      <c r="BL4" s="442"/>
      <c r="BN4" s="446"/>
      <c r="BO4" s="442"/>
      <c r="BQ4" s="445" t="s">
        <v>92</v>
      </c>
      <c r="BR4" s="442"/>
      <c r="BS4" s="442"/>
      <c r="BT4" s="442"/>
      <c r="BU4" s="442"/>
      <c r="BV4" s="442"/>
    </row>
    <row r="5" spans="1:74">
      <c r="A5" s="442">
        <v>3</v>
      </c>
      <c r="B5" s="442" t="str">
        <f>IF($H5="已改造",VLOOKUP($A5+1000,改造信息!$A$2:$AQ$1002,COLUMN(B4),0),VLOOKUP($A5,未改造信息!$A$2:$AQ$1002,COLUMN(B4),0))</f>
        <v>J</v>
      </c>
      <c r="C5" s="442" t="str">
        <f>IF($H5="已改造",VLOOKUP($A5+1000,改造信息!$A$2:$AQ$1002,COLUMN(C4),0),VLOOKUP($A5,未改造信息!$A$2:$AQ$1002,COLUMN(C4),0))</f>
        <v>战列舰</v>
      </c>
      <c r="D5" s="442">
        <f>IF($H5="已改造",VLOOKUP($A5+1000,改造信息!$A$2:$AQ$1002,COLUMN(D4),0),VLOOKUP($A5,未改造信息!$A$2:$AQ$1002,COLUMN(D4),0))</f>
        <v>3</v>
      </c>
      <c r="E5" s="442" t="str">
        <f>IF($H5="已改造",VLOOKUP($A5+1000,改造信息!$A$2:$AQ$1002,COLUMN(E4),0),VLOOKUP($A5,未改造信息!$A$2:$AQ$1002,COLUMN(E4),0))</f>
        <v>山城</v>
      </c>
      <c r="F5" s="442" t="str">
        <f>VLOOKUP(A5,未改造信息!$A$2:$F$1000,COLUMN(F4),0)</f>
        <v>未拥有</v>
      </c>
      <c r="H5" s="442" t="str">
        <f>IF(COUNTIF(改造信息!$A$2:$A$196,A5+1000),IF(VLOOKUP(A5+1000,改造信息!$A$2:$F$502,6,0)="已拥有","已改造","尚未改造"),"未开放改造")</f>
        <v>尚未改造</v>
      </c>
      <c r="I5" s="442" t="str">
        <f>IF(F5="未拥有",BE5,"")</f>
        <v>仅打捞可获取</v>
      </c>
      <c r="J5" s="445" t="s">
        <v>92</v>
      </c>
      <c r="K5" s="442" t="str">
        <f>IF($H5="已改造",VLOOKUP($A5+1000,改造信息!$A$2:$AQ$1002,COLUMN(K4)-4,0),VLOOKUP($A5,未改造信息!$A$2:$AQ$1002,COLUMN(K4)-4,0))</f>
        <v>主力舰</v>
      </c>
      <c r="L5" s="442" t="str">
        <f>IF($H5="已改造",VLOOKUP($A5+1000,改造信息!$A$2:$AQ$1002,COLUMN(L4)-4,0),VLOOKUP($A5,未改造信息!$A$2:$AQ$1002,COLUMN(L4)-4,0))</f>
        <v>大型舰</v>
      </c>
      <c r="M5" s="442">
        <f>IF($H5="已改造",VLOOKUP($A5+1000,改造信息!$A$2:$AQ$1002,COLUMN(M4)-4,0),VLOOKUP($A5,未改造信息!$A$2:$AQ$1002,COLUMN(M4)-4,0))</f>
        <v>2</v>
      </c>
      <c r="N5" s="442">
        <f>IF($H5="已改造",VLOOKUP($A5+1000,改造信息!$A$2:$AQ$1002,COLUMN(N4)-4,0),VLOOKUP($A5,未改造信息!$A$2:$AQ$1002,COLUMN(N4)-4,0))</f>
        <v>2</v>
      </c>
      <c r="O5" s="442">
        <f>IF($H5="已改造",VLOOKUP($A5+1000,改造信息!$A$2:$AQ$1002,COLUMN(O4)-4,0),VLOOKUP($A5,未改造信息!$A$2:$AQ$1002,COLUMN(O4)-4,0))</f>
        <v>67</v>
      </c>
      <c r="P5" s="442">
        <f>IF($H5="已改造",VLOOKUP($A5+1000,改造信息!$A$2:$AQ$1002,COLUMN(P4)-4,0),VLOOKUP($A5,未改造信息!$A$2:$AQ$1002,COLUMN(P4)-4,0))</f>
        <v>1</v>
      </c>
      <c r="Q5" s="442">
        <f>IF($H5="已改造",VLOOKUP($A5+1000,改造信息!$A$2:$AQ$1002,COLUMN(Q4)-4,0),VLOOKUP($A5,未改造信息!$A$2:$AQ$1002,COLUMN(Q4)-4,0))</f>
        <v>90</v>
      </c>
      <c r="R5" s="442">
        <f>IF($H5="已改造",VLOOKUP($A5+1000,改造信息!$A$2:$AQ$1002,COLUMN(R4)-4,0),VLOOKUP($A5,未改造信息!$A$2:$AQ$1002,COLUMN(R4)-4,0))</f>
        <v>81</v>
      </c>
      <c r="S5" s="442">
        <f>IF($H5="已改造",VLOOKUP($A5+1000,改造信息!$A$2:$AQ$1002,COLUMN(S4)-4,0),VLOOKUP($A5,未改造信息!$A$2:$AQ$1002,COLUMN(S4)-4,0))</f>
        <v>0</v>
      </c>
      <c r="T5" s="442">
        <f>IF($H5="已改造",VLOOKUP($A5+1000,改造信息!$A$2:$AQ$1002,COLUMN(T4)-4,0),VLOOKUP($A5,未改造信息!$A$2:$AQ$1002,COLUMN(T4)-4,0))</f>
        <v>50</v>
      </c>
      <c r="U5" s="442">
        <f>IF($H5="已改造",VLOOKUP($A5+1000,改造信息!$A$2:$AQ$1002,COLUMN(U4)-4,0),VLOOKUP($A5,未改造信息!$A$2:$AQ$1002,COLUMN(U4)-4,0))</f>
        <v>0</v>
      </c>
      <c r="V5" s="442">
        <f>IF($H5="已改造",VLOOKUP($A5+1000,改造信息!$A$2:$AQ$1002,COLUMN(V4)-4,0),VLOOKUP($A5,未改造信息!$A$2:$AQ$1002,COLUMN(V4)-4,0))</f>
        <v>36</v>
      </c>
      <c r="W5" s="442">
        <f>IF($H5="已改造",VLOOKUP($A5+1000,改造信息!$A$2:$AQ$1002,COLUMN(W4)-4,0),VLOOKUP($A5,未改造信息!$A$2:$AQ$1002,COLUMN(W4)-4,0))</f>
        <v>43</v>
      </c>
      <c r="X5" s="442">
        <f>IF($H5="已改造",VLOOKUP($A5+1000,改造信息!$A$2:$AQ$1002,COLUMN(X4)-4,0),VLOOKUP($A5,未改造信息!$A$2:$AQ$1002,COLUMN(X4)-4,0))</f>
        <v>94</v>
      </c>
      <c r="Y5" s="442">
        <f>IF($H5="已改造",VLOOKUP($A5+1000,改造信息!$A$2:$AQ$1002,COLUMN(Y4)-4,0),VLOOKUP($A5,未改造信息!$A$2:$AQ$1002,COLUMN(Y4)-4,0))</f>
        <v>7</v>
      </c>
      <c r="Z5" s="442">
        <f>IF($H5="已改造",VLOOKUP($A5+1000,改造信息!$A$2:$AQ$1002,COLUMN(Z4)-4,0),VLOOKUP($A5,未改造信息!$A$2:$AQ$1002,COLUMN(Z4)-4,0))</f>
        <v>25</v>
      </c>
      <c r="AA5" s="442" t="str">
        <f>IF($H5="已改造",VLOOKUP($A5+1000,改造信息!$A$2:$AQ$1002,COLUMN(AA4)-4,0),VLOOKUP($A5,未改造信息!$A$2:$AQ$1002,COLUMN(AA4)-4,0))</f>
        <v>长</v>
      </c>
      <c r="AB5" s="442" t="str">
        <f>IF($H5="已改造",VLOOKUP($A5+1000,改造信息!$A$2:$AQ$1002,COLUMN(AB4)-4,0),VLOOKUP($A5,未改造信息!$A$2:$AQ$1002,COLUMN(AB4)-4,0))</f>
        <v>[3,3,3,3]</v>
      </c>
      <c r="AC5" s="442">
        <f>IF($H5="已改造",VLOOKUP($A5+1000,改造信息!$A$2:$AQ$1002,COLUMN(AC4)-4,0),VLOOKUP($A5,未改造信息!$A$2:$AQ$1002,COLUMN(AC4)-4,0))</f>
        <v>12</v>
      </c>
      <c r="AD5" s="442">
        <f>IF($H5="已改造",VLOOKUP($A5+1000,改造信息!$A$2:$AQ$1002,COLUMN(AD4)-4,0),VLOOKUP($A5,未改造信息!$A$2:$AQ$1002,COLUMN(AD4)-4,0))</f>
        <v>4</v>
      </c>
      <c r="AE5" s="446" t="str">
        <f>IF($H5="已改造",VLOOKUP($A5+1000,改造信息!$A$2:$AQ$1002,COLUMN(AE4)-4,0),VLOOKUP($A5,未改造信息!$A$2:$AQ$1002,COLUMN(AE4)-4,0))</f>
        <v>J国35.6厘米连装炮|J国15.2厘米单装炮</v>
      </c>
      <c r="AF5" s="445" t="s">
        <v>92</v>
      </c>
      <c r="AG5" s="445" t="s">
        <v>92</v>
      </c>
      <c r="AH5" s="442">
        <f>IF($H5="已改造",VLOOKUP($A5+1000,改造信息!$A$2:$AQ$1002,COLUMN(AH4)-6,0),VLOOKUP($A5,未改造信息!$A$2:$AQ$1002,COLUMN(AH4)-6,0))</f>
        <v>85</v>
      </c>
      <c r="AI5" s="442">
        <f>IF($H5="已改造",VLOOKUP($A5+1000,改造信息!$A$2:$AQ$1002,COLUMN(AI4)-6,0),VLOOKUP($A5,未改造信息!$A$2:$AQ$1002,COLUMN(AI4)-6,0))</f>
        <v>120</v>
      </c>
      <c r="AJ5" s="442">
        <f>IF($H5="已改造",VLOOKUP($A5+1000,改造信息!$A$2:$AQ$1002,COLUMN(AJ4)-6,0),VLOOKUP($A5,未改造信息!$A$2:$AQ$1002,COLUMN(AJ4)-6,0))</f>
        <v>2.5</v>
      </c>
      <c r="AK5" s="442">
        <f>IF($H5="已改造",VLOOKUP($A5+1000,改造信息!$A$2:$AQ$1002,COLUMN(AK4)-6,0),VLOOKUP($A5,未改造信息!$A$2:$AQ$1002,COLUMN(AK4)-6,0))</f>
        <v>5.1</v>
      </c>
      <c r="AL5" s="442">
        <f>IF($H5="已改造",VLOOKUP($A5+1000,改造信息!$A$2:$AQ$1002,COLUMN(AL4)-6,0),VLOOKUP($A5,未改造信息!$A$2:$AQ$1002,COLUMN(AL4)-6,0))</f>
        <v>1</v>
      </c>
      <c r="AM5" s="445" t="s">
        <v>92</v>
      </c>
      <c r="AN5" s="445" t="s">
        <v>92</v>
      </c>
      <c r="AO5" s="442">
        <f>IF($H5="已改造",VLOOKUP($A5+1000,改造信息!$A$2:$AQ$1002,COLUMN(AO4)-8,0),VLOOKUP($A5,未改造信息!$A$2:$AQ$1002,COLUMN(AO4)-8,0))</f>
        <v>50</v>
      </c>
      <c r="AP5" s="442">
        <f>IF($H5="已改造",VLOOKUP($A5+1000,改造信息!$A$2:$AQ$1002,COLUMN(AP4)-8,0),VLOOKUP($A5,未改造信息!$A$2:$AQ$1002,COLUMN(AP4)-8,0))</f>
        <v>60</v>
      </c>
      <c r="AQ5" s="442">
        <f>IF($H5="已改造",VLOOKUP($A5+1000,改造信息!$A$2:$AQ$1002,COLUMN(AQ4)-8,0),VLOOKUP($A5,未改造信息!$A$2:$AQ$1002,COLUMN(AQ4)-8,0))</f>
        <v>60</v>
      </c>
      <c r="AR5" s="442">
        <f>IF($H5="已改造",VLOOKUP($A5+1000,改造信息!$A$2:$AQ$1002,COLUMN(AR4)-8,0),VLOOKUP($A5,未改造信息!$A$2:$AQ$1002,COLUMN(AR4)-8,0))</f>
        <v>0</v>
      </c>
      <c r="AS5" s="442">
        <f>IF($H5="已改造",VLOOKUP($A5+1000,改造信息!$A$2:$AQ$1002,COLUMN(AS4)-8,0),VLOOKUP($A5,未改造信息!$A$2:$AQ$1002,COLUMN(AS4)-8,0))</f>
        <v>70</v>
      </c>
      <c r="AT5" s="442">
        <f>IF($H5="已改造",VLOOKUP($A5+1000,改造信息!$A$2:$AQ$1002,COLUMN(AT4)-8,0),VLOOKUP($A5,未改造信息!$A$2:$AQ$1002,COLUMN(AT4)-8,0))</f>
        <v>0</v>
      </c>
      <c r="AU5" s="442">
        <f>IF($H5="已改造",VLOOKUP($A5+1000,改造信息!$A$2:$AQ$1002,COLUMN(AU4)-8,0),VLOOKUP($A5,未改造信息!$A$2:$AQ$1002,COLUMN(AU4)-8,0))</f>
        <v>61</v>
      </c>
      <c r="AV5" s="442">
        <f>IF($H5="已改造",VLOOKUP($A5+1000,改造信息!$A$2:$AQ$1002,COLUMN(AV4)-8,0),VLOOKUP($A5,未改造信息!$A$2:$AQ$1002,COLUMN(AV4)-8,0))</f>
        <v>10</v>
      </c>
      <c r="AW5" s="445" t="s">
        <v>92</v>
      </c>
      <c r="AX5" s="445" t="s">
        <v>92</v>
      </c>
      <c r="AY5" s="442">
        <f>IF($H5="已改造",VLOOKUP($A5+1000,改造信息!$A$2:$AQ$1002,COLUMN(AY4)-10,0),VLOOKUP($A5,未改造信息!$A$2:$AQ$1002,COLUMN(AY4)-10,0))</f>
        <v>0</v>
      </c>
      <c r="AZ5" s="442">
        <f>IF($H5="已改造",VLOOKUP($A5+1000,改造信息!$A$2:$AQ$1002,COLUMN(AZ4)-10,0),VLOOKUP($A5,未改造信息!$A$2:$AQ$1002,COLUMN(AZ4)-10,0))</f>
        <v>0</v>
      </c>
      <c r="BA5" s="445" t="s">
        <v>92</v>
      </c>
      <c r="BB5" s="445" t="s">
        <v>92</v>
      </c>
      <c r="BC5" s="446" t="str">
        <f>IF($H5="尚未改造",VLOOKUP($A5,未改造信息!$A$2:$AQ$1002,COLUMN(BC4)-12,0),"0")</f>
        <v>等级20|战列核心4|弹400|钢600</v>
      </c>
      <c r="BD5" s="442">
        <f>VLOOKUP($A5,未改造信息!$A$2:$BA$1002,COLUMN(BD4)-12,0)</f>
        <v>0</v>
      </c>
      <c r="BE5" s="442" t="s">
        <v>94</v>
      </c>
      <c r="BF5" s="445" t="s">
        <v>92</v>
      </c>
      <c r="BG5" s="445" t="s">
        <v>92</v>
      </c>
      <c r="BH5" s="446"/>
      <c r="BI5" s="442"/>
      <c r="BK5" s="446"/>
      <c r="BL5" s="442"/>
      <c r="BN5" s="446"/>
      <c r="BO5" s="442"/>
      <c r="BQ5" s="445" t="s">
        <v>92</v>
      </c>
      <c r="BR5" s="442"/>
      <c r="BS5" s="442"/>
      <c r="BT5" s="442"/>
      <c r="BU5" s="442"/>
      <c r="BV5" s="442"/>
    </row>
    <row r="6" spans="1:74">
      <c r="A6" s="442">
        <v>4</v>
      </c>
      <c r="B6" s="442" t="str">
        <f>IF($H6="已改造",VLOOKUP($A6+1000,改造信息!$A$2:$AQ$1002,COLUMN(B5),0),VLOOKUP($A6,未改造信息!$A$2:$AQ$1002,COLUMN(B5),0))</f>
        <v>J</v>
      </c>
      <c r="C6" s="442" t="str">
        <f>IF($H6="已改造",VLOOKUP($A6+1000,改造信息!$A$2:$AQ$1002,COLUMN(C5),0),VLOOKUP($A6,未改造信息!$A$2:$AQ$1002,COLUMN(C5),0))</f>
        <v>战列舰</v>
      </c>
      <c r="D6" s="442">
        <f>IF($H6="已改造",VLOOKUP($A6+1000,改造信息!$A$2:$AQ$1002,COLUMN(D5),0),VLOOKUP($A6,未改造信息!$A$2:$AQ$1002,COLUMN(D5),0))</f>
        <v>3</v>
      </c>
      <c r="E6" s="442" t="str">
        <f>IF($H6="已改造",VLOOKUP($A6+1000,改造信息!$A$2:$AQ$1002,COLUMN(E5),0),VLOOKUP($A6,未改造信息!$A$2:$AQ$1002,COLUMN(E5),0))</f>
        <v>伊势</v>
      </c>
      <c r="F6" s="442" t="str">
        <f>VLOOKUP(A6,未改造信息!$A$2:$F$1000,COLUMN(F5),0)</f>
        <v>未拥有</v>
      </c>
      <c r="H6" s="442" t="str">
        <f>IF(COUNTIF(改造信息!$A$2:$A$196,A6+1000),IF(VLOOKUP(A6+1000,改造信息!$A$2:$F$502,6,0)="已拥有","已改造","尚未改造"),"未开放改造")</f>
        <v>尚未改造</v>
      </c>
      <c r="I6" s="442" t="str">
        <f>IF(F6="未拥有",BE6,"")</f>
        <v>仅打捞可获取</v>
      </c>
      <c r="J6" s="445" t="s">
        <v>92</v>
      </c>
      <c r="K6" s="442" t="str">
        <f>IF($H6="已改造",VLOOKUP($A6+1000,改造信息!$A$2:$AQ$1002,COLUMN(K5)-4,0),VLOOKUP($A6,未改造信息!$A$2:$AQ$1002,COLUMN(K5)-4,0))</f>
        <v>主力舰</v>
      </c>
      <c r="L6" s="442" t="str">
        <f>IF($H6="已改造",VLOOKUP($A6+1000,改造信息!$A$2:$AQ$1002,COLUMN(L5)-4,0),VLOOKUP($A6,未改造信息!$A$2:$AQ$1002,COLUMN(L5)-4,0))</f>
        <v>大型舰</v>
      </c>
      <c r="M6" s="442">
        <f>IF($H6="已改造",VLOOKUP($A6+1000,改造信息!$A$2:$AQ$1002,COLUMN(M5)-4,0),VLOOKUP($A6,未改造信息!$A$2:$AQ$1002,COLUMN(M5)-4,0))</f>
        <v>2</v>
      </c>
      <c r="N6" s="442">
        <f>IF($H6="已改造",VLOOKUP($A6+1000,改造信息!$A$2:$AQ$1002,COLUMN(N5)-4,0),VLOOKUP($A6,未改造信息!$A$2:$AQ$1002,COLUMN(N5)-4,0))</f>
        <v>2</v>
      </c>
      <c r="O6" s="442">
        <f>IF($H6="已改造",VLOOKUP($A6+1000,改造信息!$A$2:$AQ$1002,COLUMN(O5)-4,0),VLOOKUP($A6,未改造信息!$A$2:$AQ$1002,COLUMN(O5)-4,0))</f>
        <v>74</v>
      </c>
      <c r="P6" s="442">
        <f>IF($H6="已改造",VLOOKUP($A6+1000,改造信息!$A$2:$AQ$1002,COLUMN(P5)-4,0),VLOOKUP($A6,未改造信息!$A$2:$AQ$1002,COLUMN(P5)-4,0))</f>
        <v>2</v>
      </c>
      <c r="Q6" s="442">
        <f>IF($H6="已改造",VLOOKUP($A6+1000,改造信息!$A$2:$AQ$1002,COLUMN(Q5)-4,0),VLOOKUP($A6,未改造信息!$A$2:$AQ$1002,COLUMN(Q5)-4,0))</f>
        <v>91</v>
      </c>
      <c r="R6" s="442">
        <f>IF($H6="已改造",VLOOKUP($A6+1000,改造信息!$A$2:$AQ$1002,COLUMN(R5)-4,0),VLOOKUP($A6,未改造信息!$A$2:$AQ$1002,COLUMN(R5)-4,0))</f>
        <v>82</v>
      </c>
      <c r="S6" s="442">
        <f>IF($H6="已改造",VLOOKUP($A6+1000,改造信息!$A$2:$AQ$1002,COLUMN(S5)-4,0),VLOOKUP($A6,未改造信息!$A$2:$AQ$1002,COLUMN(S5)-4,0))</f>
        <v>0</v>
      </c>
      <c r="T6" s="442">
        <f>IF($H6="已改造",VLOOKUP($A6+1000,改造信息!$A$2:$AQ$1002,COLUMN(T5)-4,0),VLOOKUP($A6,未改造信息!$A$2:$AQ$1002,COLUMN(T5)-4,0))</f>
        <v>52</v>
      </c>
      <c r="U6" s="442">
        <f>IF($H6="已改造",VLOOKUP($A6+1000,改造信息!$A$2:$AQ$1002,COLUMN(U5)-4,0),VLOOKUP($A6,未改造信息!$A$2:$AQ$1002,COLUMN(U5)-4,0))</f>
        <v>0</v>
      </c>
      <c r="V6" s="442">
        <f>IF($H6="已改造",VLOOKUP($A6+1000,改造信息!$A$2:$AQ$1002,COLUMN(V5)-4,0),VLOOKUP($A6,未改造信息!$A$2:$AQ$1002,COLUMN(V5)-4,0))</f>
        <v>37</v>
      </c>
      <c r="W6" s="442">
        <f>IF($H6="已改造",VLOOKUP($A6+1000,改造信息!$A$2:$AQ$1002,COLUMN(W5)-4,0),VLOOKUP($A6,未改造信息!$A$2:$AQ$1002,COLUMN(W5)-4,0))</f>
        <v>46</v>
      </c>
      <c r="X6" s="442">
        <f>IF($H6="已改造",VLOOKUP($A6+1000,改造信息!$A$2:$AQ$1002,COLUMN(X5)-4,0),VLOOKUP($A6,未改造信息!$A$2:$AQ$1002,COLUMN(X5)-4,0))</f>
        <v>94</v>
      </c>
      <c r="Y6" s="442">
        <f>IF($H6="已改造",VLOOKUP($A6+1000,改造信息!$A$2:$AQ$1002,COLUMN(Y5)-4,0),VLOOKUP($A6,未改造信息!$A$2:$AQ$1002,COLUMN(Y5)-4,0))</f>
        <v>16</v>
      </c>
      <c r="Z6" s="442">
        <f>IF($H6="已改造",VLOOKUP($A6+1000,改造信息!$A$2:$AQ$1002,COLUMN(Z5)-4,0),VLOOKUP($A6,未改造信息!$A$2:$AQ$1002,COLUMN(Z5)-4,0))</f>
        <v>24.5</v>
      </c>
      <c r="AA6" s="442" t="str">
        <f>IF($H6="已改造",VLOOKUP($A6+1000,改造信息!$A$2:$AQ$1002,COLUMN(AA5)-4,0),VLOOKUP($A6,未改造信息!$A$2:$AQ$1002,COLUMN(AA5)-4,0))</f>
        <v>长</v>
      </c>
      <c r="AB6" s="442" t="str">
        <f>IF($H6="已改造",VLOOKUP($A6+1000,改造信息!$A$2:$AQ$1002,COLUMN(AB5)-4,0),VLOOKUP($A6,未改造信息!$A$2:$AQ$1002,COLUMN(AB5)-4,0))</f>
        <v>[3,3,3,3]</v>
      </c>
      <c r="AC6" s="442">
        <f>IF($H6="已改造",VLOOKUP($A6+1000,改造信息!$A$2:$AQ$1002,COLUMN(AC5)-4,0),VLOOKUP($A6,未改造信息!$A$2:$AQ$1002,COLUMN(AC5)-4,0))</f>
        <v>12</v>
      </c>
      <c r="AD6" s="442">
        <f>IF($H6="已改造",VLOOKUP($A6+1000,改造信息!$A$2:$AQ$1002,COLUMN(AD5)-4,0),VLOOKUP($A6,未改造信息!$A$2:$AQ$1002,COLUMN(AD5)-4,0))</f>
        <v>4</v>
      </c>
      <c r="AE6" s="446" t="str">
        <f>IF($H6="已改造",VLOOKUP($A6+1000,改造信息!$A$2:$AQ$1002,COLUMN(AE5)-4,0),VLOOKUP($A6,未改造信息!$A$2:$AQ$1002,COLUMN(AE5)-4,0))</f>
        <v>J国35.6厘米连装炮|J国14厘米单装炮</v>
      </c>
      <c r="AF6" s="445" t="s">
        <v>92</v>
      </c>
      <c r="AG6" s="445" t="s">
        <v>92</v>
      </c>
      <c r="AH6" s="442">
        <f>IF($H6="已改造",VLOOKUP($A6+1000,改造信息!$A$2:$AQ$1002,COLUMN(AH5)-6,0),VLOOKUP($A6,未改造信息!$A$2:$AQ$1002,COLUMN(AH5)-6,0))</f>
        <v>85</v>
      </c>
      <c r="AI6" s="442">
        <f>IF($H6="已改造",VLOOKUP($A6+1000,改造信息!$A$2:$AQ$1002,COLUMN(AI5)-6,0),VLOOKUP($A6,未改造信息!$A$2:$AQ$1002,COLUMN(AI5)-6,0))</f>
        <v>120</v>
      </c>
      <c r="AJ6" s="442">
        <f>IF($H6="已改造",VLOOKUP($A6+1000,改造信息!$A$2:$AQ$1002,COLUMN(AJ5)-6,0),VLOOKUP($A6,未改造信息!$A$2:$AQ$1002,COLUMN(AJ5)-6,0))</f>
        <v>2.5</v>
      </c>
      <c r="AK6" s="442">
        <f>IF($H6="已改造",VLOOKUP($A6+1000,改造信息!$A$2:$AQ$1002,COLUMN(AK5)-6,0),VLOOKUP($A6,未改造信息!$A$2:$AQ$1002,COLUMN(AK5)-6,0))</f>
        <v>5.1</v>
      </c>
      <c r="AL6" s="442">
        <f>IF($H6="已改造",VLOOKUP($A6+1000,改造信息!$A$2:$AQ$1002,COLUMN(AL5)-6,0),VLOOKUP($A6,未改造信息!$A$2:$AQ$1002,COLUMN(AL5)-6,0))</f>
        <v>1</v>
      </c>
      <c r="AM6" s="445" t="s">
        <v>92</v>
      </c>
      <c r="AN6" s="445" t="s">
        <v>92</v>
      </c>
      <c r="AO6" s="442">
        <f>IF($H6="已改造",VLOOKUP($A6+1000,改造信息!$A$2:$AQ$1002,COLUMN(AO5)-8,0),VLOOKUP($A6,未改造信息!$A$2:$AQ$1002,COLUMN(AO5)-8,0))</f>
        <v>50</v>
      </c>
      <c r="AP6" s="442">
        <f>IF($H6="已改造",VLOOKUP($A6+1000,改造信息!$A$2:$AQ$1002,COLUMN(AP5)-8,0),VLOOKUP($A6,未改造信息!$A$2:$AQ$1002,COLUMN(AP5)-8,0))</f>
        <v>60</v>
      </c>
      <c r="AQ6" s="442">
        <f>IF($H6="已改造",VLOOKUP($A6+1000,改造信息!$A$2:$AQ$1002,COLUMN(AQ5)-8,0),VLOOKUP($A6,未改造信息!$A$2:$AQ$1002,COLUMN(AQ5)-8,0))</f>
        <v>60</v>
      </c>
      <c r="AR6" s="442">
        <f>IF($H6="已改造",VLOOKUP($A6+1000,改造信息!$A$2:$AQ$1002,COLUMN(AR5)-8,0),VLOOKUP($A6,未改造信息!$A$2:$AQ$1002,COLUMN(AR5)-8,0))</f>
        <v>0</v>
      </c>
      <c r="AS6" s="442">
        <f>IF($H6="已改造",VLOOKUP($A6+1000,改造信息!$A$2:$AQ$1002,COLUMN(AS5)-8,0),VLOOKUP($A6,未改造信息!$A$2:$AQ$1002,COLUMN(AS5)-8,0))</f>
        <v>71</v>
      </c>
      <c r="AT6" s="442">
        <f>IF($H6="已改造",VLOOKUP($A6+1000,改造信息!$A$2:$AQ$1002,COLUMN(AT5)-8,0),VLOOKUP($A6,未改造信息!$A$2:$AQ$1002,COLUMN(AT5)-8,0))</f>
        <v>0</v>
      </c>
      <c r="AU6" s="442">
        <f>IF($H6="已改造",VLOOKUP($A6+1000,改造信息!$A$2:$AQ$1002,COLUMN(AU5)-8,0),VLOOKUP($A6,未改造信息!$A$2:$AQ$1002,COLUMN(AU5)-8,0))</f>
        <v>62</v>
      </c>
      <c r="AV6" s="442">
        <f>IF($H6="已改造",VLOOKUP($A6+1000,改造信息!$A$2:$AQ$1002,COLUMN(AV5)-8,0),VLOOKUP($A6,未改造信息!$A$2:$AQ$1002,COLUMN(AV5)-8,0))</f>
        <v>11</v>
      </c>
      <c r="AW6" s="445" t="s">
        <v>92</v>
      </c>
      <c r="AX6" s="445" t="s">
        <v>92</v>
      </c>
      <c r="AY6" s="442">
        <f>IF($H6="已改造",VLOOKUP($A6+1000,改造信息!$A$2:$AQ$1002,COLUMN(AY5)-10,0),VLOOKUP($A6,未改造信息!$A$2:$AQ$1002,COLUMN(AY5)-10,0))</f>
        <v>0</v>
      </c>
      <c r="AZ6" s="442">
        <f>IF($H6="已改造",VLOOKUP($A6+1000,改造信息!$A$2:$AQ$1002,COLUMN(AZ5)-10,0),VLOOKUP($A6,未改造信息!$A$2:$AQ$1002,COLUMN(AZ5)-10,0))</f>
        <v>0</v>
      </c>
      <c r="BA6" s="445" t="s">
        <v>92</v>
      </c>
      <c r="BB6" s="445" t="s">
        <v>92</v>
      </c>
      <c r="BC6" s="446" t="str">
        <f>IF($H6="尚未改造",VLOOKUP($A6,未改造信息!$A$2:$AQ$1002,COLUMN(BC5)-12,0),"0")</f>
        <v>等级20|航母核心4|弹100|钢900|铝400</v>
      </c>
      <c r="BD6" s="442">
        <f>VLOOKUP($A6,未改造信息!$A$2:$BA$1002,COLUMN(BD5)-12,0)</f>
        <v>0</v>
      </c>
      <c r="BE6" s="442" t="s">
        <v>94</v>
      </c>
      <c r="BF6" s="445" t="s">
        <v>92</v>
      </c>
      <c r="BG6" s="445" t="s">
        <v>92</v>
      </c>
      <c r="BH6" s="446"/>
      <c r="BI6" s="442"/>
      <c r="BK6" s="446"/>
      <c r="BL6" s="442"/>
      <c r="BN6" s="446"/>
      <c r="BO6" s="442"/>
      <c r="BQ6" s="445" t="s">
        <v>92</v>
      </c>
      <c r="BR6" s="442"/>
      <c r="BS6" s="442"/>
      <c r="BT6" s="442"/>
      <c r="BU6" s="442"/>
      <c r="BV6" s="442"/>
    </row>
    <row r="7" spans="1:74">
      <c r="A7" s="442">
        <v>5</v>
      </c>
      <c r="B7" s="442" t="str">
        <f>IF($H7="已改造",VLOOKUP($A7+1000,改造信息!$A$2:$AQ$1002,COLUMN(B6),0),VLOOKUP($A7,未改造信息!$A$2:$AQ$1002,COLUMN(B6),0))</f>
        <v>J</v>
      </c>
      <c r="C7" s="442" t="str">
        <f>IF($H7="已改造",VLOOKUP($A7+1000,改造信息!$A$2:$AQ$1002,COLUMN(C6),0),VLOOKUP($A7,未改造信息!$A$2:$AQ$1002,COLUMN(C6),0))</f>
        <v>战列舰</v>
      </c>
      <c r="D7" s="442">
        <f>IF($H7="已改造",VLOOKUP($A7+1000,改造信息!$A$2:$AQ$1002,COLUMN(D6),0),VLOOKUP($A7,未改造信息!$A$2:$AQ$1002,COLUMN(D6),0))</f>
        <v>3</v>
      </c>
      <c r="E7" s="442" t="str">
        <f>IF($H7="已改造",VLOOKUP($A7+1000,改造信息!$A$2:$AQ$1002,COLUMN(E6),0),VLOOKUP($A7,未改造信息!$A$2:$AQ$1002,COLUMN(E6),0))</f>
        <v>日向</v>
      </c>
      <c r="F7" s="442" t="str">
        <f>VLOOKUP(A7,未改造信息!$A$2:$F$1000,COLUMN(F6),0)</f>
        <v>未拥有</v>
      </c>
      <c r="H7" s="442" t="str">
        <f>IF(COUNTIF(改造信息!$A$2:$A$196,A7+1000),IF(VLOOKUP(A7+1000,改造信息!$A$2:$F$502,6,0)="已拥有","已改造","尚未改造"),"未开放改造")</f>
        <v>尚未改造</v>
      </c>
      <c r="I7" s="442" t="str">
        <f>IF(F7="未拥有",BE7,"")</f>
        <v>仅打捞可获取</v>
      </c>
      <c r="J7" s="445" t="s">
        <v>92</v>
      </c>
      <c r="K7" s="442" t="str">
        <f>IF($H7="已改造",VLOOKUP($A7+1000,改造信息!$A$2:$AQ$1002,COLUMN(K6)-4,0),VLOOKUP($A7,未改造信息!$A$2:$AQ$1002,COLUMN(K6)-4,0))</f>
        <v>主力舰</v>
      </c>
      <c r="L7" s="442" t="str">
        <f>IF($H7="已改造",VLOOKUP($A7+1000,改造信息!$A$2:$AQ$1002,COLUMN(L6)-4,0),VLOOKUP($A7,未改造信息!$A$2:$AQ$1002,COLUMN(L6)-4,0))</f>
        <v>大型舰</v>
      </c>
      <c r="M7" s="442">
        <f>IF($H7="已改造",VLOOKUP($A7+1000,改造信息!$A$2:$AQ$1002,COLUMN(M6)-4,0),VLOOKUP($A7,未改造信息!$A$2:$AQ$1002,COLUMN(M6)-4,0))</f>
        <v>2</v>
      </c>
      <c r="N7" s="442">
        <f>IF($H7="已改造",VLOOKUP($A7+1000,改造信息!$A$2:$AQ$1002,COLUMN(N6)-4,0),VLOOKUP($A7,未改造信息!$A$2:$AQ$1002,COLUMN(N6)-4,0))</f>
        <v>2</v>
      </c>
      <c r="O7" s="442">
        <f>IF($H7="已改造",VLOOKUP($A7+1000,改造信息!$A$2:$AQ$1002,COLUMN(O6)-4,0),VLOOKUP($A7,未改造信息!$A$2:$AQ$1002,COLUMN(O6)-4,0))</f>
        <v>74</v>
      </c>
      <c r="P7" s="442">
        <f>IF($H7="已改造",VLOOKUP($A7+1000,改造信息!$A$2:$AQ$1002,COLUMN(P6)-4,0),VLOOKUP($A7,未改造信息!$A$2:$AQ$1002,COLUMN(P6)-4,0))</f>
        <v>2</v>
      </c>
      <c r="Q7" s="442">
        <f>IF($H7="已改造",VLOOKUP($A7+1000,改造信息!$A$2:$AQ$1002,COLUMN(Q6)-4,0),VLOOKUP($A7,未改造信息!$A$2:$AQ$1002,COLUMN(Q6)-4,0))</f>
        <v>91</v>
      </c>
      <c r="R7" s="442">
        <f>IF($H7="已改造",VLOOKUP($A7+1000,改造信息!$A$2:$AQ$1002,COLUMN(R6)-4,0),VLOOKUP($A7,未改造信息!$A$2:$AQ$1002,COLUMN(R6)-4,0))</f>
        <v>82</v>
      </c>
      <c r="S7" s="442">
        <f>IF($H7="已改造",VLOOKUP($A7+1000,改造信息!$A$2:$AQ$1002,COLUMN(S6)-4,0),VLOOKUP($A7,未改造信息!$A$2:$AQ$1002,COLUMN(S6)-4,0))</f>
        <v>0</v>
      </c>
      <c r="T7" s="442">
        <f>IF($H7="已改造",VLOOKUP($A7+1000,改造信息!$A$2:$AQ$1002,COLUMN(T6)-4,0),VLOOKUP($A7,未改造信息!$A$2:$AQ$1002,COLUMN(T6)-4,0))</f>
        <v>52</v>
      </c>
      <c r="U7" s="442">
        <f>IF($H7="已改造",VLOOKUP($A7+1000,改造信息!$A$2:$AQ$1002,COLUMN(U6)-4,0),VLOOKUP($A7,未改造信息!$A$2:$AQ$1002,COLUMN(U6)-4,0))</f>
        <v>0</v>
      </c>
      <c r="V7" s="442">
        <f>IF($H7="已改造",VLOOKUP($A7+1000,改造信息!$A$2:$AQ$1002,COLUMN(V6)-4,0),VLOOKUP($A7,未改造信息!$A$2:$AQ$1002,COLUMN(V6)-4,0))</f>
        <v>37</v>
      </c>
      <c r="W7" s="442">
        <f>IF($H7="已改造",VLOOKUP($A7+1000,改造信息!$A$2:$AQ$1002,COLUMN(W6)-4,0),VLOOKUP($A7,未改造信息!$A$2:$AQ$1002,COLUMN(W6)-4,0))</f>
        <v>46</v>
      </c>
      <c r="X7" s="442">
        <f>IF($H7="已改造",VLOOKUP($A7+1000,改造信息!$A$2:$AQ$1002,COLUMN(X6)-4,0),VLOOKUP($A7,未改造信息!$A$2:$AQ$1002,COLUMN(X6)-4,0))</f>
        <v>94</v>
      </c>
      <c r="Y7" s="442">
        <f>IF($H7="已改造",VLOOKUP($A7+1000,改造信息!$A$2:$AQ$1002,COLUMN(Y6)-4,0),VLOOKUP($A7,未改造信息!$A$2:$AQ$1002,COLUMN(Y6)-4,0))</f>
        <v>16</v>
      </c>
      <c r="Z7" s="442">
        <f>IF($H7="已改造",VLOOKUP($A7+1000,改造信息!$A$2:$AQ$1002,COLUMN(Z6)-4,0),VLOOKUP($A7,未改造信息!$A$2:$AQ$1002,COLUMN(Z6)-4,0))</f>
        <v>24.5</v>
      </c>
      <c r="AA7" s="442" t="str">
        <f>IF($H7="已改造",VLOOKUP($A7+1000,改造信息!$A$2:$AQ$1002,COLUMN(AA6)-4,0),VLOOKUP($A7,未改造信息!$A$2:$AQ$1002,COLUMN(AA6)-4,0))</f>
        <v>长</v>
      </c>
      <c r="AB7" s="442" t="str">
        <f>IF($H7="已改造",VLOOKUP($A7+1000,改造信息!$A$2:$AQ$1002,COLUMN(AB6)-4,0),VLOOKUP($A7,未改造信息!$A$2:$AQ$1002,COLUMN(AB6)-4,0))</f>
        <v>[3,3,3,3]</v>
      </c>
      <c r="AC7" s="442">
        <f>IF($H7="已改造",VLOOKUP($A7+1000,改造信息!$A$2:$AQ$1002,COLUMN(AC6)-4,0),VLOOKUP($A7,未改造信息!$A$2:$AQ$1002,COLUMN(AC6)-4,0))</f>
        <v>12</v>
      </c>
      <c r="AD7" s="442">
        <f>IF($H7="已改造",VLOOKUP($A7+1000,改造信息!$A$2:$AQ$1002,COLUMN(AD6)-4,0),VLOOKUP($A7,未改造信息!$A$2:$AQ$1002,COLUMN(AD6)-4,0))</f>
        <v>4</v>
      </c>
      <c r="AE7" s="446" t="str">
        <f>IF($H7="已改造",VLOOKUP($A7+1000,改造信息!$A$2:$AQ$1002,COLUMN(AE6)-4,0),VLOOKUP($A7,未改造信息!$A$2:$AQ$1002,COLUMN(AE6)-4,0))</f>
        <v>J国35.6厘米连装炮|J国14厘米单装炮</v>
      </c>
      <c r="AF7" s="445" t="s">
        <v>92</v>
      </c>
      <c r="AG7" s="445" t="s">
        <v>92</v>
      </c>
      <c r="AH7" s="442">
        <f>IF($H7="已改造",VLOOKUP($A7+1000,改造信息!$A$2:$AQ$1002,COLUMN(AH6)-6,0),VLOOKUP($A7,未改造信息!$A$2:$AQ$1002,COLUMN(AH6)-6,0))</f>
        <v>85</v>
      </c>
      <c r="AI7" s="442">
        <f>IF($H7="已改造",VLOOKUP($A7+1000,改造信息!$A$2:$AQ$1002,COLUMN(AI6)-6,0),VLOOKUP($A7,未改造信息!$A$2:$AQ$1002,COLUMN(AI6)-6,0))</f>
        <v>120</v>
      </c>
      <c r="AJ7" s="442">
        <f>IF($H7="已改造",VLOOKUP($A7+1000,改造信息!$A$2:$AQ$1002,COLUMN(AJ6)-6,0),VLOOKUP($A7,未改造信息!$A$2:$AQ$1002,COLUMN(AJ6)-6,0))</f>
        <v>2.5</v>
      </c>
      <c r="AK7" s="442">
        <f>IF($H7="已改造",VLOOKUP($A7+1000,改造信息!$A$2:$AQ$1002,COLUMN(AK6)-6,0),VLOOKUP($A7,未改造信息!$A$2:$AQ$1002,COLUMN(AK6)-6,0))</f>
        <v>5.1</v>
      </c>
      <c r="AL7" s="442">
        <f>IF($H7="已改造",VLOOKUP($A7+1000,改造信息!$A$2:$AQ$1002,COLUMN(AL6)-6,0),VLOOKUP($A7,未改造信息!$A$2:$AQ$1002,COLUMN(AL6)-6,0))</f>
        <v>1</v>
      </c>
      <c r="AM7" s="445" t="s">
        <v>92</v>
      </c>
      <c r="AN7" s="445" t="s">
        <v>92</v>
      </c>
      <c r="AO7" s="442">
        <f>IF($H7="已改造",VLOOKUP($A7+1000,改造信息!$A$2:$AQ$1002,COLUMN(AO6)-8,0),VLOOKUP($A7,未改造信息!$A$2:$AQ$1002,COLUMN(AO6)-8,0))</f>
        <v>50</v>
      </c>
      <c r="AP7" s="442">
        <f>IF($H7="已改造",VLOOKUP($A7+1000,改造信息!$A$2:$AQ$1002,COLUMN(AP6)-8,0),VLOOKUP($A7,未改造信息!$A$2:$AQ$1002,COLUMN(AP6)-8,0))</f>
        <v>60</v>
      </c>
      <c r="AQ7" s="442">
        <f>IF($H7="已改造",VLOOKUP($A7+1000,改造信息!$A$2:$AQ$1002,COLUMN(AQ6)-8,0),VLOOKUP($A7,未改造信息!$A$2:$AQ$1002,COLUMN(AQ6)-8,0))</f>
        <v>60</v>
      </c>
      <c r="AR7" s="442">
        <f>IF($H7="已改造",VLOOKUP($A7+1000,改造信息!$A$2:$AQ$1002,COLUMN(AR6)-8,0),VLOOKUP($A7,未改造信息!$A$2:$AQ$1002,COLUMN(AR6)-8,0))</f>
        <v>0</v>
      </c>
      <c r="AS7" s="442">
        <f>IF($H7="已改造",VLOOKUP($A7+1000,改造信息!$A$2:$AQ$1002,COLUMN(AS6)-8,0),VLOOKUP($A7,未改造信息!$A$2:$AQ$1002,COLUMN(AS6)-8,0))</f>
        <v>71</v>
      </c>
      <c r="AT7" s="442">
        <f>IF($H7="已改造",VLOOKUP($A7+1000,改造信息!$A$2:$AQ$1002,COLUMN(AT6)-8,0),VLOOKUP($A7,未改造信息!$A$2:$AQ$1002,COLUMN(AT6)-8,0))</f>
        <v>0</v>
      </c>
      <c r="AU7" s="442">
        <f>IF($H7="已改造",VLOOKUP($A7+1000,改造信息!$A$2:$AQ$1002,COLUMN(AU6)-8,0),VLOOKUP($A7,未改造信息!$A$2:$AQ$1002,COLUMN(AU6)-8,0))</f>
        <v>62</v>
      </c>
      <c r="AV7" s="442">
        <f>IF($H7="已改造",VLOOKUP($A7+1000,改造信息!$A$2:$AQ$1002,COLUMN(AV6)-8,0),VLOOKUP($A7,未改造信息!$A$2:$AQ$1002,COLUMN(AV6)-8,0))</f>
        <v>11</v>
      </c>
      <c r="AW7" s="445" t="s">
        <v>92</v>
      </c>
      <c r="AX7" s="445" t="s">
        <v>92</v>
      </c>
      <c r="AY7" s="442">
        <f>IF($H7="已改造",VLOOKUP($A7+1000,改造信息!$A$2:$AQ$1002,COLUMN(AY6)-10,0),VLOOKUP($A7,未改造信息!$A$2:$AQ$1002,COLUMN(AY6)-10,0))</f>
        <v>0</v>
      </c>
      <c r="AZ7" s="442">
        <f>IF($H7="已改造",VLOOKUP($A7+1000,改造信息!$A$2:$AQ$1002,COLUMN(AZ6)-10,0),VLOOKUP($A7,未改造信息!$A$2:$AQ$1002,COLUMN(AZ6)-10,0))</f>
        <v>0</v>
      </c>
      <c r="BA7" s="445" t="s">
        <v>92</v>
      </c>
      <c r="BB7" s="445" t="s">
        <v>92</v>
      </c>
      <c r="BC7" s="446" t="str">
        <f>IF($H7="尚未改造",VLOOKUP($A7,未改造信息!$A$2:$AQ$1002,COLUMN(BC6)-12,0),"0")</f>
        <v>等级20|航母核心4|弹100|钢900|铝400</v>
      </c>
      <c r="BD7" s="442">
        <f>VLOOKUP($A7,未改造信息!$A$2:$BA$1002,COLUMN(BD6)-12,0)</f>
        <v>0</v>
      </c>
      <c r="BE7" s="442" t="s">
        <v>94</v>
      </c>
      <c r="BF7" s="445" t="s">
        <v>92</v>
      </c>
      <c r="BG7" s="445" t="s">
        <v>92</v>
      </c>
      <c r="BH7" s="446"/>
      <c r="BI7" s="442"/>
      <c r="BK7" s="446"/>
      <c r="BL7" s="442"/>
      <c r="BN7" s="446"/>
      <c r="BO7" s="442"/>
      <c r="BQ7" s="445" t="s">
        <v>92</v>
      </c>
      <c r="BR7" s="442"/>
      <c r="BS7" s="442"/>
      <c r="BT7" s="442"/>
      <c r="BU7" s="442"/>
      <c r="BV7" s="442"/>
    </row>
    <row r="8" spans="1:74">
      <c r="A8" s="442">
        <v>6</v>
      </c>
      <c r="B8" s="442" t="str">
        <f>IF($H8="已改造",VLOOKUP($A8+1000,改造信息!$A$2:$AQ$1002,COLUMN(B7),0),VLOOKUP($A8,未改造信息!$A$2:$AQ$1002,COLUMN(B7),0))</f>
        <v>G</v>
      </c>
      <c r="C8" s="442" t="str">
        <f>IF($H8="已改造",VLOOKUP($A8+1000,改造信息!$A$2:$AQ$1002,COLUMN(C7),0),VLOOKUP($A8,未改造信息!$A$2:$AQ$1002,COLUMN(C7),0))</f>
        <v>战列舰</v>
      </c>
      <c r="D8" s="442">
        <f>IF($H8="已改造",VLOOKUP($A8+1000,改造信息!$A$2:$AQ$1002,COLUMN(D7),0),VLOOKUP($A8,未改造信息!$A$2:$AQ$1002,COLUMN(D7),0))</f>
        <v>5</v>
      </c>
      <c r="E8" s="442" t="str">
        <f>IF($H8="已改造",VLOOKUP($A8+1000,改造信息!$A$2:$AQ$1002,COLUMN(E7),0),VLOOKUP($A8,未改造信息!$A$2:$AQ$1002,COLUMN(E7),0))</f>
        <v>俾斯麦</v>
      </c>
      <c r="F8" s="442" t="str">
        <f>VLOOKUP(A8,未改造信息!$A$2:$F$1000,COLUMN(F7),0)</f>
        <v>未拥有</v>
      </c>
      <c r="H8" s="442" t="str">
        <f>IF(COUNTIF(改造信息!$A$2:$A$196,A8+1000),IF(VLOOKUP(A8+1000,改造信息!$A$2:$F$502,6,0)="已拥有","已改造","尚未改造"),"未开放改造")</f>
        <v>尚未改造</v>
      </c>
      <c r="I8" s="442" t="str">
        <f t="shared" ref="I4:I67" si="0">IF(F8="未拥有",BE8,"")</f>
        <v>E5 不推荐打捞获取</v>
      </c>
      <c r="J8" s="445" t="s">
        <v>92</v>
      </c>
      <c r="K8" s="442" t="str">
        <f>IF($H8="已改造",VLOOKUP($A8+1000,改造信息!$A$2:$AQ$1002,COLUMN(K7)-4,0),VLOOKUP($A8,未改造信息!$A$2:$AQ$1002,COLUMN(K7)-4,0))</f>
        <v>主力舰</v>
      </c>
      <c r="L8" s="442" t="str">
        <f>IF($H8="已改造",VLOOKUP($A8+1000,改造信息!$A$2:$AQ$1002,COLUMN(L7)-4,0),VLOOKUP($A8,未改造信息!$A$2:$AQ$1002,COLUMN(L7)-4,0))</f>
        <v>大型舰</v>
      </c>
      <c r="M8" s="442">
        <f>IF($H8="已改造",VLOOKUP($A8+1000,改造信息!$A$2:$AQ$1002,COLUMN(M7)-4,0),VLOOKUP($A8,未改造信息!$A$2:$AQ$1002,COLUMN(M7)-4,0))</f>
        <v>3</v>
      </c>
      <c r="N8" s="442">
        <f>IF($H8="已改造",VLOOKUP($A8+1000,改造信息!$A$2:$AQ$1002,COLUMN(N7)-4,0),VLOOKUP($A8,未改造信息!$A$2:$AQ$1002,COLUMN(N7)-4,0))</f>
        <v>3</v>
      </c>
      <c r="O8" s="442">
        <f>IF($H8="已改造",VLOOKUP($A8+1000,改造信息!$A$2:$AQ$1002,COLUMN(O7)-4,0),VLOOKUP($A8,未改造信息!$A$2:$AQ$1002,COLUMN(O7)-4,0))</f>
        <v>90</v>
      </c>
      <c r="P8" s="442">
        <f>IF($H8="已改造",VLOOKUP($A8+1000,改造信息!$A$2:$AQ$1002,COLUMN(P7)-4,0),VLOOKUP($A8,未改造信息!$A$2:$AQ$1002,COLUMN(P7)-4,0))</f>
        <v>2</v>
      </c>
      <c r="Q8" s="442">
        <f>IF($H8="已改造",VLOOKUP($A8+1000,改造信息!$A$2:$AQ$1002,COLUMN(Q7)-4,0),VLOOKUP($A8,未改造信息!$A$2:$AQ$1002,COLUMN(Q7)-4,0))</f>
        <v>92</v>
      </c>
      <c r="R8" s="442">
        <f>IF($H8="已改造",VLOOKUP($A8+1000,改造信息!$A$2:$AQ$1002,COLUMN(R7)-4,0),VLOOKUP($A8,未改造信息!$A$2:$AQ$1002,COLUMN(R7)-4,0))</f>
        <v>100</v>
      </c>
      <c r="S8" s="442">
        <f>IF($H8="已改造",VLOOKUP($A8+1000,改造信息!$A$2:$AQ$1002,COLUMN(S7)-4,0),VLOOKUP($A8,未改造信息!$A$2:$AQ$1002,COLUMN(S7)-4,0))</f>
        <v>0</v>
      </c>
      <c r="T8" s="442">
        <f>IF($H8="已改造",VLOOKUP($A8+1000,改造信息!$A$2:$AQ$1002,COLUMN(T7)-4,0),VLOOKUP($A8,未改造信息!$A$2:$AQ$1002,COLUMN(T7)-4,0))</f>
        <v>55</v>
      </c>
      <c r="U8" s="442">
        <f>IF($H8="已改造",VLOOKUP($A8+1000,改造信息!$A$2:$AQ$1002,COLUMN(U7)-4,0),VLOOKUP($A8,未改造信息!$A$2:$AQ$1002,COLUMN(U7)-4,0))</f>
        <v>0</v>
      </c>
      <c r="V8" s="442">
        <f>IF($H8="已改造",VLOOKUP($A8+1000,改造信息!$A$2:$AQ$1002,COLUMN(V7)-4,0),VLOOKUP($A8,未改造信息!$A$2:$AQ$1002,COLUMN(V7)-4,0))</f>
        <v>43</v>
      </c>
      <c r="W8" s="442">
        <f>IF($H8="已改造",VLOOKUP($A8+1000,改造信息!$A$2:$AQ$1002,COLUMN(W7)-4,0),VLOOKUP($A8,未改造信息!$A$2:$AQ$1002,COLUMN(W7)-4,0))</f>
        <v>48</v>
      </c>
      <c r="X8" s="442">
        <f>IF($H8="已改造",VLOOKUP($A8+1000,改造信息!$A$2:$AQ$1002,COLUMN(X7)-4,0),VLOOKUP($A8,未改造信息!$A$2:$AQ$1002,COLUMN(X7)-4,0))</f>
        <v>96</v>
      </c>
      <c r="Y8" s="442">
        <f>IF($H8="已改造",VLOOKUP($A8+1000,改造信息!$A$2:$AQ$1002,COLUMN(Y7)-4,0),VLOOKUP($A8,未改造信息!$A$2:$AQ$1002,COLUMN(Y7)-4,0))</f>
        <v>15</v>
      </c>
      <c r="Z8" s="442">
        <f>IF($H8="已改造",VLOOKUP($A8+1000,改造信息!$A$2:$AQ$1002,COLUMN(Z7)-4,0),VLOOKUP($A8,未改造信息!$A$2:$AQ$1002,COLUMN(Z7)-4,0))</f>
        <v>30</v>
      </c>
      <c r="AA8" s="442" t="str">
        <f>IF($H8="已改造",VLOOKUP($A8+1000,改造信息!$A$2:$AQ$1002,COLUMN(AA7)-4,0),VLOOKUP($A8,未改造信息!$A$2:$AQ$1002,COLUMN(AA7)-4,0))</f>
        <v>长</v>
      </c>
      <c r="AB8" s="442" t="str">
        <f>IF($H8="已改造",VLOOKUP($A8+1000,改造信息!$A$2:$AQ$1002,COLUMN(AB7)-4,0),VLOOKUP($A8,未改造信息!$A$2:$AQ$1002,COLUMN(AB7)-4,0))</f>
        <v>[4,4,4,4]</v>
      </c>
      <c r="AC8" s="442">
        <f>IF($H8="已改造",VLOOKUP($A8+1000,改造信息!$A$2:$AQ$1002,COLUMN(AC7)-4,0),VLOOKUP($A8,未改造信息!$A$2:$AQ$1002,COLUMN(AC7)-4,0))</f>
        <v>16</v>
      </c>
      <c r="AD8" s="442">
        <f>IF($H8="已改造",VLOOKUP($A8+1000,改造信息!$A$2:$AQ$1002,COLUMN(AD7)-4,0),VLOOKUP($A8,未改造信息!$A$2:$AQ$1002,COLUMN(AD7)-4,0))</f>
        <v>4</v>
      </c>
      <c r="AE8" s="446" t="str">
        <f>IF($H8="已改造",VLOOKUP($A8+1000,改造信息!$A$2:$AQ$1002,COLUMN(AE7)-4,0),VLOOKUP($A8,未改造信息!$A$2:$AQ$1002,COLUMN(AE7)-4,0))</f>
        <v>G国双联380毫米炮|G国双联150毫米炮|AR-196水上侦察机</v>
      </c>
      <c r="AF8" s="445" t="s">
        <v>92</v>
      </c>
      <c r="AG8" s="445" t="s">
        <v>92</v>
      </c>
      <c r="AH8" s="442">
        <f>IF($H8="已改造",VLOOKUP($A8+1000,改造信息!$A$2:$AQ$1002,COLUMN(AH7)-6,0),VLOOKUP($A8,未改造信息!$A$2:$AQ$1002,COLUMN(AH7)-6,0))</f>
        <v>90</v>
      </c>
      <c r="AI8" s="442">
        <f>IF($H8="已改造",VLOOKUP($A8+1000,改造信息!$A$2:$AQ$1002,COLUMN(AI7)-6,0),VLOOKUP($A8,未改造信息!$A$2:$AQ$1002,COLUMN(AI7)-6,0))</f>
        <v>130</v>
      </c>
      <c r="AJ8" s="442">
        <f>IF($H8="已改造",VLOOKUP($A8+1000,改造信息!$A$2:$AQ$1002,COLUMN(AJ7)-6,0),VLOOKUP($A8,未改造信息!$A$2:$AQ$1002,COLUMN(AJ7)-6,0))</f>
        <v>4.2</v>
      </c>
      <c r="AK8" s="442">
        <f>IF($H8="已改造",VLOOKUP($A8+1000,改造信息!$A$2:$AQ$1002,COLUMN(AK7)-6,0),VLOOKUP($A8,未改造信息!$A$2:$AQ$1002,COLUMN(AK7)-6,0))</f>
        <v>8.8</v>
      </c>
      <c r="AL8" s="442">
        <f>IF($H8="已改造",VLOOKUP($A8+1000,改造信息!$A$2:$AQ$1002,COLUMN(AL7)-6,0),VLOOKUP($A8,未改造信息!$A$2:$AQ$1002,COLUMN(AL7)-6,0))</f>
        <v>1</v>
      </c>
      <c r="AM8" s="445" t="s">
        <v>92</v>
      </c>
      <c r="AN8" s="445" t="s">
        <v>92</v>
      </c>
      <c r="AO8" s="442">
        <f>IF($H8="已改造",VLOOKUP($A8+1000,改造信息!$A$2:$AQ$1002,COLUMN(AO7)-8,0),VLOOKUP($A8,未改造信息!$A$2:$AQ$1002,COLUMN(AO7)-8,0))</f>
        <v>50</v>
      </c>
      <c r="AP8" s="442">
        <f>IF($H8="已改造",VLOOKUP($A8+1000,改造信息!$A$2:$AQ$1002,COLUMN(AP7)-8,0),VLOOKUP($A8,未改造信息!$A$2:$AQ$1002,COLUMN(AP7)-8,0))</f>
        <v>60</v>
      </c>
      <c r="AQ8" s="442">
        <f>IF($H8="已改造",VLOOKUP($A8+1000,改造信息!$A$2:$AQ$1002,COLUMN(AQ7)-8,0),VLOOKUP($A8,未改造信息!$A$2:$AQ$1002,COLUMN(AQ7)-8,0))</f>
        <v>60</v>
      </c>
      <c r="AR8" s="442">
        <f>IF($H8="已改造",VLOOKUP($A8+1000,改造信息!$A$2:$AQ$1002,COLUMN(AR7)-8,0),VLOOKUP($A8,未改造信息!$A$2:$AQ$1002,COLUMN(AR7)-8,0))</f>
        <v>0</v>
      </c>
      <c r="AS8" s="442">
        <f>IF($H8="已改造",VLOOKUP($A8+1000,改造信息!$A$2:$AQ$1002,COLUMN(AS7)-8,0),VLOOKUP($A8,未改造信息!$A$2:$AQ$1002,COLUMN(AS7)-8,0))</f>
        <v>72</v>
      </c>
      <c r="AT8" s="442">
        <f>IF($H8="已改造",VLOOKUP($A8+1000,改造信息!$A$2:$AQ$1002,COLUMN(AT7)-8,0),VLOOKUP($A8,未改造信息!$A$2:$AQ$1002,COLUMN(AT7)-8,0))</f>
        <v>0</v>
      </c>
      <c r="AU8" s="442">
        <f>IF($H8="已改造",VLOOKUP($A8+1000,改造信息!$A$2:$AQ$1002,COLUMN(AU7)-8,0),VLOOKUP($A8,未改造信息!$A$2:$AQ$1002,COLUMN(AU7)-8,0))</f>
        <v>84</v>
      </c>
      <c r="AV8" s="442">
        <f>IF($H8="已改造",VLOOKUP($A8+1000,改造信息!$A$2:$AQ$1002,COLUMN(AV7)-8,0),VLOOKUP($A8,未改造信息!$A$2:$AQ$1002,COLUMN(AV7)-8,0))</f>
        <v>13</v>
      </c>
      <c r="AW8" s="445" t="s">
        <v>92</v>
      </c>
      <c r="AX8" s="445" t="s">
        <v>92</v>
      </c>
      <c r="AY8" s="442" t="str">
        <f>IF($H8="已改造",VLOOKUP($A8+1000,改造信息!$A$2:$AQ$1002,COLUMN(AY7)-10,0),VLOOKUP($A8,未改造信息!$A$2:$AQ$1002,COLUMN(AY7)-10,0))</f>
        <v>旗舰杀手</v>
      </c>
      <c r="AZ8" s="442">
        <f>IF($H8="已改造",VLOOKUP($A8+1000,改造信息!$A$2:$AQ$1002,COLUMN(AZ7)-10,0),VLOOKUP($A8,未改造信息!$A$2:$AQ$1002,COLUMN(AZ7)-10,0))</f>
        <v>0</v>
      </c>
      <c r="BA8" s="445" t="s">
        <v>92</v>
      </c>
      <c r="BB8" s="445" t="s">
        <v>92</v>
      </c>
      <c r="BC8" s="442" t="str">
        <f>IF($H8="尚未改造",VLOOKUP($A8,未改造信息!$A$2:$AQ$1002,COLUMN(BC7)-12,0),"0")</f>
        <v>等级75|战列核心20|铝200</v>
      </c>
      <c r="BD8" s="442">
        <f>VLOOKUP($A8,未改造信息!$A$2:$BA$1002,COLUMN(BD7)-12,0)</f>
        <v>0</v>
      </c>
      <c r="BE8" s="442" t="s">
        <v>95</v>
      </c>
      <c r="BF8" s="445" t="s">
        <v>92</v>
      </c>
      <c r="BG8" s="445" t="s">
        <v>92</v>
      </c>
      <c r="BH8" s="442"/>
      <c r="BI8" s="442"/>
      <c r="BK8" s="442"/>
      <c r="BL8" s="442"/>
      <c r="BN8" s="442"/>
      <c r="BO8" s="442"/>
      <c r="BQ8" s="445" t="s">
        <v>92</v>
      </c>
      <c r="BR8" s="442"/>
      <c r="BS8" s="442"/>
      <c r="BT8" s="442"/>
      <c r="BU8" s="442"/>
      <c r="BV8" s="442"/>
    </row>
    <row r="9" spans="1:74">
      <c r="A9" s="442">
        <v>7</v>
      </c>
      <c r="B9" s="442" t="str">
        <f>IF($H9="已改造",VLOOKUP($A9+1000,改造信息!$A$2:$AQ$1002,COLUMN(B8),0),VLOOKUP($A9,未改造信息!$A$2:$AQ$1002,COLUMN(B8),0))</f>
        <v>G</v>
      </c>
      <c r="C9" s="442" t="str">
        <f>IF($H9="已改造",VLOOKUP($A9+1000,改造信息!$A$2:$AQ$1002,COLUMN(C8),0),VLOOKUP($A9,未改造信息!$A$2:$AQ$1002,COLUMN(C8),0))</f>
        <v>战列舰</v>
      </c>
      <c r="D9" s="442">
        <f>IF($H9="已改造",VLOOKUP($A9+1000,改造信息!$A$2:$AQ$1002,COLUMN(D8),0),VLOOKUP($A9,未改造信息!$A$2:$AQ$1002,COLUMN(D8),0))</f>
        <v>5</v>
      </c>
      <c r="E9" s="442" t="str">
        <f>IF($H9="已改造",VLOOKUP($A9+1000,改造信息!$A$2:$AQ$1002,COLUMN(E8),0),VLOOKUP($A9,未改造信息!$A$2:$AQ$1002,COLUMN(E8),0))</f>
        <v>提尔比茨</v>
      </c>
      <c r="F9" s="442" t="str">
        <f>VLOOKUP(A9,未改造信息!$A$2:$F$1000,COLUMN(F8),0)</f>
        <v>未拥有</v>
      </c>
      <c r="H9" s="442" t="str">
        <f>IF(COUNTIF(改造信息!$A$2:$A$196,A9+1000),IF(VLOOKUP(A9+1000,改造信息!$A$2:$F$502,6,0)="已拥有","已改造","尚未改造"),"未开放改造")</f>
        <v>尚未改造</v>
      </c>
      <c r="I9" s="442" t="str">
        <f t="shared" si="0"/>
        <v>E5 可建造</v>
      </c>
      <c r="J9" s="445" t="s">
        <v>92</v>
      </c>
      <c r="K9" s="442" t="str">
        <f>IF($H9="已改造",VLOOKUP($A9+1000,改造信息!$A$2:$AQ$1002,COLUMN(K8)-4,0),VLOOKUP($A9,未改造信息!$A$2:$AQ$1002,COLUMN(K8)-4,0))</f>
        <v>主力舰</v>
      </c>
      <c r="L9" s="442" t="str">
        <f>IF($H9="已改造",VLOOKUP($A9+1000,改造信息!$A$2:$AQ$1002,COLUMN(L8)-4,0),VLOOKUP($A9,未改造信息!$A$2:$AQ$1002,COLUMN(L8)-4,0))</f>
        <v>大型舰</v>
      </c>
      <c r="M9" s="442">
        <f>IF($H9="已改造",VLOOKUP($A9+1000,改造信息!$A$2:$AQ$1002,COLUMN(M8)-4,0),VLOOKUP($A9,未改造信息!$A$2:$AQ$1002,COLUMN(M8)-4,0))</f>
        <v>3</v>
      </c>
      <c r="N9" s="442">
        <f>IF($H9="已改造",VLOOKUP($A9+1000,改造信息!$A$2:$AQ$1002,COLUMN(N8)-4,0),VLOOKUP($A9,未改造信息!$A$2:$AQ$1002,COLUMN(N8)-4,0))</f>
        <v>3</v>
      </c>
      <c r="O9" s="442">
        <f>IF($H9="已改造",VLOOKUP($A9+1000,改造信息!$A$2:$AQ$1002,COLUMN(O8)-4,0),VLOOKUP($A9,未改造信息!$A$2:$AQ$1002,COLUMN(O8)-4,0))</f>
        <v>91</v>
      </c>
      <c r="P9" s="442">
        <f>IF($H9="已改造",VLOOKUP($A9+1000,改造信息!$A$2:$AQ$1002,COLUMN(P8)-4,0),VLOOKUP($A9,未改造信息!$A$2:$AQ$1002,COLUMN(P8)-4,0))</f>
        <v>1</v>
      </c>
      <c r="Q9" s="442">
        <f>IF($H9="已改造",VLOOKUP($A9+1000,改造信息!$A$2:$AQ$1002,COLUMN(Q8)-4,0),VLOOKUP($A9,未改造信息!$A$2:$AQ$1002,COLUMN(Q8)-4,0))</f>
        <v>92</v>
      </c>
      <c r="R9" s="442">
        <f>IF($H9="已改造",VLOOKUP($A9+1000,改造信息!$A$2:$AQ$1002,COLUMN(R8)-4,0),VLOOKUP($A9,未改造信息!$A$2:$AQ$1002,COLUMN(R8)-4,0))</f>
        <v>100</v>
      </c>
      <c r="S9" s="442">
        <f>IF($H9="已改造",VLOOKUP($A9+1000,改造信息!$A$2:$AQ$1002,COLUMN(S8)-4,0),VLOOKUP($A9,未改造信息!$A$2:$AQ$1002,COLUMN(S8)-4,0))</f>
        <v>0</v>
      </c>
      <c r="T9" s="442">
        <f>IF($H9="已改造",VLOOKUP($A9+1000,改造信息!$A$2:$AQ$1002,COLUMN(T8)-4,0),VLOOKUP($A9,未改造信息!$A$2:$AQ$1002,COLUMN(T8)-4,0))</f>
        <v>55</v>
      </c>
      <c r="U9" s="442">
        <f>IF($H9="已改造",VLOOKUP($A9+1000,改造信息!$A$2:$AQ$1002,COLUMN(U8)-4,0),VLOOKUP($A9,未改造信息!$A$2:$AQ$1002,COLUMN(U8)-4,0))</f>
        <v>0</v>
      </c>
      <c r="V9" s="442">
        <f>IF($H9="已改造",VLOOKUP($A9+1000,改造信息!$A$2:$AQ$1002,COLUMN(V8)-4,0),VLOOKUP($A9,未改造信息!$A$2:$AQ$1002,COLUMN(V8)-4,0))</f>
        <v>43</v>
      </c>
      <c r="W9" s="442">
        <f>IF($H9="已改造",VLOOKUP($A9+1000,改造信息!$A$2:$AQ$1002,COLUMN(W8)-4,0),VLOOKUP($A9,未改造信息!$A$2:$AQ$1002,COLUMN(W8)-4,0))</f>
        <v>48</v>
      </c>
      <c r="X9" s="442">
        <f>IF($H9="已改造",VLOOKUP($A9+1000,改造信息!$A$2:$AQ$1002,COLUMN(X8)-4,0),VLOOKUP($A9,未改造信息!$A$2:$AQ$1002,COLUMN(X8)-4,0))</f>
        <v>96</v>
      </c>
      <c r="Y9" s="442">
        <f>IF($H9="已改造",VLOOKUP($A9+1000,改造信息!$A$2:$AQ$1002,COLUMN(Y8)-4,0),VLOOKUP($A9,未改造信息!$A$2:$AQ$1002,COLUMN(Y8)-4,0))</f>
        <v>16</v>
      </c>
      <c r="Z9" s="442">
        <f>IF($H9="已改造",VLOOKUP($A9+1000,改造信息!$A$2:$AQ$1002,COLUMN(Z8)-4,0),VLOOKUP($A9,未改造信息!$A$2:$AQ$1002,COLUMN(Z8)-4,0))</f>
        <v>30.8</v>
      </c>
      <c r="AA9" s="442" t="str">
        <f>IF($H9="已改造",VLOOKUP($A9+1000,改造信息!$A$2:$AQ$1002,COLUMN(AA8)-4,0),VLOOKUP($A9,未改造信息!$A$2:$AQ$1002,COLUMN(AA8)-4,0))</f>
        <v>长</v>
      </c>
      <c r="AB9" s="442" t="str">
        <f>IF($H9="已改造",VLOOKUP($A9+1000,改造信息!$A$2:$AQ$1002,COLUMN(AB8)-4,0),VLOOKUP($A9,未改造信息!$A$2:$AQ$1002,COLUMN(AB8)-4,0))</f>
        <v>[4,4,4,4]</v>
      </c>
      <c r="AC9" s="442">
        <f>IF($H9="已改造",VLOOKUP($A9+1000,改造信息!$A$2:$AQ$1002,COLUMN(AC8)-4,0),VLOOKUP($A9,未改造信息!$A$2:$AQ$1002,COLUMN(AC8)-4,0))</f>
        <v>16</v>
      </c>
      <c r="AD9" s="442">
        <f>IF($H9="已改造",VLOOKUP($A9+1000,改造信息!$A$2:$AQ$1002,COLUMN(AD8)-4,0),VLOOKUP($A9,未改造信息!$A$2:$AQ$1002,COLUMN(AD8)-4,0))</f>
        <v>4</v>
      </c>
      <c r="AE9" s="446" t="str">
        <f>IF($H9="已改造",VLOOKUP($A9+1000,改造信息!$A$2:$AQ$1002,COLUMN(AE8)-4,0),VLOOKUP($A9,未改造信息!$A$2:$AQ$1002,COLUMN(AE8)-4,0))</f>
        <v>G国双联380毫米炮|G国双联150毫米炮|AR-196水上侦察机</v>
      </c>
      <c r="AF9" s="445" t="s">
        <v>92</v>
      </c>
      <c r="AG9" s="445" t="s">
        <v>92</v>
      </c>
      <c r="AH9" s="442">
        <f>IF($H9="已改造",VLOOKUP($A9+1000,改造信息!$A$2:$AQ$1002,COLUMN(AH8)-6,0),VLOOKUP($A9,未改造信息!$A$2:$AQ$1002,COLUMN(AH8)-6,0))</f>
        <v>90</v>
      </c>
      <c r="AI9" s="442">
        <f>IF($H9="已改造",VLOOKUP($A9+1000,改造信息!$A$2:$AQ$1002,COLUMN(AI8)-6,0),VLOOKUP($A9,未改造信息!$A$2:$AQ$1002,COLUMN(AI8)-6,0))</f>
        <v>130</v>
      </c>
      <c r="AJ9" s="442">
        <f>IF($H9="已改造",VLOOKUP($A9+1000,改造信息!$A$2:$AQ$1002,COLUMN(AJ8)-6,0),VLOOKUP($A9,未改造信息!$A$2:$AQ$1002,COLUMN(AJ8)-6,0))</f>
        <v>4.2</v>
      </c>
      <c r="AK9" s="442">
        <f>IF($H9="已改造",VLOOKUP($A9+1000,改造信息!$A$2:$AQ$1002,COLUMN(AK8)-6,0),VLOOKUP($A9,未改造信息!$A$2:$AQ$1002,COLUMN(AK8)-6,0))</f>
        <v>8.8</v>
      </c>
      <c r="AL9" s="442">
        <f>IF($H9="已改造",VLOOKUP($A9+1000,改造信息!$A$2:$AQ$1002,COLUMN(AL8)-6,0),VLOOKUP($A9,未改造信息!$A$2:$AQ$1002,COLUMN(AL8)-6,0))</f>
        <v>1</v>
      </c>
      <c r="AM9" s="445" t="s">
        <v>92</v>
      </c>
      <c r="AN9" s="445" t="s">
        <v>92</v>
      </c>
      <c r="AO9" s="442">
        <f>IF($H9="已改造",VLOOKUP($A9+1000,改造信息!$A$2:$AQ$1002,COLUMN(AO8)-8,0),VLOOKUP($A9,未改造信息!$A$2:$AQ$1002,COLUMN(AO8)-8,0))</f>
        <v>50</v>
      </c>
      <c r="AP9" s="442">
        <f>IF($H9="已改造",VLOOKUP($A9+1000,改造信息!$A$2:$AQ$1002,COLUMN(AP8)-8,0),VLOOKUP($A9,未改造信息!$A$2:$AQ$1002,COLUMN(AP8)-8,0))</f>
        <v>60</v>
      </c>
      <c r="AQ9" s="442">
        <f>IF($H9="已改造",VLOOKUP($A9+1000,改造信息!$A$2:$AQ$1002,COLUMN(AQ8)-8,0),VLOOKUP($A9,未改造信息!$A$2:$AQ$1002,COLUMN(AQ8)-8,0))</f>
        <v>60</v>
      </c>
      <c r="AR9" s="442">
        <f>IF($H9="已改造",VLOOKUP($A9+1000,改造信息!$A$2:$AQ$1002,COLUMN(AR8)-8,0),VLOOKUP($A9,未改造信息!$A$2:$AQ$1002,COLUMN(AR8)-8,0))</f>
        <v>0</v>
      </c>
      <c r="AS9" s="442">
        <f>IF($H9="已改造",VLOOKUP($A9+1000,改造信息!$A$2:$AQ$1002,COLUMN(AS8)-8,0),VLOOKUP($A9,未改造信息!$A$2:$AQ$1002,COLUMN(AS8)-8,0))</f>
        <v>72</v>
      </c>
      <c r="AT9" s="442">
        <f>IF($H9="已改造",VLOOKUP($A9+1000,改造信息!$A$2:$AQ$1002,COLUMN(AT8)-8,0),VLOOKUP($A9,未改造信息!$A$2:$AQ$1002,COLUMN(AT8)-8,0))</f>
        <v>0</v>
      </c>
      <c r="AU9" s="442">
        <f>IF($H9="已改造",VLOOKUP($A9+1000,改造信息!$A$2:$AQ$1002,COLUMN(AU8)-8,0),VLOOKUP($A9,未改造信息!$A$2:$AQ$1002,COLUMN(AU8)-8,0))</f>
        <v>84</v>
      </c>
      <c r="AV9" s="442">
        <f>IF($H9="已改造",VLOOKUP($A9+1000,改造信息!$A$2:$AQ$1002,COLUMN(AV8)-8,0),VLOOKUP($A9,未改造信息!$A$2:$AQ$1002,COLUMN(AV8)-8,0))</f>
        <v>13</v>
      </c>
      <c r="AW9" s="445" t="s">
        <v>92</v>
      </c>
      <c r="AX9" s="445" t="s">
        <v>92</v>
      </c>
      <c r="AY9" s="442">
        <f>IF($H9="已改造",VLOOKUP($A9+1000,改造信息!$A$2:$AQ$1002,COLUMN(AY8)-10,0),VLOOKUP($A9,未改造信息!$A$2:$AQ$1002,COLUMN(AY8)-10,0))</f>
        <v>0</v>
      </c>
      <c r="AZ9" s="442">
        <f>IF($H9="已改造",VLOOKUP($A9+1000,改造信息!$A$2:$AQ$1002,COLUMN(AZ8)-10,0),VLOOKUP($A9,未改造信息!$A$2:$AQ$1002,COLUMN(AZ8)-10,0))</f>
        <v>0</v>
      </c>
      <c r="BA9" s="445" t="s">
        <v>92</v>
      </c>
      <c r="BB9" s="445" t="s">
        <v>92</v>
      </c>
      <c r="BC9" s="442" t="str">
        <f>IF($H9="尚未改造",VLOOKUP($A9,未改造信息!$A$2:$AQ$1002,COLUMN(BC8)-12,0),"0")</f>
        <v>等级75|战列核心20|铝200</v>
      </c>
      <c r="BD9" s="450">
        <f>VLOOKUP($A9,未改造信息!$A$2:$BA$1002,COLUMN(BD8)-12,0)</f>
        <v>0.229166666666667</v>
      </c>
      <c r="BE9" s="442" t="s">
        <v>96</v>
      </c>
      <c r="BF9" s="445" t="s">
        <v>92</v>
      </c>
      <c r="BG9" s="445" t="s">
        <v>92</v>
      </c>
      <c r="BH9" s="442"/>
      <c r="BI9" s="450"/>
      <c r="BK9" s="442"/>
      <c r="BL9" s="450"/>
      <c r="BN9" s="442"/>
      <c r="BO9" s="450"/>
      <c r="BQ9" s="445" t="s">
        <v>92</v>
      </c>
      <c r="BR9" s="442"/>
      <c r="BS9" s="442"/>
      <c r="BT9" s="442"/>
      <c r="BU9" s="442"/>
      <c r="BV9" s="442"/>
    </row>
    <row r="10" spans="1:74">
      <c r="A10" s="442">
        <v>8</v>
      </c>
      <c r="B10" s="442" t="str">
        <f>IF($H10="已改造",VLOOKUP($A10+1000,改造信息!$A$2:$AQ$1002,COLUMN(B9),0),VLOOKUP($A10,未改造信息!$A$2:$AQ$1002,COLUMN(B9),0))</f>
        <v>E</v>
      </c>
      <c r="C10" s="442" t="str">
        <f>IF($H10="已改造",VLOOKUP($A10+1000,改造信息!$A$2:$AQ$1002,COLUMN(C9),0),VLOOKUP($A10,未改造信息!$A$2:$AQ$1002,COLUMN(C9),0))</f>
        <v>战列舰</v>
      </c>
      <c r="D10" s="442">
        <f>IF($H10="已改造",VLOOKUP($A10+1000,改造信息!$A$2:$AQ$1002,COLUMN(D9),0),VLOOKUP($A10,未改造信息!$A$2:$AQ$1002,COLUMN(D9),0))</f>
        <v>4</v>
      </c>
      <c r="E10" s="442" t="str">
        <f>IF($H10="已改造",VLOOKUP($A10+1000,改造信息!$A$2:$AQ$1002,COLUMN(E9),0),VLOOKUP($A10,未改造信息!$A$2:$AQ$1002,COLUMN(E9),0))</f>
        <v>纳尔逊</v>
      </c>
      <c r="F10" s="442" t="str">
        <f>VLOOKUP(A10,未改造信息!$A$2:$F$1000,COLUMN(F9),0)</f>
        <v>未拥有</v>
      </c>
      <c r="H10" s="442" t="str">
        <f>IF(COUNTIF(改造信息!$A$2:$A$196,A10+1000),IF(VLOOKUP(A10+1000,改造信息!$A$2:$F$502,6,0)="已拥有","已改造","尚未改造"),"未开放改造")</f>
        <v>尚未改造</v>
      </c>
      <c r="I10" s="442" t="str">
        <f t="shared" si="0"/>
        <v>仅打捞可获取</v>
      </c>
      <c r="J10" s="445" t="s">
        <v>92</v>
      </c>
      <c r="K10" s="442" t="str">
        <f>IF($H10="已改造",VLOOKUP($A10+1000,改造信息!$A$2:$AQ$1002,COLUMN(K9)-4,0),VLOOKUP($A10,未改造信息!$A$2:$AQ$1002,COLUMN(K9)-4,0))</f>
        <v>主力舰</v>
      </c>
      <c r="L10" s="442" t="str">
        <f>IF($H10="已改造",VLOOKUP($A10+1000,改造信息!$A$2:$AQ$1002,COLUMN(L9)-4,0),VLOOKUP($A10,未改造信息!$A$2:$AQ$1002,COLUMN(L9)-4,0))</f>
        <v>大型舰</v>
      </c>
      <c r="M10" s="442">
        <f>IF($H10="已改造",VLOOKUP($A10+1000,改造信息!$A$2:$AQ$1002,COLUMN(M9)-4,0),VLOOKUP($A10,未改造信息!$A$2:$AQ$1002,COLUMN(M9)-4,0))</f>
        <v>3</v>
      </c>
      <c r="N10" s="442">
        <f>IF($H10="已改造",VLOOKUP($A10+1000,改造信息!$A$2:$AQ$1002,COLUMN(N9)-4,0),VLOOKUP($A10,未改造信息!$A$2:$AQ$1002,COLUMN(N9)-4,0))</f>
        <v>3</v>
      </c>
      <c r="O10" s="442">
        <f>IF($H10="已改造",VLOOKUP($A10+1000,改造信息!$A$2:$AQ$1002,COLUMN(O9)-4,0),VLOOKUP($A10,未改造信息!$A$2:$AQ$1002,COLUMN(O9)-4,0))</f>
        <v>72</v>
      </c>
      <c r="P10" s="442">
        <f>IF($H10="已改造",VLOOKUP($A10+1000,改造信息!$A$2:$AQ$1002,COLUMN(P9)-4,0),VLOOKUP($A10,未改造信息!$A$2:$AQ$1002,COLUMN(P9)-4,0))</f>
        <v>0</v>
      </c>
      <c r="Q10" s="442">
        <f>IF($H10="已改造",VLOOKUP($A10+1000,改造信息!$A$2:$AQ$1002,COLUMN(Q9)-4,0),VLOOKUP($A10,未改造信息!$A$2:$AQ$1002,COLUMN(Q9)-4,0))</f>
        <v>104</v>
      </c>
      <c r="R10" s="442">
        <f>IF($H10="已改造",VLOOKUP($A10+1000,改造信息!$A$2:$AQ$1002,COLUMN(R9)-4,0),VLOOKUP($A10,未改造信息!$A$2:$AQ$1002,COLUMN(R9)-4,0))</f>
        <v>92</v>
      </c>
      <c r="S10" s="442">
        <f>IF($H10="已改造",VLOOKUP($A10+1000,改造信息!$A$2:$AQ$1002,COLUMN(S9)-4,0),VLOOKUP($A10,未改造信息!$A$2:$AQ$1002,COLUMN(S9)-4,0))</f>
        <v>0</v>
      </c>
      <c r="T10" s="442">
        <f>IF($H10="已改造",VLOOKUP($A10+1000,改造信息!$A$2:$AQ$1002,COLUMN(T9)-4,0),VLOOKUP($A10,未改造信息!$A$2:$AQ$1002,COLUMN(T9)-4,0))</f>
        <v>72</v>
      </c>
      <c r="U10" s="442">
        <f>IF($H10="已改造",VLOOKUP($A10+1000,改造信息!$A$2:$AQ$1002,COLUMN(U9)-4,0),VLOOKUP($A10,未改造信息!$A$2:$AQ$1002,COLUMN(U9)-4,0))</f>
        <v>0</v>
      </c>
      <c r="V10" s="442">
        <f>IF($H10="已改造",VLOOKUP($A10+1000,改造信息!$A$2:$AQ$1002,COLUMN(V9)-4,0),VLOOKUP($A10,未改造信息!$A$2:$AQ$1002,COLUMN(V9)-4,0))</f>
        <v>39</v>
      </c>
      <c r="W10" s="442">
        <f>IF($H10="已改造",VLOOKUP($A10+1000,改造信息!$A$2:$AQ$1002,COLUMN(W9)-4,0),VLOOKUP($A10,未改造信息!$A$2:$AQ$1002,COLUMN(W9)-4,0))</f>
        <v>41</v>
      </c>
      <c r="X10" s="442">
        <f>IF($H10="已改造",VLOOKUP($A10+1000,改造信息!$A$2:$AQ$1002,COLUMN(X9)-4,0),VLOOKUP($A10,未改造信息!$A$2:$AQ$1002,COLUMN(X9)-4,0))</f>
        <v>95</v>
      </c>
      <c r="Y10" s="442">
        <f>IF($H10="已改造",VLOOKUP($A10+1000,改造信息!$A$2:$AQ$1002,COLUMN(Y9)-4,0),VLOOKUP($A10,未改造信息!$A$2:$AQ$1002,COLUMN(Y9)-4,0))</f>
        <v>20</v>
      </c>
      <c r="Z10" s="442">
        <f>IF($H10="已改造",VLOOKUP($A10+1000,改造信息!$A$2:$AQ$1002,COLUMN(Z9)-4,0),VLOOKUP($A10,未改造信息!$A$2:$AQ$1002,COLUMN(Z9)-4,0))</f>
        <v>23.5</v>
      </c>
      <c r="AA10" s="442" t="str">
        <f>IF($H10="已改造",VLOOKUP($A10+1000,改造信息!$A$2:$AQ$1002,COLUMN(AA9)-4,0),VLOOKUP($A10,未改造信息!$A$2:$AQ$1002,COLUMN(AA9)-4,0))</f>
        <v>长</v>
      </c>
      <c r="AB10" s="442">
        <f>IF($H10="已改造",VLOOKUP($A10+1000,改造信息!$A$2:$AQ$1002,COLUMN(AB9)-4,0),VLOOKUP($A10,未改造信息!$A$2:$AQ$1002,COLUMN(AB9)-4,0))</f>
        <v>0</v>
      </c>
      <c r="AC10" s="442">
        <f>IF($H10="已改造",VLOOKUP($A10+1000,改造信息!$A$2:$AQ$1002,COLUMN(AC9)-4,0),VLOOKUP($A10,未改造信息!$A$2:$AQ$1002,COLUMN(AC9)-4,0))</f>
        <v>0</v>
      </c>
      <c r="AD10" s="442">
        <f>IF($H10="已改造",VLOOKUP($A10+1000,改造信息!$A$2:$AQ$1002,COLUMN(AD9)-4,0),VLOOKUP($A10,未改造信息!$A$2:$AQ$1002,COLUMN(AD9)-4,0))</f>
        <v>4</v>
      </c>
      <c r="AE10" s="446" t="str">
        <f>IF($H10="已改造",VLOOKUP($A10+1000,改造信息!$A$2:$AQ$1002,COLUMN(AE9)-4,0),VLOOKUP($A10,未改造信息!$A$2:$AQ$1002,COLUMN(AE9)-4,0))</f>
        <v>E国三联16英寸炮|E国双联6英寸炮</v>
      </c>
      <c r="AF10" s="445" t="s">
        <v>92</v>
      </c>
      <c r="AG10" s="445" t="s">
        <v>92</v>
      </c>
      <c r="AH10" s="442">
        <f>IF($H10="已改造",VLOOKUP($A10+1000,改造信息!$A$2:$AQ$1002,COLUMN(AH9)-6,0),VLOOKUP($A10,未改造信息!$A$2:$AQ$1002,COLUMN(AH9)-6,0))</f>
        <v>90</v>
      </c>
      <c r="AI10" s="442">
        <f>IF($H10="已改造",VLOOKUP($A10+1000,改造信息!$A$2:$AQ$1002,COLUMN(AI9)-6,0),VLOOKUP($A10,未改造信息!$A$2:$AQ$1002,COLUMN(AI9)-6,0))</f>
        <v>140</v>
      </c>
      <c r="AJ10" s="442">
        <f>IF($H10="已改造",VLOOKUP($A10+1000,改造信息!$A$2:$AQ$1002,COLUMN(AJ9)-6,0),VLOOKUP($A10,未改造信息!$A$2:$AQ$1002,COLUMN(AJ9)-6,0))</f>
        <v>3.2</v>
      </c>
      <c r="AK10" s="442">
        <f>IF($H10="已改造",VLOOKUP($A10+1000,改造信息!$A$2:$AQ$1002,COLUMN(AK9)-6,0),VLOOKUP($A10,未改造信息!$A$2:$AQ$1002,COLUMN(AK9)-6,0))</f>
        <v>6</v>
      </c>
      <c r="AL10" s="442">
        <f>IF($H10="已改造",VLOOKUP($A10+1000,改造信息!$A$2:$AQ$1002,COLUMN(AL9)-6,0),VLOOKUP($A10,未改造信息!$A$2:$AQ$1002,COLUMN(AL9)-6,0))</f>
        <v>1</v>
      </c>
      <c r="AM10" s="445" t="s">
        <v>92</v>
      </c>
      <c r="AN10" s="445" t="s">
        <v>92</v>
      </c>
      <c r="AO10" s="442">
        <f>IF($H10="已改造",VLOOKUP($A10+1000,改造信息!$A$2:$AQ$1002,COLUMN(AO9)-8,0),VLOOKUP($A10,未改造信息!$A$2:$AQ$1002,COLUMN(AO9)-8,0))</f>
        <v>50</v>
      </c>
      <c r="AP10" s="442">
        <f>IF($H10="已改造",VLOOKUP($A10+1000,改造信息!$A$2:$AQ$1002,COLUMN(AP9)-8,0),VLOOKUP($A10,未改造信息!$A$2:$AQ$1002,COLUMN(AP9)-8,0))</f>
        <v>60</v>
      </c>
      <c r="AQ10" s="442">
        <f>IF($H10="已改造",VLOOKUP($A10+1000,改造信息!$A$2:$AQ$1002,COLUMN(AQ9)-8,0),VLOOKUP($A10,未改造信息!$A$2:$AQ$1002,COLUMN(AQ9)-8,0))</f>
        <v>60</v>
      </c>
      <c r="AR10" s="442">
        <f>IF($H10="已改造",VLOOKUP($A10+1000,改造信息!$A$2:$AQ$1002,COLUMN(AR9)-8,0),VLOOKUP($A10,未改造信息!$A$2:$AQ$1002,COLUMN(AR9)-8,0))</f>
        <v>0</v>
      </c>
      <c r="AS10" s="442">
        <f>IF($H10="已改造",VLOOKUP($A10+1000,改造信息!$A$2:$AQ$1002,COLUMN(AS9)-8,0),VLOOKUP($A10,未改造信息!$A$2:$AQ$1002,COLUMN(AS9)-8,0))</f>
        <v>89</v>
      </c>
      <c r="AT10" s="442">
        <f>IF($H10="已改造",VLOOKUP($A10+1000,改造信息!$A$2:$AQ$1002,COLUMN(AT9)-8,0),VLOOKUP($A10,未改造信息!$A$2:$AQ$1002,COLUMN(AT9)-8,0))</f>
        <v>0</v>
      </c>
      <c r="AU10" s="442">
        <f>IF($H10="已改造",VLOOKUP($A10+1000,改造信息!$A$2:$AQ$1002,COLUMN(AU9)-8,0),VLOOKUP($A10,未改造信息!$A$2:$AQ$1002,COLUMN(AU9)-8,0))</f>
        <v>72</v>
      </c>
      <c r="AV10" s="442">
        <f>IF($H10="已改造",VLOOKUP($A10+1000,改造信息!$A$2:$AQ$1002,COLUMN(AV9)-8,0),VLOOKUP($A10,未改造信息!$A$2:$AQ$1002,COLUMN(AV9)-8,0))</f>
        <v>27</v>
      </c>
      <c r="AW10" s="445" t="s">
        <v>92</v>
      </c>
      <c r="AX10" s="445" t="s">
        <v>92</v>
      </c>
      <c r="AY10" s="442">
        <f>IF($H10="已改造",VLOOKUP($A10+1000,改造信息!$A$2:$AQ$1002,COLUMN(AY9)-10,0),VLOOKUP($A10,未改造信息!$A$2:$AQ$1002,COLUMN(AY9)-10,0))</f>
        <v>0</v>
      </c>
      <c r="AZ10" s="442">
        <f>IF($H10="已改造",VLOOKUP($A10+1000,改造信息!$A$2:$AQ$1002,COLUMN(AZ9)-10,0),VLOOKUP($A10,未改造信息!$A$2:$AQ$1002,COLUMN(AZ9)-10,0))</f>
        <v>0</v>
      </c>
      <c r="BA10" s="445" t="s">
        <v>92</v>
      </c>
      <c r="BB10" s="445" t="s">
        <v>92</v>
      </c>
      <c r="BC10" s="446" t="str">
        <f>IF($H10="尚未改造",VLOOKUP($A10,未改造信息!$A$2:$AQ$1002,COLUMN(BC9)-12,0),"0")</f>
        <v>等级50|战列核心5|油1200|钢1600</v>
      </c>
      <c r="BD10" s="442">
        <f>VLOOKUP($A10,未改造信息!$A$2:$BA$1002,COLUMN(BD9)-12,0)</f>
        <v>0</v>
      </c>
      <c r="BE10" s="442" t="s">
        <v>94</v>
      </c>
      <c r="BF10" s="445" t="s">
        <v>92</v>
      </c>
      <c r="BG10" s="445" t="s">
        <v>92</v>
      </c>
      <c r="BH10" s="446"/>
      <c r="BI10" s="442"/>
      <c r="BK10" s="446"/>
      <c r="BL10" s="442"/>
      <c r="BN10" s="446"/>
      <c r="BO10" s="442"/>
      <c r="BQ10" s="445" t="s">
        <v>92</v>
      </c>
      <c r="BR10" s="442"/>
      <c r="BS10" s="442"/>
      <c r="BT10" s="442"/>
      <c r="BU10" s="442"/>
      <c r="BV10" s="442"/>
    </row>
    <row r="11" spans="1:74">
      <c r="A11" s="442">
        <v>9</v>
      </c>
      <c r="B11" s="442" t="str">
        <f>IF($H11="已改造",VLOOKUP($A11+1000,改造信息!$A$2:$AQ$1002,COLUMN(B10),0),VLOOKUP($A11,未改造信息!$A$2:$AQ$1002,COLUMN(B10),0))</f>
        <v>E</v>
      </c>
      <c r="C11" s="442" t="str">
        <f>IF($H11="已改造",VLOOKUP($A11+1000,改造信息!$A$2:$AQ$1002,COLUMN(C10),0),VLOOKUP($A11,未改造信息!$A$2:$AQ$1002,COLUMN(C10),0))</f>
        <v>战列舰</v>
      </c>
      <c r="D11" s="442">
        <f>IF($H11="已改造",VLOOKUP($A11+1000,改造信息!$A$2:$AQ$1002,COLUMN(D10),0),VLOOKUP($A11,未改造信息!$A$2:$AQ$1002,COLUMN(D10),0))</f>
        <v>4</v>
      </c>
      <c r="E11" s="442" t="str">
        <f>IF($H11="已改造",VLOOKUP($A11+1000,改造信息!$A$2:$AQ$1002,COLUMN(E10),0),VLOOKUP($A11,未改造信息!$A$2:$AQ$1002,COLUMN(E10),0))</f>
        <v>罗德尼</v>
      </c>
      <c r="F11" s="442" t="str">
        <f>VLOOKUP(A11,未改造信息!$A$2:$F$1000,COLUMN(F10),0)</f>
        <v>未拥有</v>
      </c>
      <c r="H11" s="442" t="str">
        <f>IF(COUNTIF(改造信息!$A$2:$A$196,A11+1000),IF(VLOOKUP(A11+1000,改造信息!$A$2:$F$502,6,0)="已拥有","已改造","尚未改造"),"未开放改造")</f>
        <v>尚未改造</v>
      </c>
      <c r="I11" s="442" t="str">
        <f t="shared" si="0"/>
        <v>可建造 打捞可获取</v>
      </c>
      <c r="J11" s="445" t="s">
        <v>92</v>
      </c>
      <c r="K11" s="442" t="str">
        <f>IF($H11="已改造",VLOOKUP($A11+1000,改造信息!$A$2:$AQ$1002,COLUMN(K10)-4,0),VLOOKUP($A11,未改造信息!$A$2:$AQ$1002,COLUMN(K10)-4,0))</f>
        <v>主力舰</v>
      </c>
      <c r="L11" s="442" t="str">
        <f>IF($H11="已改造",VLOOKUP($A11+1000,改造信息!$A$2:$AQ$1002,COLUMN(L10)-4,0),VLOOKUP($A11,未改造信息!$A$2:$AQ$1002,COLUMN(L10)-4,0))</f>
        <v>大型舰</v>
      </c>
      <c r="M11" s="442">
        <f>IF($H11="已改造",VLOOKUP($A11+1000,改造信息!$A$2:$AQ$1002,COLUMN(M10)-4,0),VLOOKUP($A11,未改造信息!$A$2:$AQ$1002,COLUMN(M10)-4,0))</f>
        <v>3</v>
      </c>
      <c r="N11" s="442">
        <f>IF($H11="已改造",VLOOKUP($A11+1000,改造信息!$A$2:$AQ$1002,COLUMN(N10)-4,0),VLOOKUP($A11,未改造信息!$A$2:$AQ$1002,COLUMN(N10)-4,0))</f>
        <v>3</v>
      </c>
      <c r="O11" s="442">
        <f>IF($H11="已改造",VLOOKUP($A11+1000,改造信息!$A$2:$AQ$1002,COLUMN(O10)-4,0),VLOOKUP($A11,未改造信息!$A$2:$AQ$1002,COLUMN(O10)-4,0))</f>
        <v>72</v>
      </c>
      <c r="P11" s="442">
        <f>IF($H11="已改造",VLOOKUP($A11+1000,改造信息!$A$2:$AQ$1002,COLUMN(P10)-4,0),VLOOKUP($A11,未改造信息!$A$2:$AQ$1002,COLUMN(P10)-4,0))</f>
        <v>0</v>
      </c>
      <c r="Q11" s="442">
        <f>IF($H11="已改造",VLOOKUP($A11+1000,改造信息!$A$2:$AQ$1002,COLUMN(Q10)-4,0),VLOOKUP($A11,未改造信息!$A$2:$AQ$1002,COLUMN(Q10)-4,0))</f>
        <v>104</v>
      </c>
      <c r="R11" s="442">
        <f>IF($H11="已改造",VLOOKUP($A11+1000,改造信息!$A$2:$AQ$1002,COLUMN(R10)-4,0),VLOOKUP($A11,未改造信息!$A$2:$AQ$1002,COLUMN(R10)-4,0))</f>
        <v>92</v>
      </c>
      <c r="S11" s="442">
        <f>IF($H11="已改造",VLOOKUP($A11+1000,改造信息!$A$2:$AQ$1002,COLUMN(S10)-4,0),VLOOKUP($A11,未改造信息!$A$2:$AQ$1002,COLUMN(S10)-4,0))</f>
        <v>0</v>
      </c>
      <c r="T11" s="442">
        <f>IF($H11="已改造",VLOOKUP($A11+1000,改造信息!$A$2:$AQ$1002,COLUMN(T10)-4,0),VLOOKUP($A11,未改造信息!$A$2:$AQ$1002,COLUMN(T10)-4,0))</f>
        <v>72</v>
      </c>
      <c r="U11" s="442">
        <f>IF($H11="已改造",VLOOKUP($A11+1000,改造信息!$A$2:$AQ$1002,COLUMN(U10)-4,0),VLOOKUP($A11,未改造信息!$A$2:$AQ$1002,COLUMN(U10)-4,0))</f>
        <v>0</v>
      </c>
      <c r="V11" s="442">
        <f>IF($H11="已改造",VLOOKUP($A11+1000,改造信息!$A$2:$AQ$1002,COLUMN(V10)-4,0),VLOOKUP($A11,未改造信息!$A$2:$AQ$1002,COLUMN(V10)-4,0))</f>
        <v>39</v>
      </c>
      <c r="W11" s="442">
        <f>IF($H11="已改造",VLOOKUP($A11+1000,改造信息!$A$2:$AQ$1002,COLUMN(W10)-4,0),VLOOKUP($A11,未改造信息!$A$2:$AQ$1002,COLUMN(W10)-4,0))</f>
        <v>41</v>
      </c>
      <c r="X11" s="442">
        <f>IF($H11="已改造",VLOOKUP($A11+1000,改造信息!$A$2:$AQ$1002,COLUMN(X10)-4,0),VLOOKUP($A11,未改造信息!$A$2:$AQ$1002,COLUMN(X10)-4,0))</f>
        <v>95</v>
      </c>
      <c r="Y11" s="442">
        <f>IF($H11="已改造",VLOOKUP($A11+1000,改造信息!$A$2:$AQ$1002,COLUMN(Y10)-4,0),VLOOKUP($A11,未改造信息!$A$2:$AQ$1002,COLUMN(Y10)-4,0))</f>
        <v>20</v>
      </c>
      <c r="Z11" s="442">
        <f>IF($H11="已改造",VLOOKUP($A11+1000,改造信息!$A$2:$AQ$1002,COLUMN(Z10)-4,0),VLOOKUP($A11,未改造信息!$A$2:$AQ$1002,COLUMN(Z10)-4,0))</f>
        <v>23.5</v>
      </c>
      <c r="AA11" s="442" t="str">
        <f>IF($H11="已改造",VLOOKUP($A11+1000,改造信息!$A$2:$AQ$1002,COLUMN(AA10)-4,0),VLOOKUP($A11,未改造信息!$A$2:$AQ$1002,COLUMN(AA10)-4,0))</f>
        <v>长</v>
      </c>
      <c r="AB11" s="442">
        <f>IF($H11="已改造",VLOOKUP($A11+1000,改造信息!$A$2:$AQ$1002,COLUMN(AB10)-4,0),VLOOKUP($A11,未改造信息!$A$2:$AQ$1002,COLUMN(AB10)-4,0))</f>
        <v>0</v>
      </c>
      <c r="AC11" s="442">
        <f>IF($H11="已改造",VLOOKUP($A11+1000,改造信息!$A$2:$AQ$1002,COLUMN(AC10)-4,0),VLOOKUP($A11,未改造信息!$A$2:$AQ$1002,COLUMN(AC10)-4,0))</f>
        <v>0</v>
      </c>
      <c r="AD11" s="442">
        <f>IF($H11="已改造",VLOOKUP($A11+1000,改造信息!$A$2:$AQ$1002,COLUMN(AD10)-4,0),VLOOKUP($A11,未改造信息!$A$2:$AQ$1002,COLUMN(AD10)-4,0))</f>
        <v>4</v>
      </c>
      <c r="AE11" s="446" t="str">
        <f>IF($H11="已改造",VLOOKUP($A11+1000,改造信息!$A$2:$AQ$1002,COLUMN(AE10)-4,0),VLOOKUP($A11,未改造信息!$A$2:$AQ$1002,COLUMN(AE10)-4,0))</f>
        <v>E国三联16英寸炮|E国双联6英寸炮</v>
      </c>
      <c r="AF11" s="445" t="s">
        <v>92</v>
      </c>
      <c r="AG11" s="445" t="s">
        <v>92</v>
      </c>
      <c r="AH11" s="442">
        <f>IF($H11="已改造",VLOOKUP($A11+1000,改造信息!$A$2:$AQ$1002,COLUMN(AH10)-6,0),VLOOKUP($A11,未改造信息!$A$2:$AQ$1002,COLUMN(AH10)-6,0))</f>
        <v>90</v>
      </c>
      <c r="AI11" s="442">
        <f>IF($H11="已改造",VLOOKUP($A11+1000,改造信息!$A$2:$AQ$1002,COLUMN(AI10)-6,0),VLOOKUP($A11,未改造信息!$A$2:$AQ$1002,COLUMN(AI10)-6,0))</f>
        <v>140</v>
      </c>
      <c r="AJ11" s="442">
        <f>IF($H11="已改造",VLOOKUP($A11+1000,改造信息!$A$2:$AQ$1002,COLUMN(AJ10)-6,0),VLOOKUP($A11,未改造信息!$A$2:$AQ$1002,COLUMN(AJ10)-6,0))</f>
        <v>3.2</v>
      </c>
      <c r="AK11" s="442">
        <f>IF($H11="已改造",VLOOKUP($A11+1000,改造信息!$A$2:$AQ$1002,COLUMN(AK10)-6,0),VLOOKUP($A11,未改造信息!$A$2:$AQ$1002,COLUMN(AK10)-6,0))</f>
        <v>6</v>
      </c>
      <c r="AL11" s="442">
        <f>IF($H11="已改造",VLOOKUP($A11+1000,改造信息!$A$2:$AQ$1002,COLUMN(AL10)-6,0),VLOOKUP($A11,未改造信息!$A$2:$AQ$1002,COLUMN(AL10)-6,0))</f>
        <v>1</v>
      </c>
      <c r="AM11" s="445" t="s">
        <v>92</v>
      </c>
      <c r="AN11" s="445" t="s">
        <v>92</v>
      </c>
      <c r="AO11" s="442">
        <f>IF($H11="已改造",VLOOKUP($A11+1000,改造信息!$A$2:$AQ$1002,COLUMN(AO10)-8,0),VLOOKUP($A11,未改造信息!$A$2:$AQ$1002,COLUMN(AO10)-8,0))</f>
        <v>50</v>
      </c>
      <c r="AP11" s="442">
        <f>IF($H11="已改造",VLOOKUP($A11+1000,改造信息!$A$2:$AQ$1002,COLUMN(AP10)-8,0),VLOOKUP($A11,未改造信息!$A$2:$AQ$1002,COLUMN(AP10)-8,0))</f>
        <v>60</v>
      </c>
      <c r="AQ11" s="442">
        <f>IF($H11="已改造",VLOOKUP($A11+1000,改造信息!$A$2:$AQ$1002,COLUMN(AQ10)-8,0),VLOOKUP($A11,未改造信息!$A$2:$AQ$1002,COLUMN(AQ10)-8,0))</f>
        <v>60</v>
      </c>
      <c r="AR11" s="442">
        <f>IF($H11="已改造",VLOOKUP($A11+1000,改造信息!$A$2:$AQ$1002,COLUMN(AR10)-8,0),VLOOKUP($A11,未改造信息!$A$2:$AQ$1002,COLUMN(AR10)-8,0))</f>
        <v>0</v>
      </c>
      <c r="AS11" s="442">
        <f>IF($H11="已改造",VLOOKUP($A11+1000,改造信息!$A$2:$AQ$1002,COLUMN(AS10)-8,0),VLOOKUP($A11,未改造信息!$A$2:$AQ$1002,COLUMN(AS10)-8,0))</f>
        <v>89</v>
      </c>
      <c r="AT11" s="442">
        <f>IF($H11="已改造",VLOOKUP($A11+1000,改造信息!$A$2:$AQ$1002,COLUMN(AT10)-8,0),VLOOKUP($A11,未改造信息!$A$2:$AQ$1002,COLUMN(AT10)-8,0))</f>
        <v>0</v>
      </c>
      <c r="AU11" s="442">
        <f>IF($H11="已改造",VLOOKUP($A11+1000,改造信息!$A$2:$AQ$1002,COLUMN(AU10)-8,0),VLOOKUP($A11,未改造信息!$A$2:$AQ$1002,COLUMN(AU10)-8,0))</f>
        <v>72</v>
      </c>
      <c r="AV11" s="442">
        <f>IF($H11="已改造",VLOOKUP($A11+1000,改造信息!$A$2:$AQ$1002,COLUMN(AV10)-8,0),VLOOKUP($A11,未改造信息!$A$2:$AQ$1002,COLUMN(AV10)-8,0))</f>
        <v>27</v>
      </c>
      <c r="AW11" s="445" t="s">
        <v>92</v>
      </c>
      <c r="AX11" s="445" t="s">
        <v>92</v>
      </c>
      <c r="AY11" s="442">
        <f>IF($H11="已改造",VLOOKUP($A11+1000,改造信息!$A$2:$AQ$1002,COLUMN(AY10)-10,0),VLOOKUP($A11,未改造信息!$A$2:$AQ$1002,COLUMN(AY10)-10,0))</f>
        <v>0</v>
      </c>
      <c r="AZ11" s="442">
        <f>IF($H11="已改造",VLOOKUP($A11+1000,改造信息!$A$2:$AQ$1002,COLUMN(AZ10)-10,0),VLOOKUP($A11,未改造信息!$A$2:$AQ$1002,COLUMN(AZ10)-10,0))</f>
        <v>0</v>
      </c>
      <c r="BA11" s="445" t="s">
        <v>92</v>
      </c>
      <c r="BB11" s="445" t="s">
        <v>92</v>
      </c>
      <c r="BC11" s="442" t="str">
        <f>IF($H11="尚未改造",VLOOKUP($A11,未改造信息!$A$2:$AQ$1002,COLUMN(BC10)-12,0),"0")</f>
        <v>等级50|战列核心5|油1200|钢1600</v>
      </c>
      <c r="BD11" s="450">
        <f>VLOOKUP($A11,未改造信息!$A$2:$BA$1002,COLUMN(BD10)-12,0)</f>
        <v>0.201388888888889</v>
      </c>
      <c r="BE11" s="442" t="s">
        <v>97</v>
      </c>
      <c r="BF11" s="445" t="s">
        <v>92</v>
      </c>
      <c r="BG11" s="445" t="s">
        <v>92</v>
      </c>
      <c r="BH11" s="442"/>
      <c r="BI11" s="450"/>
      <c r="BK11" s="442"/>
      <c r="BL11" s="450"/>
      <c r="BN11" s="442"/>
      <c r="BO11" s="450"/>
      <c r="BQ11" s="445" t="s">
        <v>92</v>
      </c>
      <c r="BR11" s="442"/>
      <c r="BS11" s="442"/>
      <c r="BT11" s="442"/>
      <c r="BU11" s="442"/>
      <c r="BV11" s="442"/>
    </row>
    <row r="12" spans="1:74">
      <c r="A12" s="442">
        <v>10</v>
      </c>
      <c r="B12" s="442" t="str">
        <f>IF($H12="已改造",VLOOKUP($A12+1000,改造信息!$A$2:$AQ$1002,COLUMN(B11),0),VLOOKUP($A12,未改造信息!$A$2:$AQ$1002,COLUMN(B11),0))</f>
        <v>E</v>
      </c>
      <c r="C12" s="442" t="str">
        <f>IF($H12="已改造",VLOOKUP($A12+1000,改造信息!$A$2:$AQ$1002,COLUMN(C11),0),VLOOKUP($A12,未改造信息!$A$2:$AQ$1002,COLUMN(C11),0))</f>
        <v>战列舰</v>
      </c>
      <c r="D12" s="442">
        <f>IF($H12="已改造",VLOOKUP($A12+1000,改造信息!$A$2:$AQ$1002,COLUMN(D11),0),VLOOKUP($A12,未改造信息!$A$2:$AQ$1002,COLUMN(D11),0))</f>
        <v>5</v>
      </c>
      <c r="E12" s="442" t="str">
        <f>IF($H12="已改造",VLOOKUP($A12+1000,改造信息!$A$2:$AQ$1002,COLUMN(E11),0),VLOOKUP($A12,未改造信息!$A$2:$AQ$1002,COLUMN(E11),0))</f>
        <v>威尔士亲王</v>
      </c>
      <c r="F12" s="442" t="str">
        <f>VLOOKUP(A12,未改造信息!$A$2:$F$1000,COLUMN(F11),0)</f>
        <v>未拥有</v>
      </c>
      <c r="H12" s="442" t="str">
        <f>IF(COUNTIF(改造信息!$A$2:$A$196,A12+1000),IF(VLOOKUP(A12+1000,改造信息!$A$2:$F$502,6,0)="已拥有","已改造","尚未改造"),"未开放改造")</f>
        <v>尚未改造</v>
      </c>
      <c r="I12" s="442" t="str">
        <f t="shared" si="0"/>
        <v>仅打捞可获取</v>
      </c>
      <c r="J12" s="445" t="s">
        <v>92</v>
      </c>
      <c r="K12" s="442" t="str">
        <f>IF($H12="已改造",VLOOKUP($A12+1000,改造信息!$A$2:$AQ$1002,COLUMN(K11)-4,0),VLOOKUP($A12,未改造信息!$A$2:$AQ$1002,COLUMN(K11)-4,0))</f>
        <v>主力舰</v>
      </c>
      <c r="L12" s="442" t="str">
        <f>IF($H12="已改造",VLOOKUP($A12+1000,改造信息!$A$2:$AQ$1002,COLUMN(L11)-4,0),VLOOKUP($A12,未改造信息!$A$2:$AQ$1002,COLUMN(L11)-4,0))</f>
        <v>大型舰</v>
      </c>
      <c r="M12" s="442">
        <f>IF($H12="已改造",VLOOKUP($A12+1000,改造信息!$A$2:$AQ$1002,COLUMN(M11)-4,0),VLOOKUP($A12,未改造信息!$A$2:$AQ$1002,COLUMN(M11)-4,0))</f>
        <v>3</v>
      </c>
      <c r="N12" s="442">
        <f>IF($H12="已改造",VLOOKUP($A12+1000,改造信息!$A$2:$AQ$1002,COLUMN(N11)-4,0),VLOOKUP($A12,未改造信息!$A$2:$AQ$1002,COLUMN(N11)-4,0))</f>
        <v>3</v>
      </c>
      <c r="O12" s="442">
        <f>IF($H12="已改造",VLOOKUP($A12+1000,改造信息!$A$2:$AQ$1002,COLUMN(O11)-4,0),VLOOKUP($A12,未改造信息!$A$2:$AQ$1002,COLUMN(O11)-4,0))</f>
        <v>74</v>
      </c>
      <c r="P12" s="442">
        <f>IF($H12="已改造",VLOOKUP($A12+1000,改造信息!$A$2:$AQ$1002,COLUMN(P11)-4,0),VLOOKUP($A12,未改造信息!$A$2:$AQ$1002,COLUMN(P11)-4,0))</f>
        <v>2</v>
      </c>
      <c r="Q12" s="442">
        <f>IF($H12="已改造",VLOOKUP($A12+1000,改造信息!$A$2:$AQ$1002,COLUMN(Q11)-4,0),VLOOKUP($A12,未改造信息!$A$2:$AQ$1002,COLUMN(Q11)-4,0))</f>
        <v>95</v>
      </c>
      <c r="R12" s="442">
        <f>IF($H12="已改造",VLOOKUP($A12+1000,改造信息!$A$2:$AQ$1002,COLUMN(R11)-4,0),VLOOKUP($A12,未改造信息!$A$2:$AQ$1002,COLUMN(R11)-4,0))</f>
        <v>95</v>
      </c>
      <c r="S12" s="442">
        <f>IF($H12="已改造",VLOOKUP($A12+1000,改造信息!$A$2:$AQ$1002,COLUMN(S11)-4,0),VLOOKUP($A12,未改造信息!$A$2:$AQ$1002,COLUMN(S11)-4,0))</f>
        <v>0</v>
      </c>
      <c r="T12" s="442">
        <f>IF($H12="已改造",VLOOKUP($A12+1000,改造信息!$A$2:$AQ$1002,COLUMN(T11)-4,0),VLOOKUP($A12,未改造信息!$A$2:$AQ$1002,COLUMN(T11)-4,0))</f>
        <v>82</v>
      </c>
      <c r="U12" s="442">
        <f>IF($H12="已改造",VLOOKUP($A12+1000,改造信息!$A$2:$AQ$1002,COLUMN(U11)-4,0),VLOOKUP($A12,未改造信息!$A$2:$AQ$1002,COLUMN(U11)-4,0))</f>
        <v>0</v>
      </c>
      <c r="V12" s="442">
        <f>IF($H12="已改造",VLOOKUP($A12+1000,改造信息!$A$2:$AQ$1002,COLUMN(V11)-4,0),VLOOKUP($A12,未改造信息!$A$2:$AQ$1002,COLUMN(V11)-4,0))</f>
        <v>42</v>
      </c>
      <c r="W12" s="442">
        <f>IF($H12="已改造",VLOOKUP($A12+1000,改造信息!$A$2:$AQ$1002,COLUMN(W11)-4,0),VLOOKUP($A12,未改造信息!$A$2:$AQ$1002,COLUMN(W11)-4,0))</f>
        <v>48</v>
      </c>
      <c r="X12" s="442">
        <f>IF($H12="已改造",VLOOKUP($A12+1000,改造信息!$A$2:$AQ$1002,COLUMN(X11)-4,0),VLOOKUP($A12,未改造信息!$A$2:$AQ$1002,COLUMN(X11)-4,0))</f>
        <v>96</v>
      </c>
      <c r="Y12" s="442">
        <f>IF($H12="已改造",VLOOKUP($A12+1000,改造信息!$A$2:$AQ$1002,COLUMN(Y11)-4,0),VLOOKUP($A12,未改造信息!$A$2:$AQ$1002,COLUMN(Y11)-4,0))</f>
        <v>10</v>
      </c>
      <c r="Z12" s="442">
        <f>IF($H12="已改造",VLOOKUP($A12+1000,改造信息!$A$2:$AQ$1002,COLUMN(Z11)-4,0),VLOOKUP($A12,未改造信息!$A$2:$AQ$1002,COLUMN(Z11)-4,0))</f>
        <v>29</v>
      </c>
      <c r="AA12" s="442" t="str">
        <f>IF($H12="已改造",VLOOKUP($A12+1000,改造信息!$A$2:$AQ$1002,COLUMN(AA11)-4,0),VLOOKUP($A12,未改造信息!$A$2:$AQ$1002,COLUMN(AA11)-4,0))</f>
        <v>长</v>
      </c>
      <c r="AB12" s="442" t="str">
        <f>IF($H12="已改造",VLOOKUP($A12+1000,改造信息!$A$2:$AQ$1002,COLUMN(AB11)-4,0),VLOOKUP($A12,未改造信息!$A$2:$AQ$1002,COLUMN(AB11)-4,0))</f>
        <v>[4,4,4,4]</v>
      </c>
      <c r="AC12" s="442">
        <f>IF($H12="已改造",VLOOKUP($A12+1000,改造信息!$A$2:$AQ$1002,COLUMN(AC11)-4,0),VLOOKUP($A12,未改造信息!$A$2:$AQ$1002,COLUMN(AC11)-4,0))</f>
        <v>16</v>
      </c>
      <c r="AD12" s="442">
        <f>IF($H12="已改造",VLOOKUP($A12+1000,改造信息!$A$2:$AQ$1002,COLUMN(AD11)-4,0),VLOOKUP($A12,未改造信息!$A$2:$AQ$1002,COLUMN(AD11)-4,0))</f>
        <v>4</v>
      </c>
      <c r="AE12" s="446" t="str">
        <f>IF($H12="已改造",VLOOKUP($A12+1000,改造信息!$A$2:$AQ$1002,COLUMN(AE11)-4,0),VLOOKUP($A12,未改造信息!$A$2:$AQ$1002,COLUMN(AE11)-4,0))</f>
        <v>E国四联14英寸炮|E国双联5.25英寸炮|海象式</v>
      </c>
      <c r="AF12" s="445" t="s">
        <v>92</v>
      </c>
      <c r="AG12" s="445" t="s">
        <v>92</v>
      </c>
      <c r="AH12" s="442">
        <f>IF($H12="已改造",VLOOKUP($A12+1000,改造信息!$A$2:$AQ$1002,COLUMN(AH11)-6,0),VLOOKUP($A12,未改造信息!$A$2:$AQ$1002,COLUMN(AH11)-6,0))</f>
        <v>90</v>
      </c>
      <c r="AI12" s="442">
        <f>IF($H12="已改造",VLOOKUP($A12+1000,改造信息!$A$2:$AQ$1002,COLUMN(AI11)-6,0),VLOOKUP($A12,未改造信息!$A$2:$AQ$1002,COLUMN(AI11)-6,0))</f>
        <v>140</v>
      </c>
      <c r="AJ12" s="442">
        <f>IF($H12="已改造",VLOOKUP($A12+1000,改造信息!$A$2:$AQ$1002,COLUMN(AJ11)-6,0),VLOOKUP($A12,未改造信息!$A$2:$AQ$1002,COLUMN(AJ11)-6,0))</f>
        <v>4.2</v>
      </c>
      <c r="AK12" s="442">
        <f>IF($H12="已改造",VLOOKUP($A12+1000,改造信息!$A$2:$AQ$1002,COLUMN(AK11)-6,0),VLOOKUP($A12,未改造信息!$A$2:$AQ$1002,COLUMN(AK11)-6,0))</f>
        <v>8</v>
      </c>
      <c r="AL12" s="442">
        <f>IF($H12="已改造",VLOOKUP($A12+1000,改造信息!$A$2:$AQ$1002,COLUMN(AL11)-6,0),VLOOKUP($A12,未改造信息!$A$2:$AQ$1002,COLUMN(AL11)-6,0))</f>
        <v>1</v>
      </c>
      <c r="AM12" s="445" t="s">
        <v>92</v>
      </c>
      <c r="AN12" s="445" t="s">
        <v>92</v>
      </c>
      <c r="AO12" s="442">
        <f>IF($H12="已改造",VLOOKUP($A12+1000,改造信息!$A$2:$AQ$1002,COLUMN(AO11)-8,0),VLOOKUP($A12,未改造信息!$A$2:$AQ$1002,COLUMN(AO11)-8,0))</f>
        <v>50</v>
      </c>
      <c r="AP12" s="442">
        <f>IF($H12="已改造",VLOOKUP($A12+1000,改造信息!$A$2:$AQ$1002,COLUMN(AP11)-8,0),VLOOKUP($A12,未改造信息!$A$2:$AQ$1002,COLUMN(AP11)-8,0))</f>
        <v>60</v>
      </c>
      <c r="AQ12" s="442">
        <f>IF($H12="已改造",VLOOKUP($A12+1000,改造信息!$A$2:$AQ$1002,COLUMN(AQ11)-8,0),VLOOKUP($A12,未改造信息!$A$2:$AQ$1002,COLUMN(AQ11)-8,0))</f>
        <v>60</v>
      </c>
      <c r="AR12" s="442">
        <f>IF($H12="已改造",VLOOKUP($A12+1000,改造信息!$A$2:$AQ$1002,COLUMN(AR11)-8,0),VLOOKUP($A12,未改造信息!$A$2:$AQ$1002,COLUMN(AR11)-8,0))</f>
        <v>0</v>
      </c>
      <c r="AS12" s="442">
        <f>IF($H12="已改造",VLOOKUP($A12+1000,改造信息!$A$2:$AQ$1002,COLUMN(AS11)-8,0),VLOOKUP($A12,未改造信息!$A$2:$AQ$1002,COLUMN(AS11)-8,0))</f>
        <v>80</v>
      </c>
      <c r="AT12" s="442">
        <f>IF($H12="已改造",VLOOKUP($A12+1000,改造信息!$A$2:$AQ$1002,COLUMN(AT11)-8,0),VLOOKUP($A12,未改造信息!$A$2:$AQ$1002,COLUMN(AT11)-8,0))</f>
        <v>0</v>
      </c>
      <c r="AU12" s="442">
        <f>IF($H12="已改造",VLOOKUP($A12+1000,改造信息!$A$2:$AQ$1002,COLUMN(AU11)-8,0),VLOOKUP($A12,未改造信息!$A$2:$AQ$1002,COLUMN(AU11)-8,0))</f>
        <v>75</v>
      </c>
      <c r="AV12" s="442">
        <f>IF($H12="已改造",VLOOKUP($A12+1000,改造信息!$A$2:$AQ$1002,COLUMN(AV11)-8,0),VLOOKUP($A12,未改造信息!$A$2:$AQ$1002,COLUMN(AV11)-8,0))</f>
        <v>42</v>
      </c>
      <c r="AW12" s="445" t="s">
        <v>92</v>
      </c>
      <c r="AX12" s="445" t="s">
        <v>92</v>
      </c>
      <c r="AY12" s="442">
        <f>IF($H12="已改造",VLOOKUP($A12+1000,改造信息!$A$2:$AQ$1002,COLUMN(AY11)-10,0),VLOOKUP($A12,未改造信息!$A$2:$AQ$1002,COLUMN(AY11)-10,0))</f>
        <v>0</v>
      </c>
      <c r="AZ12" s="442">
        <f>IF($H12="已改造",VLOOKUP($A12+1000,改造信息!$A$2:$AQ$1002,COLUMN(AZ11)-10,0),VLOOKUP($A12,未改造信息!$A$2:$AQ$1002,COLUMN(AZ11)-10,0))</f>
        <v>0</v>
      </c>
      <c r="BA12" s="445" t="s">
        <v>92</v>
      </c>
      <c r="BB12" s="445" t="s">
        <v>92</v>
      </c>
      <c r="BC12" s="442" t="str">
        <f>IF($H12="尚未改造",VLOOKUP($A12,未改造信息!$A$2:$AQ$1002,COLUMN(BC11)-12,0),"0")</f>
        <v>等级50|战列核心9|油800|弹500|钢2000</v>
      </c>
      <c r="BD12" s="442">
        <f>VLOOKUP($A12,未改造信息!$A$2:$BA$1002,COLUMN(BD11)-12,0)</f>
        <v>0</v>
      </c>
      <c r="BE12" s="442" t="s">
        <v>94</v>
      </c>
      <c r="BF12" s="445" t="s">
        <v>92</v>
      </c>
      <c r="BG12" s="445" t="s">
        <v>92</v>
      </c>
      <c r="BH12" s="442"/>
      <c r="BI12" s="442"/>
      <c r="BK12" s="442"/>
      <c r="BL12" s="442"/>
      <c r="BN12" s="442"/>
      <c r="BO12" s="442"/>
      <c r="BQ12" s="445" t="s">
        <v>92</v>
      </c>
      <c r="BR12" s="442"/>
      <c r="BS12" s="442"/>
      <c r="BT12" s="442"/>
      <c r="BU12" s="442"/>
      <c r="BV12" s="442"/>
    </row>
    <row r="13" spans="1:74">
      <c r="A13" s="442">
        <v>11</v>
      </c>
      <c r="B13" s="442" t="str">
        <f>IF($H13="已改造",VLOOKUP($A13+1000,改造信息!$A$2:$AQ$1002,COLUMN(B12),0),VLOOKUP($A13,未改造信息!$A$2:$AQ$1002,COLUMN(B12),0))</f>
        <v>U</v>
      </c>
      <c r="C13" s="442" t="str">
        <f>IF($H13="已改造",VLOOKUP($A13+1000,改造信息!$A$2:$AQ$1002,COLUMN(C12),0),VLOOKUP($A13,未改造信息!$A$2:$AQ$1002,COLUMN(C12),0))</f>
        <v>战列舰</v>
      </c>
      <c r="D13" s="442">
        <f>IF($H13="已改造",VLOOKUP($A13+1000,改造信息!$A$2:$AQ$1002,COLUMN(D12),0),VLOOKUP($A13,未改造信息!$A$2:$AQ$1002,COLUMN(D12),0))</f>
        <v>3</v>
      </c>
      <c r="E13" s="442" t="str">
        <f>IF($H13="已改造",VLOOKUP($A13+1000,改造信息!$A$2:$AQ$1002,COLUMN(E12),0),VLOOKUP($A13,未改造信息!$A$2:$AQ$1002,COLUMN(E12),0))</f>
        <v>内华达</v>
      </c>
      <c r="F13" s="442" t="str">
        <f>VLOOKUP(A13,未改造信息!$A$2:$F$1000,COLUMN(F12),0)</f>
        <v>未拥有</v>
      </c>
      <c r="H13" s="442" t="str">
        <f>IF(COUNTIF(改造信息!$A$2:$A$196,A13+1000),IF(VLOOKUP(A13+1000,改造信息!$A$2:$F$502,6,0)="已拥有","已改造","尚未改造"),"未开放改造")</f>
        <v>尚未改造</v>
      </c>
      <c r="I13" s="442" t="str">
        <f t="shared" si="0"/>
        <v>仅打捞可获取</v>
      </c>
      <c r="J13" s="445" t="s">
        <v>92</v>
      </c>
      <c r="K13" s="442" t="str">
        <f>IF($H13="已改造",VLOOKUP($A13+1000,改造信息!$A$2:$AQ$1002,COLUMN(K12)-4,0),VLOOKUP($A13,未改造信息!$A$2:$AQ$1002,COLUMN(K12)-4,0))</f>
        <v>主力舰</v>
      </c>
      <c r="L13" s="442" t="str">
        <f>IF($H13="已改造",VLOOKUP($A13+1000,改造信息!$A$2:$AQ$1002,COLUMN(L12)-4,0),VLOOKUP($A13,未改造信息!$A$2:$AQ$1002,COLUMN(L12)-4,0))</f>
        <v>大型舰</v>
      </c>
      <c r="M13" s="442">
        <f>IF($H13="已改造",VLOOKUP($A13+1000,改造信息!$A$2:$AQ$1002,COLUMN(M12)-4,0),VLOOKUP($A13,未改造信息!$A$2:$AQ$1002,COLUMN(M12)-4,0))</f>
        <v>2</v>
      </c>
      <c r="N13" s="442">
        <f>IF($H13="已改造",VLOOKUP($A13+1000,改造信息!$A$2:$AQ$1002,COLUMN(N12)-4,0),VLOOKUP($A13,未改造信息!$A$2:$AQ$1002,COLUMN(N12)-4,0))</f>
        <v>2</v>
      </c>
      <c r="O13" s="442">
        <f>IF($H13="已改造",VLOOKUP($A13+1000,改造信息!$A$2:$AQ$1002,COLUMN(O12)-4,0),VLOOKUP($A13,未改造信息!$A$2:$AQ$1002,COLUMN(O12)-4,0))</f>
        <v>64</v>
      </c>
      <c r="P13" s="442">
        <f>IF($H13="已改造",VLOOKUP($A13+1000,改造信息!$A$2:$AQ$1002,COLUMN(P12)-4,0),VLOOKUP($A13,未改造信息!$A$2:$AQ$1002,COLUMN(P12)-4,0))</f>
        <v>0</v>
      </c>
      <c r="Q13" s="442">
        <f>IF($H13="已改造",VLOOKUP($A13+1000,改造信息!$A$2:$AQ$1002,COLUMN(Q12)-4,0),VLOOKUP($A13,未改造信息!$A$2:$AQ$1002,COLUMN(Q12)-4,0))</f>
        <v>85</v>
      </c>
      <c r="R13" s="442">
        <f>IF($H13="已改造",VLOOKUP($A13+1000,改造信息!$A$2:$AQ$1002,COLUMN(R12)-4,0),VLOOKUP($A13,未改造信息!$A$2:$AQ$1002,COLUMN(R12)-4,0))</f>
        <v>88</v>
      </c>
      <c r="S13" s="442">
        <f>IF($H13="已改造",VLOOKUP($A13+1000,改造信息!$A$2:$AQ$1002,COLUMN(S12)-4,0),VLOOKUP($A13,未改造信息!$A$2:$AQ$1002,COLUMN(S12)-4,0))</f>
        <v>0</v>
      </c>
      <c r="T13" s="442">
        <f>IF($H13="已改造",VLOOKUP($A13+1000,改造信息!$A$2:$AQ$1002,COLUMN(T12)-4,0),VLOOKUP($A13,未改造信息!$A$2:$AQ$1002,COLUMN(T12)-4,0))</f>
        <v>63</v>
      </c>
      <c r="U13" s="442">
        <f>IF($H13="已改造",VLOOKUP($A13+1000,改造信息!$A$2:$AQ$1002,COLUMN(U12)-4,0),VLOOKUP($A13,未改造信息!$A$2:$AQ$1002,COLUMN(U12)-4,0))</f>
        <v>0</v>
      </c>
      <c r="V13" s="442">
        <f>IF($H13="已改造",VLOOKUP($A13+1000,改造信息!$A$2:$AQ$1002,COLUMN(V12)-4,0),VLOOKUP($A13,未改造信息!$A$2:$AQ$1002,COLUMN(V12)-4,0))</f>
        <v>37</v>
      </c>
      <c r="W13" s="442">
        <f>IF($H13="已改造",VLOOKUP($A13+1000,改造信息!$A$2:$AQ$1002,COLUMN(W12)-4,0),VLOOKUP($A13,未改造信息!$A$2:$AQ$1002,COLUMN(W12)-4,0))</f>
        <v>37</v>
      </c>
      <c r="X13" s="442">
        <f>IF($H13="已改造",VLOOKUP($A13+1000,改造信息!$A$2:$AQ$1002,COLUMN(X12)-4,0),VLOOKUP($A13,未改造信息!$A$2:$AQ$1002,COLUMN(X12)-4,0))</f>
        <v>94</v>
      </c>
      <c r="Y13" s="442">
        <f>IF($H13="已改造",VLOOKUP($A13+1000,改造信息!$A$2:$AQ$1002,COLUMN(Y12)-4,0),VLOOKUP($A13,未改造信息!$A$2:$AQ$1002,COLUMN(Y12)-4,0))</f>
        <v>25</v>
      </c>
      <c r="Z13" s="442">
        <f>IF($H13="已改造",VLOOKUP($A13+1000,改造信息!$A$2:$AQ$1002,COLUMN(Z12)-4,0),VLOOKUP($A13,未改造信息!$A$2:$AQ$1002,COLUMN(Z12)-4,0))</f>
        <v>21</v>
      </c>
      <c r="AA13" s="442" t="str">
        <f>IF($H13="已改造",VLOOKUP($A13+1000,改造信息!$A$2:$AQ$1002,COLUMN(AA12)-4,0),VLOOKUP($A13,未改造信息!$A$2:$AQ$1002,COLUMN(AA12)-4,0))</f>
        <v>长</v>
      </c>
      <c r="AB13" s="442" t="str">
        <f>IF($H13="已改造",VLOOKUP($A13+1000,改造信息!$A$2:$AQ$1002,COLUMN(AB12)-4,0),VLOOKUP($A13,未改造信息!$A$2:$AQ$1002,COLUMN(AB12)-4,0))</f>
        <v>[3,3,3,3]</v>
      </c>
      <c r="AC13" s="442">
        <f>IF($H13="已改造",VLOOKUP($A13+1000,改造信息!$A$2:$AQ$1002,COLUMN(AC12)-4,0),VLOOKUP($A13,未改造信息!$A$2:$AQ$1002,COLUMN(AC12)-4,0))</f>
        <v>12</v>
      </c>
      <c r="AD13" s="442">
        <f>IF($H13="已改造",VLOOKUP($A13+1000,改造信息!$A$2:$AQ$1002,COLUMN(AD12)-4,0),VLOOKUP($A13,未改造信息!$A$2:$AQ$1002,COLUMN(AD12)-4,0))</f>
        <v>4</v>
      </c>
      <c r="AE13" s="446" t="str">
        <f>IF($H13="已改造",VLOOKUP($A13+1000,改造信息!$A$2:$AQ$1002,COLUMN(AE12)-4,0),VLOOKUP($A13,未改造信息!$A$2:$AQ$1002,COLUMN(AE12)-4,0))</f>
        <v>U国三联14英寸炮|U国双联5英寸平高两用炮</v>
      </c>
      <c r="AF13" s="445" t="s">
        <v>92</v>
      </c>
      <c r="AG13" s="445" t="s">
        <v>92</v>
      </c>
      <c r="AH13" s="442">
        <f>IF($H13="已改造",VLOOKUP($A13+1000,改造信息!$A$2:$AQ$1002,COLUMN(AH12)-6,0),VLOOKUP($A13,未改造信息!$A$2:$AQ$1002,COLUMN(AH12)-6,0))</f>
        <v>85</v>
      </c>
      <c r="AI13" s="442">
        <f>IF($H13="已改造",VLOOKUP($A13+1000,改造信息!$A$2:$AQ$1002,COLUMN(AI12)-6,0),VLOOKUP($A13,未改造信息!$A$2:$AQ$1002,COLUMN(AI12)-6,0))</f>
        <v>125</v>
      </c>
      <c r="AJ13" s="442">
        <f>IF($H13="已改造",VLOOKUP($A13+1000,改造信息!$A$2:$AQ$1002,COLUMN(AJ12)-6,0),VLOOKUP($A13,未改造信息!$A$2:$AQ$1002,COLUMN(AJ12)-6,0))</f>
        <v>2.5</v>
      </c>
      <c r="AK13" s="442">
        <f>IF($H13="已改造",VLOOKUP($A13+1000,改造信息!$A$2:$AQ$1002,COLUMN(AK12)-6,0),VLOOKUP($A13,未改造信息!$A$2:$AQ$1002,COLUMN(AK12)-6,0))</f>
        <v>5.1</v>
      </c>
      <c r="AL13" s="442">
        <f>IF($H13="已改造",VLOOKUP($A13+1000,改造信息!$A$2:$AQ$1002,COLUMN(AL12)-6,0),VLOOKUP($A13,未改造信息!$A$2:$AQ$1002,COLUMN(AL12)-6,0))</f>
        <v>0.8</v>
      </c>
      <c r="AM13" s="445" t="s">
        <v>92</v>
      </c>
      <c r="AN13" s="445" t="s">
        <v>92</v>
      </c>
      <c r="AO13" s="442">
        <f>IF($H13="已改造",VLOOKUP($A13+1000,改造信息!$A$2:$AQ$1002,COLUMN(AO12)-8,0),VLOOKUP($A13,未改造信息!$A$2:$AQ$1002,COLUMN(AO12)-8,0))</f>
        <v>50</v>
      </c>
      <c r="AP13" s="442">
        <f>IF($H13="已改造",VLOOKUP($A13+1000,改造信息!$A$2:$AQ$1002,COLUMN(AP12)-8,0),VLOOKUP($A13,未改造信息!$A$2:$AQ$1002,COLUMN(AP12)-8,0))</f>
        <v>60</v>
      </c>
      <c r="AQ13" s="442">
        <f>IF($H13="已改造",VLOOKUP($A13+1000,改造信息!$A$2:$AQ$1002,COLUMN(AQ12)-8,0),VLOOKUP($A13,未改造信息!$A$2:$AQ$1002,COLUMN(AQ12)-8,0))</f>
        <v>60</v>
      </c>
      <c r="AR13" s="442">
        <f>IF($H13="已改造",VLOOKUP($A13+1000,改造信息!$A$2:$AQ$1002,COLUMN(AR12)-8,0),VLOOKUP($A13,未改造信息!$A$2:$AQ$1002,COLUMN(AR12)-8,0))</f>
        <v>0</v>
      </c>
      <c r="AS13" s="442">
        <f>IF($H13="已改造",VLOOKUP($A13+1000,改造信息!$A$2:$AQ$1002,COLUMN(AS12)-8,0),VLOOKUP($A13,未改造信息!$A$2:$AQ$1002,COLUMN(AS12)-8,0))</f>
        <v>65</v>
      </c>
      <c r="AT13" s="442">
        <f>IF($H13="已改造",VLOOKUP($A13+1000,改造信息!$A$2:$AQ$1002,COLUMN(AT12)-8,0),VLOOKUP($A13,未改造信息!$A$2:$AQ$1002,COLUMN(AT12)-8,0))</f>
        <v>0</v>
      </c>
      <c r="AU13" s="442">
        <f>IF($H13="已改造",VLOOKUP($A13+1000,改造信息!$A$2:$AQ$1002,COLUMN(AU12)-8,0),VLOOKUP($A13,未改造信息!$A$2:$AQ$1002,COLUMN(AU12)-8,0))</f>
        <v>68</v>
      </c>
      <c r="AV13" s="442">
        <f>IF($H13="已改造",VLOOKUP($A13+1000,改造信息!$A$2:$AQ$1002,COLUMN(AV12)-8,0),VLOOKUP($A13,未改造信息!$A$2:$AQ$1002,COLUMN(AV12)-8,0))</f>
        <v>22</v>
      </c>
      <c r="AW13" s="445" t="s">
        <v>92</v>
      </c>
      <c r="AX13" s="445" t="s">
        <v>92</v>
      </c>
      <c r="AY13" s="442">
        <f>IF($H13="已改造",VLOOKUP($A13+1000,改造信息!$A$2:$AQ$1002,COLUMN(AY12)-10,0),VLOOKUP($A13,未改造信息!$A$2:$AQ$1002,COLUMN(AY12)-10,0))</f>
        <v>0</v>
      </c>
      <c r="AZ13" s="442">
        <f>IF($H13="已改造",VLOOKUP($A13+1000,改造信息!$A$2:$AQ$1002,COLUMN(AZ12)-10,0),VLOOKUP($A13,未改造信息!$A$2:$AQ$1002,COLUMN(AZ12)-10,0))</f>
        <v>0</v>
      </c>
      <c r="BA13" s="445" t="s">
        <v>92</v>
      </c>
      <c r="BB13" s="445" t="s">
        <v>92</v>
      </c>
      <c r="BC13" s="446" t="str">
        <f>IF($H13="尚未改造",VLOOKUP($A13,未改造信息!$A$2:$AQ$1002,COLUMN(BC12)-12,0),"0")</f>
        <v>等级30|战列核心4|弹400|钢600</v>
      </c>
      <c r="BD13" s="442">
        <f>VLOOKUP($A13,未改造信息!$A$2:$BA$1002,COLUMN(BD12)-12,0)</f>
        <v>0</v>
      </c>
      <c r="BE13" s="442" t="s">
        <v>94</v>
      </c>
      <c r="BF13" s="445" t="s">
        <v>92</v>
      </c>
      <c r="BG13" s="445" t="s">
        <v>92</v>
      </c>
      <c r="BH13" s="446"/>
      <c r="BI13" s="442"/>
      <c r="BK13" s="446"/>
      <c r="BL13" s="442"/>
      <c r="BN13" s="446"/>
      <c r="BO13" s="442"/>
      <c r="BQ13" s="445" t="s">
        <v>92</v>
      </c>
      <c r="BR13" s="442"/>
      <c r="BS13" s="442"/>
      <c r="BT13" s="442"/>
      <c r="BU13" s="442"/>
      <c r="BV13" s="442"/>
    </row>
    <row r="14" spans="1:74">
      <c r="A14" s="442">
        <v>12</v>
      </c>
      <c r="B14" s="442" t="str">
        <f>IF($H14="已改造",VLOOKUP($A14+1000,改造信息!$A$2:$AQ$1002,COLUMN(B13),0),VLOOKUP($A14,未改造信息!$A$2:$AQ$1002,COLUMN(B13),0))</f>
        <v>U</v>
      </c>
      <c r="C14" s="442" t="str">
        <f>IF($H14="已改造",VLOOKUP($A14+1000,改造信息!$A$2:$AQ$1002,COLUMN(C13),0),VLOOKUP($A14,未改造信息!$A$2:$AQ$1002,COLUMN(C13),0))</f>
        <v>战列舰</v>
      </c>
      <c r="D14" s="442">
        <f>IF($H14="已改造",VLOOKUP($A14+1000,改造信息!$A$2:$AQ$1002,COLUMN(D13),0),VLOOKUP($A14,未改造信息!$A$2:$AQ$1002,COLUMN(D13),0))</f>
        <v>3</v>
      </c>
      <c r="E14" s="442" t="str">
        <f>IF($H14="已改造",VLOOKUP($A14+1000,改造信息!$A$2:$AQ$1002,COLUMN(E13),0),VLOOKUP($A14,未改造信息!$A$2:$AQ$1002,COLUMN(E13),0))</f>
        <v>俄克拉荷马</v>
      </c>
      <c r="F14" s="442" t="str">
        <f>VLOOKUP(A14,未改造信息!$A$2:$F$1000,COLUMN(F13),0)</f>
        <v>未拥有</v>
      </c>
      <c r="H14" s="442" t="str">
        <f>IF(COUNTIF(改造信息!$A$2:$A$196,A14+1000),IF(VLOOKUP(A14+1000,改造信息!$A$2:$F$502,6,0)="已拥有","已改造","尚未改造"),"未开放改造")</f>
        <v>尚未改造</v>
      </c>
      <c r="I14" s="442" t="str">
        <f t="shared" si="0"/>
        <v>仅打捞可获取</v>
      </c>
      <c r="J14" s="445" t="s">
        <v>92</v>
      </c>
      <c r="K14" s="442" t="str">
        <f>IF($H14="已改造",VLOOKUP($A14+1000,改造信息!$A$2:$AQ$1002,COLUMN(K13)-4,0),VLOOKUP($A14,未改造信息!$A$2:$AQ$1002,COLUMN(K13)-4,0))</f>
        <v>主力舰</v>
      </c>
      <c r="L14" s="442" t="str">
        <f>IF($H14="已改造",VLOOKUP($A14+1000,改造信息!$A$2:$AQ$1002,COLUMN(L13)-4,0),VLOOKUP($A14,未改造信息!$A$2:$AQ$1002,COLUMN(L13)-4,0))</f>
        <v>大型舰</v>
      </c>
      <c r="M14" s="442">
        <f>IF($H14="已改造",VLOOKUP($A14+1000,改造信息!$A$2:$AQ$1002,COLUMN(M13)-4,0),VLOOKUP($A14,未改造信息!$A$2:$AQ$1002,COLUMN(M13)-4,0))</f>
        <v>2</v>
      </c>
      <c r="N14" s="442">
        <f>IF($H14="已改造",VLOOKUP($A14+1000,改造信息!$A$2:$AQ$1002,COLUMN(N13)-4,0),VLOOKUP($A14,未改造信息!$A$2:$AQ$1002,COLUMN(N13)-4,0))</f>
        <v>2</v>
      </c>
      <c r="O14" s="442">
        <f>IF($H14="已改造",VLOOKUP($A14+1000,改造信息!$A$2:$AQ$1002,COLUMN(O13)-4,0),VLOOKUP($A14,未改造信息!$A$2:$AQ$1002,COLUMN(O13)-4,0))</f>
        <v>64</v>
      </c>
      <c r="P14" s="442">
        <f>IF($H14="已改造",VLOOKUP($A14+1000,改造信息!$A$2:$AQ$1002,COLUMN(P13)-4,0),VLOOKUP($A14,未改造信息!$A$2:$AQ$1002,COLUMN(P13)-4,0))</f>
        <v>0</v>
      </c>
      <c r="Q14" s="442">
        <f>IF($H14="已改造",VLOOKUP($A14+1000,改造信息!$A$2:$AQ$1002,COLUMN(Q13)-4,0),VLOOKUP($A14,未改造信息!$A$2:$AQ$1002,COLUMN(Q13)-4,0))</f>
        <v>85</v>
      </c>
      <c r="R14" s="442">
        <f>IF($H14="已改造",VLOOKUP($A14+1000,改造信息!$A$2:$AQ$1002,COLUMN(R13)-4,0),VLOOKUP($A14,未改造信息!$A$2:$AQ$1002,COLUMN(R13)-4,0))</f>
        <v>88</v>
      </c>
      <c r="S14" s="442">
        <f>IF($H14="已改造",VLOOKUP($A14+1000,改造信息!$A$2:$AQ$1002,COLUMN(S13)-4,0),VLOOKUP($A14,未改造信息!$A$2:$AQ$1002,COLUMN(S13)-4,0))</f>
        <v>0</v>
      </c>
      <c r="T14" s="442">
        <f>IF($H14="已改造",VLOOKUP($A14+1000,改造信息!$A$2:$AQ$1002,COLUMN(T13)-4,0),VLOOKUP($A14,未改造信息!$A$2:$AQ$1002,COLUMN(T13)-4,0))</f>
        <v>63</v>
      </c>
      <c r="U14" s="442">
        <f>IF($H14="已改造",VLOOKUP($A14+1000,改造信息!$A$2:$AQ$1002,COLUMN(U13)-4,0),VLOOKUP($A14,未改造信息!$A$2:$AQ$1002,COLUMN(U13)-4,0))</f>
        <v>0</v>
      </c>
      <c r="V14" s="442">
        <f>IF($H14="已改造",VLOOKUP($A14+1000,改造信息!$A$2:$AQ$1002,COLUMN(V13)-4,0),VLOOKUP($A14,未改造信息!$A$2:$AQ$1002,COLUMN(V13)-4,0))</f>
        <v>37</v>
      </c>
      <c r="W14" s="442">
        <f>IF($H14="已改造",VLOOKUP($A14+1000,改造信息!$A$2:$AQ$1002,COLUMN(W13)-4,0),VLOOKUP($A14,未改造信息!$A$2:$AQ$1002,COLUMN(W13)-4,0))</f>
        <v>37</v>
      </c>
      <c r="X14" s="442">
        <f>IF($H14="已改造",VLOOKUP($A14+1000,改造信息!$A$2:$AQ$1002,COLUMN(X13)-4,0),VLOOKUP($A14,未改造信息!$A$2:$AQ$1002,COLUMN(X13)-4,0))</f>
        <v>94</v>
      </c>
      <c r="Y14" s="442">
        <f>IF($H14="已改造",VLOOKUP($A14+1000,改造信息!$A$2:$AQ$1002,COLUMN(Y13)-4,0),VLOOKUP($A14,未改造信息!$A$2:$AQ$1002,COLUMN(Y13)-4,0))</f>
        <v>10</v>
      </c>
      <c r="Z14" s="442">
        <f>IF($H14="已改造",VLOOKUP($A14+1000,改造信息!$A$2:$AQ$1002,COLUMN(Z13)-4,0),VLOOKUP($A14,未改造信息!$A$2:$AQ$1002,COLUMN(Z13)-4,0))</f>
        <v>21</v>
      </c>
      <c r="AA14" s="442" t="str">
        <f>IF($H14="已改造",VLOOKUP($A14+1000,改造信息!$A$2:$AQ$1002,COLUMN(AA13)-4,0),VLOOKUP($A14,未改造信息!$A$2:$AQ$1002,COLUMN(AA13)-4,0))</f>
        <v>长</v>
      </c>
      <c r="AB14" s="442" t="str">
        <f>IF($H14="已改造",VLOOKUP($A14+1000,改造信息!$A$2:$AQ$1002,COLUMN(AB13)-4,0),VLOOKUP($A14,未改造信息!$A$2:$AQ$1002,COLUMN(AB13)-4,0))</f>
        <v>[3,3,3,3]</v>
      </c>
      <c r="AC14" s="442">
        <f>IF($H14="已改造",VLOOKUP($A14+1000,改造信息!$A$2:$AQ$1002,COLUMN(AC13)-4,0),VLOOKUP($A14,未改造信息!$A$2:$AQ$1002,COLUMN(AC13)-4,0))</f>
        <v>12</v>
      </c>
      <c r="AD14" s="442">
        <f>IF($H14="已改造",VLOOKUP($A14+1000,改造信息!$A$2:$AQ$1002,COLUMN(AD13)-4,0),VLOOKUP($A14,未改造信息!$A$2:$AQ$1002,COLUMN(AD13)-4,0))</f>
        <v>4</v>
      </c>
      <c r="AE14" s="446" t="str">
        <f>IF($H14="已改造",VLOOKUP($A14+1000,改造信息!$A$2:$AQ$1002,COLUMN(AE13)-4,0),VLOOKUP($A14,未改造信息!$A$2:$AQ$1002,COLUMN(AE13)-4,0))</f>
        <v>U国三联14英寸炮|U国双联5英寸平高两用炮</v>
      </c>
      <c r="AF14" s="445" t="s">
        <v>92</v>
      </c>
      <c r="AG14" s="445" t="s">
        <v>92</v>
      </c>
      <c r="AH14" s="442">
        <f>IF($H14="已改造",VLOOKUP($A14+1000,改造信息!$A$2:$AQ$1002,COLUMN(AH13)-6,0),VLOOKUP($A14,未改造信息!$A$2:$AQ$1002,COLUMN(AH13)-6,0))</f>
        <v>85</v>
      </c>
      <c r="AI14" s="442">
        <f>IF($H14="已改造",VLOOKUP($A14+1000,改造信息!$A$2:$AQ$1002,COLUMN(AI13)-6,0),VLOOKUP($A14,未改造信息!$A$2:$AQ$1002,COLUMN(AI13)-6,0))</f>
        <v>125</v>
      </c>
      <c r="AJ14" s="442">
        <f>IF($H14="已改造",VLOOKUP($A14+1000,改造信息!$A$2:$AQ$1002,COLUMN(AJ13)-6,0),VLOOKUP($A14,未改造信息!$A$2:$AQ$1002,COLUMN(AJ13)-6,0))</f>
        <v>2.5</v>
      </c>
      <c r="AK14" s="442">
        <f>IF($H14="已改造",VLOOKUP($A14+1000,改造信息!$A$2:$AQ$1002,COLUMN(AK13)-6,0),VLOOKUP($A14,未改造信息!$A$2:$AQ$1002,COLUMN(AK13)-6,0))</f>
        <v>5.1</v>
      </c>
      <c r="AL14" s="442">
        <f>IF($H14="已改造",VLOOKUP($A14+1000,改造信息!$A$2:$AQ$1002,COLUMN(AL13)-6,0),VLOOKUP($A14,未改造信息!$A$2:$AQ$1002,COLUMN(AL13)-6,0))</f>
        <v>0.8</v>
      </c>
      <c r="AM14" s="445" t="s">
        <v>92</v>
      </c>
      <c r="AN14" s="445" t="s">
        <v>92</v>
      </c>
      <c r="AO14" s="442">
        <f>IF($H14="已改造",VLOOKUP($A14+1000,改造信息!$A$2:$AQ$1002,COLUMN(AO13)-8,0),VLOOKUP($A14,未改造信息!$A$2:$AQ$1002,COLUMN(AO13)-8,0))</f>
        <v>50</v>
      </c>
      <c r="AP14" s="442">
        <f>IF($H14="已改造",VLOOKUP($A14+1000,改造信息!$A$2:$AQ$1002,COLUMN(AP13)-8,0),VLOOKUP($A14,未改造信息!$A$2:$AQ$1002,COLUMN(AP13)-8,0))</f>
        <v>60</v>
      </c>
      <c r="AQ14" s="442">
        <f>IF($H14="已改造",VLOOKUP($A14+1000,改造信息!$A$2:$AQ$1002,COLUMN(AQ13)-8,0),VLOOKUP($A14,未改造信息!$A$2:$AQ$1002,COLUMN(AQ13)-8,0))</f>
        <v>60</v>
      </c>
      <c r="AR14" s="442">
        <f>IF($H14="已改造",VLOOKUP($A14+1000,改造信息!$A$2:$AQ$1002,COLUMN(AR13)-8,0),VLOOKUP($A14,未改造信息!$A$2:$AQ$1002,COLUMN(AR13)-8,0))</f>
        <v>0</v>
      </c>
      <c r="AS14" s="442">
        <f>IF($H14="已改造",VLOOKUP($A14+1000,改造信息!$A$2:$AQ$1002,COLUMN(AS13)-8,0),VLOOKUP($A14,未改造信息!$A$2:$AQ$1002,COLUMN(AS13)-8,0))</f>
        <v>65</v>
      </c>
      <c r="AT14" s="442">
        <f>IF($H14="已改造",VLOOKUP($A14+1000,改造信息!$A$2:$AQ$1002,COLUMN(AT13)-8,0),VLOOKUP($A14,未改造信息!$A$2:$AQ$1002,COLUMN(AT13)-8,0))</f>
        <v>0</v>
      </c>
      <c r="AU14" s="442">
        <f>IF($H14="已改造",VLOOKUP($A14+1000,改造信息!$A$2:$AQ$1002,COLUMN(AU13)-8,0),VLOOKUP($A14,未改造信息!$A$2:$AQ$1002,COLUMN(AU13)-8,0))</f>
        <v>68</v>
      </c>
      <c r="AV14" s="442">
        <f>IF($H14="已改造",VLOOKUP($A14+1000,改造信息!$A$2:$AQ$1002,COLUMN(AV13)-8,0),VLOOKUP($A14,未改造信息!$A$2:$AQ$1002,COLUMN(AV13)-8,0))</f>
        <v>22</v>
      </c>
      <c r="AW14" s="445" t="s">
        <v>92</v>
      </c>
      <c r="AX14" s="445" t="s">
        <v>92</v>
      </c>
      <c r="AY14" s="442">
        <f>IF($H14="已改造",VLOOKUP($A14+1000,改造信息!$A$2:$AQ$1002,COLUMN(AY13)-10,0),VLOOKUP($A14,未改造信息!$A$2:$AQ$1002,COLUMN(AY13)-10,0))</f>
        <v>0</v>
      </c>
      <c r="AZ14" s="442">
        <f>IF($H14="已改造",VLOOKUP($A14+1000,改造信息!$A$2:$AQ$1002,COLUMN(AZ13)-10,0),VLOOKUP($A14,未改造信息!$A$2:$AQ$1002,COLUMN(AZ13)-10,0))</f>
        <v>0</v>
      </c>
      <c r="BA14" s="445" t="s">
        <v>92</v>
      </c>
      <c r="BB14" s="445" t="s">
        <v>92</v>
      </c>
      <c r="BC14" s="446" t="str">
        <f>IF($H14="尚未改造",VLOOKUP($A14,未改造信息!$A$2:$AQ$1002,COLUMN(BC13)-12,0),"0")</f>
        <v>等级30|战列核心4|弹400|钢600</v>
      </c>
      <c r="BD14" s="442">
        <f>VLOOKUP($A14,未改造信息!$A$2:$BA$1002,COLUMN(BD13)-12,0)</f>
        <v>0</v>
      </c>
      <c r="BE14" s="442" t="s">
        <v>94</v>
      </c>
      <c r="BF14" s="445" t="s">
        <v>92</v>
      </c>
      <c r="BG14" s="445" t="s">
        <v>92</v>
      </c>
      <c r="BH14" s="446"/>
      <c r="BI14" s="442"/>
      <c r="BK14" s="446"/>
      <c r="BL14" s="442"/>
      <c r="BN14" s="446"/>
      <c r="BO14" s="442"/>
      <c r="BQ14" s="445" t="s">
        <v>92</v>
      </c>
      <c r="BR14" s="442"/>
      <c r="BS14" s="442"/>
      <c r="BT14" s="442"/>
      <c r="BU14" s="442"/>
      <c r="BV14" s="442"/>
    </row>
    <row r="15" spans="1:74">
      <c r="A15" s="442">
        <v>13</v>
      </c>
      <c r="B15" s="442" t="str">
        <f>IF($H15="已改造",VLOOKUP($A15+1000,改造信息!$A$2:$AQ$1002,COLUMN(B14),0),VLOOKUP($A15,未改造信息!$A$2:$AQ$1002,COLUMN(B14),0))</f>
        <v>I</v>
      </c>
      <c r="C15" s="442" t="str">
        <f>IF($H15="已改造",VLOOKUP($A15+1000,改造信息!$A$2:$AQ$1002,COLUMN(C14),0),VLOOKUP($A15,未改造信息!$A$2:$AQ$1002,COLUMN(C14),0))</f>
        <v>战列舰</v>
      </c>
      <c r="D15" s="442">
        <f>IF($H15="已改造",VLOOKUP($A15+1000,改造信息!$A$2:$AQ$1002,COLUMN(D14),0),VLOOKUP($A15,未改造信息!$A$2:$AQ$1002,COLUMN(D14),0))</f>
        <v>5</v>
      </c>
      <c r="E15" s="442" t="str">
        <f>IF($H15="已改造",VLOOKUP($A15+1000,改造信息!$A$2:$AQ$1002,COLUMN(E14),0),VLOOKUP($A15,未改造信息!$A$2:$AQ$1002,COLUMN(E14),0))</f>
        <v>安德烈亚·多利亚</v>
      </c>
      <c r="F15" s="442" t="str">
        <f>VLOOKUP(A15,未改造信息!$A$2:$F$1000,COLUMN(F14),0)</f>
        <v>未拥有</v>
      </c>
      <c r="H15" s="442" t="str">
        <f>IF(COUNTIF(改造信息!$A$2:$A$196,A15+1000),IF(VLOOKUP(A15+1000,改造信息!$A$2:$F$502,6,0)="已拥有","已改造","尚未改造"),"未开放改造")</f>
        <v>尚未改造</v>
      </c>
      <c r="I15" s="442" t="str">
        <f t="shared" si="0"/>
        <v>可建造 打捞可获取</v>
      </c>
      <c r="J15" s="445" t="s">
        <v>92</v>
      </c>
      <c r="K15" s="442" t="str">
        <f>IF($H15="已改造",VLOOKUP($A15+1000,改造信息!$A$2:$AQ$1002,COLUMN(K14)-4,0),VLOOKUP($A15,未改造信息!$A$2:$AQ$1002,COLUMN(K14)-4,0))</f>
        <v>主力舰</v>
      </c>
      <c r="L15" s="442" t="str">
        <f>IF($H15="已改造",VLOOKUP($A15+1000,改造信息!$A$2:$AQ$1002,COLUMN(L14)-4,0),VLOOKUP($A15,未改造信息!$A$2:$AQ$1002,COLUMN(L14)-4,0))</f>
        <v>大型舰</v>
      </c>
      <c r="M15" s="442">
        <f>IF($H15="已改造",VLOOKUP($A15+1000,改造信息!$A$2:$AQ$1002,COLUMN(M14)-4,0),VLOOKUP($A15,未改造信息!$A$2:$AQ$1002,COLUMN(M14)-4,0))</f>
        <v>2</v>
      </c>
      <c r="N15" s="442">
        <f>IF($H15="已改造",VLOOKUP($A15+1000,改造信息!$A$2:$AQ$1002,COLUMN(N14)-4,0),VLOOKUP($A15,未改造信息!$A$2:$AQ$1002,COLUMN(N14)-4,0))</f>
        <v>2</v>
      </c>
      <c r="O15" s="442">
        <f>IF($H15="已改造",VLOOKUP($A15+1000,改造信息!$A$2:$AQ$1002,COLUMN(O14)-4,0),VLOOKUP($A15,未改造信息!$A$2:$AQ$1002,COLUMN(O14)-4,0))</f>
        <v>54</v>
      </c>
      <c r="P15" s="442">
        <f>IF($H15="已改造",VLOOKUP($A15+1000,改造信息!$A$2:$AQ$1002,COLUMN(P14)-4,0),VLOOKUP($A15,未改造信息!$A$2:$AQ$1002,COLUMN(P14)-4,0))</f>
        <v>2</v>
      </c>
      <c r="Q15" s="442">
        <f>IF($H15="已改造",VLOOKUP($A15+1000,改造信息!$A$2:$AQ$1002,COLUMN(Q14)-4,0),VLOOKUP($A15,未改造信息!$A$2:$AQ$1002,COLUMN(Q14)-4,0))</f>
        <v>79</v>
      </c>
      <c r="R15" s="442">
        <f>IF($H15="已改造",VLOOKUP($A15+1000,改造信息!$A$2:$AQ$1002,COLUMN(R14)-4,0),VLOOKUP($A15,未改造信息!$A$2:$AQ$1002,COLUMN(R14)-4,0))</f>
        <v>79</v>
      </c>
      <c r="S15" s="442">
        <f>IF($H15="已改造",VLOOKUP($A15+1000,改造信息!$A$2:$AQ$1002,COLUMN(S14)-4,0),VLOOKUP($A15,未改造信息!$A$2:$AQ$1002,COLUMN(S14)-4,0))</f>
        <v>0</v>
      </c>
      <c r="T15" s="442">
        <f>IF($H15="已改造",VLOOKUP($A15+1000,改造信息!$A$2:$AQ$1002,COLUMN(T14)-4,0),VLOOKUP($A15,未改造信息!$A$2:$AQ$1002,COLUMN(T14)-4,0))</f>
        <v>48</v>
      </c>
      <c r="U15" s="442">
        <f>IF($H15="已改造",VLOOKUP($A15+1000,改造信息!$A$2:$AQ$1002,COLUMN(U14)-4,0),VLOOKUP($A15,未改造信息!$A$2:$AQ$1002,COLUMN(U14)-4,0))</f>
        <v>0</v>
      </c>
      <c r="V15" s="442">
        <f>IF($H15="已改造",VLOOKUP($A15+1000,改造信息!$A$2:$AQ$1002,COLUMN(V14)-4,0),VLOOKUP($A15,未改造信息!$A$2:$AQ$1002,COLUMN(V14)-4,0))</f>
        <v>37</v>
      </c>
      <c r="W15" s="442">
        <f>IF($H15="已改造",VLOOKUP($A15+1000,改造信息!$A$2:$AQ$1002,COLUMN(W14)-4,0),VLOOKUP($A15,未改造信息!$A$2:$AQ$1002,COLUMN(W14)-4,0))</f>
        <v>44</v>
      </c>
      <c r="X15" s="442">
        <f>IF($H15="已改造",VLOOKUP($A15+1000,改造信息!$A$2:$AQ$1002,COLUMN(X14)-4,0),VLOOKUP($A15,未改造信息!$A$2:$AQ$1002,COLUMN(X14)-4,0))</f>
        <v>96</v>
      </c>
      <c r="Y15" s="442">
        <f>IF($H15="已改造",VLOOKUP($A15+1000,改造信息!$A$2:$AQ$1002,COLUMN(Y14)-4,0),VLOOKUP($A15,未改造信息!$A$2:$AQ$1002,COLUMN(Y14)-4,0))</f>
        <v>20</v>
      </c>
      <c r="Z15" s="442">
        <f>IF($H15="已改造",VLOOKUP($A15+1000,改造信息!$A$2:$AQ$1002,COLUMN(Z14)-4,0),VLOOKUP($A15,未改造信息!$A$2:$AQ$1002,COLUMN(Z14)-4,0))</f>
        <v>22</v>
      </c>
      <c r="AA15" s="442" t="str">
        <f>IF($H15="已改造",VLOOKUP($A15+1000,改造信息!$A$2:$AQ$1002,COLUMN(AA14)-4,0),VLOOKUP($A15,未改造信息!$A$2:$AQ$1002,COLUMN(AA14)-4,0))</f>
        <v>长</v>
      </c>
      <c r="AB15" s="442" t="str">
        <f>IF($H15="已改造",VLOOKUP($A15+1000,改造信息!$A$2:$AQ$1002,COLUMN(AB14)-4,0),VLOOKUP($A15,未改造信息!$A$2:$AQ$1002,COLUMN(AB14)-4,0))</f>
        <v>[3,3,3,3]</v>
      </c>
      <c r="AC15" s="442">
        <f>IF($H15="已改造",VLOOKUP($A15+1000,改造信息!$A$2:$AQ$1002,COLUMN(AC14)-4,0),VLOOKUP($A15,未改造信息!$A$2:$AQ$1002,COLUMN(AC14)-4,0))</f>
        <v>12</v>
      </c>
      <c r="AD15" s="442">
        <f>IF($H15="已改造",VLOOKUP($A15+1000,改造信息!$A$2:$AQ$1002,COLUMN(AD14)-4,0),VLOOKUP($A15,未改造信息!$A$2:$AQ$1002,COLUMN(AD14)-4,0))</f>
        <v>4</v>
      </c>
      <c r="AE15" s="446" t="str">
        <f>IF($H15="已改造",VLOOKUP($A15+1000,改造信息!$A$2:$AQ$1002,COLUMN(AE14)-4,0),VLOOKUP($A15,未改造信息!$A$2:$AQ$1002,COLUMN(AE14)-4,0))</f>
        <v>I国三联305毫米炮|标准型动力系统</v>
      </c>
      <c r="AF15" s="445" t="s">
        <v>92</v>
      </c>
      <c r="AG15" s="445" t="s">
        <v>92</v>
      </c>
      <c r="AH15" s="442">
        <f>IF($H15="已改造",VLOOKUP($A15+1000,改造信息!$A$2:$AQ$1002,COLUMN(AH14)-6,0),VLOOKUP($A15,未改造信息!$A$2:$AQ$1002,COLUMN(AH14)-6,0))</f>
        <v>70</v>
      </c>
      <c r="AI15" s="442">
        <f>IF($H15="已改造",VLOOKUP($A15+1000,改造信息!$A$2:$AQ$1002,COLUMN(AI14)-6,0),VLOOKUP($A15,未改造信息!$A$2:$AQ$1002,COLUMN(AI14)-6,0))</f>
        <v>110</v>
      </c>
      <c r="AJ15" s="442">
        <f>IF($H15="已改造",VLOOKUP($A15+1000,改造信息!$A$2:$AQ$1002,COLUMN(AJ14)-6,0),VLOOKUP($A15,未改造信息!$A$2:$AQ$1002,COLUMN(AJ14)-6,0))</f>
        <v>2.25</v>
      </c>
      <c r="AK15" s="442">
        <f>IF($H15="已改造",VLOOKUP($A15+1000,改造信息!$A$2:$AQ$1002,COLUMN(AK14)-6,0),VLOOKUP($A15,未改造信息!$A$2:$AQ$1002,COLUMN(AK14)-6,0))</f>
        <v>4.55</v>
      </c>
      <c r="AL15" s="442">
        <f>IF($H15="已改造",VLOOKUP($A15+1000,改造信息!$A$2:$AQ$1002,COLUMN(AL14)-6,0),VLOOKUP($A15,未改造信息!$A$2:$AQ$1002,COLUMN(AL14)-6,0))</f>
        <v>1</v>
      </c>
      <c r="AM15" s="445" t="s">
        <v>92</v>
      </c>
      <c r="AN15" s="445" t="s">
        <v>92</v>
      </c>
      <c r="AO15" s="442">
        <f>IF($H15="已改造",VLOOKUP($A15+1000,改造信息!$A$2:$AQ$1002,COLUMN(AO14)-8,0),VLOOKUP($A15,未改造信息!$A$2:$AQ$1002,COLUMN(AO14)-8,0))</f>
        <v>50</v>
      </c>
      <c r="AP15" s="442">
        <f>IF($H15="已改造",VLOOKUP($A15+1000,改造信息!$A$2:$AQ$1002,COLUMN(AP14)-8,0),VLOOKUP($A15,未改造信息!$A$2:$AQ$1002,COLUMN(AP14)-8,0))</f>
        <v>60</v>
      </c>
      <c r="AQ15" s="442">
        <f>IF($H15="已改造",VLOOKUP($A15+1000,改造信息!$A$2:$AQ$1002,COLUMN(AQ14)-8,0),VLOOKUP($A15,未改造信息!$A$2:$AQ$1002,COLUMN(AQ14)-8,0))</f>
        <v>60</v>
      </c>
      <c r="AR15" s="442">
        <f>IF($H15="已改造",VLOOKUP($A15+1000,改造信息!$A$2:$AQ$1002,COLUMN(AR14)-8,0),VLOOKUP($A15,未改造信息!$A$2:$AQ$1002,COLUMN(AR14)-8,0))</f>
        <v>0</v>
      </c>
      <c r="AS15" s="442">
        <f>IF($H15="已改造",VLOOKUP($A15+1000,改造信息!$A$2:$AQ$1002,COLUMN(AS14)-8,0),VLOOKUP($A15,未改造信息!$A$2:$AQ$1002,COLUMN(AS14)-8,0))</f>
        <v>59</v>
      </c>
      <c r="AT15" s="442">
        <f>IF($H15="已改造",VLOOKUP($A15+1000,改造信息!$A$2:$AQ$1002,COLUMN(AT14)-8,0),VLOOKUP($A15,未改造信息!$A$2:$AQ$1002,COLUMN(AT14)-8,0))</f>
        <v>0</v>
      </c>
      <c r="AU15" s="442">
        <f>IF($H15="已改造",VLOOKUP($A15+1000,改造信息!$A$2:$AQ$1002,COLUMN(AU14)-8,0),VLOOKUP($A15,未改造信息!$A$2:$AQ$1002,COLUMN(AU14)-8,0))</f>
        <v>59</v>
      </c>
      <c r="AV15" s="442">
        <f>IF($H15="已改造",VLOOKUP($A15+1000,改造信息!$A$2:$AQ$1002,COLUMN(AV14)-8,0),VLOOKUP($A15,未改造信息!$A$2:$AQ$1002,COLUMN(AV14)-8,0))</f>
        <v>9</v>
      </c>
      <c r="AW15" s="445" t="s">
        <v>92</v>
      </c>
      <c r="AX15" s="445" t="s">
        <v>92</v>
      </c>
      <c r="AY15" s="442">
        <f>IF($H15="已改造",VLOOKUP($A15+1000,改造信息!$A$2:$AQ$1002,COLUMN(AY14)-10,0),VLOOKUP($A15,未改造信息!$A$2:$AQ$1002,COLUMN(AY14)-10,0))</f>
        <v>0</v>
      </c>
      <c r="AZ15" s="442">
        <f>IF($H15="已改造",VLOOKUP($A15+1000,改造信息!$A$2:$AQ$1002,COLUMN(AZ14)-10,0),VLOOKUP($A15,未改造信息!$A$2:$AQ$1002,COLUMN(AZ14)-10,0))</f>
        <v>0</v>
      </c>
      <c r="BA15" s="445" t="s">
        <v>92</v>
      </c>
      <c r="BB15" s="445" t="s">
        <v>92</v>
      </c>
      <c r="BC15" s="442" t="str">
        <f>IF($H15="尚未改造",VLOOKUP($A15,未改造信息!$A$2:$AQ$1002,COLUMN(BC14)-12,0),"0")</f>
        <v>等级60|战列核心12|油1200|弹1200|钢1200</v>
      </c>
      <c r="BD15" s="450">
        <f>VLOOKUP($A15,未改造信息!$A$2:$BA$1002,COLUMN(BD14)-12,0)</f>
        <v>0.173611111111111</v>
      </c>
      <c r="BE15" s="442" t="s">
        <v>97</v>
      </c>
      <c r="BF15" s="445" t="s">
        <v>92</v>
      </c>
      <c r="BG15" s="445" t="s">
        <v>92</v>
      </c>
      <c r="BH15" s="442"/>
      <c r="BI15" s="450"/>
      <c r="BK15" s="442"/>
      <c r="BL15" s="450"/>
      <c r="BN15" s="442"/>
      <c r="BO15" s="450"/>
      <c r="BQ15" s="445" t="s">
        <v>92</v>
      </c>
      <c r="BR15" s="442"/>
      <c r="BS15" s="442"/>
      <c r="BT15" s="442"/>
      <c r="BU15" s="442"/>
      <c r="BV15" s="442"/>
    </row>
    <row r="16" spans="1:74">
      <c r="A16" s="442">
        <v>14</v>
      </c>
      <c r="B16" s="442" t="str">
        <f>IF($H16="已改造",VLOOKUP($A16+1000,改造信息!$A$2:$AQ$1002,COLUMN(B15),0),VLOOKUP($A16,未改造信息!$A$2:$AQ$1002,COLUMN(B15),0))</f>
        <v>J</v>
      </c>
      <c r="C16" s="442" t="str">
        <f>IF($H16="已改造",VLOOKUP($A16+1000,改造信息!$A$2:$AQ$1002,COLUMN(C15),0),VLOOKUP($A16,未改造信息!$A$2:$AQ$1002,COLUMN(C15),0))</f>
        <v>战列巡洋舰</v>
      </c>
      <c r="D16" s="442">
        <f>IF($H16="已改造",VLOOKUP($A16+1000,改造信息!$A$2:$AQ$1002,COLUMN(D15),0),VLOOKUP($A16,未改造信息!$A$2:$AQ$1002,COLUMN(D15),0))</f>
        <v>3</v>
      </c>
      <c r="E16" s="442" t="str">
        <f>IF($H16="已改造",VLOOKUP($A16+1000,改造信息!$A$2:$AQ$1002,COLUMN(E15),0),VLOOKUP($A16,未改造信息!$A$2:$AQ$1002,COLUMN(E15),0))</f>
        <v>金刚</v>
      </c>
      <c r="F16" s="442" t="str">
        <f>VLOOKUP(A16,未改造信息!$A$2:$F$1000,COLUMN(F15),0)</f>
        <v>未拥有</v>
      </c>
      <c r="H16" s="442" t="str">
        <f>IF(COUNTIF(改造信息!$A$2:$A$196,A16+1000),IF(VLOOKUP(A16+1000,改造信息!$A$2:$F$502,6,0)="已拥有","已改造","尚未改造"),"未开放改造")</f>
        <v>尚未改造</v>
      </c>
      <c r="I16" s="442" t="str">
        <f t="shared" si="0"/>
        <v>仅打捞可获取</v>
      </c>
      <c r="J16" s="445" t="s">
        <v>92</v>
      </c>
      <c r="K16" s="442" t="str">
        <f>IF($H16="已改造",VLOOKUP($A16+1000,改造信息!$A$2:$AQ$1002,COLUMN(K15)-4,0),VLOOKUP($A16,未改造信息!$A$2:$AQ$1002,COLUMN(K15)-4,0))</f>
        <v>主力舰</v>
      </c>
      <c r="L16" s="442" t="str">
        <f>IF($H16="已改造",VLOOKUP($A16+1000,改造信息!$A$2:$AQ$1002,COLUMN(L15)-4,0),VLOOKUP($A16,未改造信息!$A$2:$AQ$1002,COLUMN(L15)-4,0))</f>
        <v>大型舰</v>
      </c>
      <c r="M16" s="442">
        <f>IF($H16="已改造",VLOOKUP($A16+1000,改造信息!$A$2:$AQ$1002,COLUMN(M15)-4,0),VLOOKUP($A16,未改造信息!$A$2:$AQ$1002,COLUMN(M15)-4,0))</f>
        <v>2</v>
      </c>
      <c r="N16" s="442">
        <f>IF($H16="已改造",VLOOKUP($A16+1000,改造信息!$A$2:$AQ$1002,COLUMN(N15)-4,0),VLOOKUP($A16,未改造信息!$A$2:$AQ$1002,COLUMN(N15)-4,0))</f>
        <v>2</v>
      </c>
      <c r="O16" s="442">
        <f>IF($H16="已改造",VLOOKUP($A16+1000,改造信息!$A$2:$AQ$1002,COLUMN(O15)-4,0),VLOOKUP($A16,未改造信息!$A$2:$AQ$1002,COLUMN(O15)-4,0))</f>
        <v>63</v>
      </c>
      <c r="P16" s="442">
        <f>IF($H16="已改造",VLOOKUP($A16+1000,改造信息!$A$2:$AQ$1002,COLUMN(P15)-4,0),VLOOKUP($A16,未改造信息!$A$2:$AQ$1002,COLUMN(P15)-4,0))</f>
        <v>1</v>
      </c>
      <c r="Q16" s="442">
        <f>IF($H16="已改造",VLOOKUP($A16+1000,改造信息!$A$2:$AQ$1002,COLUMN(Q15)-4,0),VLOOKUP($A16,未改造信息!$A$2:$AQ$1002,COLUMN(Q15)-4,0))</f>
        <v>90</v>
      </c>
      <c r="R16" s="442">
        <f>IF($H16="已改造",VLOOKUP($A16+1000,改造信息!$A$2:$AQ$1002,COLUMN(R15)-4,0),VLOOKUP($A16,未改造信息!$A$2:$AQ$1002,COLUMN(R15)-4,0))</f>
        <v>70</v>
      </c>
      <c r="S16" s="442">
        <f>IF($H16="已改造",VLOOKUP($A16+1000,改造信息!$A$2:$AQ$1002,COLUMN(S15)-4,0),VLOOKUP($A16,未改造信息!$A$2:$AQ$1002,COLUMN(S15)-4,0))</f>
        <v>0</v>
      </c>
      <c r="T16" s="442">
        <f>IF($H16="已改造",VLOOKUP($A16+1000,改造信息!$A$2:$AQ$1002,COLUMN(T15)-4,0),VLOOKUP($A16,未改造信息!$A$2:$AQ$1002,COLUMN(T15)-4,0))</f>
        <v>56</v>
      </c>
      <c r="U16" s="442">
        <f>IF($H16="已改造",VLOOKUP($A16+1000,改造信息!$A$2:$AQ$1002,COLUMN(U15)-4,0),VLOOKUP($A16,未改造信息!$A$2:$AQ$1002,COLUMN(U15)-4,0))</f>
        <v>0</v>
      </c>
      <c r="V16" s="442">
        <f>IF($H16="已改造",VLOOKUP($A16+1000,改造信息!$A$2:$AQ$1002,COLUMN(V15)-4,0),VLOOKUP($A16,未改造信息!$A$2:$AQ$1002,COLUMN(V15)-4,0))</f>
        <v>40</v>
      </c>
      <c r="W16" s="442">
        <f>IF($H16="已改造",VLOOKUP($A16+1000,改造信息!$A$2:$AQ$1002,COLUMN(W15)-4,0),VLOOKUP($A16,未改造信息!$A$2:$AQ$1002,COLUMN(W15)-4,0))</f>
        <v>65</v>
      </c>
      <c r="X16" s="442">
        <f>IF($H16="已改造",VLOOKUP($A16+1000,改造信息!$A$2:$AQ$1002,COLUMN(X15)-4,0),VLOOKUP($A16,未改造信息!$A$2:$AQ$1002,COLUMN(X15)-4,0))</f>
        <v>94</v>
      </c>
      <c r="Y16" s="442">
        <f>IF($H16="已改造",VLOOKUP($A16+1000,改造信息!$A$2:$AQ$1002,COLUMN(Y15)-4,0),VLOOKUP($A16,未改造信息!$A$2:$AQ$1002,COLUMN(Y15)-4,0))</f>
        <v>15</v>
      </c>
      <c r="Z16" s="442">
        <f>IF($H16="已改造",VLOOKUP($A16+1000,改造信息!$A$2:$AQ$1002,COLUMN(Z15)-4,0),VLOOKUP($A16,未改造信息!$A$2:$AQ$1002,COLUMN(Z15)-4,0))</f>
        <v>30.3</v>
      </c>
      <c r="AA16" s="442" t="str">
        <f>IF($H16="已改造",VLOOKUP($A16+1000,改造信息!$A$2:$AQ$1002,COLUMN(AA15)-4,0),VLOOKUP($A16,未改造信息!$A$2:$AQ$1002,COLUMN(AA15)-4,0))</f>
        <v>长</v>
      </c>
      <c r="AB16" s="442" t="str">
        <f>IF($H16="已改造",VLOOKUP($A16+1000,改造信息!$A$2:$AQ$1002,COLUMN(AB15)-4,0),VLOOKUP($A16,未改造信息!$A$2:$AQ$1002,COLUMN(AB15)-4,0))</f>
        <v>[3,3,3,3]</v>
      </c>
      <c r="AC16" s="442">
        <f>IF($H16="已改造",VLOOKUP($A16+1000,改造信息!$A$2:$AQ$1002,COLUMN(AC15)-4,0),VLOOKUP($A16,未改造信息!$A$2:$AQ$1002,COLUMN(AC15)-4,0))</f>
        <v>12</v>
      </c>
      <c r="AD16" s="442">
        <f>IF($H16="已改造",VLOOKUP($A16+1000,改造信息!$A$2:$AQ$1002,COLUMN(AD15)-4,0),VLOOKUP($A16,未改造信息!$A$2:$AQ$1002,COLUMN(AD15)-4,0))</f>
        <v>4</v>
      </c>
      <c r="AE16" s="446" t="str">
        <f>IF($H16="已改造",VLOOKUP($A16+1000,改造信息!$A$2:$AQ$1002,COLUMN(AE15)-4,0),VLOOKUP($A16,未改造信息!$A$2:$AQ$1002,COLUMN(AE15)-4,0))</f>
        <v>J国35.6厘米连装炮|J国15.2厘米单装炮</v>
      </c>
      <c r="AF16" s="445" t="s">
        <v>92</v>
      </c>
      <c r="AG16" s="445" t="s">
        <v>92</v>
      </c>
      <c r="AH16" s="442">
        <f>IF($H16="已改造",VLOOKUP($A16+1000,改造信息!$A$2:$AQ$1002,COLUMN(AH15)-6,0),VLOOKUP($A16,未改造信息!$A$2:$AQ$1002,COLUMN(AH15)-6,0))</f>
        <v>80</v>
      </c>
      <c r="AI16" s="442">
        <f>IF($H16="已改造",VLOOKUP($A16+1000,改造信息!$A$2:$AQ$1002,COLUMN(AI15)-6,0),VLOOKUP($A16,未改造信息!$A$2:$AQ$1002,COLUMN(AI15)-6,0))</f>
        <v>110</v>
      </c>
      <c r="AJ16" s="442">
        <f>IF($H16="已改造",VLOOKUP($A16+1000,改造信息!$A$2:$AQ$1002,COLUMN(AJ15)-6,0),VLOOKUP($A16,未改造信息!$A$2:$AQ$1002,COLUMN(AJ15)-6,0))</f>
        <v>2.88</v>
      </c>
      <c r="AK16" s="442">
        <f>IF($H16="已改造",VLOOKUP($A16+1000,改造信息!$A$2:$AQ$1002,COLUMN(AK15)-6,0),VLOOKUP($A16,未改造信息!$A$2:$AQ$1002,COLUMN(AK15)-6,0))</f>
        <v>5.4</v>
      </c>
      <c r="AL16" s="442">
        <f>IF($H16="已改造",VLOOKUP($A16+1000,改造信息!$A$2:$AQ$1002,COLUMN(AL15)-6,0),VLOOKUP($A16,未改造信息!$A$2:$AQ$1002,COLUMN(AL15)-6,0))</f>
        <v>0.75</v>
      </c>
      <c r="AM16" s="445" t="s">
        <v>92</v>
      </c>
      <c r="AN16" s="445" t="s">
        <v>92</v>
      </c>
      <c r="AO16" s="442">
        <f>IF($H16="已改造",VLOOKUP($A16+1000,改造信息!$A$2:$AQ$1002,COLUMN(AO15)-8,0),VLOOKUP($A16,未改造信息!$A$2:$AQ$1002,COLUMN(AO15)-8,0))</f>
        <v>40</v>
      </c>
      <c r="AP16" s="442">
        <f>IF($H16="已改造",VLOOKUP($A16+1000,改造信息!$A$2:$AQ$1002,COLUMN(AP15)-8,0),VLOOKUP($A16,未改造信息!$A$2:$AQ$1002,COLUMN(AP15)-8,0))</f>
        <v>50</v>
      </c>
      <c r="AQ16" s="442">
        <f>IF($H16="已改造",VLOOKUP($A16+1000,改造信息!$A$2:$AQ$1002,COLUMN(AQ15)-8,0),VLOOKUP($A16,未改造信息!$A$2:$AQ$1002,COLUMN(AQ15)-8,0))</f>
        <v>40</v>
      </c>
      <c r="AR16" s="442">
        <f>IF($H16="已改造",VLOOKUP($A16+1000,改造信息!$A$2:$AQ$1002,COLUMN(AR15)-8,0),VLOOKUP($A16,未改造信息!$A$2:$AQ$1002,COLUMN(AR15)-8,0))</f>
        <v>0</v>
      </c>
      <c r="AS16" s="442">
        <f>IF($H16="已改造",VLOOKUP($A16+1000,改造信息!$A$2:$AQ$1002,COLUMN(AS15)-8,0),VLOOKUP($A16,未改造信息!$A$2:$AQ$1002,COLUMN(AS15)-8,0))</f>
        <v>65</v>
      </c>
      <c r="AT16" s="442">
        <f>IF($H16="已改造",VLOOKUP($A16+1000,改造信息!$A$2:$AQ$1002,COLUMN(AT15)-8,0),VLOOKUP($A16,未改造信息!$A$2:$AQ$1002,COLUMN(AT15)-8,0))</f>
        <v>0</v>
      </c>
      <c r="AU16" s="442">
        <f>IF($H16="已改造",VLOOKUP($A16+1000,改造信息!$A$2:$AQ$1002,COLUMN(AU15)-8,0),VLOOKUP($A16,未改造信息!$A$2:$AQ$1002,COLUMN(AU15)-8,0))</f>
        <v>55</v>
      </c>
      <c r="AV16" s="442">
        <f>IF($H16="已改造",VLOOKUP($A16+1000,改造信息!$A$2:$AQ$1002,COLUMN(AV15)-8,0),VLOOKUP($A16,未改造信息!$A$2:$AQ$1002,COLUMN(AV15)-8,0))</f>
        <v>13</v>
      </c>
      <c r="AW16" s="445" t="s">
        <v>92</v>
      </c>
      <c r="AX16" s="445" t="s">
        <v>92</v>
      </c>
      <c r="AY16" s="442">
        <f>IF($H16="已改造",VLOOKUP($A16+1000,改造信息!$A$2:$AQ$1002,COLUMN(AY15)-10,0),VLOOKUP($A16,未改造信息!$A$2:$AQ$1002,COLUMN(AY15)-10,0))</f>
        <v>0</v>
      </c>
      <c r="AZ16" s="442">
        <f>IF($H16="已改造",VLOOKUP($A16+1000,改造信息!$A$2:$AQ$1002,COLUMN(AZ15)-10,0),VLOOKUP($A16,未改造信息!$A$2:$AQ$1002,COLUMN(AZ15)-10,0))</f>
        <v>0</v>
      </c>
      <c r="BA16" s="445" t="s">
        <v>92</v>
      </c>
      <c r="BB16" s="445" t="s">
        <v>92</v>
      </c>
      <c r="BC16" s="446" t="str">
        <f>IF($H16="尚未改造",VLOOKUP($A16,未改造信息!$A$2:$AQ$1002,COLUMN(BC15)-12,0),"0")</f>
        <v>等级45|战列核心6|油800|钢950</v>
      </c>
      <c r="BD16" s="442">
        <f>VLOOKUP($A16,未改造信息!$A$2:$BA$1002,COLUMN(BD15)-12,0)</f>
        <v>0</v>
      </c>
      <c r="BE16" s="442" t="s">
        <v>94</v>
      </c>
      <c r="BF16" s="445" t="s">
        <v>92</v>
      </c>
      <c r="BG16" s="445" t="s">
        <v>92</v>
      </c>
      <c r="BH16" s="446"/>
      <c r="BI16" s="442"/>
      <c r="BK16" s="446"/>
      <c r="BL16" s="442"/>
      <c r="BN16" s="446"/>
      <c r="BO16" s="442"/>
      <c r="BQ16" s="445" t="s">
        <v>92</v>
      </c>
      <c r="BR16" s="442"/>
      <c r="BS16" s="442"/>
      <c r="BT16" s="442"/>
      <c r="BU16" s="442"/>
      <c r="BV16" s="442"/>
    </row>
    <row r="17" spans="1:74">
      <c r="A17" s="442">
        <v>15</v>
      </c>
      <c r="B17" s="442" t="str">
        <f>IF($H17="已改造",VLOOKUP($A17+1000,改造信息!$A$2:$AQ$1002,COLUMN(B16),0),VLOOKUP($A17,未改造信息!$A$2:$AQ$1002,COLUMN(B16),0))</f>
        <v>J</v>
      </c>
      <c r="C17" s="442" t="str">
        <f>IF($H17="已改造",VLOOKUP($A17+1000,改造信息!$A$2:$AQ$1002,COLUMN(C16),0),VLOOKUP($A17,未改造信息!$A$2:$AQ$1002,COLUMN(C16),0))</f>
        <v>战列巡洋舰</v>
      </c>
      <c r="D17" s="442">
        <f>IF($H17="已改造",VLOOKUP($A17+1000,改造信息!$A$2:$AQ$1002,COLUMN(D16),0),VLOOKUP($A17,未改造信息!$A$2:$AQ$1002,COLUMN(D16),0))</f>
        <v>3</v>
      </c>
      <c r="E17" s="442" t="str">
        <f>IF($H17="已改造",VLOOKUP($A17+1000,改造信息!$A$2:$AQ$1002,COLUMN(E16),0),VLOOKUP($A17,未改造信息!$A$2:$AQ$1002,COLUMN(E16),0))</f>
        <v>比睿</v>
      </c>
      <c r="F17" s="442" t="str">
        <f>VLOOKUP(A17,未改造信息!$A$2:$F$1000,COLUMN(F16),0)</f>
        <v>未拥有</v>
      </c>
      <c r="H17" s="442" t="str">
        <f>IF(COUNTIF(改造信息!$A$2:$A$196,A17+1000),IF(VLOOKUP(A17+1000,改造信息!$A$2:$F$502,6,0)="已拥有","已改造","尚未改造"),"未开放改造")</f>
        <v>未开放改造</v>
      </c>
      <c r="I17" s="442" t="str">
        <f t="shared" si="0"/>
        <v>仅打捞可获取</v>
      </c>
      <c r="J17" s="445" t="s">
        <v>92</v>
      </c>
      <c r="K17" s="442" t="str">
        <f>IF($H17="已改造",VLOOKUP($A17+1000,改造信息!$A$2:$AQ$1002,COLUMN(K16)-4,0),VLOOKUP($A17,未改造信息!$A$2:$AQ$1002,COLUMN(K16)-4,0))</f>
        <v>主力舰</v>
      </c>
      <c r="L17" s="442" t="str">
        <f>IF($H17="已改造",VLOOKUP($A17+1000,改造信息!$A$2:$AQ$1002,COLUMN(L16)-4,0),VLOOKUP($A17,未改造信息!$A$2:$AQ$1002,COLUMN(L16)-4,0))</f>
        <v>大型舰</v>
      </c>
      <c r="M17" s="442">
        <f>IF($H17="已改造",VLOOKUP($A17+1000,改造信息!$A$2:$AQ$1002,COLUMN(M16)-4,0),VLOOKUP($A17,未改造信息!$A$2:$AQ$1002,COLUMN(M16)-4,0))</f>
        <v>2</v>
      </c>
      <c r="N17" s="442">
        <f>IF($H17="已改造",VLOOKUP($A17+1000,改造信息!$A$2:$AQ$1002,COLUMN(N16)-4,0),VLOOKUP($A17,未改造信息!$A$2:$AQ$1002,COLUMN(N16)-4,0))</f>
        <v>2</v>
      </c>
      <c r="O17" s="442">
        <f>IF($H17="已改造",VLOOKUP($A17+1000,改造信息!$A$2:$AQ$1002,COLUMN(O16)-4,0),VLOOKUP($A17,未改造信息!$A$2:$AQ$1002,COLUMN(O16)-4,0))</f>
        <v>63</v>
      </c>
      <c r="P17" s="442">
        <f>IF($H17="已改造",VLOOKUP($A17+1000,改造信息!$A$2:$AQ$1002,COLUMN(P16)-4,0),VLOOKUP($A17,未改造信息!$A$2:$AQ$1002,COLUMN(P16)-4,0))</f>
        <v>1</v>
      </c>
      <c r="Q17" s="442">
        <f>IF($H17="已改造",VLOOKUP($A17+1000,改造信息!$A$2:$AQ$1002,COLUMN(Q16)-4,0),VLOOKUP($A17,未改造信息!$A$2:$AQ$1002,COLUMN(Q16)-4,0))</f>
        <v>90</v>
      </c>
      <c r="R17" s="442">
        <f>IF($H17="已改造",VLOOKUP($A17+1000,改造信息!$A$2:$AQ$1002,COLUMN(R16)-4,0),VLOOKUP($A17,未改造信息!$A$2:$AQ$1002,COLUMN(R16)-4,0))</f>
        <v>70</v>
      </c>
      <c r="S17" s="442">
        <f>IF($H17="已改造",VLOOKUP($A17+1000,改造信息!$A$2:$AQ$1002,COLUMN(S16)-4,0),VLOOKUP($A17,未改造信息!$A$2:$AQ$1002,COLUMN(S16)-4,0))</f>
        <v>0</v>
      </c>
      <c r="T17" s="442">
        <f>IF($H17="已改造",VLOOKUP($A17+1000,改造信息!$A$2:$AQ$1002,COLUMN(T16)-4,0),VLOOKUP($A17,未改造信息!$A$2:$AQ$1002,COLUMN(T16)-4,0))</f>
        <v>50</v>
      </c>
      <c r="U17" s="442">
        <f>IF($H17="已改造",VLOOKUP($A17+1000,改造信息!$A$2:$AQ$1002,COLUMN(U16)-4,0),VLOOKUP($A17,未改造信息!$A$2:$AQ$1002,COLUMN(U16)-4,0))</f>
        <v>0</v>
      </c>
      <c r="V17" s="442">
        <f>IF($H17="已改造",VLOOKUP($A17+1000,改造信息!$A$2:$AQ$1002,COLUMN(V16)-4,0),VLOOKUP($A17,未改造信息!$A$2:$AQ$1002,COLUMN(V16)-4,0))</f>
        <v>40</v>
      </c>
      <c r="W17" s="442">
        <f>IF($H17="已改造",VLOOKUP($A17+1000,改造信息!$A$2:$AQ$1002,COLUMN(W16)-4,0),VLOOKUP($A17,未改造信息!$A$2:$AQ$1002,COLUMN(W16)-4,0))</f>
        <v>65</v>
      </c>
      <c r="X17" s="442">
        <f>IF($H17="已改造",VLOOKUP($A17+1000,改造信息!$A$2:$AQ$1002,COLUMN(X16)-4,0),VLOOKUP($A17,未改造信息!$A$2:$AQ$1002,COLUMN(X16)-4,0))</f>
        <v>94</v>
      </c>
      <c r="Y17" s="442">
        <f>IF($H17="已改造",VLOOKUP($A17+1000,改造信息!$A$2:$AQ$1002,COLUMN(Y16)-4,0),VLOOKUP($A17,未改造信息!$A$2:$AQ$1002,COLUMN(Y16)-4,0))</f>
        <v>7</v>
      </c>
      <c r="Z17" s="442">
        <f>IF($H17="已改造",VLOOKUP($A17+1000,改造信息!$A$2:$AQ$1002,COLUMN(Z16)-4,0),VLOOKUP($A17,未改造信息!$A$2:$AQ$1002,COLUMN(Z16)-4,0))</f>
        <v>30.3</v>
      </c>
      <c r="AA17" s="442" t="str">
        <f>IF($H17="已改造",VLOOKUP($A17+1000,改造信息!$A$2:$AQ$1002,COLUMN(AA16)-4,0),VLOOKUP($A17,未改造信息!$A$2:$AQ$1002,COLUMN(AA16)-4,0))</f>
        <v>长</v>
      </c>
      <c r="AB17" s="442" t="str">
        <f>IF($H17="已改造",VLOOKUP($A17+1000,改造信息!$A$2:$AQ$1002,COLUMN(AB16)-4,0),VLOOKUP($A17,未改造信息!$A$2:$AQ$1002,COLUMN(AB16)-4,0))</f>
        <v>[3,3,3,3]</v>
      </c>
      <c r="AC17" s="442">
        <f>IF($H17="已改造",VLOOKUP($A17+1000,改造信息!$A$2:$AQ$1002,COLUMN(AC16)-4,0),VLOOKUP($A17,未改造信息!$A$2:$AQ$1002,COLUMN(AC16)-4,0))</f>
        <v>12</v>
      </c>
      <c r="AD17" s="442">
        <f>IF($H17="已改造",VLOOKUP($A17+1000,改造信息!$A$2:$AQ$1002,COLUMN(AD16)-4,0),VLOOKUP($A17,未改造信息!$A$2:$AQ$1002,COLUMN(AD16)-4,0))</f>
        <v>4</v>
      </c>
      <c r="AE17" s="446" t="str">
        <f>IF($H17="已改造",VLOOKUP($A17+1000,改造信息!$A$2:$AQ$1002,COLUMN(AE16)-4,0),VLOOKUP($A17,未改造信息!$A$2:$AQ$1002,COLUMN(AE16)-4,0))</f>
        <v>J国35.6厘米连装炮|J国15.2厘米单装炮</v>
      </c>
      <c r="AF17" s="445" t="s">
        <v>92</v>
      </c>
      <c r="AG17" s="445" t="s">
        <v>92</v>
      </c>
      <c r="AH17" s="442">
        <f>IF($H17="已改造",VLOOKUP($A17+1000,改造信息!$A$2:$AQ$1002,COLUMN(AH16)-6,0),VLOOKUP($A17,未改造信息!$A$2:$AQ$1002,COLUMN(AH16)-6,0))</f>
        <v>80</v>
      </c>
      <c r="AI17" s="442">
        <f>IF($H17="已改造",VLOOKUP($A17+1000,改造信息!$A$2:$AQ$1002,COLUMN(AI16)-6,0),VLOOKUP($A17,未改造信息!$A$2:$AQ$1002,COLUMN(AI16)-6,0))</f>
        <v>110</v>
      </c>
      <c r="AJ17" s="442">
        <f>IF($H17="已改造",VLOOKUP($A17+1000,改造信息!$A$2:$AQ$1002,COLUMN(AJ16)-6,0),VLOOKUP($A17,未改造信息!$A$2:$AQ$1002,COLUMN(AJ16)-6,0))</f>
        <v>2.88</v>
      </c>
      <c r="AK17" s="442">
        <f>IF($H17="已改造",VLOOKUP($A17+1000,改造信息!$A$2:$AQ$1002,COLUMN(AK16)-6,0),VLOOKUP($A17,未改造信息!$A$2:$AQ$1002,COLUMN(AK16)-6,0))</f>
        <v>5.4</v>
      </c>
      <c r="AL17" s="442">
        <f>IF($H17="已改造",VLOOKUP($A17+1000,改造信息!$A$2:$AQ$1002,COLUMN(AL16)-6,0),VLOOKUP($A17,未改造信息!$A$2:$AQ$1002,COLUMN(AL16)-6,0))</f>
        <v>0.75</v>
      </c>
      <c r="AM17" s="445" t="s">
        <v>92</v>
      </c>
      <c r="AN17" s="445" t="s">
        <v>92</v>
      </c>
      <c r="AO17" s="442">
        <f>IF($H17="已改造",VLOOKUP($A17+1000,改造信息!$A$2:$AQ$1002,COLUMN(AO16)-8,0),VLOOKUP($A17,未改造信息!$A$2:$AQ$1002,COLUMN(AO16)-8,0))</f>
        <v>40</v>
      </c>
      <c r="AP17" s="442">
        <f>IF($H17="已改造",VLOOKUP($A17+1000,改造信息!$A$2:$AQ$1002,COLUMN(AP16)-8,0),VLOOKUP($A17,未改造信息!$A$2:$AQ$1002,COLUMN(AP16)-8,0))</f>
        <v>50</v>
      </c>
      <c r="AQ17" s="442">
        <f>IF($H17="已改造",VLOOKUP($A17+1000,改造信息!$A$2:$AQ$1002,COLUMN(AQ16)-8,0),VLOOKUP($A17,未改造信息!$A$2:$AQ$1002,COLUMN(AQ16)-8,0))</f>
        <v>40</v>
      </c>
      <c r="AR17" s="442">
        <f>IF($H17="已改造",VLOOKUP($A17+1000,改造信息!$A$2:$AQ$1002,COLUMN(AR16)-8,0),VLOOKUP($A17,未改造信息!$A$2:$AQ$1002,COLUMN(AR16)-8,0))</f>
        <v>0</v>
      </c>
      <c r="AS17" s="442">
        <f>IF($H17="已改造",VLOOKUP($A17+1000,改造信息!$A$2:$AQ$1002,COLUMN(AS16)-8,0),VLOOKUP($A17,未改造信息!$A$2:$AQ$1002,COLUMN(AS16)-8,0))</f>
        <v>65</v>
      </c>
      <c r="AT17" s="442">
        <f>IF($H17="已改造",VLOOKUP($A17+1000,改造信息!$A$2:$AQ$1002,COLUMN(AT16)-8,0),VLOOKUP($A17,未改造信息!$A$2:$AQ$1002,COLUMN(AT16)-8,0))</f>
        <v>0</v>
      </c>
      <c r="AU17" s="442">
        <f>IF($H17="已改造",VLOOKUP($A17+1000,改造信息!$A$2:$AQ$1002,COLUMN(AU16)-8,0),VLOOKUP($A17,未改造信息!$A$2:$AQ$1002,COLUMN(AU16)-8,0))</f>
        <v>55</v>
      </c>
      <c r="AV17" s="442">
        <f>IF($H17="已改造",VLOOKUP($A17+1000,改造信息!$A$2:$AQ$1002,COLUMN(AV16)-8,0),VLOOKUP($A17,未改造信息!$A$2:$AQ$1002,COLUMN(AV16)-8,0))</f>
        <v>10</v>
      </c>
      <c r="AW17" s="445" t="s">
        <v>92</v>
      </c>
      <c r="AX17" s="445" t="s">
        <v>92</v>
      </c>
      <c r="AY17" s="442">
        <f>IF($H17="已改造",VLOOKUP($A17+1000,改造信息!$A$2:$AQ$1002,COLUMN(AY16)-10,0),VLOOKUP($A17,未改造信息!$A$2:$AQ$1002,COLUMN(AY16)-10,0))</f>
        <v>0</v>
      </c>
      <c r="AZ17" s="442">
        <f>IF($H17="已改造",VLOOKUP($A17+1000,改造信息!$A$2:$AQ$1002,COLUMN(AZ16)-10,0),VLOOKUP($A17,未改造信息!$A$2:$AQ$1002,COLUMN(AZ16)-10,0))</f>
        <v>0</v>
      </c>
      <c r="BA17" s="445" t="s">
        <v>92</v>
      </c>
      <c r="BB17" s="445" t="s">
        <v>92</v>
      </c>
      <c r="BC17" s="442" t="str">
        <f>IF($H17="尚未改造",VLOOKUP($A17,未改造信息!$A$2:$AQ$1002,COLUMN(BC16)-12,0),"0")</f>
        <v>0</v>
      </c>
      <c r="BD17" s="442">
        <f>VLOOKUP($A17,未改造信息!$A$2:$BA$1002,COLUMN(BD16)-12,0)</f>
        <v>0</v>
      </c>
      <c r="BE17" s="442" t="s">
        <v>94</v>
      </c>
      <c r="BF17" s="445" t="s">
        <v>92</v>
      </c>
      <c r="BG17" s="445" t="s">
        <v>92</v>
      </c>
      <c r="BH17" s="442"/>
      <c r="BI17" s="442"/>
      <c r="BK17" s="442"/>
      <c r="BL17" s="442"/>
      <c r="BN17" s="442"/>
      <c r="BO17" s="442"/>
      <c r="BQ17" s="445" t="s">
        <v>92</v>
      </c>
      <c r="BR17" s="442"/>
      <c r="BS17" s="442"/>
      <c r="BT17" s="442"/>
      <c r="BU17" s="442"/>
      <c r="BV17" s="442"/>
    </row>
    <row r="18" spans="1:74">
      <c r="A18" s="442">
        <v>16</v>
      </c>
      <c r="B18" s="442" t="str">
        <f>IF($H18="已改造",VLOOKUP($A18+1000,改造信息!$A$2:$AQ$1002,COLUMN(B17),0),VLOOKUP($A18,未改造信息!$A$2:$AQ$1002,COLUMN(B17),0))</f>
        <v>J</v>
      </c>
      <c r="C18" s="442" t="str">
        <f>IF($H18="已改造",VLOOKUP($A18+1000,改造信息!$A$2:$AQ$1002,COLUMN(C17),0),VLOOKUP($A18,未改造信息!$A$2:$AQ$1002,COLUMN(C17),0))</f>
        <v>战列巡洋舰</v>
      </c>
      <c r="D18" s="442">
        <f>IF($H18="已改造",VLOOKUP($A18+1000,改造信息!$A$2:$AQ$1002,COLUMN(D17),0),VLOOKUP($A18,未改造信息!$A$2:$AQ$1002,COLUMN(D17),0))</f>
        <v>3</v>
      </c>
      <c r="E18" s="442" t="str">
        <f>IF($H18="已改造",VLOOKUP($A18+1000,改造信息!$A$2:$AQ$1002,COLUMN(E17),0),VLOOKUP($A18,未改造信息!$A$2:$AQ$1002,COLUMN(E17),0))</f>
        <v>榛名</v>
      </c>
      <c r="F18" s="442" t="str">
        <f>VLOOKUP(A18,未改造信息!$A$2:$F$1000,COLUMN(F17),0)</f>
        <v>未拥有</v>
      </c>
      <c r="H18" s="442" t="str">
        <f>IF(COUNTIF(改造信息!$A$2:$A$196,A18+1000),IF(VLOOKUP(A18+1000,改造信息!$A$2:$F$502,6,0)="已拥有","已改造","尚未改造"),"未开放改造")</f>
        <v>未开放改造</v>
      </c>
      <c r="I18" s="442" t="str">
        <f t="shared" si="0"/>
        <v>E1~E2 打捞可获取</v>
      </c>
      <c r="J18" s="445" t="s">
        <v>92</v>
      </c>
      <c r="K18" s="442" t="str">
        <f>IF($H18="已改造",VLOOKUP($A18+1000,改造信息!$A$2:$AQ$1002,COLUMN(K17)-4,0),VLOOKUP($A18,未改造信息!$A$2:$AQ$1002,COLUMN(K17)-4,0))</f>
        <v>主力舰</v>
      </c>
      <c r="L18" s="442" t="str">
        <f>IF($H18="已改造",VLOOKUP($A18+1000,改造信息!$A$2:$AQ$1002,COLUMN(L17)-4,0),VLOOKUP($A18,未改造信息!$A$2:$AQ$1002,COLUMN(L17)-4,0))</f>
        <v>大型舰</v>
      </c>
      <c r="M18" s="442">
        <f>IF($H18="已改造",VLOOKUP($A18+1000,改造信息!$A$2:$AQ$1002,COLUMN(M17)-4,0),VLOOKUP($A18,未改造信息!$A$2:$AQ$1002,COLUMN(M17)-4,0))</f>
        <v>2</v>
      </c>
      <c r="N18" s="442">
        <f>IF($H18="已改造",VLOOKUP($A18+1000,改造信息!$A$2:$AQ$1002,COLUMN(N17)-4,0),VLOOKUP($A18,未改造信息!$A$2:$AQ$1002,COLUMN(N17)-4,0))</f>
        <v>2</v>
      </c>
      <c r="O18" s="442">
        <f>IF($H18="已改造",VLOOKUP($A18+1000,改造信息!$A$2:$AQ$1002,COLUMN(O17)-4,0),VLOOKUP($A18,未改造信息!$A$2:$AQ$1002,COLUMN(O17)-4,0))</f>
        <v>63</v>
      </c>
      <c r="P18" s="442">
        <f>IF($H18="已改造",VLOOKUP($A18+1000,改造信息!$A$2:$AQ$1002,COLUMN(P17)-4,0),VLOOKUP($A18,未改造信息!$A$2:$AQ$1002,COLUMN(P17)-4,0))</f>
        <v>1</v>
      </c>
      <c r="Q18" s="442">
        <f>IF($H18="已改造",VLOOKUP($A18+1000,改造信息!$A$2:$AQ$1002,COLUMN(Q17)-4,0),VLOOKUP($A18,未改造信息!$A$2:$AQ$1002,COLUMN(Q17)-4,0))</f>
        <v>90</v>
      </c>
      <c r="R18" s="442">
        <f>IF($H18="已改造",VLOOKUP($A18+1000,改造信息!$A$2:$AQ$1002,COLUMN(R17)-4,0),VLOOKUP($A18,未改造信息!$A$2:$AQ$1002,COLUMN(R17)-4,0))</f>
        <v>70</v>
      </c>
      <c r="S18" s="442">
        <f>IF($H18="已改造",VLOOKUP($A18+1000,改造信息!$A$2:$AQ$1002,COLUMN(S17)-4,0),VLOOKUP($A18,未改造信息!$A$2:$AQ$1002,COLUMN(S17)-4,0))</f>
        <v>0</v>
      </c>
      <c r="T18" s="442">
        <f>IF($H18="已改造",VLOOKUP($A18+1000,改造信息!$A$2:$AQ$1002,COLUMN(T17)-4,0),VLOOKUP($A18,未改造信息!$A$2:$AQ$1002,COLUMN(T17)-4,0))</f>
        <v>50</v>
      </c>
      <c r="U18" s="442">
        <f>IF($H18="已改造",VLOOKUP($A18+1000,改造信息!$A$2:$AQ$1002,COLUMN(U17)-4,0),VLOOKUP($A18,未改造信息!$A$2:$AQ$1002,COLUMN(U17)-4,0))</f>
        <v>0</v>
      </c>
      <c r="V18" s="442">
        <f>IF($H18="已改造",VLOOKUP($A18+1000,改造信息!$A$2:$AQ$1002,COLUMN(V17)-4,0),VLOOKUP($A18,未改造信息!$A$2:$AQ$1002,COLUMN(V17)-4,0))</f>
        <v>40</v>
      </c>
      <c r="W18" s="442">
        <f>IF($H18="已改造",VLOOKUP($A18+1000,改造信息!$A$2:$AQ$1002,COLUMN(W17)-4,0),VLOOKUP($A18,未改造信息!$A$2:$AQ$1002,COLUMN(W17)-4,0))</f>
        <v>65</v>
      </c>
      <c r="X18" s="442">
        <f>IF($H18="已改造",VLOOKUP($A18+1000,改造信息!$A$2:$AQ$1002,COLUMN(X17)-4,0),VLOOKUP($A18,未改造信息!$A$2:$AQ$1002,COLUMN(X17)-4,0))</f>
        <v>94</v>
      </c>
      <c r="Y18" s="442">
        <f>IF($H18="已改造",VLOOKUP($A18+1000,改造信息!$A$2:$AQ$1002,COLUMN(Y17)-4,0),VLOOKUP($A18,未改造信息!$A$2:$AQ$1002,COLUMN(Y17)-4,0))</f>
        <v>22</v>
      </c>
      <c r="Z18" s="442">
        <f>IF($H18="已改造",VLOOKUP($A18+1000,改造信息!$A$2:$AQ$1002,COLUMN(Z17)-4,0),VLOOKUP($A18,未改造信息!$A$2:$AQ$1002,COLUMN(Z17)-4,0))</f>
        <v>30.3</v>
      </c>
      <c r="AA18" s="442" t="str">
        <f>IF($H18="已改造",VLOOKUP($A18+1000,改造信息!$A$2:$AQ$1002,COLUMN(AA17)-4,0),VLOOKUP($A18,未改造信息!$A$2:$AQ$1002,COLUMN(AA17)-4,0))</f>
        <v>长</v>
      </c>
      <c r="AB18" s="442" t="str">
        <f>IF($H18="已改造",VLOOKUP($A18+1000,改造信息!$A$2:$AQ$1002,COLUMN(AB17)-4,0),VLOOKUP($A18,未改造信息!$A$2:$AQ$1002,COLUMN(AB17)-4,0))</f>
        <v>[3,3,3,3]</v>
      </c>
      <c r="AC18" s="442">
        <f>IF($H18="已改造",VLOOKUP($A18+1000,改造信息!$A$2:$AQ$1002,COLUMN(AC17)-4,0),VLOOKUP($A18,未改造信息!$A$2:$AQ$1002,COLUMN(AC17)-4,0))</f>
        <v>12</v>
      </c>
      <c r="AD18" s="442">
        <f>IF($H18="已改造",VLOOKUP($A18+1000,改造信息!$A$2:$AQ$1002,COLUMN(AD17)-4,0),VLOOKUP($A18,未改造信息!$A$2:$AQ$1002,COLUMN(AD17)-4,0))</f>
        <v>4</v>
      </c>
      <c r="AE18" s="446" t="str">
        <f>IF($H18="已改造",VLOOKUP($A18+1000,改造信息!$A$2:$AQ$1002,COLUMN(AE17)-4,0),VLOOKUP($A18,未改造信息!$A$2:$AQ$1002,COLUMN(AE17)-4,0))</f>
        <v>J国35.6厘米连装炮|J国15.2厘米单装炮</v>
      </c>
      <c r="AF18" s="445" t="s">
        <v>92</v>
      </c>
      <c r="AG18" s="445" t="s">
        <v>92</v>
      </c>
      <c r="AH18" s="442">
        <f>IF($H18="已改造",VLOOKUP($A18+1000,改造信息!$A$2:$AQ$1002,COLUMN(AH17)-6,0),VLOOKUP($A18,未改造信息!$A$2:$AQ$1002,COLUMN(AH17)-6,0))</f>
        <v>80</v>
      </c>
      <c r="AI18" s="442">
        <f>IF($H18="已改造",VLOOKUP($A18+1000,改造信息!$A$2:$AQ$1002,COLUMN(AI17)-6,0),VLOOKUP($A18,未改造信息!$A$2:$AQ$1002,COLUMN(AI17)-6,0))</f>
        <v>110</v>
      </c>
      <c r="AJ18" s="442">
        <f>IF($H18="已改造",VLOOKUP($A18+1000,改造信息!$A$2:$AQ$1002,COLUMN(AJ17)-6,0),VLOOKUP($A18,未改造信息!$A$2:$AQ$1002,COLUMN(AJ17)-6,0))</f>
        <v>2.88</v>
      </c>
      <c r="AK18" s="442">
        <f>IF($H18="已改造",VLOOKUP($A18+1000,改造信息!$A$2:$AQ$1002,COLUMN(AK17)-6,0),VLOOKUP($A18,未改造信息!$A$2:$AQ$1002,COLUMN(AK17)-6,0))</f>
        <v>5.4</v>
      </c>
      <c r="AL18" s="442">
        <f>IF($H18="已改造",VLOOKUP($A18+1000,改造信息!$A$2:$AQ$1002,COLUMN(AL17)-6,0),VLOOKUP($A18,未改造信息!$A$2:$AQ$1002,COLUMN(AL17)-6,0))</f>
        <v>0.75</v>
      </c>
      <c r="AM18" s="445" t="s">
        <v>92</v>
      </c>
      <c r="AN18" s="445" t="s">
        <v>92</v>
      </c>
      <c r="AO18" s="442">
        <f>IF($H18="已改造",VLOOKUP($A18+1000,改造信息!$A$2:$AQ$1002,COLUMN(AO17)-8,0),VLOOKUP($A18,未改造信息!$A$2:$AQ$1002,COLUMN(AO17)-8,0))</f>
        <v>40</v>
      </c>
      <c r="AP18" s="442">
        <f>IF($H18="已改造",VLOOKUP($A18+1000,改造信息!$A$2:$AQ$1002,COLUMN(AP17)-8,0),VLOOKUP($A18,未改造信息!$A$2:$AQ$1002,COLUMN(AP17)-8,0))</f>
        <v>50</v>
      </c>
      <c r="AQ18" s="442">
        <f>IF($H18="已改造",VLOOKUP($A18+1000,改造信息!$A$2:$AQ$1002,COLUMN(AQ17)-8,0),VLOOKUP($A18,未改造信息!$A$2:$AQ$1002,COLUMN(AQ17)-8,0))</f>
        <v>40</v>
      </c>
      <c r="AR18" s="442">
        <f>IF($H18="已改造",VLOOKUP($A18+1000,改造信息!$A$2:$AQ$1002,COLUMN(AR17)-8,0),VLOOKUP($A18,未改造信息!$A$2:$AQ$1002,COLUMN(AR17)-8,0))</f>
        <v>0</v>
      </c>
      <c r="AS18" s="442">
        <f>IF($H18="已改造",VLOOKUP($A18+1000,改造信息!$A$2:$AQ$1002,COLUMN(AS17)-8,0),VLOOKUP($A18,未改造信息!$A$2:$AQ$1002,COLUMN(AS17)-8,0))</f>
        <v>65</v>
      </c>
      <c r="AT18" s="442">
        <f>IF($H18="已改造",VLOOKUP($A18+1000,改造信息!$A$2:$AQ$1002,COLUMN(AT17)-8,0),VLOOKUP($A18,未改造信息!$A$2:$AQ$1002,COLUMN(AT17)-8,0))</f>
        <v>0</v>
      </c>
      <c r="AU18" s="442">
        <f>IF($H18="已改造",VLOOKUP($A18+1000,改造信息!$A$2:$AQ$1002,COLUMN(AU17)-8,0),VLOOKUP($A18,未改造信息!$A$2:$AQ$1002,COLUMN(AU17)-8,0))</f>
        <v>55</v>
      </c>
      <c r="AV18" s="442">
        <f>IF($H18="已改造",VLOOKUP($A18+1000,改造信息!$A$2:$AQ$1002,COLUMN(AV17)-8,0),VLOOKUP($A18,未改造信息!$A$2:$AQ$1002,COLUMN(AV17)-8,0))</f>
        <v>10</v>
      </c>
      <c r="AW18" s="445" t="s">
        <v>92</v>
      </c>
      <c r="AX18" s="445" t="s">
        <v>92</v>
      </c>
      <c r="AY18" s="442">
        <f>IF($H18="已改造",VLOOKUP($A18+1000,改造信息!$A$2:$AQ$1002,COLUMN(AY17)-10,0),VLOOKUP($A18,未改造信息!$A$2:$AQ$1002,COLUMN(AY17)-10,0))</f>
        <v>0</v>
      </c>
      <c r="AZ18" s="442">
        <f>IF($H18="已改造",VLOOKUP($A18+1000,改造信息!$A$2:$AQ$1002,COLUMN(AZ17)-10,0),VLOOKUP($A18,未改造信息!$A$2:$AQ$1002,COLUMN(AZ17)-10,0))</f>
        <v>0</v>
      </c>
      <c r="BA18" s="445" t="s">
        <v>92</v>
      </c>
      <c r="BB18" s="445" t="s">
        <v>92</v>
      </c>
      <c r="BC18" s="442" t="str">
        <f>IF($H18="尚未改造",VLOOKUP($A18,未改造信息!$A$2:$AQ$1002,COLUMN(BC17)-12,0),"0")</f>
        <v>0</v>
      </c>
      <c r="BD18" s="442">
        <f>VLOOKUP($A18,未改造信息!$A$2:$BA$1002,COLUMN(BD17)-12,0)</f>
        <v>0</v>
      </c>
      <c r="BE18" s="442" t="s">
        <v>98</v>
      </c>
      <c r="BF18" s="445" t="s">
        <v>92</v>
      </c>
      <c r="BG18" s="445" t="s">
        <v>92</v>
      </c>
      <c r="BH18" s="442"/>
      <c r="BI18" s="442"/>
      <c r="BK18" s="442"/>
      <c r="BL18" s="442"/>
      <c r="BN18" s="442"/>
      <c r="BO18" s="442"/>
      <c r="BQ18" s="445" t="s">
        <v>92</v>
      </c>
      <c r="BR18" s="442"/>
      <c r="BS18" s="442"/>
      <c r="BT18" s="442"/>
      <c r="BU18" s="442"/>
      <c r="BV18" s="442"/>
    </row>
    <row r="19" spans="1:74">
      <c r="A19" s="442">
        <v>17</v>
      </c>
      <c r="B19" s="442" t="str">
        <f>IF($H19="已改造",VLOOKUP($A19+1000,改造信息!$A$2:$AQ$1002,COLUMN(B18),0),VLOOKUP($A19,未改造信息!$A$2:$AQ$1002,COLUMN(B18),0))</f>
        <v>J</v>
      </c>
      <c r="C19" s="442" t="str">
        <f>IF($H19="已改造",VLOOKUP($A19+1000,改造信息!$A$2:$AQ$1002,COLUMN(C18),0),VLOOKUP($A19,未改造信息!$A$2:$AQ$1002,COLUMN(C18),0))</f>
        <v>战列巡洋舰</v>
      </c>
      <c r="D19" s="442">
        <f>IF($H19="已改造",VLOOKUP($A19+1000,改造信息!$A$2:$AQ$1002,COLUMN(D18),0),VLOOKUP($A19,未改造信息!$A$2:$AQ$1002,COLUMN(D18),0))</f>
        <v>3</v>
      </c>
      <c r="E19" s="442" t="str">
        <f>IF($H19="已改造",VLOOKUP($A19+1000,改造信息!$A$2:$AQ$1002,COLUMN(E18),0),VLOOKUP($A19,未改造信息!$A$2:$AQ$1002,COLUMN(E18),0))</f>
        <v>雾岛</v>
      </c>
      <c r="F19" s="442" t="str">
        <f>VLOOKUP(A19,未改造信息!$A$2:$F$1000,COLUMN(F18),0)</f>
        <v>未拥有</v>
      </c>
      <c r="H19" s="442" t="str">
        <f>IF(COUNTIF(改造信息!$A$2:$A$196,A19+1000),IF(VLOOKUP(A19+1000,改造信息!$A$2:$F$502,6,0)="已拥有","已改造","尚未改造"),"未开放改造")</f>
        <v>未开放改造</v>
      </c>
      <c r="I19" s="442" t="str">
        <f t="shared" si="0"/>
        <v>E1~E2 打捞可获取</v>
      </c>
      <c r="J19" s="445" t="s">
        <v>92</v>
      </c>
      <c r="K19" s="442" t="str">
        <f>IF($H19="已改造",VLOOKUP($A19+1000,改造信息!$A$2:$AQ$1002,COLUMN(K18)-4,0),VLOOKUP($A19,未改造信息!$A$2:$AQ$1002,COLUMN(K18)-4,0))</f>
        <v>主力舰</v>
      </c>
      <c r="L19" s="442" t="str">
        <f>IF($H19="已改造",VLOOKUP($A19+1000,改造信息!$A$2:$AQ$1002,COLUMN(L18)-4,0),VLOOKUP($A19,未改造信息!$A$2:$AQ$1002,COLUMN(L18)-4,0))</f>
        <v>大型舰</v>
      </c>
      <c r="M19" s="442">
        <f>IF($H19="已改造",VLOOKUP($A19+1000,改造信息!$A$2:$AQ$1002,COLUMN(M18)-4,0),VLOOKUP($A19,未改造信息!$A$2:$AQ$1002,COLUMN(M18)-4,0))</f>
        <v>2</v>
      </c>
      <c r="N19" s="442">
        <f>IF($H19="已改造",VLOOKUP($A19+1000,改造信息!$A$2:$AQ$1002,COLUMN(N18)-4,0),VLOOKUP($A19,未改造信息!$A$2:$AQ$1002,COLUMN(N18)-4,0))</f>
        <v>2</v>
      </c>
      <c r="O19" s="442">
        <f>IF($H19="已改造",VLOOKUP($A19+1000,改造信息!$A$2:$AQ$1002,COLUMN(O18)-4,0),VLOOKUP($A19,未改造信息!$A$2:$AQ$1002,COLUMN(O18)-4,0))</f>
        <v>63</v>
      </c>
      <c r="P19" s="442">
        <f>IF($H19="已改造",VLOOKUP($A19+1000,改造信息!$A$2:$AQ$1002,COLUMN(P18)-4,0),VLOOKUP($A19,未改造信息!$A$2:$AQ$1002,COLUMN(P18)-4,0))</f>
        <v>1</v>
      </c>
      <c r="Q19" s="442">
        <f>IF($H19="已改造",VLOOKUP($A19+1000,改造信息!$A$2:$AQ$1002,COLUMN(Q18)-4,0),VLOOKUP($A19,未改造信息!$A$2:$AQ$1002,COLUMN(Q18)-4,0))</f>
        <v>90</v>
      </c>
      <c r="R19" s="442">
        <f>IF($H19="已改造",VLOOKUP($A19+1000,改造信息!$A$2:$AQ$1002,COLUMN(R18)-4,0),VLOOKUP($A19,未改造信息!$A$2:$AQ$1002,COLUMN(R18)-4,0))</f>
        <v>70</v>
      </c>
      <c r="S19" s="442">
        <f>IF($H19="已改造",VLOOKUP($A19+1000,改造信息!$A$2:$AQ$1002,COLUMN(S18)-4,0),VLOOKUP($A19,未改造信息!$A$2:$AQ$1002,COLUMN(S18)-4,0))</f>
        <v>0</v>
      </c>
      <c r="T19" s="442">
        <f>IF($H19="已改造",VLOOKUP($A19+1000,改造信息!$A$2:$AQ$1002,COLUMN(T18)-4,0),VLOOKUP($A19,未改造信息!$A$2:$AQ$1002,COLUMN(T18)-4,0))</f>
        <v>50</v>
      </c>
      <c r="U19" s="442">
        <f>IF($H19="已改造",VLOOKUP($A19+1000,改造信息!$A$2:$AQ$1002,COLUMN(U18)-4,0),VLOOKUP($A19,未改造信息!$A$2:$AQ$1002,COLUMN(U18)-4,0))</f>
        <v>0</v>
      </c>
      <c r="V19" s="442">
        <f>IF($H19="已改造",VLOOKUP($A19+1000,改造信息!$A$2:$AQ$1002,COLUMN(V18)-4,0),VLOOKUP($A19,未改造信息!$A$2:$AQ$1002,COLUMN(V18)-4,0))</f>
        <v>40</v>
      </c>
      <c r="W19" s="442">
        <f>IF($H19="已改造",VLOOKUP($A19+1000,改造信息!$A$2:$AQ$1002,COLUMN(W18)-4,0),VLOOKUP($A19,未改造信息!$A$2:$AQ$1002,COLUMN(W18)-4,0))</f>
        <v>65</v>
      </c>
      <c r="X19" s="442">
        <f>IF($H19="已改造",VLOOKUP($A19+1000,改造信息!$A$2:$AQ$1002,COLUMN(X18)-4,0),VLOOKUP($A19,未改造信息!$A$2:$AQ$1002,COLUMN(X18)-4,0))</f>
        <v>94</v>
      </c>
      <c r="Y19" s="442">
        <f>IF($H19="已改造",VLOOKUP($A19+1000,改造信息!$A$2:$AQ$1002,COLUMN(Y18)-4,0),VLOOKUP($A19,未改造信息!$A$2:$AQ$1002,COLUMN(Y18)-4,0))</f>
        <v>9</v>
      </c>
      <c r="Z19" s="442">
        <f>IF($H19="已改造",VLOOKUP($A19+1000,改造信息!$A$2:$AQ$1002,COLUMN(Z18)-4,0),VLOOKUP($A19,未改造信息!$A$2:$AQ$1002,COLUMN(Z18)-4,0))</f>
        <v>30.3</v>
      </c>
      <c r="AA19" s="442" t="str">
        <f>IF($H19="已改造",VLOOKUP($A19+1000,改造信息!$A$2:$AQ$1002,COLUMN(AA18)-4,0),VLOOKUP($A19,未改造信息!$A$2:$AQ$1002,COLUMN(AA18)-4,0))</f>
        <v>长</v>
      </c>
      <c r="AB19" s="442" t="str">
        <f>IF($H19="已改造",VLOOKUP($A19+1000,改造信息!$A$2:$AQ$1002,COLUMN(AB18)-4,0),VLOOKUP($A19,未改造信息!$A$2:$AQ$1002,COLUMN(AB18)-4,0))</f>
        <v>[3,3,3,3]</v>
      </c>
      <c r="AC19" s="442">
        <f>IF($H19="已改造",VLOOKUP($A19+1000,改造信息!$A$2:$AQ$1002,COLUMN(AC18)-4,0),VLOOKUP($A19,未改造信息!$A$2:$AQ$1002,COLUMN(AC18)-4,0))</f>
        <v>12</v>
      </c>
      <c r="AD19" s="442">
        <f>IF($H19="已改造",VLOOKUP($A19+1000,改造信息!$A$2:$AQ$1002,COLUMN(AD18)-4,0),VLOOKUP($A19,未改造信息!$A$2:$AQ$1002,COLUMN(AD18)-4,0))</f>
        <v>4</v>
      </c>
      <c r="AE19" s="446" t="str">
        <f>IF($H19="已改造",VLOOKUP($A19+1000,改造信息!$A$2:$AQ$1002,COLUMN(AE18)-4,0),VLOOKUP($A19,未改造信息!$A$2:$AQ$1002,COLUMN(AE18)-4,0))</f>
        <v>J国35.6厘米连装炮|J国15.2厘米单装炮</v>
      </c>
      <c r="AF19" s="445" t="s">
        <v>92</v>
      </c>
      <c r="AG19" s="445" t="s">
        <v>92</v>
      </c>
      <c r="AH19" s="442">
        <f>IF($H19="已改造",VLOOKUP($A19+1000,改造信息!$A$2:$AQ$1002,COLUMN(AH18)-6,0),VLOOKUP($A19,未改造信息!$A$2:$AQ$1002,COLUMN(AH18)-6,0))</f>
        <v>80</v>
      </c>
      <c r="AI19" s="442">
        <f>IF($H19="已改造",VLOOKUP($A19+1000,改造信息!$A$2:$AQ$1002,COLUMN(AI18)-6,0),VLOOKUP($A19,未改造信息!$A$2:$AQ$1002,COLUMN(AI18)-6,0))</f>
        <v>110</v>
      </c>
      <c r="AJ19" s="442">
        <f>IF($H19="已改造",VLOOKUP($A19+1000,改造信息!$A$2:$AQ$1002,COLUMN(AJ18)-6,0),VLOOKUP($A19,未改造信息!$A$2:$AQ$1002,COLUMN(AJ18)-6,0))</f>
        <v>2.88</v>
      </c>
      <c r="AK19" s="442">
        <f>IF($H19="已改造",VLOOKUP($A19+1000,改造信息!$A$2:$AQ$1002,COLUMN(AK18)-6,0),VLOOKUP($A19,未改造信息!$A$2:$AQ$1002,COLUMN(AK18)-6,0))</f>
        <v>5.4</v>
      </c>
      <c r="AL19" s="442">
        <f>IF($H19="已改造",VLOOKUP($A19+1000,改造信息!$A$2:$AQ$1002,COLUMN(AL18)-6,0),VLOOKUP($A19,未改造信息!$A$2:$AQ$1002,COLUMN(AL18)-6,0))</f>
        <v>0.75</v>
      </c>
      <c r="AM19" s="445" t="s">
        <v>92</v>
      </c>
      <c r="AN19" s="445" t="s">
        <v>92</v>
      </c>
      <c r="AO19" s="442">
        <f>IF($H19="已改造",VLOOKUP($A19+1000,改造信息!$A$2:$AQ$1002,COLUMN(AO18)-8,0),VLOOKUP($A19,未改造信息!$A$2:$AQ$1002,COLUMN(AO18)-8,0))</f>
        <v>40</v>
      </c>
      <c r="AP19" s="442">
        <f>IF($H19="已改造",VLOOKUP($A19+1000,改造信息!$A$2:$AQ$1002,COLUMN(AP18)-8,0),VLOOKUP($A19,未改造信息!$A$2:$AQ$1002,COLUMN(AP18)-8,0))</f>
        <v>50</v>
      </c>
      <c r="AQ19" s="442">
        <f>IF($H19="已改造",VLOOKUP($A19+1000,改造信息!$A$2:$AQ$1002,COLUMN(AQ18)-8,0),VLOOKUP($A19,未改造信息!$A$2:$AQ$1002,COLUMN(AQ18)-8,0))</f>
        <v>40</v>
      </c>
      <c r="AR19" s="442">
        <f>IF($H19="已改造",VLOOKUP($A19+1000,改造信息!$A$2:$AQ$1002,COLUMN(AR18)-8,0),VLOOKUP($A19,未改造信息!$A$2:$AQ$1002,COLUMN(AR18)-8,0))</f>
        <v>0</v>
      </c>
      <c r="AS19" s="442">
        <f>IF($H19="已改造",VLOOKUP($A19+1000,改造信息!$A$2:$AQ$1002,COLUMN(AS18)-8,0),VLOOKUP($A19,未改造信息!$A$2:$AQ$1002,COLUMN(AS18)-8,0))</f>
        <v>65</v>
      </c>
      <c r="AT19" s="442">
        <f>IF($H19="已改造",VLOOKUP($A19+1000,改造信息!$A$2:$AQ$1002,COLUMN(AT18)-8,0),VLOOKUP($A19,未改造信息!$A$2:$AQ$1002,COLUMN(AT18)-8,0))</f>
        <v>0</v>
      </c>
      <c r="AU19" s="442">
        <f>IF($H19="已改造",VLOOKUP($A19+1000,改造信息!$A$2:$AQ$1002,COLUMN(AU18)-8,0),VLOOKUP($A19,未改造信息!$A$2:$AQ$1002,COLUMN(AU18)-8,0))</f>
        <v>55</v>
      </c>
      <c r="AV19" s="442">
        <f>IF($H19="已改造",VLOOKUP($A19+1000,改造信息!$A$2:$AQ$1002,COLUMN(AV18)-8,0),VLOOKUP($A19,未改造信息!$A$2:$AQ$1002,COLUMN(AV18)-8,0))</f>
        <v>10</v>
      </c>
      <c r="AW19" s="445" t="s">
        <v>92</v>
      </c>
      <c r="AX19" s="445" t="s">
        <v>92</v>
      </c>
      <c r="AY19" s="442">
        <f>IF($H19="已改造",VLOOKUP($A19+1000,改造信息!$A$2:$AQ$1002,COLUMN(AY18)-10,0),VLOOKUP($A19,未改造信息!$A$2:$AQ$1002,COLUMN(AY18)-10,0))</f>
        <v>0</v>
      </c>
      <c r="AZ19" s="442">
        <f>IF($H19="已改造",VLOOKUP($A19+1000,改造信息!$A$2:$AQ$1002,COLUMN(AZ18)-10,0),VLOOKUP($A19,未改造信息!$A$2:$AQ$1002,COLUMN(AZ18)-10,0))</f>
        <v>0</v>
      </c>
      <c r="BA19" s="445" t="s">
        <v>92</v>
      </c>
      <c r="BB19" s="445" t="s">
        <v>92</v>
      </c>
      <c r="BC19" s="442" t="str">
        <f>IF($H19="尚未改造",VLOOKUP($A19,未改造信息!$A$2:$AQ$1002,COLUMN(BC18)-12,0),"0")</f>
        <v>0</v>
      </c>
      <c r="BD19" s="442">
        <f>VLOOKUP($A19,未改造信息!$A$2:$BA$1002,COLUMN(BD18)-12,0)</f>
        <v>0</v>
      </c>
      <c r="BE19" s="442" t="s">
        <v>98</v>
      </c>
      <c r="BF19" s="445" t="s">
        <v>92</v>
      </c>
      <c r="BG19" s="445" t="s">
        <v>92</v>
      </c>
      <c r="BH19" s="442"/>
      <c r="BI19" s="442"/>
      <c r="BK19" s="442"/>
      <c r="BL19" s="442"/>
      <c r="BN19" s="442"/>
      <c r="BO19" s="442"/>
      <c r="BQ19" s="445" t="s">
        <v>92</v>
      </c>
      <c r="BR19" s="442"/>
      <c r="BS19" s="442"/>
      <c r="BT19" s="442"/>
      <c r="BU19" s="442"/>
      <c r="BV19" s="442"/>
    </row>
    <row r="20" spans="1:74">
      <c r="A20" s="442">
        <v>18</v>
      </c>
      <c r="B20" s="442" t="str">
        <f>IF($H20="已改造",VLOOKUP($A20+1000,改造信息!$A$2:$AQ$1002,COLUMN(B19),0),VLOOKUP($A20,未改造信息!$A$2:$AQ$1002,COLUMN(B19),0))</f>
        <v>E</v>
      </c>
      <c r="C20" s="442" t="str">
        <f>IF($H20="已改造",VLOOKUP($A20+1000,改造信息!$A$2:$AQ$1002,COLUMN(C19),0),VLOOKUP($A20,未改造信息!$A$2:$AQ$1002,COLUMN(C19),0))</f>
        <v>战列巡洋舰</v>
      </c>
      <c r="D20" s="442">
        <f>IF($H20="已改造",VLOOKUP($A20+1000,改造信息!$A$2:$AQ$1002,COLUMN(D19),0),VLOOKUP($A20,未改造信息!$A$2:$AQ$1002,COLUMN(D19),0))</f>
        <v>3</v>
      </c>
      <c r="E20" s="442" t="str">
        <f>IF($H20="已改造",VLOOKUP($A20+1000,改造信息!$A$2:$AQ$1002,COLUMN(E19),0),VLOOKUP($A20,未改造信息!$A$2:$AQ$1002,COLUMN(E19),0))</f>
        <v>声望</v>
      </c>
      <c r="F20" s="442" t="str">
        <f>VLOOKUP(A20,未改造信息!$A$2:$F$1000,COLUMN(F19),0)</f>
        <v>未拥有</v>
      </c>
      <c r="H20" s="442" t="str">
        <f>IF(COUNTIF(改造信息!$A$2:$A$196,A20+1000),IF(VLOOKUP(A20+1000,改造信息!$A$2:$F$502,6,0)="已拥有","已改造","尚未改造"),"未开放改造")</f>
        <v>尚未改造</v>
      </c>
      <c r="I20" s="442" t="str">
        <f t="shared" si="0"/>
        <v>E1~E2 打捞可获取</v>
      </c>
      <c r="J20" s="445" t="s">
        <v>92</v>
      </c>
      <c r="K20" s="442" t="str">
        <f>IF($H20="已改造",VLOOKUP($A20+1000,改造信息!$A$2:$AQ$1002,COLUMN(K19)-4,0),VLOOKUP($A20,未改造信息!$A$2:$AQ$1002,COLUMN(K19)-4,0))</f>
        <v>主力舰</v>
      </c>
      <c r="L20" s="442" t="str">
        <f>IF($H20="已改造",VLOOKUP($A20+1000,改造信息!$A$2:$AQ$1002,COLUMN(L19)-4,0),VLOOKUP($A20,未改造信息!$A$2:$AQ$1002,COLUMN(L19)-4,0))</f>
        <v>大型舰</v>
      </c>
      <c r="M20" s="442">
        <f>IF($H20="已改造",VLOOKUP($A20+1000,改造信息!$A$2:$AQ$1002,COLUMN(M19)-4,0),VLOOKUP($A20,未改造信息!$A$2:$AQ$1002,COLUMN(M19)-4,0))</f>
        <v>2</v>
      </c>
      <c r="N20" s="442">
        <f>IF($H20="已改造",VLOOKUP($A20+1000,改造信息!$A$2:$AQ$1002,COLUMN(N19)-4,0),VLOOKUP($A20,未改造信息!$A$2:$AQ$1002,COLUMN(N19)-4,0))</f>
        <v>2</v>
      </c>
      <c r="O20" s="442">
        <f>IF($H20="已改造",VLOOKUP($A20+1000,改造信息!$A$2:$AQ$1002,COLUMN(O19)-4,0),VLOOKUP($A20,未改造信息!$A$2:$AQ$1002,COLUMN(O19)-4,0))</f>
        <v>65</v>
      </c>
      <c r="P20" s="442">
        <f>IF($H20="已改造",VLOOKUP($A20+1000,改造信息!$A$2:$AQ$1002,COLUMN(P19)-4,0),VLOOKUP($A20,未改造信息!$A$2:$AQ$1002,COLUMN(P19)-4,0))</f>
        <v>-1</v>
      </c>
      <c r="Q20" s="442">
        <f>IF($H20="已改造",VLOOKUP($A20+1000,改造信息!$A$2:$AQ$1002,COLUMN(Q19)-4,0),VLOOKUP($A20,未改造信息!$A$2:$AQ$1002,COLUMN(Q19)-4,0))</f>
        <v>83</v>
      </c>
      <c r="R20" s="442">
        <f>IF($H20="已改造",VLOOKUP($A20+1000,改造信息!$A$2:$AQ$1002,COLUMN(R19)-4,0),VLOOKUP($A20,未改造信息!$A$2:$AQ$1002,COLUMN(R19)-4,0))</f>
        <v>71</v>
      </c>
      <c r="S20" s="442">
        <f>IF($H20="已改造",VLOOKUP($A20+1000,改造信息!$A$2:$AQ$1002,COLUMN(S19)-4,0),VLOOKUP($A20,未改造信息!$A$2:$AQ$1002,COLUMN(S19)-4,0))</f>
        <v>0</v>
      </c>
      <c r="T20" s="442">
        <f>IF($H20="已改造",VLOOKUP($A20+1000,改造信息!$A$2:$AQ$1002,COLUMN(T19)-4,0),VLOOKUP($A20,未改造信息!$A$2:$AQ$1002,COLUMN(T19)-4,0))</f>
        <v>82</v>
      </c>
      <c r="U20" s="442">
        <f>IF($H20="已改造",VLOOKUP($A20+1000,改造信息!$A$2:$AQ$1002,COLUMN(U19)-4,0),VLOOKUP($A20,未改造信息!$A$2:$AQ$1002,COLUMN(U19)-4,0))</f>
        <v>0</v>
      </c>
      <c r="V20" s="442">
        <f>IF($H20="已改造",VLOOKUP($A20+1000,改造信息!$A$2:$AQ$1002,COLUMN(V19)-4,0),VLOOKUP($A20,未改造信息!$A$2:$AQ$1002,COLUMN(V19)-4,0))</f>
        <v>41</v>
      </c>
      <c r="W20" s="442">
        <f>IF($H20="已改造",VLOOKUP($A20+1000,改造信息!$A$2:$AQ$1002,COLUMN(W19)-4,0),VLOOKUP($A20,未改造信息!$A$2:$AQ$1002,COLUMN(W19)-4,0))</f>
        <v>63</v>
      </c>
      <c r="X20" s="442">
        <f>IF($H20="已改造",VLOOKUP($A20+1000,改造信息!$A$2:$AQ$1002,COLUMN(X19)-4,0),VLOOKUP($A20,未改造信息!$A$2:$AQ$1002,COLUMN(X19)-4,0))</f>
        <v>94</v>
      </c>
      <c r="Y20" s="442">
        <f>IF($H20="已改造",VLOOKUP($A20+1000,改造信息!$A$2:$AQ$1002,COLUMN(Y19)-4,0),VLOOKUP($A20,未改造信息!$A$2:$AQ$1002,COLUMN(Y19)-4,0))</f>
        <v>25</v>
      </c>
      <c r="Z20" s="442">
        <f>IF($H20="已改造",VLOOKUP($A20+1000,改造信息!$A$2:$AQ$1002,COLUMN(Z19)-4,0),VLOOKUP($A20,未改造信息!$A$2:$AQ$1002,COLUMN(Z19)-4,0))</f>
        <v>31.5</v>
      </c>
      <c r="AA20" s="442" t="str">
        <f>IF($H20="已改造",VLOOKUP($A20+1000,改造信息!$A$2:$AQ$1002,COLUMN(AA19)-4,0),VLOOKUP($A20,未改造信息!$A$2:$AQ$1002,COLUMN(AA19)-4,0))</f>
        <v>长</v>
      </c>
      <c r="AB20" s="442" t="str">
        <f>IF($H20="已改造",VLOOKUP($A20+1000,改造信息!$A$2:$AQ$1002,COLUMN(AB19)-4,0),VLOOKUP($A20,未改造信息!$A$2:$AQ$1002,COLUMN(AB19)-4,0))</f>
        <v>[4,4,4,4]</v>
      </c>
      <c r="AC20" s="442">
        <f>IF($H20="已改造",VLOOKUP($A20+1000,改造信息!$A$2:$AQ$1002,COLUMN(AC19)-4,0),VLOOKUP($A20,未改造信息!$A$2:$AQ$1002,COLUMN(AC19)-4,0))</f>
        <v>16</v>
      </c>
      <c r="AD20" s="442">
        <f>IF($H20="已改造",VLOOKUP($A20+1000,改造信息!$A$2:$AQ$1002,COLUMN(AD19)-4,0),VLOOKUP($A20,未改造信息!$A$2:$AQ$1002,COLUMN(AD19)-4,0))</f>
        <v>4</v>
      </c>
      <c r="AE20" s="446" t="str">
        <f>IF($H20="已改造",VLOOKUP($A20+1000,改造信息!$A$2:$AQ$1002,COLUMN(AE19)-4,0),VLOOKUP($A20,未改造信息!$A$2:$AQ$1002,COLUMN(AE19)-4,0))</f>
        <v>E国双联15英寸炮|E国三联4英寸炮</v>
      </c>
      <c r="AF20" s="445" t="s">
        <v>92</v>
      </c>
      <c r="AG20" s="445" t="s">
        <v>92</v>
      </c>
      <c r="AH20" s="442">
        <f>IF($H20="已改造",VLOOKUP($A20+1000,改造信息!$A$2:$AQ$1002,COLUMN(AH19)-6,0),VLOOKUP($A20,未改造信息!$A$2:$AQ$1002,COLUMN(AH19)-6,0))</f>
        <v>70</v>
      </c>
      <c r="AI20" s="442">
        <f>IF($H20="已改造",VLOOKUP($A20+1000,改造信息!$A$2:$AQ$1002,COLUMN(AI19)-6,0),VLOOKUP($A20,未改造信息!$A$2:$AQ$1002,COLUMN(AI19)-6,0))</f>
        <v>120</v>
      </c>
      <c r="AJ20" s="442">
        <f>IF($H20="已改造",VLOOKUP($A20+1000,改造信息!$A$2:$AQ$1002,COLUMN(AJ19)-6,0),VLOOKUP($A20,未改造信息!$A$2:$AQ$1002,COLUMN(AJ19)-6,0))</f>
        <v>2.88</v>
      </c>
      <c r="AK20" s="442">
        <f>IF($H20="已改造",VLOOKUP($A20+1000,改造信息!$A$2:$AQ$1002,COLUMN(AK19)-6,0),VLOOKUP($A20,未改造信息!$A$2:$AQ$1002,COLUMN(AK19)-6,0))</f>
        <v>5.4</v>
      </c>
      <c r="AL20" s="442">
        <f>IF($H20="已改造",VLOOKUP($A20+1000,改造信息!$A$2:$AQ$1002,COLUMN(AL19)-6,0),VLOOKUP($A20,未改造信息!$A$2:$AQ$1002,COLUMN(AL19)-6,0))</f>
        <v>0.75</v>
      </c>
      <c r="AM20" s="445" t="s">
        <v>92</v>
      </c>
      <c r="AN20" s="445" t="s">
        <v>92</v>
      </c>
      <c r="AO20" s="442">
        <f>IF($H20="已改造",VLOOKUP($A20+1000,改造信息!$A$2:$AQ$1002,COLUMN(AO19)-8,0),VLOOKUP($A20,未改造信息!$A$2:$AQ$1002,COLUMN(AO19)-8,0))</f>
        <v>40</v>
      </c>
      <c r="AP20" s="442">
        <f>IF($H20="已改造",VLOOKUP($A20+1000,改造信息!$A$2:$AQ$1002,COLUMN(AP19)-8,0),VLOOKUP($A20,未改造信息!$A$2:$AQ$1002,COLUMN(AP19)-8,0))</f>
        <v>50</v>
      </c>
      <c r="AQ20" s="442">
        <f>IF($H20="已改造",VLOOKUP($A20+1000,改造信息!$A$2:$AQ$1002,COLUMN(AQ19)-8,0),VLOOKUP($A20,未改造信息!$A$2:$AQ$1002,COLUMN(AQ19)-8,0))</f>
        <v>40</v>
      </c>
      <c r="AR20" s="442">
        <f>IF($H20="已改造",VLOOKUP($A20+1000,改造信息!$A$2:$AQ$1002,COLUMN(AR19)-8,0),VLOOKUP($A20,未改造信息!$A$2:$AQ$1002,COLUMN(AR19)-8,0))</f>
        <v>0</v>
      </c>
      <c r="AS20" s="442">
        <f>IF($H20="已改造",VLOOKUP($A20+1000,改造信息!$A$2:$AQ$1002,COLUMN(AS19)-8,0),VLOOKUP($A20,未改造信息!$A$2:$AQ$1002,COLUMN(AS19)-8,0))</f>
        <v>63</v>
      </c>
      <c r="AT20" s="442">
        <f>IF($H20="已改造",VLOOKUP($A20+1000,改造信息!$A$2:$AQ$1002,COLUMN(AT19)-8,0),VLOOKUP($A20,未改造信息!$A$2:$AQ$1002,COLUMN(AT19)-8,0))</f>
        <v>0</v>
      </c>
      <c r="AU20" s="442">
        <f>IF($H20="已改造",VLOOKUP($A20+1000,改造信息!$A$2:$AQ$1002,COLUMN(AU19)-8,0),VLOOKUP($A20,未改造信息!$A$2:$AQ$1002,COLUMN(AU19)-8,0))</f>
        <v>56</v>
      </c>
      <c r="AV20" s="442">
        <f>IF($H20="已改造",VLOOKUP($A20+1000,改造信息!$A$2:$AQ$1002,COLUMN(AV19)-8,0),VLOOKUP($A20,未改造信息!$A$2:$AQ$1002,COLUMN(AV19)-8,0))</f>
        <v>42</v>
      </c>
      <c r="AW20" s="445" t="s">
        <v>92</v>
      </c>
      <c r="AX20" s="445" t="s">
        <v>92</v>
      </c>
      <c r="AY20" s="442">
        <f>IF($H20="已改造",VLOOKUP($A20+1000,改造信息!$A$2:$AQ$1002,COLUMN(AY19)-10,0),VLOOKUP($A20,未改造信息!$A$2:$AQ$1002,COLUMN(AY19)-10,0))</f>
        <v>0</v>
      </c>
      <c r="AZ20" s="442">
        <f>IF($H20="已改造",VLOOKUP($A20+1000,改造信息!$A$2:$AQ$1002,COLUMN(AZ19)-10,0),VLOOKUP($A20,未改造信息!$A$2:$AQ$1002,COLUMN(AZ19)-10,0))</f>
        <v>0</v>
      </c>
      <c r="BA20" s="445" t="s">
        <v>92</v>
      </c>
      <c r="BB20" s="445" t="s">
        <v>92</v>
      </c>
      <c r="BC20" s="442" t="str">
        <f>IF($H20="尚未改造",VLOOKUP($A20,未改造信息!$A$2:$AQ$1002,COLUMN(BC19)-12,0),"0")</f>
        <v>等级50|战列核心15|油2000|弹2000|钢3000|铝200</v>
      </c>
      <c r="BD20" s="442">
        <f>VLOOKUP($A20,未改造信息!$A$2:$BA$1002,COLUMN(BD19)-12,0)</f>
        <v>0</v>
      </c>
      <c r="BE20" s="442" t="s">
        <v>98</v>
      </c>
      <c r="BF20" s="445" t="s">
        <v>92</v>
      </c>
      <c r="BG20" s="445" t="s">
        <v>92</v>
      </c>
      <c r="BH20" s="442"/>
      <c r="BI20" s="442"/>
      <c r="BK20" s="442"/>
      <c r="BL20" s="442"/>
      <c r="BN20" s="442"/>
      <c r="BO20" s="442"/>
      <c r="BQ20" s="445" t="s">
        <v>92</v>
      </c>
      <c r="BR20" s="442"/>
      <c r="BS20" s="442"/>
      <c r="BT20" s="442"/>
      <c r="BU20" s="442"/>
      <c r="BV20" s="442"/>
    </row>
    <row r="21" spans="1:74">
      <c r="A21" s="442">
        <v>19</v>
      </c>
      <c r="B21" s="442" t="str">
        <f>IF($H21="已改造",VLOOKUP($A21+1000,改造信息!$A$2:$AQ$1002,COLUMN(B20),0),VLOOKUP($A21,未改造信息!$A$2:$AQ$1002,COLUMN(B20),0))</f>
        <v>E</v>
      </c>
      <c r="C21" s="442" t="str">
        <f>IF($H21="已改造",VLOOKUP($A21+1000,改造信息!$A$2:$AQ$1002,COLUMN(C20),0),VLOOKUP($A21,未改造信息!$A$2:$AQ$1002,COLUMN(C20),0))</f>
        <v>战列巡洋舰</v>
      </c>
      <c r="D21" s="442">
        <f>IF($H21="已改造",VLOOKUP($A21+1000,改造信息!$A$2:$AQ$1002,COLUMN(D20),0),VLOOKUP($A21,未改造信息!$A$2:$AQ$1002,COLUMN(D20),0))</f>
        <v>3</v>
      </c>
      <c r="E21" s="442" t="str">
        <f>IF($H21="已改造",VLOOKUP($A21+1000,改造信息!$A$2:$AQ$1002,COLUMN(E20),0),VLOOKUP($A21,未改造信息!$A$2:$AQ$1002,COLUMN(E20),0))</f>
        <v>反击</v>
      </c>
      <c r="F21" s="442" t="str">
        <f>VLOOKUP(A21,未改造信息!$A$2:$F$1000,COLUMN(F20),0)</f>
        <v>未拥有</v>
      </c>
      <c r="H21" s="442" t="str">
        <f>IF(COUNTIF(改造信息!$A$2:$A$196,A21+1000),IF(VLOOKUP(A21+1000,改造信息!$A$2:$F$502,6,0)="已拥有","已改造","尚未改造"),"未开放改造")</f>
        <v>尚未改造</v>
      </c>
      <c r="I21" s="442" t="str">
        <f t="shared" si="0"/>
        <v>E1~E2 打捞可获取</v>
      </c>
      <c r="J21" s="445" t="s">
        <v>92</v>
      </c>
      <c r="K21" s="442" t="str">
        <f>IF($H21="已改造",VLOOKUP($A21+1000,改造信息!$A$2:$AQ$1002,COLUMN(K20)-4,0),VLOOKUP($A21,未改造信息!$A$2:$AQ$1002,COLUMN(K20)-4,0))</f>
        <v>主力舰</v>
      </c>
      <c r="L21" s="442" t="str">
        <f>IF($H21="已改造",VLOOKUP($A21+1000,改造信息!$A$2:$AQ$1002,COLUMN(L20)-4,0),VLOOKUP($A21,未改造信息!$A$2:$AQ$1002,COLUMN(L20)-4,0))</f>
        <v>大型舰</v>
      </c>
      <c r="M21" s="442">
        <f>IF($H21="已改造",VLOOKUP($A21+1000,改造信息!$A$2:$AQ$1002,COLUMN(M20)-4,0),VLOOKUP($A21,未改造信息!$A$2:$AQ$1002,COLUMN(M20)-4,0))</f>
        <v>2</v>
      </c>
      <c r="N21" s="442">
        <f>IF($H21="已改造",VLOOKUP($A21+1000,改造信息!$A$2:$AQ$1002,COLUMN(N20)-4,0),VLOOKUP($A21,未改造信息!$A$2:$AQ$1002,COLUMN(N20)-4,0))</f>
        <v>2</v>
      </c>
      <c r="O21" s="442">
        <f>IF($H21="已改造",VLOOKUP($A21+1000,改造信息!$A$2:$AQ$1002,COLUMN(O20)-4,0),VLOOKUP($A21,未改造信息!$A$2:$AQ$1002,COLUMN(O20)-4,0))</f>
        <v>65</v>
      </c>
      <c r="P21" s="442">
        <f>IF($H21="已改造",VLOOKUP($A21+1000,改造信息!$A$2:$AQ$1002,COLUMN(P20)-4,0),VLOOKUP($A21,未改造信息!$A$2:$AQ$1002,COLUMN(P20)-4,0))</f>
        <v>-1</v>
      </c>
      <c r="Q21" s="442">
        <f>IF($H21="已改造",VLOOKUP($A21+1000,改造信息!$A$2:$AQ$1002,COLUMN(Q20)-4,0),VLOOKUP($A21,未改造信息!$A$2:$AQ$1002,COLUMN(Q20)-4,0))</f>
        <v>83</v>
      </c>
      <c r="R21" s="442">
        <f>IF($H21="已改造",VLOOKUP($A21+1000,改造信息!$A$2:$AQ$1002,COLUMN(R20)-4,0),VLOOKUP($A21,未改造信息!$A$2:$AQ$1002,COLUMN(R20)-4,0))</f>
        <v>71</v>
      </c>
      <c r="S21" s="442">
        <f>IF($H21="已改造",VLOOKUP($A21+1000,改造信息!$A$2:$AQ$1002,COLUMN(S20)-4,0),VLOOKUP($A21,未改造信息!$A$2:$AQ$1002,COLUMN(S20)-4,0))</f>
        <v>0</v>
      </c>
      <c r="T21" s="442">
        <f>IF($H21="已改造",VLOOKUP($A21+1000,改造信息!$A$2:$AQ$1002,COLUMN(T20)-4,0),VLOOKUP($A21,未改造信息!$A$2:$AQ$1002,COLUMN(T20)-4,0))</f>
        <v>70</v>
      </c>
      <c r="U21" s="442">
        <f>IF($H21="已改造",VLOOKUP($A21+1000,改造信息!$A$2:$AQ$1002,COLUMN(U20)-4,0),VLOOKUP($A21,未改造信息!$A$2:$AQ$1002,COLUMN(U20)-4,0))</f>
        <v>0</v>
      </c>
      <c r="V21" s="442">
        <f>IF($H21="已改造",VLOOKUP($A21+1000,改造信息!$A$2:$AQ$1002,COLUMN(V20)-4,0),VLOOKUP($A21,未改造信息!$A$2:$AQ$1002,COLUMN(V20)-4,0))</f>
        <v>41</v>
      </c>
      <c r="W21" s="442">
        <f>IF($H21="已改造",VLOOKUP($A21+1000,改造信息!$A$2:$AQ$1002,COLUMN(W20)-4,0),VLOOKUP($A21,未改造信息!$A$2:$AQ$1002,COLUMN(W20)-4,0))</f>
        <v>63</v>
      </c>
      <c r="X21" s="442">
        <f>IF($H21="已改造",VLOOKUP($A21+1000,改造信息!$A$2:$AQ$1002,COLUMN(X20)-4,0),VLOOKUP($A21,未改造信息!$A$2:$AQ$1002,COLUMN(X20)-4,0))</f>
        <v>94</v>
      </c>
      <c r="Y21" s="442">
        <f>IF($H21="已改造",VLOOKUP($A21+1000,改造信息!$A$2:$AQ$1002,COLUMN(Y20)-4,0),VLOOKUP($A21,未改造信息!$A$2:$AQ$1002,COLUMN(Y20)-4,0))</f>
        <v>12</v>
      </c>
      <c r="Z21" s="442">
        <f>IF($H21="已改造",VLOOKUP($A21+1000,改造信息!$A$2:$AQ$1002,COLUMN(Z20)-4,0),VLOOKUP($A21,未改造信息!$A$2:$AQ$1002,COLUMN(Z20)-4,0))</f>
        <v>31.5</v>
      </c>
      <c r="AA21" s="442" t="str">
        <f>IF($H21="已改造",VLOOKUP($A21+1000,改造信息!$A$2:$AQ$1002,COLUMN(AA20)-4,0),VLOOKUP($A21,未改造信息!$A$2:$AQ$1002,COLUMN(AA20)-4,0))</f>
        <v>长</v>
      </c>
      <c r="AB21" s="442" t="str">
        <f>IF($H21="已改造",VLOOKUP($A21+1000,改造信息!$A$2:$AQ$1002,COLUMN(AB20)-4,0),VLOOKUP($A21,未改造信息!$A$2:$AQ$1002,COLUMN(AB20)-4,0))</f>
        <v>[4,4,4,4]</v>
      </c>
      <c r="AC21" s="442">
        <f>IF($H21="已改造",VLOOKUP($A21+1000,改造信息!$A$2:$AQ$1002,COLUMN(AC20)-4,0),VLOOKUP($A21,未改造信息!$A$2:$AQ$1002,COLUMN(AC20)-4,0))</f>
        <v>16</v>
      </c>
      <c r="AD21" s="442">
        <f>IF($H21="已改造",VLOOKUP($A21+1000,改造信息!$A$2:$AQ$1002,COLUMN(AD20)-4,0),VLOOKUP($A21,未改造信息!$A$2:$AQ$1002,COLUMN(AD20)-4,0))</f>
        <v>4</v>
      </c>
      <c r="AE21" s="446" t="str">
        <f>IF($H21="已改造",VLOOKUP($A21+1000,改造信息!$A$2:$AQ$1002,COLUMN(AE20)-4,0),VLOOKUP($A21,未改造信息!$A$2:$AQ$1002,COLUMN(AE20)-4,0))</f>
        <v>E国双联15英寸炮|E国三联4英寸炮</v>
      </c>
      <c r="AF21" s="445" t="s">
        <v>92</v>
      </c>
      <c r="AG21" s="445" t="s">
        <v>92</v>
      </c>
      <c r="AH21" s="442">
        <f>IF($H21="已改造",VLOOKUP($A21+1000,改造信息!$A$2:$AQ$1002,COLUMN(AH20)-6,0),VLOOKUP($A21,未改造信息!$A$2:$AQ$1002,COLUMN(AH20)-6,0))</f>
        <v>70</v>
      </c>
      <c r="AI21" s="442">
        <f>IF($H21="已改造",VLOOKUP($A21+1000,改造信息!$A$2:$AQ$1002,COLUMN(AI20)-6,0),VLOOKUP($A21,未改造信息!$A$2:$AQ$1002,COLUMN(AI20)-6,0))</f>
        <v>120</v>
      </c>
      <c r="AJ21" s="442">
        <f>IF($H21="已改造",VLOOKUP($A21+1000,改造信息!$A$2:$AQ$1002,COLUMN(AJ20)-6,0),VLOOKUP($A21,未改造信息!$A$2:$AQ$1002,COLUMN(AJ20)-6,0))</f>
        <v>2.88</v>
      </c>
      <c r="AK21" s="442">
        <f>IF($H21="已改造",VLOOKUP($A21+1000,改造信息!$A$2:$AQ$1002,COLUMN(AK20)-6,0),VLOOKUP($A21,未改造信息!$A$2:$AQ$1002,COLUMN(AK20)-6,0))</f>
        <v>5.4</v>
      </c>
      <c r="AL21" s="442">
        <f>IF($H21="已改造",VLOOKUP($A21+1000,改造信息!$A$2:$AQ$1002,COLUMN(AL20)-6,0),VLOOKUP($A21,未改造信息!$A$2:$AQ$1002,COLUMN(AL20)-6,0))</f>
        <v>0.75</v>
      </c>
      <c r="AM21" s="445" t="s">
        <v>92</v>
      </c>
      <c r="AN21" s="445" t="s">
        <v>92</v>
      </c>
      <c r="AO21" s="442">
        <f>IF($H21="已改造",VLOOKUP($A21+1000,改造信息!$A$2:$AQ$1002,COLUMN(AO20)-8,0),VLOOKUP($A21,未改造信息!$A$2:$AQ$1002,COLUMN(AO20)-8,0))</f>
        <v>40</v>
      </c>
      <c r="AP21" s="442">
        <f>IF($H21="已改造",VLOOKUP($A21+1000,改造信息!$A$2:$AQ$1002,COLUMN(AP20)-8,0),VLOOKUP($A21,未改造信息!$A$2:$AQ$1002,COLUMN(AP20)-8,0))</f>
        <v>50</v>
      </c>
      <c r="AQ21" s="442">
        <f>IF($H21="已改造",VLOOKUP($A21+1000,改造信息!$A$2:$AQ$1002,COLUMN(AQ20)-8,0),VLOOKUP($A21,未改造信息!$A$2:$AQ$1002,COLUMN(AQ20)-8,0))</f>
        <v>40</v>
      </c>
      <c r="AR21" s="442">
        <f>IF($H21="已改造",VLOOKUP($A21+1000,改造信息!$A$2:$AQ$1002,COLUMN(AR20)-8,0),VLOOKUP($A21,未改造信息!$A$2:$AQ$1002,COLUMN(AR20)-8,0))</f>
        <v>0</v>
      </c>
      <c r="AS21" s="442">
        <f>IF($H21="已改造",VLOOKUP($A21+1000,改造信息!$A$2:$AQ$1002,COLUMN(AS20)-8,0),VLOOKUP($A21,未改造信息!$A$2:$AQ$1002,COLUMN(AS20)-8,0))</f>
        <v>63</v>
      </c>
      <c r="AT21" s="442">
        <f>IF($H21="已改造",VLOOKUP($A21+1000,改造信息!$A$2:$AQ$1002,COLUMN(AT20)-8,0),VLOOKUP($A21,未改造信息!$A$2:$AQ$1002,COLUMN(AT20)-8,0))</f>
        <v>0</v>
      </c>
      <c r="AU21" s="442">
        <f>IF($H21="已改造",VLOOKUP($A21+1000,改造信息!$A$2:$AQ$1002,COLUMN(AU20)-8,0),VLOOKUP($A21,未改造信息!$A$2:$AQ$1002,COLUMN(AU20)-8,0))</f>
        <v>56</v>
      </c>
      <c r="AV21" s="442">
        <f>IF($H21="已改造",VLOOKUP($A21+1000,改造信息!$A$2:$AQ$1002,COLUMN(AV20)-8,0),VLOOKUP($A21,未改造信息!$A$2:$AQ$1002,COLUMN(AV20)-8,0))</f>
        <v>24</v>
      </c>
      <c r="AW21" s="445" t="s">
        <v>92</v>
      </c>
      <c r="AX21" s="445" t="s">
        <v>92</v>
      </c>
      <c r="AY21" s="442">
        <f>IF($H21="已改造",VLOOKUP($A21+1000,改造信息!$A$2:$AQ$1002,COLUMN(AY20)-10,0),VLOOKUP($A21,未改造信息!$A$2:$AQ$1002,COLUMN(AY20)-10,0))</f>
        <v>0</v>
      </c>
      <c r="AZ21" s="442">
        <f>IF($H21="已改造",VLOOKUP($A21+1000,改造信息!$A$2:$AQ$1002,COLUMN(AZ20)-10,0),VLOOKUP($A21,未改造信息!$A$2:$AQ$1002,COLUMN(AZ20)-10,0))</f>
        <v>0</v>
      </c>
      <c r="BA21" s="445" t="s">
        <v>92</v>
      </c>
      <c r="BB21" s="445" t="s">
        <v>92</v>
      </c>
      <c r="BC21" s="446" t="str">
        <f>IF($H21="尚未改造",VLOOKUP($A21,未改造信息!$A$2:$AQ$1002,COLUMN(BC20)-12,0),"0")</f>
        <v>等级40|战列核心8|油1000|弹1000|钢1500|铝100</v>
      </c>
      <c r="BD21" s="442">
        <f>VLOOKUP($A21,未改造信息!$A$2:$BA$1002,COLUMN(BD20)-12,0)</f>
        <v>0</v>
      </c>
      <c r="BE21" s="442" t="s">
        <v>98</v>
      </c>
      <c r="BF21" s="445" t="s">
        <v>92</v>
      </c>
      <c r="BG21" s="445" t="s">
        <v>92</v>
      </c>
      <c r="BH21" s="446"/>
      <c r="BI21" s="442"/>
      <c r="BK21" s="446"/>
      <c r="BL21" s="442"/>
      <c r="BN21" s="446"/>
      <c r="BO21" s="442"/>
      <c r="BQ21" s="445" t="s">
        <v>92</v>
      </c>
      <c r="BR21" s="442"/>
      <c r="BS21" s="442"/>
      <c r="BT21" s="442"/>
      <c r="BU21" s="442"/>
      <c r="BV21" s="442"/>
    </row>
    <row r="22" spans="1:74">
      <c r="A22" s="442">
        <v>20</v>
      </c>
      <c r="B22" s="442" t="str">
        <f>IF($H22="已改造",VLOOKUP($A22+1000,改造信息!$A$2:$AQ$1002,COLUMN(B21),0),VLOOKUP($A22,未改造信息!$A$2:$AQ$1002,COLUMN(B21),0))</f>
        <v>U</v>
      </c>
      <c r="C22" s="442" t="str">
        <f>IF($H22="已改造",VLOOKUP($A22+1000,改造信息!$A$2:$AQ$1002,COLUMN(C21),0),VLOOKUP($A22,未改造信息!$A$2:$AQ$1002,COLUMN(C21),0))</f>
        <v>战列巡洋舰</v>
      </c>
      <c r="D22" s="442">
        <f>IF($H22="已改造",VLOOKUP($A22+1000,改造信息!$A$2:$AQ$1002,COLUMN(D21),0),VLOOKUP($A22,未改造信息!$A$2:$AQ$1002,COLUMN(D21),0))</f>
        <v>5</v>
      </c>
      <c r="E22" s="442" t="str">
        <f>IF($H22="已改造",VLOOKUP($A22+1000,改造信息!$A$2:$AQ$1002,COLUMN(E21),0),VLOOKUP($A22,未改造信息!$A$2:$AQ$1002,COLUMN(E21),0))</f>
        <v>阿拉斯加</v>
      </c>
      <c r="F22" s="442" t="str">
        <f>VLOOKUP(A22,未改造信息!$A$2:$F$1000,COLUMN(F21),0)</f>
        <v>未拥有</v>
      </c>
      <c r="H22" s="442" t="str">
        <f>IF(COUNTIF(改造信息!$A$2:$A$196,A22+1000),IF(VLOOKUP(A22+1000,改造信息!$A$2:$F$502,6,0)="已拥有","已改造","尚未改造"),"未开放改造")</f>
        <v>尚未改造</v>
      </c>
      <c r="I22" s="442" t="str">
        <f t="shared" si="0"/>
        <v>可建造 打捞可获取</v>
      </c>
      <c r="J22" s="445" t="s">
        <v>92</v>
      </c>
      <c r="K22" s="442" t="str">
        <f>IF($H22="已改造",VLOOKUP($A22+1000,改造信息!$A$2:$AQ$1002,COLUMN(K21)-4,0),VLOOKUP($A22,未改造信息!$A$2:$AQ$1002,COLUMN(K21)-4,0))</f>
        <v>主力舰</v>
      </c>
      <c r="L22" s="442" t="str">
        <f>IF($H22="已改造",VLOOKUP($A22+1000,改造信息!$A$2:$AQ$1002,COLUMN(L21)-4,0),VLOOKUP($A22,未改造信息!$A$2:$AQ$1002,COLUMN(L21)-4,0))</f>
        <v>大型舰</v>
      </c>
      <c r="M22" s="442">
        <f>IF($H22="已改造",VLOOKUP($A22+1000,改造信息!$A$2:$AQ$1002,COLUMN(M21)-4,0),VLOOKUP($A22,未改造信息!$A$2:$AQ$1002,COLUMN(M21)-4,0))</f>
        <v>2</v>
      </c>
      <c r="N22" s="442">
        <f>IF($H22="已改造",VLOOKUP($A22+1000,改造信息!$A$2:$AQ$1002,COLUMN(N21)-4,0),VLOOKUP($A22,未改造信息!$A$2:$AQ$1002,COLUMN(N21)-4,0))</f>
        <v>3</v>
      </c>
      <c r="O22" s="442">
        <f>IF($H22="已改造",VLOOKUP($A22+1000,改造信息!$A$2:$AQ$1002,COLUMN(O21)-4,0),VLOOKUP($A22,未改造信息!$A$2:$AQ$1002,COLUMN(O21)-4,0))</f>
        <v>58</v>
      </c>
      <c r="P22" s="442">
        <f>IF($H22="已改造",VLOOKUP($A22+1000,改造信息!$A$2:$AQ$1002,COLUMN(P21)-4,0),VLOOKUP($A22,未改造信息!$A$2:$AQ$1002,COLUMN(P21)-4,0))</f>
        <v>2</v>
      </c>
      <c r="Q22" s="442">
        <f>IF($H22="已改造",VLOOKUP($A22+1000,改造信息!$A$2:$AQ$1002,COLUMN(Q21)-4,0),VLOOKUP($A22,未改造信息!$A$2:$AQ$1002,COLUMN(Q21)-4,0))</f>
        <v>85</v>
      </c>
      <c r="R22" s="442">
        <f>IF($H22="已改造",VLOOKUP($A22+1000,改造信息!$A$2:$AQ$1002,COLUMN(R21)-4,0),VLOOKUP($A22,未改造信息!$A$2:$AQ$1002,COLUMN(R21)-4,0))</f>
        <v>69</v>
      </c>
      <c r="S22" s="442">
        <f>IF($H22="已改造",VLOOKUP($A22+1000,改造信息!$A$2:$AQ$1002,COLUMN(S21)-4,0),VLOOKUP($A22,未改造信息!$A$2:$AQ$1002,COLUMN(S21)-4,0))</f>
        <v>0</v>
      </c>
      <c r="T22" s="442">
        <f>IF($H22="已改造",VLOOKUP($A22+1000,改造信息!$A$2:$AQ$1002,COLUMN(T21)-4,0),VLOOKUP($A22,未改造信息!$A$2:$AQ$1002,COLUMN(T21)-4,0))</f>
        <v>100</v>
      </c>
      <c r="U22" s="442">
        <f>IF($H22="已改造",VLOOKUP($A22+1000,改造信息!$A$2:$AQ$1002,COLUMN(U21)-4,0),VLOOKUP($A22,未改造信息!$A$2:$AQ$1002,COLUMN(U21)-4,0))</f>
        <v>0</v>
      </c>
      <c r="V22" s="442">
        <f>IF($H22="已改造",VLOOKUP($A22+1000,改造信息!$A$2:$AQ$1002,COLUMN(V21)-4,0),VLOOKUP($A22,未改造信息!$A$2:$AQ$1002,COLUMN(V21)-4,0))</f>
        <v>45</v>
      </c>
      <c r="W22" s="442">
        <f>IF($H22="已改造",VLOOKUP($A22+1000,改造信息!$A$2:$AQ$1002,COLUMN(W21)-4,0),VLOOKUP($A22,未改造信息!$A$2:$AQ$1002,COLUMN(W21)-4,0))</f>
        <v>64</v>
      </c>
      <c r="X22" s="442">
        <f>IF($H22="已改造",VLOOKUP($A22+1000,改造信息!$A$2:$AQ$1002,COLUMN(X21)-4,0),VLOOKUP($A22,未改造信息!$A$2:$AQ$1002,COLUMN(X21)-4,0))</f>
        <v>96</v>
      </c>
      <c r="Y22" s="442">
        <f>IF($H22="已改造",VLOOKUP($A22+1000,改造信息!$A$2:$AQ$1002,COLUMN(Y21)-4,0),VLOOKUP($A22,未改造信息!$A$2:$AQ$1002,COLUMN(Y21)-4,0))</f>
        <v>15</v>
      </c>
      <c r="Z22" s="442">
        <f>IF($H22="已改造",VLOOKUP($A22+1000,改造信息!$A$2:$AQ$1002,COLUMN(Z21)-4,0),VLOOKUP($A22,未改造信息!$A$2:$AQ$1002,COLUMN(Z21)-4,0))</f>
        <v>33</v>
      </c>
      <c r="AA22" s="442" t="str">
        <f>IF($H22="已改造",VLOOKUP($A22+1000,改造信息!$A$2:$AQ$1002,COLUMN(AA21)-4,0),VLOOKUP($A22,未改造信息!$A$2:$AQ$1002,COLUMN(AA21)-4,0))</f>
        <v>长</v>
      </c>
      <c r="AB22" s="442" t="str">
        <f>IF($H22="已改造",VLOOKUP($A22+1000,改造信息!$A$2:$AQ$1002,COLUMN(AB21)-4,0),VLOOKUP($A22,未改造信息!$A$2:$AQ$1002,COLUMN(AB21)-4,0))</f>
        <v>[4,4,4,4]</v>
      </c>
      <c r="AC22" s="442">
        <f>IF($H22="已改造",VLOOKUP($A22+1000,改造信息!$A$2:$AQ$1002,COLUMN(AC21)-4,0),VLOOKUP($A22,未改造信息!$A$2:$AQ$1002,COLUMN(AC21)-4,0))</f>
        <v>16</v>
      </c>
      <c r="AD22" s="442">
        <f>IF($H22="已改造",VLOOKUP($A22+1000,改造信息!$A$2:$AQ$1002,COLUMN(AD21)-4,0),VLOOKUP($A22,未改造信息!$A$2:$AQ$1002,COLUMN(AD21)-4,0))</f>
        <v>4</v>
      </c>
      <c r="AE22" s="446" t="str">
        <f>IF($H22="已改造",VLOOKUP($A22+1000,改造信息!$A$2:$AQ$1002,COLUMN(AE21)-4,0),VLOOKUP($A22,未改造信息!$A$2:$AQ$1002,COLUMN(AE21)-4,0))</f>
        <v>U国三联12英寸炮|U国双联5英寸平高两用炮|U国博福斯40毫米防空炮(四联)</v>
      </c>
      <c r="AF22" s="445" t="s">
        <v>92</v>
      </c>
      <c r="AG22" s="445" t="s">
        <v>92</v>
      </c>
      <c r="AH22" s="442">
        <f>IF($H22="已改造",VLOOKUP($A22+1000,改造信息!$A$2:$AQ$1002,COLUMN(AH21)-6,0),VLOOKUP($A22,未改造信息!$A$2:$AQ$1002,COLUMN(AH21)-6,0))</f>
        <v>80</v>
      </c>
      <c r="AI22" s="442">
        <f>IF($H22="已改造",VLOOKUP($A22+1000,改造信息!$A$2:$AQ$1002,COLUMN(AI21)-6,0),VLOOKUP($A22,未改造信息!$A$2:$AQ$1002,COLUMN(AI21)-6,0))</f>
        <v>120</v>
      </c>
      <c r="AJ22" s="442">
        <f>IF($H22="已改造",VLOOKUP($A22+1000,改造信息!$A$2:$AQ$1002,COLUMN(AJ21)-6,0),VLOOKUP($A22,未改造信息!$A$2:$AQ$1002,COLUMN(AJ21)-6,0))</f>
        <v>2.88</v>
      </c>
      <c r="AK22" s="442">
        <f>IF($H22="已改造",VLOOKUP($A22+1000,改造信息!$A$2:$AQ$1002,COLUMN(AK21)-6,0),VLOOKUP($A22,未改造信息!$A$2:$AQ$1002,COLUMN(AK21)-6,0))</f>
        <v>5.4</v>
      </c>
      <c r="AL22" s="442">
        <f>IF($H22="已改造",VLOOKUP($A22+1000,改造信息!$A$2:$AQ$1002,COLUMN(AL21)-6,0),VLOOKUP($A22,未改造信息!$A$2:$AQ$1002,COLUMN(AL21)-6,0))</f>
        <v>0.625</v>
      </c>
      <c r="AM22" s="445" t="s">
        <v>92</v>
      </c>
      <c r="AN22" s="445" t="s">
        <v>92</v>
      </c>
      <c r="AO22" s="442">
        <f>IF($H22="已改造",VLOOKUP($A22+1000,改造信息!$A$2:$AQ$1002,COLUMN(AO21)-8,0),VLOOKUP($A22,未改造信息!$A$2:$AQ$1002,COLUMN(AO21)-8,0))</f>
        <v>40</v>
      </c>
      <c r="AP22" s="442">
        <f>IF($H22="已改造",VLOOKUP($A22+1000,改造信息!$A$2:$AQ$1002,COLUMN(AP21)-8,0),VLOOKUP($A22,未改造信息!$A$2:$AQ$1002,COLUMN(AP21)-8,0))</f>
        <v>50</v>
      </c>
      <c r="AQ22" s="442">
        <f>IF($H22="已改造",VLOOKUP($A22+1000,改造信息!$A$2:$AQ$1002,COLUMN(AQ21)-8,0),VLOOKUP($A22,未改造信息!$A$2:$AQ$1002,COLUMN(AQ21)-8,0))</f>
        <v>40</v>
      </c>
      <c r="AR22" s="442">
        <f>IF($H22="已改造",VLOOKUP($A22+1000,改造信息!$A$2:$AQ$1002,COLUMN(AR21)-8,0),VLOOKUP($A22,未改造信息!$A$2:$AQ$1002,COLUMN(AR21)-8,0))</f>
        <v>0</v>
      </c>
      <c r="AS22" s="442">
        <f>IF($H22="已改造",VLOOKUP($A22+1000,改造信息!$A$2:$AQ$1002,COLUMN(AS21)-8,0),VLOOKUP($A22,未改造信息!$A$2:$AQ$1002,COLUMN(AS21)-8,0))</f>
        <v>60</v>
      </c>
      <c r="AT22" s="442">
        <f>IF($H22="已改造",VLOOKUP($A22+1000,改造信息!$A$2:$AQ$1002,COLUMN(AT21)-8,0),VLOOKUP($A22,未改造信息!$A$2:$AQ$1002,COLUMN(AT21)-8,0))</f>
        <v>0</v>
      </c>
      <c r="AU22" s="442">
        <f>IF($H22="已改造",VLOOKUP($A22+1000,改造信息!$A$2:$AQ$1002,COLUMN(AU21)-8,0),VLOOKUP($A22,未改造信息!$A$2:$AQ$1002,COLUMN(AU21)-8,0))</f>
        <v>54</v>
      </c>
      <c r="AV22" s="442">
        <f>IF($H22="已改造",VLOOKUP($A22+1000,改造信息!$A$2:$AQ$1002,COLUMN(AV21)-8,0),VLOOKUP($A22,未改造信息!$A$2:$AQ$1002,COLUMN(AV21)-8,0))</f>
        <v>76</v>
      </c>
      <c r="AW22" s="445" t="s">
        <v>92</v>
      </c>
      <c r="AX22" s="445" t="s">
        <v>92</v>
      </c>
      <c r="AY22" s="442">
        <f>IF($H22="已改造",VLOOKUP($A22+1000,改造信息!$A$2:$AQ$1002,COLUMN(AY21)-10,0),VLOOKUP($A22,未改造信息!$A$2:$AQ$1002,COLUMN(AY21)-10,0))</f>
        <v>0</v>
      </c>
      <c r="AZ22" s="442">
        <f>IF($H22="已改造",VLOOKUP($A22+1000,改造信息!$A$2:$AQ$1002,COLUMN(AZ21)-10,0),VLOOKUP($A22,未改造信息!$A$2:$AQ$1002,COLUMN(AZ21)-10,0))</f>
        <v>0</v>
      </c>
      <c r="BA22" s="445" t="s">
        <v>92</v>
      </c>
      <c r="BB22" s="445" t="s">
        <v>92</v>
      </c>
      <c r="BC22" s="442" t="str">
        <f>IF($H22="尚未改造",VLOOKUP($A22,未改造信息!$A$2:$AQ$1002,COLUMN(BC21)-12,0),"0")</f>
        <v>等级82|战列核心24|油3000|弹3000|钢3500|铝2000</v>
      </c>
      <c r="BD22" s="450">
        <f>VLOOKUP($A22,未改造信息!$A$2:$BA$1002,COLUMN(BD21)-12,0)</f>
        <v>0.180555555555556</v>
      </c>
      <c r="BE22" s="442" t="s">
        <v>97</v>
      </c>
      <c r="BF22" s="445" t="s">
        <v>92</v>
      </c>
      <c r="BG22" s="445" t="s">
        <v>92</v>
      </c>
      <c r="BH22" s="442"/>
      <c r="BI22" s="450"/>
      <c r="BK22" s="442"/>
      <c r="BL22" s="450"/>
      <c r="BN22" s="442"/>
      <c r="BO22" s="450"/>
      <c r="BQ22" s="445" t="s">
        <v>92</v>
      </c>
      <c r="BR22" s="442"/>
      <c r="BS22" s="442"/>
      <c r="BT22" s="442"/>
      <c r="BU22" s="442"/>
      <c r="BV22" s="442"/>
    </row>
    <row r="23" spans="1:74">
      <c r="A23" s="442">
        <v>21</v>
      </c>
      <c r="B23" s="442" t="str">
        <f>IF($H23="已改造",VLOOKUP($A23+1000,改造信息!$A$2:$AQ$1002,COLUMN(B22),0),VLOOKUP($A23,未改造信息!$A$2:$AQ$1002,COLUMN(B22),0))</f>
        <v>U</v>
      </c>
      <c r="C23" s="442" t="str">
        <f>IF($H23="已改造",VLOOKUP($A23+1000,改造信息!$A$2:$AQ$1002,COLUMN(C22),0),VLOOKUP($A23,未改造信息!$A$2:$AQ$1002,COLUMN(C22),0))</f>
        <v>战列巡洋舰</v>
      </c>
      <c r="D23" s="442">
        <f>IF($H23="已改造",VLOOKUP($A23+1000,改造信息!$A$2:$AQ$1002,COLUMN(D22),0),VLOOKUP($A23,未改造信息!$A$2:$AQ$1002,COLUMN(D22),0))</f>
        <v>5</v>
      </c>
      <c r="E23" s="442" t="str">
        <f>IF($H23="已改造",VLOOKUP($A23+1000,改造信息!$A$2:$AQ$1002,COLUMN(E22),0),VLOOKUP($A23,未改造信息!$A$2:$AQ$1002,COLUMN(E22),0))</f>
        <v>关岛</v>
      </c>
      <c r="F23" s="442" t="str">
        <f>VLOOKUP(A23,未改造信息!$A$2:$F$1000,COLUMN(F22),0)</f>
        <v>未拥有</v>
      </c>
      <c r="H23" s="442" t="str">
        <f>IF(COUNTIF(改造信息!$A$2:$A$196,A23+1000),IF(VLOOKUP(A23+1000,改造信息!$A$2:$F$502,6,0)="已拥有","已改造","尚未改造"),"未开放改造")</f>
        <v>尚未改造</v>
      </c>
      <c r="I23" s="442" t="str">
        <f t="shared" si="0"/>
        <v>可建造 打捞可获取</v>
      </c>
      <c r="J23" s="445" t="s">
        <v>92</v>
      </c>
      <c r="K23" s="442" t="str">
        <f>IF($H23="已改造",VLOOKUP($A23+1000,改造信息!$A$2:$AQ$1002,COLUMN(K22)-4,0),VLOOKUP($A23,未改造信息!$A$2:$AQ$1002,COLUMN(K22)-4,0))</f>
        <v>主力舰</v>
      </c>
      <c r="L23" s="442" t="str">
        <f>IF($H23="已改造",VLOOKUP($A23+1000,改造信息!$A$2:$AQ$1002,COLUMN(L22)-4,0),VLOOKUP($A23,未改造信息!$A$2:$AQ$1002,COLUMN(L22)-4,0))</f>
        <v>大型舰</v>
      </c>
      <c r="M23" s="442">
        <f>IF($H23="已改造",VLOOKUP($A23+1000,改造信息!$A$2:$AQ$1002,COLUMN(M22)-4,0),VLOOKUP($A23,未改造信息!$A$2:$AQ$1002,COLUMN(M22)-4,0))</f>
        <v>2</v>
      </c>
      <c r="N23" s="442">
        <f>IF($H23="已改造",VLOOKUP($A23+1000,改造信息!$A$2:$AQ$1002,COLUMN(N22)-4,0),VLOOKUP($A23,未改造信息!$A$2:$AQ$1002,COLUMN(N22)-4,0))</f>
        <v>3</v>
      </c>
      <c r="O23" s="442">
        <f>IF($H23="已改造",VLOOKUP($A23+1000,改造信息!$A$2:$AQ$1002,COLUMN(O22)-4,0),VLOOKUP($A23,未改造信息!$A$2:$AQ$1002,COLUMN(O22)-4,0))</f>
        <v>58</v>
      </c>
      <c r="P23" s="442">
        <f>IF($H23="已改造",VLOOKUP($A23+1000,改造信息!$A$2:$AQ$1002,COLUMN(P22)-4,0),VLOOKUP($A23,未改造信息!$A$2:$AQ$1002,COLUMN(P22)-4,0))</f>
        <v>2</v>
      </c>
      <c r="Q23" s="442">
        <f>IF($H23="已改造",VLOOKUP($A23+1000,改造信息!$A$2:$AQ$1002,COLUMN(Q22)-4,0),VLOOKUP($A23,未改造信息!$A$2:$AQ$1002,COLUMN(Q22)-4,0))</f>
        <v>85</v>
      </c>
      <c r="R23" s="442">
        <f>IF($H23="已改造",VLOOKUP($A23+1000,改造信息!$A$2:$AQ$1002,COLUMN(R22)-4,0),VLOOKUP($A23,未改造信息!$A$2:$AQ$1002,COLUMN(R22)-4,0))</f>
        <v>69</v>
      </c>
      <c r="S23" s="442">
        <f>IF($H23="已改造",VLOOKUP($A23+1000,改造信息!$A$2:$AQ$1002,COLUMN(S22)-4,0),VLOOKUP($A23,未改造信息!$A$2:$AQ$1002,COLUMN(S22)-4,0))</f>
        <v>0</v>
      </c>
      <c r="T23" s="442">
        <f>IF($H23="已改造",VLOOKUP($A23+1000,改造信息!$A$2:$AQ$1002,COLUMN(T22)-4,0),VLOOKUP($A23,未改造信息!$A$2:$AQ$1002,COLUMN(T22)-4,0))</f>
        <v>100</v>
      </c>
      <c r="U23" s="442">
        <f>IF($H23="已改造",VLOOKUP($A23+1000,改造信息!$A$2:$AQ$1002,COLUMN(U22)-4,0),VLOOKUP($A23,未改造信息!$A$2:$AQ$1002,COLUMN(U22)-4,0))</f>
        <v>0</v>
      </c>
      <c r="V23" s="442">
        <f>IF($H23="已改造",VLOOKUP($A23+1000,改造信息!$A$2:$AQ$1002,COLUMN(V22)-4,0),VLOOKUP($A23,未改造信息!$A$2:$AQ$1002,COLUMN(V22)-4,0))</f>
        <v>45</v>
      </c>
      <c r="W23" s="442">
        <f>IF($H23="已改造",VLOOKUP($A23+1000,改造信息!$A$2:$AQ$1002,COLUMN(W22)-4,0),VLOOKUP($A23,未改造信息!$A$2:$AQ$1002,COLUMN(W22)-4,0))</f>
        <v>64</v>
      </c>
      <c r="X23" s="442">
        <f>IF($H23="已改造",VLOOKUP($A23+1000,改造信息!$A$2:$AQ$1002,COLUMN(X22)-4,0),VLOOKUP($A23,未改造信息!$A$2:$AQ$1002,COLUMN(X22)-4,0))</f>
        <v>96</v>
      </c>
      <c r="Y23" s="442">
        <f>IF($H23="已改造",VLOOKUP($A23+1000,改造信息!$A$2:$AQ$1002,COLUMN(Y22)-4,0),VLOOKUP($A23,未改造信息!$A$2:$AQ$1002,COLUMN(Y22)-4,0))</f>
        <v>15</v>
      </c>
      <c r="Z23" s="442">
        <f>IF($H23="已改造",VLOOKUP($A23+1000,改造信息!$A$2:$AQ$1002,COLUMN(Z22)-4,0),VLOOKUP($A23,未改造信息!$A$2:$AQ$1002,COLUMN(Z22)-4,0))</f>
        <v>33</v>
      </c>
      <c r="AA23" s="442" t="str">
        <f>IF($H23="已改造",VLOOKUP($A23+1000,改造信息!$A$2:$AQ$1002,COLUMN(AA22)-4,0),VLOOKUP($A23,未改造信息!$A$2:$AQ$1002,COLUMN(AA22)-4,0))</f>
        <v>长</v>
      </c>
      <c r="AB23" s="442" t="str">
        <f>IF($H23="已改造",VLOOKUP($A23+1000,改造信息!$A$2:$AQ$1002,COLUMN(AB22)-4,0),VLOOKUP($A23,未改造信息!$A$2:$AQ$1002,COLUMN(AB22)-4,0))</f>
        <v>[4,4,4,4]</v>
      </c>
      <c r="AC23" s="442">
        <f>IF($H23="已改造",VLOOKUP($A23+1000,改造信息!$A$2:$AQ$1002,COLUMN(AC22)-4,0),VLOOKUP($A23,未改造信息!$A$2:$AQ$1002,COLUMN(AC22)-4,0))</f>
        <v>16</v>
      </c>
      <c r="AD23" s="442">
        <f>IF($H23="已改造",VLOOKUP($A23+1000,改造信息!$A$2:$AQ$1002,COLUMN(AD22)-4,0),VLOOKUP($A23,未改造信息!$A$2:$AQ$1002,COLUMN(AD22)-4,0))</f>
        <v>4</v>
      </c>
      <c r="AE23" s="446" t="str">
        <f>IF($H23="已改造",VLOOKUP($A23+1000,改造信息!$A$2:$AQ$1002,COLUMN(AE22)-4,0),VLOOKUP($A23,未改造信息!$A$2:$AQ$1002,COLUMN(AE22)-4,0))</f>
        <v>U国三联12英寸炮|U国双联5英寸平高两用炮|U国博福斯40毫米防空炮(四联)</v>
      </c>
      <c r="AF23" s="445" t="s">
        <v>92</v>
      </c>
      <c r="AG23" s="445" t="s">
        <v>92</v>
      </c>
      <c r="AH23" s="442">
        <f>IF($H23="已改造",VLOOKUP($A23+1000,改造信息!$A$2:$AQ$1002,COLUMN(AH22)-6,0),VLOOKUP($A23,未改造信息!$A$2:$AQ$1002,COLUMN(AH22)-6,0))</f>
        <v>80</v>
      </c>
      <c r="AI23" s="442">
        <f>IF($H23="已改造",VLOOKUP($A23+1000,改造信息!$A$2:$AQ$1002,COLUMN(AI22)-6,0),VLOOKUP($A23,未改造信息!$A$2:$AQ$1002,COLUMN(AI22)-6,0))</f>
        <v>120</v>
      </c>
      <c r="AJ23" s="442">
        <f>IF($H23="已改造",VLOOKUP($A23+1000,改造信息!$A$2:$AQ$1002,COLUMN(AJ22)-6,0),VLOOKUP($A23,未改造信息!$A$2:$AQ$1002,COLUMN(AJ22)-6,0))</f>
        <v>2.88</v>
      </c>
      <c r="AK23" s="442">
        <f>IF($H23="已改造",VLOOKUP($A23+1000,改造信息!$A$2:$AQ$1002,COLUMN(AK22)-6,0),VLOOKUP($A23,未改造信息!$A$2:$AQ$1002,COLUMN(AK22)-6,0))</f>
        <v>5.4</v>
      </c>
      <c r="AL23" s="442">
        <f>IF($H23="已改造",VLOOKUP($A23+1000,改造信息!$A$2:$AQ$1002,COLUMN(AL22)-6,0),VLOOKUP($A23,未改造信息!$A$2:$AQ$1002,COLUMN(AL22)-6,0))</f>
        <v>0.625</v>
      </c>
      <c r="AM23" s="445" t="s">
        <v>92</v>
      </c>
      <c r="AN23" s="445" t="s">
        <v>92</v>
      </c>
      <c r="AO23" s="442">
        <f>IF($H23="已改造",VLOOKUP($A23+1000,改造信息!$A$2:$AQ$1002,COLUMN(AO22)-8,0),VLOOKUP($A23,未改造信息!$A$2:$AQ$1002,COLUMN(AO22)-8,0))</f>
        <v>40</v>
      </c>
      <c r="AP23" s="442">
        <f>IF($H23="已改造",VLOOKUP($A23+1000,改造信息!$A$2:$AQ$1002,COLUMN(AP22)-8,0),VLOOKUP($A23,未改造信息!$A$2:$AQ$1002,COLUMN(AP22)-8,0))</f>
        <v>50</v>
      </c>
      <c r="AQ23" s="442">
        <f>IF($H23="已改造",VLOOKUP($A23+1000,改造信息!$A$2:$AQ$1002,COLUMN(AQ22)-8,0),VLOOKUP($A23,未改造信息!$A$2:$AQ$1002,COLUMN(AQ22)-8,0))</f>
        <v>40</v>
      </c>
      <c r="AR23" s="442">
        <f>IF($H23="已改造",VLOOKUP($A23+1000,改造信息!$A$2:$AQ$1002,COLUMN(AR22)-8,0),VLOOKUP($A23,未改造信息!$A$2:$AQ$1002,COLUMN(AR22)-8,0))</f>
        <v>0</v>
      </c>
      <c r="AS23" s="442">
        <f>IF($H23="已改造",VLOOKUP($A23+1000,改造信息!$A$2:$AQ$1002,COLUMN(AS22)-8,0),VLOOKUP($A23,未改造信息!$A$2:$AQ$1002,COLUMN(AS22)-8,0))</f>
        <v>60</v>
      </c>
      <c r="AT23" s="442">
        <f>IF($H23="已改造",VLOOKUP($A23+1000,改造信息!$A$2:$AQ$1002,COLUMN(AT22)-8,0),VLOOKUP($A23,未改造信息!$A$2:$AQ$1002,COLUMN(AT22)-8,0))</f>
        <v>0</v>
      </c>
      <c r="AU23" s="442">
        <f>IF($H23="已改造",VLOOKUP($A23+1000,改造信息!$A$2:$AQ$1002,COLUMN(AU22)-8,0),VLOOKUP($A23,未改造信息!$A$2:$AQ$1002,COLUMN(AU22)-8,0))</f>
        <v>54</v>
      </c>
      <c r="AV23" s="442">
        <f>IF($H23="已改造",VLOOKUP($A23+1000,改造信息!$A$2:$AQ$1002,COLUMN(AV22)-8,0),VLOOKUP($A23,未改造信息!$A$2:$AQ$1002,COLUMN(AV22)-8,0))</f>
        <v>76</v>
      </c>
      <c r="AW23" s="445" t="s">
        <v>92</v>
      </c>
      <c r="AX23" s="445" t="s">
        <v>92</v>
      </c>
      <c r="AY23" s="442">
        <f>IF($H23="已改造",VLOOKUP($A23+1000,改造信息!$A$2:$AQ$1002,COLUMN(AY22)-10,0),VLOOKUP($A23,未改造信息!$A$2:$AQ$1002,COLUMN(AY22)-10,0))</f>
        <v>0</v>
      </c>
      <c r="AZ23" s="442">
        <f>IF($H23="已改造",VLOOKUP($A23+1000,改造信息!$A$2:$AQ$1002,COLUMN(AZ22)-10,0),VLOOKUP($A23,未改造信息!$A$2:$AQ$1002,COLUMN(AZ22)-10,0))</f>
        <v>0</v>
      </c>
      <c r="BA23" s="445" t="s">
        <v>92</v>
      </c>
      <c r="BB23" s="445" t="s">
        <v>92</v>
      </c>
      <c r="BC23" s="442" t="str">
        <f>IF($H23="尚未改造",VLOOKUP($A23,未改造信息!$A$2:$AQ$1002,COLUMN(BC22)-12,0),"0")</f>
        <v>等级82|战列核心24|油3000|弹3000|钢3500|铝2000</v>
      </c>
      <c r="BD23" s="450">
        <f>VLOOKUP($A23,未改造信息!$A$2:$BA$1002,COLUMN(BD22)-12,0)</f>
        <v>0.180555555555556</v>
      </c>
      <c r="BE23" s="442" t="s">
        <v>97</v>
      </c>
      <c r="BF23" s="445" t="s">
        <v>92</v>
      </c>
      <c r="BG23" s="445" t="s">
        <v>92</v>
      </c>
      <c r="BH23" s="442"/>
      <c r="BI23" s="450"/>
      <c r="BK23" s="442"/>
      <c r="BL23" s="450"/>
      <c r="BN23" s="442"/>
      <c r="BO23" s="450"/>
      <c r="BQ23" s="445" t="s">
        <v>92</v>
      </c>
      <c r="BR23" s="442"/>
      <c r="BS23" s="442"/>
      <c r="BT23" s="442"/>
      <c r="BU23" s="442"/>
      <c r="BV23" s="442"/>
    </row>
    <row r="24" spans="1:74">
      <c r="A24" s="442">
        <v>22</v>
      </c>
      <c r="B24" s="442" t="str">
        <f>IF($H24="已改造",VLOOKUP($A24+1000,改造信息!$A$2:$AQ$1002,COLUMN(B23),0),VLOOKUP($A24,未改造信息!$A$2:$AQ$1002,COLUMN(B23),0))</f>
        <v>J</v>
      </c>
      <c r="C24" s="442" t="str">
        <f>IF($H24="已改造",VLOOKUP($A24+1000,改造信息!$A$2:$AQ$1002,COLUMN(C23),0),VLOOKUP($A24,未改造信息!$A$2:$AQ$1002,COLUMN(C23),0))</f>
        <v>航空母舰</v>
      </c>
      <c r="D24" s="442">
        <f>IF($H24="已改造",VLOOKUP($A24+1000,改造信息!$A$2:$AQ$1002,COLUMN(D23),0),VLOOKUP($A24,未改造信息!$A$2:$AQ$1002,COLUMN(D23),0))</f>
        <v>5</v>
      </c>
      <c r="E24" s="442" t="str">
        <f>IF($H24="已改造",VLOOKUP($A24+1000,改造信息!$A$2:$AQ$1002,COLUMN(E23),0),VLOOKUP($A24,未改造信息!$A$2:$AQ$1002,COLUMN(E23),0))</f>
        <v>赤城</v>
      </c>
      <c r="F24" s="442" t="str">
        <f>VLOOKUP(A24,未改造信息!$A$2:$F$1000,COLUMN(F23),0)</f>
        <v>未拥有</v>
      </c>
      <c r="H24" s="442" t="str">
        <f>IF(COUNTIF(改造信息!$A$2:$A$196,A24+1000),IF(VLOOKUP(A24+1000,改造信息!$A$2:$F$502,6,0)="已拥有","已改造","尚未改造"),"未开放改造")</f>
        <v>尚未改造</v>
      </c>
      <c r="I24" s="442" t="str">
        <f t="shared" si="0"/>
        <v>E5 不推荐打捞获取</v>
      </c>
      <c r="J24" s="445" t="s">
        <v>92</v>
      </c>
      <c r="K24" s="442" t="str">
        <f>IF($H24="已改造",VLOOKUP($A24+1000,改造信息!$A$2:$AQ$1002,COLUMN(K23)-4,0),VLOOKUP($A24,未改造信息!$A$2:$AQ$1002,COLUMN(K23)-4,0))</f>
        <v>主力舰</v>
      </c>
      <c r="L24" s="442" t="str">
        <f>IF($H24="已改造",VLOOKUP($A24+1000,改造信息!$A$2:$AQ$1002,COLUMN(L23)-4,0),VLOOKUP($A24,未改造信息!$A$2:$AQ$1002,COLUMN(L23)-4,0))</f>
        <v>大型舰</v>
      </c>
      <c r="M24" s="442">
        <f>IF($H24="已改造",VLOOKUP($A24+1000,改造信息!$A$2:$AQ$1002,COLUMN(M23)-4,0),VLOOKUP($A24,未改造信息!$A$2:$AQ$1002,COLUMN(M23)-4,0))</f>
        <v>3</v>
      </c>
      <c r="N24" s="442">
        <f>IF($H24="已改造",VLOOKUP($A24+1000,改造信息!$A$2:$AQ$1002,COLUMN(N23)-4,0),VLOOKUP($A24,未改造信息!$A$2:$AQ$1002,COLUMN(N23)-4,0))</f>
        <v>3</v>
      </c>
      <c r="O24" s="442">
        <f>IF($H24="已改造",VLOOKUP($A24+1000,改造信息!$A$2:$AQ$1002,COLUMN(O23)-4,0),VLOOKUP($A24,未改造信息!$A$2:$AQ$1002,COLUMN(O23)-4,0))</f>
        <v>69</v>
      </c>
      <c r="P24" s="442">
        <f>IF($H24="已改造",VLOOKUP($A24+1000,改造信息!$A$2:$AQ$1002,COLUMN(P23)-4,0),VLOOKUP($A24,未改造信息!$A$2:$AQ$1002,COLUMN(P23)-4,0))</f>
        <v>-1</v>
      </c>
      <c r="Q24" s="442">
        <f>IF($H24="已改造",VLOOKUP($A24+1000,改造信息!$A$2:$AQ$1002,COLUMN(Q23)-4,0),VLOOKUP($A24,未改造信息!$A$2:$AQ$1002,COLUMN(Q23)-4,0))</f>
        <v>40</v>
      </c>
      <c r="R24" s="442">
        <f>IF($H24="已改造",VLOOKUP($A24+1000,改造信息!$A$2:$AQ$1002,COLUMN(R23)-4,0),VLOOKUP($A24,未改造信息!$A$2:$AQ$1002,COLUMN(R23)-4,0))</f>
        <v>55</v>
      </c>
      <c r="S24" s="442">
        <f>IF($H24="已改造",VLOOKUP($A24+1000,改造信息!$A$2:$AQ$1002,COLUMN(S23)-4,0),VLOOKUP($A24,未改造信息!$A$2:$AQ$1002,COLUMN(S23)-4,0))</f>
        <v>0</v>
      </c>
      <c r="T24" s="442">
        <f>IF($H24="已改造",VLOOKUP($A24+1000,改造信息!$A$2:$AQ$1002,COLUMN(T23)-4,0),VLOOKUP($A24,未改造信息!$A$2:$AQ$1002,COLUMN(T23)-4,0))</f>
        <v>57</v>
      </c>
      <c r="U24" s="442">
        <f>IF($H24="已改造",VLOOKUP($A24+1000,改造信息!$A$2:$AQ$1002,COLUMN(U23)-4,0),VLOOKUP($A24,未改造信息!$A$2:$AQ$1002,COLUMN(U23)-4,0))</f>
        <v>0</v>
      </c>
      <c r="V24" s="442">
        <f>IF($H24="已改造",VLOOKUP($A24+1000,改造信息!$A$2:$AQ$1002,COLUMN(V23)-4,0),VLOOKUP($A24,未改造信息!$A$2:$AQ$1002,COLUMN(V23)-4,0))</f>
        <v>73</v>
      </c>
      <c r="W24" s="442">
        <f>IF($H24="已改造",VLOOKUP($A24+1000,改造信息!$A$2:$AQ$1002,COLUMN(W23)-4,0),VLOOKUP($A24,未改造信息!$A$2:$AQ$1002,COLUMN(W23)-4,0))</f>
        <v>52</v>
      </c>
      <c r="X24" s="442">
        <f>IF($H24="已改造",VLOOKUP($A24+1000,改造信息!$A$2:$AQ$1002,COLUMN(X23)-4,0),VLOOKUP($A24,未改造信息!$A$2:$AQ$1002,COLUMN(X23)-4,0))</f>
        <v>96</v>
      </c>
      <c r="Y24" s="442">
        <f>IF($H24="已改造",VLOOKUP($A24+1000,改造信息!$A$2:$AQ$1002,COLUMN(Y23)-4,0),VLOOKUP($A24,未改造信息!$A$2:$AQ$1002,COLUMN(Y23)-4,0))</f>
        <v>10</v>
      </c>
      <c r="Z24" s="442">
        <f>IF($H24="已改造",VLOOKUP($A24+1000,改造信息!$A$2:$AQ$1002,COLUMN(Z23)-4,0),VLOOKUP($A24,未改造信息!$A$2:$AQ$1002,COLUMN(Z23)-4,0))</f>
        <v>31.2</v>
      </c>
      <c r="AA24" s="442" t="str">
        <f>IF($H24="已改造",VLOOKUP($A24+1000,改造信息!$A$2:$AQ$1002,COLUMN(AA23)-4,0),VLOOKUP($A24,未改造信息!$A$2:$AQ$1002,COLUMN(AA23)-4,0))</f>
        <v>短</v>
      </c>
      <c r="AB24" s="442" t="str">
        <f>IF($H24="已改造",VLOOKUP($A24+1000,改造信息!$A$2:$AQ$1002,COLUMN(AB23)-4,0),VLOOKUP($A24,未改造信息!$A$2:$AQ$1002,COLUMN(AB23)-4,0))</f>
        <v>[21,18,27,10]</v>
      </c>
      <c r="AC24" s="442">
        <f>IF($H24="已改造",VLOOKUP($A24+1000,改造信息!$A$2:$AQ$1002,COLUMN(AC23)-4,0),VLOOKUP($A24,未改造信息!$A$2:$AQ$1002,COLUMN(AC23)-4,0))</f>
        <v>76</v>
      </c>
      <c r="AD24" s="442">
        <f>IF($H24="已改造",VLOOKUP($A24+1000,改造信息!$A$2:$AQ$1002,COLUMN(AD23)-4,0),VLOOKUP($A24,未改造信息!$A$2:$AQ$1002,COLUMN(AD23)-4,0))</f>
        <v>4</v>
      </c>
      <c r="AE24" s="446" t="str">
        <f>IF($H24="已改造",VLOOKUP($A24+1000,改造信息!$A$2:$AQ$1002,COLUMN(AE23)-4,0),VLOOKUP($A24,未改造信息!$A$2:$AQ$1002,COLUMN(AE23)-4,0))</f>
        <v>零战二一型|九九式舰爆|九七式舰攻</v>
      </c>
      <c r="AF24" s="445" t="s">
        <v>92</v>
      </c>
      <c r="AG24" s="445" t="s">
        <v>92</v>
      </c>
      <c r="AH24" s="442">
        <f>IF($H24="已改造",VLOOKUP($A24+1000,改造信息!$A$2:$AQ$1002,COLUMN(AH23)-6,0),VLOOKUP($A24,未改造信息!$A$2:$AQ$1002,COLUMN(AH23)-6,0))</f>
        <v>60</v>
      </c>
      <c r="AI24" s="442">
        <f>IF($H24="已改造",VLOOKUP($A24+1000,改造信息!$A$2:$AQ$1002,COLUMN(AI23)-6,0),VLOOKUP($A24,未改造信息!$A$2:$AQ$1002,COLUMN(AI23)-6,0))</f>
        <v>55</v>
      </c>
      <c r="AJ24" s="442">
        <f>IF($H24="已改造",VLOOKUP($A24+1000,改造信息!$A$2:$AQ$1002,COLUMN(AJ23)-6,0),VLOOKUP($A24,未改造信息!$A$2:$AQ$1002,COLUMN(AJ23)-6,0))</f>
        <v>2.4</v>
      </c>
      <c r="AK24" s="442">
        <f>IF($H24="已改造",VLOOKUP($A24+1000,改造信息!$A$2:$AQ$1002,COLUMN(AK23)-6,0),VLOOKUP($A24,未改造信息!$A$2:$AQ$1002,COLUMN(AK23)-6,0))</f>
        <v>4.5</v>
      </c>
      <c r="AL24" s="442">
        <f>IF($H24="已改造",VLOOKUP($A24+1000,改造信息!$A$2:$AQ$1002,COLUMN(AL23)-6,0),VLOOKUP($A24,未改造信息!$A$2:$AQ$1002,COLUMN(AL23)-6,0))</f>
        <v>1</v>
      </c>
      <c r="AM24" s="445" t="s">
        <v>92</v>
      </c>
      <c r="AN24" s="445" t="s">
        <v>92</v>
      </c>
      <c r="AO24" s="442">
        <f>IF($H24="已改造",VLOOKUP($A24+1000,改造信息!$A$2:$AQ$1002,COLUMN(AO23)-8,0),VLOOKUP($A24,未改造信息!$A$2:$AQ$1002,COLUMN(AO23)-8,0))</f>
        <v>30</v>
      </c>
      <c r="AP24" s="442">
        <f>IF($H24="已改造",VLOOKUP($A24+1000,改造信息!$A$2:$AQ$1002,COLUMN(AP23)-8,0),VLOOKUP($A24,未改造信息!$A$2:$AQ$1002,COLUMN(AP23)-8,0))</f>
        <v>40</v>
      </c>
      <c r="AQ24" s="442">
        <f>IF($H24="已改造",VLOOKUP($A24+1000,改造信息!$A$2:$AQ$1002,COLUMN(AQ23)-8,0),VLOOKUP($A24,未改造信息!$A$2:$AQ$1002,COLUMN(AQ23)-8,0))</f>
        <v>60</v>
      </c>
      <c r="AR24" s="442">
        <f>IF($H24="已改造",VLOOKUP($A24+1000,改造信息!$A$2:$AQ$1002,COLUMN(AR23)-8,0),VLOOKUP($A24,未改造信息!$A$2:$AQ$1002,COLUMN(AR23)-8,0))</f>
        <v>40</v>
      </c>
      <c r="AS24" s="442">
        <f>IF($H24="已改造",VLOOKUP($A24+1000,改造信息!$A$2:$AQ$1002,COLUMN(AS23)-8,0),VLOOKUP($A24,未改造信息!$A$2:$AQ$1002,COLUMN(AS23)-8,0))</f>
        <v>0</v>
      </c>
      <c r="AT24" s="442">
        <f>IF($H24="已改造",VLOOKUP($A24+1000,改造信息!$A$2:$AQ$1002,COLUMN(AT23)-8,0),VLOOKUP($A24,未改造信息!$A$2:$AQ$1002,COLUMN(AT23)-8,0))</f>
        <v>0</v>
      </c>
      <c r="AU24" s="442">
        <f>IF($H24="已改造",VLOOKUP($A24+1000,改造信息!$A$2:$AQ$1002,COLUMN(AU23)-8,0),VLOOKUP($A24,未改造信息!$A$2:$AQ$1002,COLUMN(AU23)-8,0))</f>
        <v>15</v>
      </c>
      <c r="AV24" s="442">
        <f>IF($H24="已改造",VLOOKUP($A24+1000,改造信息!$A$2:$AQ$1002,COLUMN(AV23)-8,0),VLOOKUP($A24,未改造信息!$A$2:$AQ$1002,COLUMN(AV23)-8,0))</f>
        <v>27</v>
      </c>
      <c r="AW24" s="445" t="s">
        <v>92</v>
      </c>
      <c r="AX24" s="445" t="s">
        <v>92</v>
      </c>
      <c r="AY24" s="442" t="str">
        <f>IF($H24="已改造",VLOOKUP($A24+1000,改造信息!$A$2:$AQ$1002,COLUMN(AY23)-10,0),VLOOKUP($A24,未改造信息!$A$2:$AQ$1002,COLUMN(AY23)-10,0))</f>
        <v>奇袭</v>
      </c>
      <c r="AZ24" s="442">
        <f>IF($H24="已改造",VLOOKUP($A24+1000,改造信息!$A$2:$AQ$1002,COLUMN(AZ23)-10,0),VLOOKUP($A24,未改造信息!$A$2:$AQ$1002,COLUMN(AZ23)-10,0))</f>
        <v>0</v>
      </c>
      <c r="BA24" s="445" t="s">
        <v>92</v>
      </c>
      <c r="BB24" s="445" t="s">
        <v>92</v>
      </c>
      <c r="BC24" s="442" t="str">
        <f>IF($H24="尚未改造",VLOOKUP($A24,未改造信息!$A$2:$AQ$1002,COLUMN(BC23)-12,0),"0")</f>
        <v>等级77|航母核心20|油500|钢3000|铝1200</v>
      </c>
      <c r="BD24" s="442">
        <f>VLOOKUP($A24,未改造信息!$A$2:$BA$1002,COLUMN(BD23)-12,0)</f>
        <v>0</v>
      </c>
      <c r="BE24" s="442" t="s">
        <v>95</v>
      </c>
      <c r="BF24" s="445" t="s">
        <v>92</v>
      </c>
      <c r="BG24" s="445" t="s">
        <v>92</v>
      </c>
      <c r="BH24" s="442"/>
      <c r="BI24" s="442"/>
      <c r="BK24" s="442"/>
      <c r="BL24" s="442"/>
      <c r="BN24" s="442"/>
      <c r="BO24" s="442"/>
      <c r="BQ24" s="445" t="s">
        <v>92</v>
      </c>
      <c r="BR24" s="442"/>
      <c r="BS24" s="442"/>
      <c r="BT24" s="442"/>
      <c r="BU24" s="442"/>
      <c r="BV24" s="442"/>
    </row>
    <row r="25" spans="1:74">
      <c r="A25" s="442">
        <v>23</v>
      </c>
      <c r="B25" s="442" t="str">
        <f>IF($H25="已改造",VLOOKUP($A25+1000,改造信息!$A$2:$AQ$1002,COLUMN(B24),0),VLOOKUP($A25,未改造信息!$A$2:$AQ$1002,COLUMN(B24),0))</f>
        <v>J</v>
      </c>
      <c r="C25" s="442" t="str">
        <f>IF($H25="已改造",VLOOKUP($A25+1000,改造信息!$A$2:$AQ$1002,COLUMN(C24),0),VLOOKUP($A25,未改造信息!$A$2:$AQ$1002,COLUMN(C24),0))</f>
        <v>航空母舰</v>
      </c>
      <c r="D25" s="442">
        <f>IF($H25="已改造",VLOOKUP($A25+1000,改造信息!$A$2:$AQ$1002,COLUMN(D24),0),VLOOKUP($A25,未改造信息!$A$2:$AQ$1002,COLUMN(D24),0))</f>
        <v>5</v>
      </c>
      <c r="E25" s="442" t="str">
        <f>IF($H25="已改造",VLOOKUP($A25+1000,改造信息!$A$2:$AQ$1002,COLUMN(E24),0),VLOOKUP($A25,未改造信息!$A$2:$AQ$1002,COLUMN(E24),0))</f>
        <v>加贺</v>
      </c>
      <c r="F25" s="442" t="str">
        <f>VLOOKUP(A25,未改造信息!$A$2:$F$1000,COLUMN(F24),0)</f>
        <v>未拥有</v>
      </c>
      <c r="H25" s="442" t="str">
        <f>IF(COUNTIF(改造信息!$A$2:$A$196,A25+1000),IF(VLOOKUP(A25+1000,改造信息!$A$2:$F$502,6,0)="已拥有","已改造","尚未改造"),"未开放改造")</f>
        <v>尚未改造</v>
      </c>
      <c r="I25" s="442" t="str">
        <f t="shared" si="0"/>
        <v>E5 不推荐打捞获取</v>
      </c>
      <c r="J25" s="445" t="s">
        <v>92</v>
      </c>
      <c r="K25" s="442" t="str">
        <f>IF($H25="已改造",VLOOKUP($A25+1000,改造信息!$A$2:$AQ$1002,COLUMN(K24)-4,0),VLOOKUP($A25,未改造信息!$A$2:$AQ$1002,COLUMN(K24)-4,0))</f>
        <v>主力舰</v>
      </c>
      <c r="L25" s="442" t="str">
        <f>IF($H25="已改造",VLOOKUP($A25+1000,改造信息!$A$2:$AQ$1002,COLUMN(L24)-4,0),VLOOKUP($A25,未改造信息!$A$2:$AQ$1002,COLUMN(L24)-4,0))</f>
        <v>大型舰</v>
      </c>
      <c r="M25" s="442">
        <f>IF($H25="已改造",VLOOKUP($A25+1000,改造信息!$A$2:$AQ$1002,COLUMN(M24)-4,0),VLOOKUP($A25,未改造信息!$A$2:$AQ$1002,COLUMN(M24)-4,0))</f>
        <v>3</v>
      </c>
      <c r="N25" s="442">
        <f>IF($H25="已改造",VLOOKUP($A25+1000,改造信息!$A$2:$AQ$1002,COLUMN(N24)-4,0),VLOOKUP($A25,未改造信息!$A$2:$AQ$1002,COLUMN(N24)-4,0))</f>
        <v>3</v>
      </c>
      <c r="O25" s="442">
        <f>IF($H25="已改造",VLOOKUP($A25+1000,改造信息!$A$2:$AQ$1002,COLUMN(O24)-4,0),VLOOKUP($A25,未改造信息!$A$2:$AQ$1002,COLUMN(O24)-4,0))</f>
        <v>71</v>
      </c>
      <c r="P25" s="442">
        <f>IF($H25="已改造",VLOOKUP($A25+1000,改造信息!$A$2:$AQ$1002,COLUMN(P24)-4,0),VLOOKUP($A25,未改造信息!$A$2:$AQ$1002,COLUMN(P24)-4,0))</f>
        <v>1</v>
      </c>
      <c r="Q25" s="442">
        <f>IF($H25="已改造",VLOOKUP($A25+1000,改造信息!$A$2:$AQ$1002,COLUMN(Q24)-4,0),VLOOKUP($A25,未改造信息!$A$2:$AQ$1002,COLUMN(Q24)-4,0))</f>
        <v>40</v>
      </c>
      <c r="R25" s="442">
        <f>IF($H25="已改造",VLOOKUP($A25+1000,改造信息!$A$2:$AQ$1002,COLUMN(R24)-4,0),VLOOKUP($A25,未改造信息!$A$2:$AQ$1002,COLUMN(R24)-4,0))</f>
        <v>62</v>
      </c>
      <c r="S25" s="442">
        <f>IF($H25="已改造",VLOOKUP($A25+1000,改造信息!$A$2:$AQ$1002,COLUMN(S24)-4,0),VLOOKUP($A25,未改造信息!$A$2:$AQ$1002,COLUMN(S24)-4,0))</f>
        <v>0</v>
      </c>
      <c r="T25" s="442">
        <f>IF($H25="已改造",VLOOKUP($A25+1000,改造信息!$A$2:$AQ$1002,COLUMN(T24)-4,0),VLOOKUP($A25,未改造信息!$A$2:$AQ$1002,COLUMN(T24)-4,0))</f>
        <v>62</v>
      </c>
      <c r="U25" s="442">
        <f>IF($H25="已改造",VLOOKUP($A25+1000,改造信息!$A$2:$AQ$1002,COLUMN(U24)-4,0),VLOOKUP($A25,未改造信息!$A$2:$AQ$1002,COLUMN(U24)-4,0))</f>
        <v>0</v>
      </c>
      <c r="V25" s="442">
        <f>IF($H25="已改造",VLOOKUP($A25+1000,改造信息!$A$2:$AQ$1002,COLUMN(V24)-4,0),VLOOKUP($A25,未改造信息!$A$2:$AQ$1002,COLUMN(V24)-4,0))</f>
        <v>70</v>
      </c>
      <c r="W25" s="442">
        <f>IF($H25="已改造",VLOOKUP($A25+1000,改造信息!$A$2:$AQ$1002,COLUMN(W24)-4,0),VLOOKUP($A25,未改造信息!$A$2:$AQ$1002,COLUMN(W24)-4,0))</f>
        <v>48</v>
      </c>
      <c r="X25" s="442">
        <f>IF($H25="已改造",VLOOKUP($A25+1000,改造信息!$A$2:$AQ$1002,COLUMN(X24)-4,0),VLOOKUP($A25,未改造信息!$A$2:$AQ$1002,COLUMN(X24)-4,0))</f>
        <v>96</v>
      </c>
      <c r="Y25" s="442">
        <f>IF($H25="已改造",VLOOKUP($A25+1000,改造信息!$A$2:$AQ$1002,COLUMN(Y24)-4,0),VLOOKUP($A25,未改造信息!$A$2:$AQ$1002,COLUMN(Y24)-4,0))</f>
        <v>13</v>
      </c>
      <c r="Z25" s="442">
        <f>IF($H25="已改造",VLOOKUP($A25+1000,改造信息!$A$2:$AQ$1002,COLUMN(Z24)-4,0),VLOOKUP($A25,未改造信息!$A$2:$AQ$1002,COLUMN(Z24)-4,0))</f>
        <v>28</v>
      </c>
      <c r="AA25" s="442" t="str">
        <f>IF($H25="已改造",VLOOKUP($A25+1000,改造信息!$A$2:$AQ$1002,COLUMN(AA24)-4,0),VLOOKUP($A25,未改造信息!$A$2:$AQ$1002,COLUMN(AA24)-4,0))</f>
        <v>短</v>
      </c>
      <c r="AB25" s="442" t="str">
        <f>IF($H25="已改造",VLOOKUP($A25+1000,改造信息!$A$2:$AQ$1002,COLUMN(AB24)-4,0),VLOOKUP($A25,未改造信息!$A$2:$AQ$1002,COLUMN(AB24)-4,0))</f>
        <v>[17,18,43,12]</v>
      </c>
      <c r="AC25" s="442">
        <f>IF($H25="已改造",VLOOKUP($A25+1000,改造信息!$A$2:$AQ$1002,COLUMN(AC24)-4,0),VLOOKUP($A25,未改造信息!$A$2:$AQ$1002,COLUMN(AC24)-4,0))</f>
        <v>90</v>
      </c>
      <c r="AD25" s="442">
        <f>IF($H25="已改造",VLOOKUP($A25+1000,改造信息!$A$2:$AQ$1002,COLUMN(AD24)-4,0),VLOOKUP($A25,未改造信息!$A$2:$AQ$1002,COLUMN(AD24)-4,0))</f>
        <v>4</v>
      </c>
      <c r="AE25" s="446" t="str">
        <f>IF($H25="已改造",VLOOKUP($A25+1000,改造信息!$A$2:$AQ$1002,COLUMN(AE24)-4,0),VLOOKUP($A25,未改造信息!$A$2:$AQ$1002,COLUMN(AE24)-4,0))</f>
        <v>零战二一型|九九式舰爆|九七式舰攻</v>
      </c>
      <c r="AF25" s="445" t="s">
        <v>92</v>
      </c>
      <c r="AG25" s="445" t="s">
        <v>92</v>
      </c>
      <c r="AH25" s="442">
        <f>IF($H25="已改造",VLOOKUP($A25+1000,改造信息!$A$2:$AQ$1002,COLUMN(AH24)-6,0),VLOOKUP($A25,未改造信息!$A$2:$AQ$1002,COLUMN(AH24)-6,0))</f>
        <v>60</v>
      </c>
      <c r="AI25" s="442">
        <f>IF($H25="已改造",VLOOKUP($A25+1000,改造信息!$A$2:$AQ$1002,COLUMN(AI24)-6,0),VLOOKUP($A25,未改造信息!$A$2:$AQ$1002,COLUMN(AI24)-6,0))</f>
        <v>55</v>
      </c>
      <c r="AJ25" s="442">
        <f>IF($H25="已改造",VLOOKUP($A25+1000,改造信息!$A$2:$AQ$1002,COLUMN(AJ24)-6,0),VLOOKUP($A25,未改造信息!$A$2:$AQ$1002,COLUMN(AJ24)-6,0))</f>
        <v>2.56</v>
      </c>
      <c r="AK25" s="442">
        <f>IF($H25="已改造",VLOOKUP($A25+1000,改造信息!$A$2:$AQ$1002,COLUMN(AK24)-6,0),VLOOKUP($A25,未改造信息!$A$2:$AQ$1002,COLUMN(AK24)-6,0))</f>
        <v>4.8</v>
      </c>
      <c r="AL25" s="442">
        <f>IF($H25="已改造",VLOOKUP($A25+1000,改造信息!$A$2:$AQ$1002,COLUMN(AL24)-6,0),VLOOKUP($A25,未改造信息!$A$2:$AQ$1002,COLUMN(AL24)-6,0))</f>
        <v>1</v>
      </c>
      <c r="AM25" s="445" t="s">
        <v>92</v>
      </c>
      <c r="AN25" s="445" t="s">
        <v>92</v>
      </c>
      <c r="AO25" s="442">
        <f>IF($H25="已改造",VLOOKUP($A25+1000,改造信息!$A$2:$AQ$1002,COLUMN(AO24)-8,0),VLOOKUP($A25,未改造信息!$A$2:$AQ$1002,COLUMN(AO24)-8,0))</f>
        <v>30</v>
      </c>
      <c r="AP25" s="442">
        <f>IF($H25="已改造",VLOOKUP($A25+1000,改造信息!$A$2:$AQ$1002,COLUMN(AP24)-8,0),VLOOKUP($A25,未改造信息!$A$2:$AQ$1002,COLUMN(AP24)-8,0))</f>
        <v>40</v>
      </c>
      <c r="AQ25" s="442">
        <f>IF($H25="已改造",VLOOKUP($A25+1000,改造信息!$A$2:$AQ$1002,COLUMN(AQ24)-8,0),VLOOKUP($A25,未改造信息!$A$2:$AQ$1002,COLUMN(AQ24)-8,0))</f>
        <v>60</v>
      </c>
      <c r="AR25" s="442">
        <f>IF($H25="已改造",VLOOKUP($A25+1000,改造信息!$A$2:$AQ$1002,COLUMN(AR24)-8,0),VLOOKUP($A25,未改造信息!$A$2:$AQ$1002,COLUMN(AR24)-8,0))</f>
        <v>40</v>
      </c>
      <c r="AS25" s="442">
        <f>IF($H25="已改造",VLOOKUP($A25+1000,改造信息!$A$2:$AQ$1002,COLUMN(AS24)-8,0),VLOOKUP($A25,未改造信息!$A$2:$AQ$1002,COLUMN(AS24)-8,0))</f>
        <v>0</v>
      </c>
      <c r="AT25" s="442">
        <f>IF($H25="已改造",VLOOKUP($A25+1000,改造信息!$A$2:$AQ$1002,COLUMN(AT24)-8,0),VLOOKUP($A25,未改造信息!$A$2:$AQ$1002,COLUMN(AT24)-8,0))</f>
        <v>0</v>
      </c>
      <c r="AU25" s="442">
        <f>IF($H25="已改造",VLOOKUP($A25+1000,改造信息!$A$2:$AQ$1002,COLUMN(AU24)-8,0),VLOOKUP($A25,未改造信息!$A$2:$AQ$1002,COLUMN(AU24)-8,0))</f>
        <v>16</v>
      </c>
      <c r="AV25" s="442">
        <f>IF($H25="已改造",VLOOKUP($A25+1000,改造信息!$A$2:$AQ$1002,COLUMN(AV24)-8,0),VLOOKUP($A25,未改造信息!$A$2:$AQ$1002,COLUMN(AV24)-8,0))</f>
        <v>32</v>
      </c>
      <c r="AW25" s="445" t="s">
        <v>92</v>
      </c>
      <c r="AX25" s="445" t="s">
        <v>92</v>
      </c>
      <c r="AY25" s="442" t="str">
        <f>IF($H25="已改造",VLOOKUP($A25+1000,改造信息!$A$2:$AQ$1002,COLUMN(AY24)-10,0),VLOOKUP($A25,未改造信息!$A$2:$AQ$1002,COLUMN(AY24)-10,0))</f>
        <v>舰攻队出击</v>
      </c>
      <c r="AZ25" s="442">
        <f>IF($H25="已改造",VLOOKUP($A25+1000,改造信息!$A$2:$AQ$1002,COLUMN(AZ24)-10,0),VLOOKUP($A25,未改造信息!$A$2:$AQ$1002,COLUMN(AZ24)-10,0))</f>
        <v>0</v>
      </c>
      <c r="BA25" s="445" t="s">
        <v>92</v>
      </c>
      <c r="BB25" s="445" t="s">
        <v>92</v>
      </c>
      <c r="BC25" s="446" t="str">
        <f>IF($H25="尚未改造",VLOOKUP($A25,未改造信息!$A$2:$AQ$1002,COLUMN(BC24)-12,0),"0")</f>
        <v>等级80|航母核心20|油500|钢3000|铝1200</v>
      </c>
      <c r="BD25" s="442">
        <f>VLOOKUP($A25,未改造信息!$A$2:$BA$1002,COLUMN(BD24)-12,0)</f>
        <v>0</v>
      </c>
      <c r="BE25" s="442" t="s">
        <v>95</v>
      </c>
      <c r="BF25" s="445" t="s">
        <v>92</v>
      </c>
      <c r="BG25" s="445" t="s">
        <v>92</v>
      </c>
      <c r="BH25" s="446"/>
      <c r="BI25" s="442"/>
      <c r="BK25" s="446"/>
      <c r="BL25" s="442"/>
      <c r="BN25" s="446"/>
      <c r="BO25" s="442"/>
      <c r="BQ25" s="445" t="s">
        <v>92</v>
      </c>
      <c r="BR25" s="442"/>
      <c r="BS25" s="442"/>
      <c r="BT25" s="442"/>
      <c r="BU25" s="442"/>
      <c r="BV25" s="442"/>
    </row>
    <row r="26" spans="1:74">
      <c r="A26" s="442">
        <v>24</v>
      </c>
      <c r="B26" s="442" t="str">
        <f>IF($H26="已改造",VLOOKUP($A26+1000,改造信息!$A$2:$AQ$1002,COLUMN(B25),0),VLOOKUP($A26,未改造信息!$A$2:$AQ$1002,COLUMN(B25),0))</f>
        <v>J</v>
      </c>
      <c r="C26" s="442" t="str">
        <f>IF($H26="已改造",VLOOKUP($A26+1000,改造信息!$A$2:$AQ$1002,COLUMN(C25),0),VLOOKUP($A26,未改造信息!$A$2:$AQ$1002,COLUMN(C25),0))</f>
        <v>轻型航母</v>
      </c>
      <c r="D26" s="442">
        <f>IF($H26="已改造",VLOOKUP($A26+1000,改造信息!$A$2:$AQ$1002,COLUMN(D25),0),VLOOKUP($A26,未改造信息!$A$2:$AQ$1002,COLUMN(D25),0))</f>
        <v>4</v>
      </c>
      <c r="E26" s="442" t="str">
        <f>IF($H26="已改造",VLOOKUP($A26+1000,改造信息!$A$2:$AQ$1002,COLUMN(E25),0),VLOOKUP($A26,未改造信息!$A$2:$AQ$1002,COLUMN(E25),0))</f>
        <v>祥凤</v>
      </c>
      <c r="F26" s="442" t="str">
        <f>VLOOKUP(A26,未改造信息!$A$2:$F$1000,COLUMN(F25),0)</f>
        <v>未拥有</v>
      </c>
      <c r="H26" s="442" t="str">
        <f>IF(COUNTIF(改造信息!$A$2:$A$196,A26+1000),IF(VLOOKUP(A26+1000,改造信息!$A$2:$F$502,6,0)="已拥有","已改造","尚未改造"),"未开放改造")</f>
        <v>尚未改造</v>
      </c>
      <c r="I26" s="442" t="str">
        <f t="shared" si="0"/>
        <v>仅打捞可获取</v>
      </c>
      <c r="J26" s="445" t="s">
        <v>92</v>
      </c>
      <c r="K26" s="442" t="str">
        <f>IF($H26="已改造",VLOOKUP($A26+1000,改造信息!$A$2:$AQ$1002,COLUMN(K25)-4,0),VLOOKUP($A26,未改造信息!$A$2:$AQ$1002,COLUMN(K25)-4,0))</f>
        <v>护卫舰</v>
      </c>
      <c r="L26" s="442" t="str">
        <f>IF($H26="已改造",VLOOKUP($A26+1000,改造信息!$A$2:$AQ$1002,COLUMN(L25)-4,0),VLOOKUP($A26,未改造信息!$A$2:$AQ$1002,COLUMN(L25)-4,0))</f>
        <v>中型舰</v>
      </c>
      <c r="M26" s="442">
        <f>IF($H26="已改造",VLOOKUP($A26+1000,改造信息!$A$2:$AQ$1002,COLUMN(M25)-4,0),VLOOKUP($A26,未改造信息!$A$2:$AQ$1002,COLUMN(M25)-4,0))</f>
        <v>2</v>
      </c>
      <c r="N26" s="442">
        <f>IF($H26="已改造",VLOOKUP($A26+1000,改造信息!$A$2:$AQ$1002,COLUMN(N25)-4,0),VLOOKUP($A26,未改造信息!$A$2:$AQ$1002,COLUMN(N25)-4,0))</f>
        <v>3</v>
      </c>
      <c r="O26" s="442">
        <f>IF($H26="已改造",VLOOKUP($A26+1000,改造信息!$A$2:$AQ$1002,COLUMN(O25)-4,0),VLOOKUP($A26,未改造信息!$A$2:$AQ$1002,COLUMN(O25)-4,0))</f>
        <v>32</v>
      </c>
      <c r="P26" s="442">
        <f>IF($H26="已改造",VLOOKUP($A26+1000,改造信息!$A$2:$AQ$1002,COLUMN(P25)-4,0),VLOOKUP($A26,未改造信息!$A$2:$AQ$1002,COLUMN(P25)-4,0))</f>
        <v>0</v>
      </c>
      <c r="Q26" s="442">
        <f>IF($H26="已改造",VLOOKUP($A26+1000,改造信息!$A$2:$AQ$1002,COLUMN(Q25)-4,0),VLOOKUP($A26,未改造信息!$A$2:$AQ$1002,COLUMN(Q25)-4,0))</f>
        <v>20</v>
      </c>
      <c r="R26" s="442">
        <f>IF($H26="已改造",VLOOKUP($A26+1000,改造信息!$A$2:$AQ$1002,COLUMN(R25)-4,0),VLOOKUP($A26,未改造信息!$A$2:$AQ$1002,COLUMN(R25)-4,0))</f>
        <v>37</v>
      </c>
      <c r="S26" s="442">
        <f>IF($H26="已改造",VLOOKUP($A26+1000,改造信息!$A$2:$AQ$1002,COLUMN(S25)-4,0),VLOOKUP($A26,未改造信息!$A$2:$AQ$1002,COLUMN(S25)-4,0))</f>
        <v>0</v>
      </c>
      <c r="T26" s="442">
        <f>IF($H26="已改造",VLOOKUP($A26+1000,改造信息!$A$2:$AQ$1002,COLUMN(T25)-4,0),VLOOKUP($A26,未改造信息!$A$2:$AQ$1002,COLUMN(T25)-4,0))</f>
        <v>48</v>
      </c>
      <c r="U26" s="442">
        <f>IF($H26="已改造",VLOOKUP($A26+1000,改造信息!$A$2:$AQ$1002,COLUMN(U25)-4,0),VLOOKUP($A26,未改造信息!$A$2:$AQ$1002,COLUMN(U25)-4,0))</f>
        <v>0</v>
      </c>
      <c r="V26" s="442">
        <f>IF($H26="已改造",VLOOKUP($A26+1000,改造信息!$A$2:$AQ$1002,COLUMN(V25)-4,0),VLOOKUP($A26,未改造信息!$A$2:$AQ$1002,COLUMN(V25)-4,0))</f>
        <v>63</v>
      </c>
      <c r="W26" s="442">
        <f>IF($H26="已改造",VLOOKUP($A26+1000,改造信息!$A$2:$AQ$1002,COLUMN(W25)-4,0),VLOOKUP($A26,未改造信息!$A$2:$AQ$1002,COLUMN(W25)-4,0))</f>
        <v>52</v>
      </c>
      <c r="X26" s="442">
        <f>IF($H26="已改造",VLOOKUP($A26+1000,改造信息!$A$2:$AQ$1002,COLUMN(X25)-4,0),VLOOKUP($A26,未改造信息!$A$2:$AQ$1002,COLUMN(X25)-4,0))</f>
        <v>90</v>
      </c>
      <c r="Y26" s="442">
        <f>IF($H26="已改造",VLOOKUP($A26+1000,改造信息!$A$2:$AQ$1002,COLUMN(Y25)-4,0),VLOOKUP($A26,未改造信息!$A$2:$AQ$1002,COLUMN(Y25)-4,0))</f>
        <v>12</v>
      </c>
      <c r="Z26" s="442">
        <f>IF($H26="已改造",VLOOKUP($A26+1000,改造信息!$A$2:$AQ$1002,COLUMN(Z25)-4,0),VLOOKUP($A26,未改造信息!$A$2:$AQ$1002,COLUMN(Z25)-4,0))</f>
        <v>29</v>
      </c>
      <c r="AA26" s="442" t="str">
        <f>IF($H26="已改造",VLOOKUP($A26+1000,改造信息!$A$2:$AQ$1002,COLUMN(AA25)-4,0),VLOOKUP($A26,未改造信息!$A$2:$AQ$1002,COLUMN(AA25)-4,0))</f>
        <v>短</v>
      </c>
      <c r="AB26" s="442" t="str">
        <f>IF($H26="已改造",VLOOKUP($A26+1000,改造信息!$A$2:$AQ$1002,COLUMN(AB25)-4,0),VLOOKUP($A26,未改造信息!$A$2:$AQ$1002,COLUMN(AB25)-4,0))</f>
        <v>[17,12,3,0]</v>
      </c>
      <c r="AC26" s="442">
        <f>IF($H26="已改造",VLOOKUP($A26+1000,改造信息!$A$2:$AQ$1002,COLUMN(AC25)-4,0),VLOOKUP($A26,未改造信息!$A$2:$AQ$1002,COLUMN(AC25)-4,0))</f>
        <v>32</v>
      </c>
      <c r="AD26" s="442">
        <f>IF($H26="已改造",VLOOKUP($A26+1000,改造信息!$A$2:$AQ$1002,COLUMN(AD25)-4,0),VLOOKUP($A26,未改造信息!$A$2:$AQ$1002,COLUMN(AD25)-4,0))</f>
        <v>3</v>
      </c>
      <c r="AE26" s="446" t="str">
        <f>IF($H26="已改造",VLOOKUP($A26+1000,改造信息!$A$2:$AQ$1002,COLUMN(AE25)-4,0),VLOOKUP($A26,未改造信息!$A$2:$AQ$1002,COLUMN(AE25)-4,0))</f>
        <v>九九式舰爆|九七式舰攻</v>
      </c>
      <c r="AF26" s="445" t="s">
        <v>92</v>
      </c>
      <c r="AG26" s="445" t="s">
        <v>92</v>
      </c>
      <c r="AH26" s="442">
        <f>IF($H26="已改造",VLOOKUP($A26+1000,改造信息!$A$2:$AQ$1002,COLUMN(AH25)-6,0),VLOOKUP($A26,未改造信息!$A$2:$AQ$1002,COLUMN(AH25)-6,0))</f>
        <v>35</v>
      </c>
      <c r="AI26" s="442">
        <f>IF($H26="已改造",VLOOKUP($A26+1000,改造信息!$A$2:$AQ$1002,COLUMN(AI25)-6,0),VLOOKUP($A26,未改造信息!$A$2:$AQ$1002,COLUMN(AI25)-6,0))</f>
        <v>35</v>
      </c>
      <c r="AJ26" s="442">
        <f>IF($H26="已改造",VLOOKUP($A26+1000,改造信息!$A$2:$AQ$1002,COLUMN(AJ25)-6,0),VLOOKUP($A26,未改造信息!$A$2:$AQ$1002,COLUMN(AJ25)-6,0))</f>
        <v>1.28</v>
      </c>
      <c r="AK26" s="442">
        <f>IF($H26="已改造",VLOOKUP($A26+1000,改造信息!$A$2:$AQ$1002,COLUMN(AK25)-6,0),VLOOKUP($A26,未改造信息!$A$2:$AQ$1002,COLUMN(AK25)-6,0))</f>
        <v>2.4</v>
      </c>
      <c r="AL26" s="442">
        <f>IF($H26="已改造",VLOOKUP($A26+1000,改造信息!$A$2:$AQ$1002,COLUMN(AL25)-6,0),VLOOKUP($A26,未改造信息!$A$2:$AQ$1002,COLUMN(AL25)-6,0))</f>
        <v>0.75</v>
      </c>
      <c r="AM26" s="445" t="s">
        <v>92</v>
      </c>
      <c r="AN26" s="445" t="s">
        <v>92</v>
      </c>
      <c r="AO26" s="442">
        <f>IF($H26="已改造",VLOOKUP($A26+1000,改造信息!$A$2:$AQ$1002,COLUMN(AO25)-8,0),VLOOKUP($A26,未改造信息!$A$2:$AQ$1002,COLUMN(AO25)-8,0))</f>
        <v>20</v>
      </c>
      <c r="AP26" s="442">
        <f>IF($H26="已改造",VLOOKUP($A26+1000,改造信息!$A$2:$AQ$1002,COLUMN(AP25)-8,0),VLOOKUP($A26,未改造信息!$A$2:$AQ$1002,COLUMN(AP25)-8,0))</f>
        <v>30</v>
      </c>
      <c r="AQ26" s="442">
        <f>IF($H26="已改造",VLOOKUP($A26+1000,改造信息!$A$2:$AQ$1002,COLUMN(AQ25)-8,0),VLOOKUP($A26,未改造信息!$A$2:$AQ$1002,COLUMN(AQ25)-8,0))</f>
        <v>50</v>
      </c>
      <c r="AR26" s="442">
        <f>IF($H26="已改造",VLOOKUP($A26+1000,改造信息!$A$2:$AQ$1002,COLUMN(AR25)-8,0),VLOOKUP($A26,未改造信息!$A$2:$AQ$1002,COLUMN(AR25)-8,0))</f>
        <v>20</v>
      </c>
      <c r="AS26" s="442">
        <f>IF($H26="已改造",VLOOKUP($A26+1000,改造信息!$A$2:$AQ$1002,COLUMN(AS25)-8,0),VLOOKUP($A26,未改造信息!$A$2:$AQ$1002,COLUMN(AS25)-8,0))</f>
        <v>0</v>
      </c>
      <c r="AT26" s="442">
        <f>IF($H26="已改造",VLOOKUP($A26+1000,改造信息!$A$2:$AQ$1002,COLUMN(AT25)-8,0),VLOOKUP($A26,未改造信息!$A$2:$AQ$1002,COLUMN(AT25)-8,0))</f>
        <v>0</v>
      </c>
      <c r="AU26" s="442">
        <f>IF($H26="已改造",VLOOKUP($A26+1000,改造信息!$A$2:$AQ$1002,COLUMN(AU25)-8,0),VLOOKUP($A26,未改造信息!$A$2:$AQ$1002,COLUMN(AU25)-8,0))</f>
        <v>9</v>
      </c>
      <c r="AV26" s="442">
        <f>IF($H26="已改造",VLOOKUP($A26+1000,改造信息!$A$2:$AQ$1002,COLUMN(AV25)-8,0),VLOOKUP($A26,未改造信息!$A$2:$AQ$1002,COLUMN(AV25)-8,0))</f>
        <v>18</v>
      </c>
      <c r="AW26" s="445" t="s">
        <v>92</v>
      </c>
      <c r="AX26" s="445" t="s">
        <v>92</v>
      </c>
      <c r="AY26" s="442">
        <f>IF($H26="已改造",VLOOKUP($A26+1000,改造信息!$A$2:$AQ$1002,COLUMN(AY25)-10,0),VLOOKUP($A26,未改造信息!$A$2:$AQ$1002,COLUMN(AY25)-10,0))</f>
        <v>0</v>
      </c>
      <c r="AZ26" s="442">
        <f>IF($H26="已改造",VLOOKUP($A26+1000,改造信息!$A$2:$AQ$1002,COLUMN(AZ25)-10,0),VLOOKUP($A26,未改造信息!$A$2:$AQ$1002,COLUMN(AZ25)-10,0))</f>
        <v>0</v>
      </c>
      <c r="BA26" s="445" t="s">
        <v>92</v>
      </c>
      <c r="BB26" s="445" t="s">
        <v>92</v>
      </c>
      <c r="BC26" s="446" t="str">
        <f>IF($H26="尚未改造",VLOOKUP($A26,未改造信息!$A$2:$AQ$1002,COLUMN(BC25)-12,0),"0")</f>
        <v>等级55|航母核心8|油350|钢600|铝750</v>
      </c>
      <c r="BD26" s="442">
        <f>VLOOKUP($A26,未改造信息!$A$2:$BA$1002,COLUMN(BD25)-12,0)</f>
        <v>0</v>
      </c>
      <c r="BE26" s="442" t="s">
        <v>94</v>
      </c>
      <c r="BF26" s="445" t="s">
        <v>92</v>
      </c>
      <c r="BG26" s="445" t="s">
        <v>92</v>
      </c>
      <c r="BH26" s="446"/>
      <c r="BI26" s="442"/>
      <c r="BK26" s="446"/>
      <c r="BL26" s="442"/>
      <c r="BN26" s="446"/>
      <c r="BO26" s="442"/>
      <c r="BQ26" s="445" t="s">
        <v>92</v>
      </c>
      <c r="BR26" s="442"/>
      <c r="BS26" s="442"/>
      <c r="BT26" s="442"/>
      <c r="BU26" s="442"/>
      <c r="BV26" s="442"/>
    </row>
    <row r="27" spans="1:74">
      <c r="A27" s="442">
        <v>25</v>
      </c>
      <c r="B27" s="442" t="str">
        <f>IF($H27="已改造",VLOOKUP($A27+1000,改造信息!$A$2:$AQ$1002,COLUMN(B26),0),VLOOKUP($A27,未改造信息!$A$2:$AQ$1002,COLUMN(B26),0))</f>
        <v>J</v>
      </c>
      <c r="C27" s="442" t="str">
        <f>IF($H27="已改造",VLOOKUP($A27+1000,改造信息!$A$2:$AQ$1002,COLUMN(C26),0),VLOOKUP($A27,未改造信息!$A$2:$AQ$1002,COLUMN(C26),0))</f>
        <v>轻型航母</v>
      </c>
      <c r="D27" s="442">
        <f>IF($H27="已改造",VLOOKUP($A27+1000,改造信息!$A$2:$AQ$1002,COLUMN(D26),0),VLOOKUP($A27,未改造信息!$A$2:$AQ$1002,COLUMN(D26),0))</f>
        <v>4</v>
      </c>
      <c r="E27" s="442" t="str">
        <f>IF($H27="已改造",VLOOKUP($A27+1000,改造信息!$A$2:$AQ$1002,COLUMN(E26),0),VLOOKUP($A27,未改造信息!$A$2:$AQ$1002,COLUMN(E26),0))</f>
        <v>瑞凤</v>
      </c>
      <c r="F27" s="442" t="str">
        <f>VLOOKUP(A27,未改造信息!$A$2:$F$1000,COLUMN(F26),0)</f>
        <v>未拥有</v>
      </c>
      <c r="H27" s="442" t="str">
        <f>IF(COUNTIF(改造信息!$A$2:$A$196,A27+1000),IF(VLOOKUP(A27+1000,改造信息!$A$2:$F$502,6,0)="已拥有","已改造","尚未改造"),"未开放改造")</f>
        <v>尚未改造</v>
      </c>
      <c r="I27" s="442" t="str">
        <f t="shared" si="0"/>
        <v>仅打捞可获取</v>
      </c>
      <c r="J27" s="445" t="s">
        <v>92</v>
      </c>
      <c r="K27" s="442" t="str">
        <f>IF($H27="已改造",VLOOKUP($A27+1000,改造信息!$A$2:$AQ$1002,COLUMN(K26)-4,0),VLOOKUP($A27,未改造信息!$A$2:$AQ$1002,COLUMN(K26)-4,0))</f>
        <v>护卫舰</v>
      </c>
      <c r="L27" s="442" t="str">
        <f>IF($H27="已改造",VLOOKUP($A27+1000,改造信息!$A$2:$AQ$1002,COLUMN(L26)-4,0),VLOOKUP($A27,未改造信息!$A$2:$AQ$1002,COLUMN(L26)-4,0))</f>
        <v>中型舰</v>
      </c>
      <c r="M27" s="442">
        <f>IF($H27="已改造",VLOOKUP($A27+1000,改造信息!$A$2:$AQ$1002,COLUMN(M26)-4,0),VLOOKUP($A27,未改造信息!$A$2:$AQ$1002,COLUMN(M26)-4,0))</f>
        <v>2</v>
      </c>
      <c r="N27" s="442">
        <f>IF($H27="已改造",VLOOKUP($A27+1000,改造信息!$A$2:$AQ$1002,COLUMN(N26)-4,0),VLOOKUP($A27,未改造信息!$A$2:$AQ$1002,COLUMN(N26)-4,0))</f>
        <v>3</v>
      </c>
      <c r="O27" s="442">
        <f>IF($H27="已改造",VLOOKUP($A27+1000,改造信息!$A$2:$AQ$1002,COLUMN(O26)-4,0),VLOOKUP($A27,未改造信息!$A$2:$AQ$1002,COLUMN(O26)-4,0))</f>
        <v>32</v>
      </c>
      <c r="P27" s="442">
        <f>IF($H27="已改造",VLOOKUP($A27+1000,改造信息!$A$2:$AQ$1002,COLUMN(P26)-4,0),VLOOKUP($A27,未改造信息!$A$2:$AQ$1002,COLUMN(P26)-4,0))</f>
        <v>0</v>
      </c>
      <c r="Q27" s="442">
        <f>IF($H27="已改造",VLOOKUP($A27+1000,改造信息!$A$2:$AQ$1002,COLUMN(Q26)-4,0),VLOOKUP($A27,未改造信息!$A$2:$AQ$1002,COLUMN(Q26)-4,0))</f>
        <v>20</v>
      </c>
      <c r="R27" s="442">
        <f>IF($H27="已改造",VLOOKUP($A27+1000,改造信息!$A$2:$AQ$1002,COLUMN(R26)-4,0),VLOOKUP($A27,未改造信息!$A$2:$AQ$1002,COLUMN(R26)-4,0))</f>
        <v>37</v>
      </c>
      <c r="S27" s="442">
        <f>IF($H27="已改造",VLOOKUP($A27+1000,改造信息!$A$2:$AQ$1002,COLUMN(S26)-4,0),VLOOKUP($A27,未改造信息!$A$2:$AQ$1002,COLUMN(S26)-4,0))</f>
        <v>0</v>
      </c>
      <c r="T27" s="442">
        <f>IF($H27="已改造",VLOOKUP($A27+1000,改造信息!$A$2:$AQ$1002,COLUMN(T26)-4,0),VLOOKUP($A27,未改造信息!$A$2:$AQ$1002,COLUMN(T26)-4,0))</f>
        <v>48</v>
      </c>
      <c r="U27" s="442">
        <f>IF($H27="已改造",VLOOKUP($A27+1000,改造信息!$A$2:$AQ$1002,COLUMN(U26)-4,0),VLOOKUP($A27,未改造信息!$A$2:$AQ$1002,COLUMN(U26)-4,0))</f>
        <v>0</v>
      </c>
      <c r="V27" s="442">
        <f>IF($H27="已改造",VLOOKUP($A27+1000,改造信息!$A$2:$AQ$1002,COLUMN(V26)-4,0),VLOOKUP($A27,未改造信息!$A$2:$AQ$1002,COLUMN(V26)-4,0))</f>
        <v>63</v>
      </c>
      <c r="W27" s="442">
        <f>IF($H27="已改造",VLOOKUP($A27+1000,改造信息!$A$2:$AQ$1002,COLUMN(W26)-4,0),VLOOKUP($A27,未改造信息!$A$2:$AQ$1002,COLUMN(W26)-4,0))</f>
        <v>52</v>
      </c>
      <c r="X27" s="442">
        <f>IF($H27="已改造",VLOOKUP($A27+1000,改造信息!$A$2:$AQ$1002,COLUMN(X26)-4,0),VLOOKUP($A27,未改造信息!$A$2:$AQ$1002,COLUMN(X26)-4,0))</f>
        <v>90</v>
      </c>
      <c r="Y27" s="442">
        <f>IF($H27="已改造",VLOOKUP($A27+1000,改造信息!$A$2:$AQ$1002,COLUMN(Y26)-4,0),VLOOKUP($A27,未改造信息!$A$2:$AQ$1002,COLUMN(Y26)-4,0))</f>
        <v>20</v>
      </c>
      <c r="Z27" s="442">
        <f>IF($H27="已改造",VLOOKUP($A27+1000,改造信息!$A$2:$AQ$1002,COLUMN(Z26)-4,0),VLOOKUP($A27,未改造信息!$A$2:$AQ$1002,COLUMN(Z26)-4,0))</f>
        <v>29</v>
      </c>
      <c r="AA27" s="442" t="str">
        <f>IF($H27="已改造",VLOOKUP($A27+1000,改造信息!$A$2:$AQ$1002,COLUMN(AA26)-4,0),VLOOKUP($A27,未改造信息!$A$2:$AQ$1002,COLUMN(AA26)-4,0))</f>
        <v>短</v>
      </c>
      <c r="AB27" s="442" t="str">
        <f>IF($H27="已改造",VLOOKUP($A27+1000,改造信息!$A$2:$AQ$1002,COLUMN(AB26)-4,0),VLOOKUP($A27,未改造信息!$A$2:$AQ$1002,COLUMN(AB26)-4,0))</f>
        <v>[17,12,3,0]</v>
      </c>
      <c r="AC27" s="442">
        <f>IF($H27="已改造",VLOOKUP($A27+1000,改造信息!$A$2:$AQ$1002,COLUMN(AC26)-4,0),VLOOKUP($A27,未改造信息!$A$2:$AQ$1002,COLUMN(AC26)-4,0))</f>
        <v>32</v>
      </c>
      <c r="AD27" s="442">
        <f>IF($H27="已改造",VLOOKUP($A27+1000,改造信息!$A$2:$AQ$1002,COLUMN(AD26)-4,0),VLOOKUP($A27,未改造信息!$A$2:$AQ$1002,COLUMN(AD26)-4,0))</f>
        <v>3</v>
      </c>
      <c r="AE27" s="446" t="str">
        <f>IF($H27="已改造",VLOOKUP($A27+1000,改造信息!$A$2:$AQ$1002,COLUMN(AE26)-4,0),VLOOKUP($A27,未改造信息!$A$2:$AQ$1002,COLUMN(AE26)-4,0))</f>
        <v>九九式舰爆|九七式舰攻</v>
      </c>
      <c r="AF27" s="445" t="s">
        <v>92</v>
      </c>
      <c r="AG27" s="445" t="s">
        <v>92</v>
      </c>
      <c r="AH27" s="442">
        <f>IF($H27="已改造",VLOOKUP($A27+1000,改造信息!$A$2:$AQ$1002,COLUMN(AH26)-6,0),VLOOKUP($A27,未改造信息!$A$2:$AQ$1002,COLUMN(AH26)-6,0))</f>
        <v>35</v>
      </c>
      <c r="AI27" s="442">
        <f>IF($H27="已改造",VLOOKUP($A27+1000,改造信息!$A$2:$AQ$1002,COLUMN(AI26)-6,0),VLOOKUP($A27,未改造信息!$A$2:$AQ$1002,COLUMN(AI26)-6,0))</f>
        <v>35</v>
      </c>
      <c r="AJ27" s="442">
        <f>IF($H27="已改造",VLOOKUP($A27+1000,改造信息!$A$2:$AQ$1002,COLUMN(AJ26)-6,0),VLOOKUP($A27,未改造信息!$A$2:$AQ$1002,COLUMN(AJ26)-6,0))</f>
        <v>1.28</v>
      </c>
      <c r="AK27" s="442">
        <f>IF($H27="已改造",VLOOKUP($A27+1000,改造信息!$A$2:$AQ$1002,COLUMN(AK26)-6,0),VLOOKUP($A27,未改造信息!$A$2:$AQ$1002,COLUMN(AK26)-6,0))</f>
        <v>2.4</v>
      </c>
      <c r="AL27" s="442">
        <f>IF($H27="已改造",VLOOKUP($A27+1000,改造信息!$A$2:$AQ$1002,COLUMN(AL26)-6,0),VLOOKUP($A27,未改造信息!$A$2:$AQ$1002,COLUMN(AL26)-6,0))</f>
        <v>0.75</v>
      </c>
      <c r="AM27" s="445" t="s">
        <v>92</v>
      </c>
      <c r="AN27" s="445" t="s">
        <v>92</v>
      </c>
      <c r="AO27" s="442">
        <f>IF($H27="已改造",VLOOKUP($A27+1000,改造信息!$A$2:$AQ$1002,COLUMN(AO26)-8,0),VLOOKUP($A27,未改造信息!$A$2:$AQ$1002,COLUMN(AO26)-8,0))</f>
        <v>20</v>
      </c>
      <c r="AP27" s="442">
        <f>IF($H27="已改造",VLOOKUP($A27+1000,改造信息!$A$2:$AQ$1002,COLUMN(AP26)-8,0),VLOOKUP($A27,未改造信息!$A$2:$AQ$1002,COLUMN(AP26)-8,0))</f>
        <v>30</v>
      </c>
      <c r="AQ27" s="442">
        <f>IF($H27="已改造",VLOOKUP($A27+1000,改造信息!$A$2:$AQ$1002,COLUMN(AQ26)-8,0),VLOOKUP($A27,未改造信息!$A$2:$AQ$1002,COLUMN(AQ26)-8,0))</f>
        <v>50</v>
      </c>
      <c r="AR27" s="442">
        <f>IF($H27="已改造",VLOOKUP($A27+1000,改造信息!$A$2:$AQ$1002,COLUMN(AR26)-8,0),VLOOKUP($A27,未改造信息!$A$2:$AQ$1002,COLUMN(AR26)-8,0))</f>
        <v>20</v>
      </c>
      <c r="AS27" s="442">
        <f>IF($H27="已改造",VLOOKUP($A27+1000,改造信息!$A$2:$AQ$1002,COLUMN(AS26)-8,0),VLOOKUP($A27,未改造信息!$A$2:$AQ$1002,COLUMN(AS26)-8,0))</f>
        <v>0</v>
      </c>
      <c r="AT27" s="442">
        <f>IF($H27="已改造",VLOOKUP($A27+1000,改造信息!$A$2:$AQ$1002,COLUMN(AT26)-8,0),VLOOKUP($A27,未改造信息!$A$2:$AQ$1002,COLUMN(AT26)-8,0))</f>
        <v>0</v>
      </c>
      <c r="AU27" s="442">
        <f>IF($H27="已改造",VLOOKUP($A27+1000,改造信息!$A$2:$AQ$1002,COLUMN(AU26)-8,0),VLOOKUP($A27,未改造信息!$A$2:$AQ$1002,COLUMN(AU26)-8,0))</f>
        <v>9</v>
      </c>
      <c r="AV27" s="442">
        <f>IF($H27="已改造",VLOOKUP($A27+1000,改造信息!$A$2:$AQ$1002,COLUMN(AV26)-8,0),VLOOKUP($A27,未改造信息!$A$2:$AQ$1002,COLUMN(AV26)-8,0))</f>
        <v>18</v>
      </c>
      <c r="AW27" s="445" t="s">
        <v>92</v>
      </c>
      <c r="AX27" s="445" t="s">
        <v>92</v>
      </c>
      <c r="AY27" s="442">
        <f>IF($H27="已改造",VLOOKUP($A27+1000,改造信息!$A$2:$AQ$1002,COLUMN(AY26)-10,0),VLOOKUP($A27,未改造信息!$A$2:$AQ$1002,COLUMN(AY26)-10,0))</f>
        <v>0</v>
      </c>
      <c r="AZ27" s="442">
        <f>IF($H27="已改造",VLOOKUP($A27+1000,改造信息!$A$2:$AQ$1002,COLUMN(AZ26)-10,0),VLOOKUP($A27,未改造信息!$A$2:$AQ$1002,COLUMN(AZ26)-10,0))</f>
        <v>0</v>
      </c>
      <c r="BA27" s="445" t="s">
        <v>92</v>
      </c>
      <c r="BB27" s="445" t="s">
        <v>92</v>
      </c>
      <c r="BC27" s="446" t="str">
        <f>IF($H27="尚未改造",VLOOKUP($A27,未改造信息!$A$2:$AQ$1002,COLUMN(BC26)-12,0),"0")</f>
        <v>等级55|航母核心8|油300|钢650|铝750</v>
      </c>
      <c r="BD27" s="442">
        <f>VLOOKUP($A27,未改造信息!$A$2:$BA$1002,COLUMN(BD26)-12,0)</f>
        <v>0</v>
      </c>
      <c r="BE27" s="442" t="s">
        <v>94</v>
      </c>
      <c r="BF27" s="445" t="s">
        <v>92</v>
      </c>
      <c r="BG27" s="445" t="s">
        <v>92</v>
      </c>
      <c r="BH27" s="446"/>
      <c r="BI27" s="442"/>
      <c r="BK27" s="446"/>
      <c r="BL27" s="442"/>
      <c r="BN27" s="446"/>
      <c r="BO27" s="442"/>
      <c r="BQ27" s="445" t="s">
        <v>92</v>
      </c>
      <c r="BR27" s="442"/>
      <c r="BS27" s="442"/>
      <c r="BT27" s="442"/>
      <c r="BU27" s="442"/>
      <c r="BV27" s="442"/>
    </row>
    <row r="28" spans="1:74">
      <c r="A28" s="442">
        <v>26</v>
      </c>
      <c r="B28" s="442" t="str">
        <f>IF($H28="已改造",VLOOKUP($A28+1000,改造信息!$A$2:$AQ$1002,COLUMN(B27),0),VLOOKUP($A28,未改造信息!$A$2:$AQ$1002,COLUMN(B27),0))</f>
        <v>E</v>
      </c>
      <c r="C28" s="442" t="str">
        <f>IF($H28="已改造",VLOOKUP($A28+1000,改造信息!$A$2:$AQ$1002,COLUMN(C27),0),VLOOKUP($A28,未改造信息!$A$2:$AQ$1002,COLUMN(C27),0))</f>
        <v>轻型航母</v>
      </c>
      <c r="D28" s="442">
        <f>IF($H28="已改造",VLOOKUP($A28+1000,改造信息!$A$2:$AQ$1002,COLUMN(D27),0),VLOOKUP($A28,未改造信息!$A$2:$AQ$1002,COLUMN(D27),0))</f>
        <v>3</v>
      </c>
      <c r="E28" s="442" t="str">
        <f>IF($H28="已改造",VLOOKUP($A28+1000,改造信息!$A$2:$AQ$1002,COLUMN(E27),0),VLOOKUP($A28,未改造信息!$A$2:$AQ$1002,COLUMN(E27),0))</f>
        <v>百眼巨人</v>
      </c>
      <c r="F28" s="442" t="str">
        <f>VLOOKUP(A28,未改造信息!$A$2:$F$1000,COLUMN(F27),0)</f>
        <v>未拥有</v>
      </c>
      <c r="H28" s="442" t="str">
        <f>IF(COUNTIF(改造信息!$A$2:$A$196,A28+1000),IF(VLOOKUP(A28+1000,改造信息!$A$2:$F$502,6,0)="已拥有","已改造","尚未改造"),"未开放改造")</f>
        <v>尚未改造</v>
      </c>
      <c r="I28" s="442" t="str">
        <f t="shared" si="0"/>
        <v>仅打捞可获取</v>
      </c>
      <c r="J28" s="445" t="s">
        <v>92</v>
      </c>
      <c r="K28" s="442" t="str">
        <f>IF($H28="已改造",VLOOKUP($A28+1000,改造信息!$A$2:$AQ$1002,COLUMN(K27)-4,0),VLOOKUP($A28,未改造信息!$A$2:$AQ$1002,COLUMN(K27)-4,0))</f>
        <v>护卫舰</v>
      </c>
      <c r="L28" s="442" t="str">
        <f>IF($H28="已改造",VLOOKUP($A28+1000,改造信息!$A$2:$AQ$1002,COLUMN(L27)-4,0),VLOOKUP($A28,未改造信息!$A$2:$AQ$1002,COLUMN(L27)-4,0))</f>
        <v>中型舰</v>
      </c>
      <c r="M28" s="442">
        <f>IF($H28="已改造",VLOOKUP($A28+1000,改造信息!$A$2:$AQ$1002,COLUMN(M27)-4,0),VLOOKUP($A28,未改造信息!$A$2:$AQ$1002,COLUMN(M27)-4,0))</f>
        <v>0</v>
      </c>
      <c r="N28" s="442">
        <f>IF($H28="已改造",VLOOKUP($A28+1000,改造信息!$A$2:$AQ$1002,COLUMN(N27)-4,0),VLOOKUP($A28,未改造信息!$A$2:$AQ$1002,COLUMN(N27)-4,0))</f>
        <v>2</v>
      </c>
      <c r="O28" s="442">
        <f>IF($H28="已改造",VLOOKUP($A28+1000,改造信息!$A$2:$AQ$1002,COLUMN(O27)-4,0),VLOOKUP($A28,未改造信息!$A$2:$AQ$1002,COLUMN(O27)-4,0))</f>
        <v>23</v>
      </c>
      <c r="P28" s="442">
        <f>IF($H28="已改造",VLOOKUP($A28+1000,改造信息!$A$2:$AQ$1002,COLUMN(P27)-4,0),VLOOKUP($A28,未改造信息!$A$2:$AQ$1002,COLUMN(P27)-4,0))</f>
        <v>1</v>
      </c>
      <c r="Q28" s="442">
        <f>IF($H28="已改造",VLOOKUP($A28+1000,改造信息!$A$2:$AQ$1002,COLUMN(Q27)-4,0),VLOOKUP($A28,未改造信息!$A$2:$AQ$1002,COLUMN(Q27)-4,0))</f>
        <v>15</v>
      </c>
      <c r="R28" s="442">
        <f>IF($H28="已改造",VLOOKUP($A28+1000,改造信息!$A$2:$AQ$1002,COLUMN(R27)-4,0),VLOOKUP($A28,未改造信息!$A$2:$AQ$1002,COLUMN(R27)-4,0))</f>
        <v>26</v>
      </c>
      <c r="S28" s="442">
        <f>IF($H28="已改造",VLOOKUP($A28+1000,改造信息!$A$2:$AQ$1002,COLUMN(S27)-4,0),VLOOKUP($A28,未改造信息!$A$2:$AQ$1002,COLUMN(S27)-4,0))</f>
        <v>0</v>
      </c>
      <c r="T28" s="442">
        <f>IF($H28="已改造",VLOOKUP($A28+1000,改造信息!$A$2:$AQ$1002,COLUMN(T27)-4,0),VLOOKUP($A28,未改造信息!$A$2:$AQ$1002,COLUMN(T27)-4,0))</f>
        <v>40</v>
      </c>
      <c r="U28" s="442">
        <f>IF($H28="已改造",VLOOKUP($A28+1000,改造信息!$A$2:$AQ$1002,COLUMN(U27)-4,0),VLOOKUP($A28,未改造信息!$A$2:$AQ$1002,COLUMN(U27)-4,0))</f>
        <v>0</v>
      </c>
      <c r="V28" s="442">
        <f>IF($H28="已改造",VLOOKUP($A28+1000,改造信息!$A$2:$AQ$1002,COLUMN(V27)-4,0),VLOOKUP($A28,未改造信息!$A$2:$AQ$1002,COLUMN(V27)-4,0))</f>
        <v>57</v>
      </c>
      <c r="W28" s="442">
        <f>IF($H28="已改造",VLOOKUP($A28+1000,改造信息!$A$2:$AQ$1002,COLUMN(W27)-4,0),VLOOKUP($A28,未改造信息!$A$2:$AQ$1002,COLUMN(W27)-4,0))</f>
        <v>38</v>
      </c>
      <c r="X28" s="442">
        <f>IF($H28="已改造",VLOOKUP($A28+1000,改造信息!$A$2:$AQ$1002,COLUMN(X27)-4,0),VLOOKUP($A28,未改造信息!$A$2:$AQ$1002,COLUMN(X27)-4,0))</f>
        <v>89</v>
      </c>
      <c r="Y28" s="442">
        <f>IF($H28="已改造",VLOOKUP($A28+1000,改造信息!$A$2:$AQ$1002,COLUMN(Y27)-4,0),VLOOKUP($A28,未改造信息!$A$2:$AQ$1002,COLUMN(Y27)-4,0))</f>
        <v>20</v>
      </c>
      <c r="Z28" s="442">
        <f>IF($H28="已改造",VLOOKUP($A28+1000,改造信息!$A$2:$AQ$1002,COLUMN(Z27)-4,0),VLOOKUP($A28,未改造信息!$A$2:$AQ$1002,COLUMN(Z27)-4,0))</f>
        <v>20.7</v>
      </c>
      <c r="AA28" s="442" t="str">
        <f>IF($H28="已改造",VLOOKUP($A28+1000,改造信息!$A$2:$AQ$1002,COLUMN(AA27)-4,0),VLOOKUP($A28,未改造信息!$A$2:$AQ$1002,COLUMN(AA27)-4,0))</f>
        <v>短</v>
      </c>
      <c r="AB28" s="442" t="str">
        <f>IF($H28="已改造",VLOOKUP($A28+1000,改造信息!$A$2:$AQ$1002,COLUMN(AB27)-4,0),VLOOKUP($A28,未改造信息!$A$2:$AQ$1002,COLUMN(AB27)-4,0))</f>
        <v>[5,10,5,0]</v>
      </c>
      <c r="AC28" s="442">
        <f>IF($H28="已改造",VLOOKUP($A28+1000,改造信息!$A$2:$AQ$1002,COLUMN(AC27)-4,0),VLOOKUP($A28,未改造信息!$A$2:$AQ$1002,COLUMN(AC27)-4,0))</f>
        <v>20</v>
      </c>
      <c r="AD28" s="442">
        <f>IF($H28="已改造",VLOOKUP($A28+1000,改造信息!$A$2:$AQ$1002,COLUMN(AD27)-4,0),VLOOKUP($A28,未改造信息!$A$2:$AQ$1002,COLUMN(AD27)-4,0))</f>
        <v>3</v>
      </c>
      <c r="AE28" s="446" t="str">
        <f>IF($H28="已改造",VLOOKUP($A28+1000,改造信息!$A$2:$AQ$1002,COLUMN(AE27)-4,0),VLOOKUP($A28,未改造信息!$A$2:$AQ$1002,COLUMN(AE27)-4,0))</f>
        <v>剑鱼|E国单装4英寸炮</v>
      </c>
      <c r="AF28" s="445" t="s">
        <v>92</v>
      </c>
      <c r="AG28" s="445" t="s">
        <v>92</v>
      </c>
      <c r="AH28" s="442">
        <f>IF($H28="已改造",VLOOKUP($A28+1000,改造信息!$A$2:$AQ$1002,COLUMN(AH27)-6,0),VLOOKUP($A28,未改造信息!$A$2:$AQ$1002,COLUMN(AH27)-6,0))</f>
        <v>20</v>
      </c>
      <c r="AI28" s="442">
        <f>IF($H28="已改造",VLOOKUP($A28+1000,改造信息!$A$2:$AQ$1002,COLUMN(AI27)-6,0),VLOOKUP($A28,未改造信息!$A$2:$AQ$1002,COLUMN(AI27)-6,0))</f>
        <v>30</v>
      </c>
      <c r="AJ28" s="442">
        <f>IF($H28="已改造",VLOOKUP($A28+1000,改造信息!$A$2:$AQ$1002,COLUMN(AJ27)-6,0),VLOOKUP($A28,未改造信息!$A$2:$AQ$1002,COLUMN(AJ27)-6,0))</f>
        <v>0.96</v>
      </c>
      <c r="AK28" s="442">
        <f>IF($H28="已改造",VLOOKUP($A28+1000,改造信息!$A$2:$AQ$1002,COLUMN(AK27)-6,0),VLOOKUP($A28,未改造信息!$A$2:$AQ$1002,COLUMN(AK27)-6,0))</f>
        <v>1.8</v>
      </c>
      <c r="AL28" s="442">
        <f>IF($H28="已改造",VLOOKUP($A28+1000,改造信息!$A$2:$AQ$1002,COLUMN(AL27)-6,0),VLOOKUP($A28,未改造信息!$A$2:$AQ$1002,COLUMN(AL27)-6,0))</f>
        <v>0.75</v>
      </c>
      <c r="AM28" s="445" t="s">
        <v>92</v>
      </c>
      <c r="AN28" s="445" t="s">
        <v>92</v>
      </c>
      <c r="AO28" s="442">
        <f>IF($H28="已改造",VLOOKUP($A28+1000,改造信息!$A$2:$AQ$1002,COLUMN(AO27)-8,0),VLOOKUP($A28,未改造信息!$A$2:$AQ$1002,COLUMN(AO27)-8,0))</f>
        <v>20</v>
      </c>
      <c r="AP28" s="442">
        <f>IF($H28="已改造",VLOOKUP($A28+1000,改造信息!$A$2:$AQ$1002,COLUMN(AP27)-8,0),VLOOKUP($A28,未改造信息!$A$2:$AQ$1002,COLUMN(AP27)-8,0))</f>
        <v>30</v>
      </c>
      <c r="AQ28" s="442">
        <f>IF($H28="已改造",VLOOKUP($A28+1000,改造信息!$A$2:$AQ$1002,COLUMN(AQ27)-8,0),VLOOKUP($A28,未改造信息!$A$2:$AQ$1002,COLUMN(AQ27)-8,0))</f>
        <v>50</v>
      </c>
      <c r="AR28" s="442">
        <f>IF($H28="已改造",VLOOKUP($A28+1000,改造信息!$A$2:$AQ$1002,COLUMN(AR27)-8,0),VLOOKUP($A28,未改造信息!$A$2:$AQ$1002,COLUMN(AR27)-8,0))</f>
        <v>20</v>
      </c>
      <c r="AS28" s="442">
        <f>IF($H28="已改造",VLOOKUP($A28+1000,改造信息!$A$2:$AQ$1002,COLUMN(AS27)-8,0),VLOOKUP($A28,未改造信息!$A$2:$AQ$1002,COLUMN(AS27)-8,0))</f>
        <v>2</v>
      </c>
      <c r="AT28" s="442">
        <f>IF($H28="已改造",VLOOKUP($A28+1000,改造信息!$A$2:$AQ$1002,COLUMN(AT27)-8,0),VLOOKUP($A28,未改造信息!$A$2:$AQ$1002,COLUMN(AT27)-8,0))</f>
        <v>0</v>
      </c>
      <c r="AU28" s="442">
        <f>IF($H28="已改造",VLOOKUP($A28+1000,改造信息!$A$2:$AQ$1002,COLUMN(AU27)-8,0),VLOOKUP($A28,未改造信息!$A$2:$AQ$1002,COLUMN(AU27)-8,0))</f>
        <v>3</v>
      </c>
      <c r="AV28" s="442">
        <f>IF($H28="已改造",VLOOKUP($A28+1000,改造信息!$A$2:$AQ$1002,COLUMN(AV27)-8,0),VLOOKUP($A28,未改造信息!$A$2:$AQ$1002,COLUMN(AV27)-8,0))</f>
        <v>10</v>
      </c>
      <c r="AW28" s="445" t="s">
        <v>92</v>
      </c>
      <c r="AX28" s="445" t="s">
        <v>92</v>
      </c>
      <c r="AY28" s="442">
        <f>IF($H28="已改造",VLOOKUP($A28+1000,改造信息!$A$2:$AQ$1002,COLUMN(AY27)-10,0),VLOOKUP($A28,未改造信息!$A$2:$AQ$1002,COLUMN(AY27)-10,0))</f>
        <v>0</v>
      </c>
      <c r="AZ28" s="442">
        <f>IF($H28="已改造",VLOOKUP($A28+1000,改造信息!$A$2:$AQ$1002,COLUMN(AZ27)-10,0),VLOOKUP($A28,未改造信息!$A$2:$AQ$1002,COLUMN(AZ27)-10,0))</f>
        <v>0</v>
      </c>
      <c r="BA28" s="445" t="s">
        <v>92</v>
      </c>
      <c r="BB28" s="445" t="s">
        <v>92</v>
      </c>
      <c r="BC28" s="446" t="str">
        <f>IF($H28="尚未改造",VLOOKUP($A28,未改造信息!$A$2:$AQ$1002,COLUMN(BC27)-12,0),"0")</f>
        <v>等级35|航母核心5|油200|钢400|铝500</v>
      </c>
      <c r="BD28" s="442">
        <f>VLOOKUP($A28,未改造信息!$A$2:$BA$1002,COLUMN(BD27)-12,0)</f>
        <v>0</v>
      </c>
      <c r="BE28" s="442" t="s">
        <v>94</v>
      </c>
      <c r="BF28" s="445" t="s">
        <v>92</v>
      </c>
      <c r="BG28" s="445" t="s">
        <v>92</v>
      </c>
      <c r="BH28" s="446"/>
      <c r="BI28" s="442"/>
      <c r="BK28" s="446"/>
      <c r="BL28" s="442"/>
      <c r="BN28" s="446"/>
      <c r="BO28" s="442"/>
      <c r="BQ28" s="445" t="s">
        <v>92</v>
      </c>
      <c r="BR28" s="442"/>
      <c r="BS28" s="442"/>
      <c r="BT28" s="442"/>
      <c r="BU28" s="442"/>
      <c r="BV28" s="442"/>
    </row>
    <row r="29" spans="1:74">
      <c r="A29" s="442">
        <v>27</v>
      </c>
      <c r="B29" s="442" t="str">
        <f>IF($H29="已改造",VLOOKUP($A29+1000,改造信息!$A$2:$AQ$1002,COLUMN(B28),0),VLOOKUP($A29,未改造信息!$A$2:$AQ$1002,COLUMN(B28),0))</f>
        <v>U</v>
      </c>
      <c r="C29" s="442" t="str">
        <f>IF($H29="已改造",VLOOKUP($A29+1000,改造信息!$A$2:$AQ$1002,COLUMN(C28),0),VLOOKUP($A29,未改造信息!$A$2:$AQ$1002,COLUMN(C28),0))</f>
        <v>轻型航母</v>
      </c>
      <c r="D29" s="442">
        <f>IF($H29="已改造",VLOOKUP($A29+1000,改造信息!$A$2:$AQ$1002,COLUMN(D28),0),VLOOKUP($A29,未改造信息!$A$2:$AQ$1002,COLUMN(D28),0))</f>
        <v>3</v>
      </c>
      <c r="E29" s="442" t="str">
        <f>IF($H29="已改造",VLOOKUP($A29+1000,改造信息!$A$2:$AQ$1002,COLUMN(E28),0),VLOOKUP($A29,未改造信息!$A$2:$AQ$1002,COLUMN(E28),0))</f>
        <v>兰利</v>
      </c>
      <c r="F29" s="442" t="str">
        <f>VLOOKUP(A29,未改造信息!$A$2:$F$1000,COLUMN(F28),0)</f>
        <v>未拥有</v>
      </c>
      <c r="H29" s="442" t="str">
        <f>IF(COUNTIF(改造信息!$A$2:$A$196,A29+1000),IF(VLOOKUP(A29+1000,改造信息!$A$2:$F$502,6,0)="已拥有","已改造","尚未改造"),"未开放改造")</f>
        <v>尚未改造</v>
      </c>
      <c r="I29" s="442" t="str">
        <f t="shared" si="0"/>
        <v>仅打捞可获取</v>
      </c>
      <c r="J29" s="445" t="s">
        <v>92</v>
      </c>
      <c r="K29" s="442" t="str">
        <f>IF($H29="已改造",VLOOKUP($A29+1000,改造信息!$A$2:$AQ$1002,COLUMN(K28)-4,0),VLOOKUP($A29,未改造信息!$A$2:$AQ$1002,COLUMN(K28)-4,0))</f>
        <v>护卫舰</v>
      </c>
      <c r="L29" s="442" t="str">
        <f>IF($H29="已改造",VLOOKUP($A29+1000,改造信息!$A$2:$AQ$1002,COLUMN(L28)-4,0),VLOOKUP($A29,未改造信息!$A$2:$AQ$1002,COLUMN(L28)-4,0))</f>
        <v>中型舰</v>
      </c>
      <c r="M29" s="442">
        <f>IF($H29="已改造",VLOOKUP($A29+1000,改造信息!$A$2:$AQ$1002,COLUMN(M28)-4,0),VLOOKUP($A29,未改造信息!$A$2:$AQ$1002,COLUMN(M28)-4,0))</f>
        <v>0</v>
      </c>
      <c r="N29" s="442">
        <f>IF($H29="已改造",VLOOKUP($A29+1000,改造信息!$A$2:$AQ$1002,COLUMN(N28)-4,0),VLOOKUP($A29,未改造信息!$A$2:$AQ$1002,COLUMN(N28)-4,0))</f>
        <v>2</v>
      </c>
      <c r="O29" s="442">
        <f>IF($H29="已改造",VLOOKUP($A29+1000,改造信息!$A$2:$AQ$1002,COLUMN(O28)-4,0),VLOOKUP($A29,未改造信息!$A$2:$AQ$1002,COLUMN(O28)-4,0))</f>
        <v>24</v>
      </c>
      <c r="P29" s="442">
        <f>IF($H29="已改造",VLOOKUP($A29+1000,改造信息!$A$2:$AQ$1002,COLUMN(P28)-4,0),VLOOKUP($A29,未改造信息!$A$2:$AQ$1002,COLUMN(P28)-4,0))</f>
        <v>0</v>
      </c>
      <c r="Q29" s="442">
        <f>IF($H29="已改造",VLOOKUP($A29+1000,改造信息!$A$2:$AQ$1002,COLUMN(Q28)-4,0),VLOOKUP($A29,未改造信息!$A$2:$AQ$1002,COLUMN(Q28)-4,0))</f>
        <v>15</v>
      </c>
      <c r="R29" s="442">
        <f>IF($H29="已改造",VLOOKUP($A29+1000,改造信息!$A$2:$AQ$1002,COLUMN(R28)-4,0),VLOOKUP($A29,未改造信息!$A$2:$AQ$1002,COLUMN(R28)-4,0))</f>
        <v>26</v>
      </c>
      <c r="S29" s="442">
        <f>IF($H29="已改造",VLOOKUP($A29+1000,改造信息!$A$2:$AQ$1002,COLUMN(S28)-4,0),VLOOKUP($A29,未改造信息!$A$2:$AQ$1002,COLUMN(S28)-4,0))</f>
        <v>0</v>
      </c>
      <c r="T29" s="442">
        <f>IF($H29="已改造",VLOOKUP($A29+1000,改造信息!$A$2:$AQ$1002,COLUMN(T28)-4,0),VLOOKUP($A29,未改造信息!$A$2:$AQ$1002,COLUMN(T28)-4,0))</f>
        <v>40</v>
      </c>
      <c r="U29" s="442">
        <f>IF($H29="已改造",VLOOKUP($A29+1000,改造信息!$A$2:$AQ$1002,COLUMN(U28)-4,0),VLOOKUP($A29,未改造信息!$A$2:$AQ$1002,COLUMN(U28)-4,0))</f>
        <v>0</v>
      </c>
      <c r="V29" s="442">
        <f>IF($H29="已改造",VLOOKUP($A29+1000,改造信息!$A$2:$AQ$1002,COLUMN(V28)-4,0),VLOOKUP($A29,未改造信息!$A$2:$AQ$1002,COLUMN(V28)-4,0))</f>
        <v>59</v>
      </c>
      <c r="W29" s="442">
        <f>IF($H29="已改造",VLOOKUP($A29+1000,改造信息!$A$2:$AQ$1002,COLUMN(W28)-4,0),VLOOKUP($A29,未改造信息!$A$2:$AQ$1002,COLUMN(W28)-4,0))</f>
        <v>33</v>
      </c>
      <c r="X29" s="442">
        <f>IF($H29="已改造",VLOOKUP($A29+1000,改造信息!$A$2:$AQ$1002,COLUMN(X28)-4,0),VLOOKUP($A29,未改造信息!$A$2:$AQ$1002,COLUMN(X28)-4,0))</f>
        <v>89</v>
      </c>
      <c r="Y29" s="442">
        <f>IF($H29="已改造",VLOOKUP($A29+1000,改造信息!$A$2:$AQ$1002,COLUMN(Y28)-4,0),VLOOKUP($A29,未改造信息!$A$2:$AQ$1002,COLUMN(Y28)-4,0))</f>
        <v>20</v>
      </c>
      <c r="Z29" s="442">
        <f>IF($H29="已改造",VLOOKUP($A29+1000,改造信息!$A$2:$AQ$1002,COLUMN(Z28)-4,0),VLOOKUP($A29,未改造信息!$A$2:$AQ$1002,COLUMN(Z28)-4,0))</f>
        <v>15</v>
      </c>
      <c r="AA29" s="442" t="str">
        <f>IF($H29="已改造",VLOOKUP($A29+1000,改造信息!$A$2:$AQ$1002,COLUMN(AA28)-4,0),VLOOKUP($A29,未改造信息!$A$2:$AQ$1002,COLUMN(AA28)-4,0))</f>
        <v>短</v>
      </c>
      <c r="AB29" s="442" t="str">
        <f>IF($H29="已改造",VLOOKUP($A29+1000,改造信息!$A$2:$AQ$1002,COLUMN(AB28)-4,0),VLOOKUP($A29,未改造信息!$A$2:$AQ$1002,COLUMN(AB28)-4,0))</f>
        <v>[15,10,5,0]</v>
      </c>
      <c r="AC29" s="442">
        <f>IF($H29="已改造",VLOOKUP($A29+1000,改造信息!$A$2:$AQ$1002,COLUMN(AC28)-4,0),VLOOKUP($A29,未改造信息!$A$2:$AQ$1002,COLUMN(AC28)-4,0))</f>
        <v>30</v>
      </c>
      <c r="AD29" s="442">
        <f>IF($H29="已改造",VLOOKUP($A29+1000,改造信息!$A$2:$AQ$1002,COLUMN(AD28)-4,0),VLOOKUP($A29,未改造信息!$A$2:$AQ$1002,COLUMN(AD28)-4,0))</f>
        <v>3</v>
      </c>
      <c r="AE29" s="446" t="str">
        <f>IF($H29="已改造",VLOOKUP($A29+1000,改造信息!$A$2:$AQ$1002,COLUMN(AE28)-4,0),VLOOKUP($A29,未改造信息!$A$2:$AQ$1002,COLUMN(AE28)-4,0))</f>
        <v>F2A水牛</v>
      </c>
      <c r="AF29" s="445" t="s">
        <v>92</v>
      </c>
      <c r="AG29" s="445" t="s">
        <v>92</v>
      </c>
      <c r="AH29" s="442">
        <f>IF($H29="已改造",VLOOKUP($A29+1000,改造信息!$A$2:$AQ$1002,COLUMN(AH28)-6,0),VLOOKUP($A29,未改造信息!$A$2:$AQ$1002,COLUMN(AH28)-6,0))</f>
        <v>25</v>
      </c>
      <c r="AI29" s="442">
        <f>IF($H29="已改造",VLOOKUP($A29+1000,改造信息!$A$2:$AQ$1002,COLUMN(AI28)-6,0),VLOOKUP($A29,未改造信息!$A$2:$AQ$1002,COLUMN(AI28)-6,0))</f>
        <v>30</v>
      </c>
      <c r="AJ29" s="442">
        <f>IF($H29="已改造",VLOOKUP($A29+1000,改造信息!$A$2:$AQ$1002,COLUMN(AJ28)-6,0),VLOOKUP($A29,未改造信息!$A$2:$AQ$1002,COLUMN(AJ28)-6,0))</f>
        <v>0.96</v>
      </c>
      <c r="AK29" s="442">
        <f>IF($H29="已改造",VLOOKUP($A29+1000,改造信息!$A$2:$AQ$1002,COLUMN(AK28)-6,0),VLOOKUP($A29,未改造信息!$A$2:$AQ$1002,COLUMN(AK28)-6,0))</f>
        <v>1.8</v>
      </c>
      <c r="AL29" s="442">
        <f>IF($H29="已改造",VLOOKUP($A29+1000,改造信息!$A$2:$AQ$1002,COLUMN(AL28)-6,0),VLOOKUP($A29,未改造信息!$A$2:$AQ$1002,COLUMN(AL28)-6,0))</f>
        <v>0.625</v>
      </c>
      <c r="AM29" s="445" t="s">
        <v>92</v>
      </c>
      <c r="AN29" s="445" t="s">
        <v>92</v>
      </c>
      <c r="AO29" s="442">
        <f>IF($H29="已改造",VLOOKUP($A29+1000,改造信息!$A$2:$AQ$1002,COLUMN(AO28)-8,0),VLOOKUP($A29,未改造信息!$A$2:$AQ$1002,COLUMN(AO28)-8,0))</f>
        <v>20</v>
      </c>
      <c r="AP29" s="442">
        <f>IF($H29="已改造",VLOOKUP($A29+1000,改造信息!$A$2:$AQ$1002,COLUMN(AP28)-8,0),VLOOKUP($A29,未改造信息!$A$2:$AQ$1002,COLUMN(AP28)-8,0))</f>
        <v>30</v>
      </c>
      <c r="AQ29" s="442">
        <f>IF($H29="已改造",VLOOKUP($A29+1000,改造信息!$A$2:$AQ$1002,COLUMN(AQ28)-8,0),VLOOKUP($A29,未改造信息!$A$2:$AQ$1002,COLUMN(AQ28)-8,0))</f>
        <v>50</v>
      </c>
      <c r="AR29" s="442">
        <f>IF($H29="已改造",VLOOKUP($A29+1000,改造信息!$A$2:$AQ$1002,COLUMN(AR28)-8,0),VLOOKUP($A29,未改造信息!$A$2:$AQ$1002,COLUMN(AR28)-8,0))</f>
        <v>20</v>
      </c>
      <c r="AS29" s="442">
        <f>IF($H29="已改造",VLOOKUP($A29+1000,改造信息!$A$2:$AQ$1002,COLUMN(AS28)-8,0),VLOOKUP($A29,未改造信息!$A$2:$AQ$1002,COLUMN(AS28)-8,0))</f>
        <v>0</v>
      </c>
      <c r="AT29" s="442">
        <f>IF($H29="已改造",VLOOKUP($A29+1000,改造信息!$A$2:$AQ$1002,COLUMN(AT28)-8,0),VLOOKUP($A29,未改造信息!$A$2:$AQ$1002,COLUMN(AT28)-8,0))</f>
        <v>0</v>
      </c>
      <c r="AU29" s="442">
        <f>IF($H29="已改造",VLOOKUP($A29+1000,改造信息!$A$2:$AQ$1002,COLUMN(AU28)-8,0),VLOOKUP($A29,未改造信息!$A$2:$AQ$1002,COLUMN(AU28)-8,0))</f>
        <v>3</v>
      </c>
      <c r="AV29" s="442">
        <f>IF($H29="已改造",VLOOKUP($A29+1000,改造信息!$A$2:$AQ$1002,COLUMN(AV28)-8,0),VLOOKUP($A29,未改造信息!$A$2:$AQ$1002,COLUMN(AV28)-8,0))</f>
        <v>14</v>
      </c>
      <c r="AW29" s="445" t="s">
        <v>92</v>
      </c>
      <c r="AX29" s="445" t="s">
        <v>92</v>
      </c>
      <c r="AY29" s="442">
        <f>IF($H29="已改造",VLOOKUP($A29+1000,改造信息!$A$2:$AQ$1002,COLUMN(AY28)-10,0),VLOOKUP($A29,未改造信息!$A$2:$AQ$1002,COLUMN(AY28)-10,0))</f>
        <v>0</v>
      </c>
      <c r="AZ29" s="442">
        <f>IF($H29="已改造",VLOOKUP($A29+1000,改造信息!$A$2:$AQ$1002,COLUMN(AZ28)-10,0),VLOOKUP($A29,未改造信息!$A$2:$AQ$1002,COLUMN(AZ28)-10,0))</f>
        <v>0</v>
      </c>
      <c r="BA29" s="445" t="s">
        <v>92</v>
      </c>
      <c r="BB29" s="445" t="s">
        <v>92</v>
      </c>
      <c r="BC29" s="446" t="str">
        <f>IF($H29="尚未改造",VLOOKUP($A29,未改造信息!$A$2:$AQ$1002,COLUMN(BC28)-12,0),"0")</f>
        <v>等级40|航母核心6|油300|钢400|铝400</v>
      </c>
      <c r="BD29" s="442">
        <f>VLOOKUP($A29,未改造信息!$A$2:$BA$1002,COLUMN(BD28)-12,0)</f>
        <v>0</v>
      </c>
      <c r="BE29" s="442" t="s">
        <v>94</v>
      </c>
      <c r="BF29" s="445" t="s">
        <v>92</v>
      </c>
      <c r="BG29" s="445" t="s">
        <v>92</v>
      </c>
      <c r="BH29" s="446"/>
      <c r="BI29" s="442"/>
      <c r="BK29" s="446"/>
      <c r="BL29" s="442"/>
      <c r="BN29" s="446"/>
      <c r="BO29" s="442"/>
      <c r="BQ29" s="445" t="s">
        <v>92</v>
      </c>
      <c r="BR29" s="442"/>
      <c r="BS29" s="442"/>
      <c r="BT29" s="442"/>
      <c r="BU29" s="442"/>
      <c r="BV29" s="442"/>
    </row>
    <row r="30" spans="1:74">
      <c r="A30" s="442">
        <v>28</v>
      </c>
      <c r="B30" s="442" t="str">
        <f>IF($H30="已改造",VLOOKUP($A30+1000,改造信息!$A$2:$AQ$1002,COLUMN(B29),0),VLOOKUP($A30,未改造信息!$A$2:$AQ$1002,COLUMN(B29),0))</f>
        <v>U</v>
      </c>
      <c r="C30" s="442" t="str">
        <f>IF($H30="已改造",VLOOKUP($A30+1000,改造信息!$A$2:$AQ$1002,COLUMN(C29),0),VLOOKUP($A30,未改造信息!$A$2:$AQ$1002,COLUMN(C29),0))</f>
        <v>轻型航母</v>
      </c>
      <c r="D30" s="442">
        <f>IF($H30="已改造",VLOOKUP($A30+1000,改造信息!$A$2:$AQ$1002,COLUMN(D29),0),VLOOKUP($A30,未改造信息!$A$2:$AQ$1002,COLUMN(D29),0))</f>
        <v>4</v>
      </c>
      <c r="E30" s="442" t="str">
        <f>IF($H30="已改造",VLOOKUP($A30+1000,改造信息!$A$2:$AQ$1002,COLUMN(E29),0),VLOOKUP($A30,未改造信息!$A$2:$AQ$1002,COLUMN(E29),0))</f>
        <v>突击者</v>
      </c>
      <c r="F30" s="442" t="str">
        <f>VLOOKUP(A30,未改造信息!$A$2:$F$1000,COLUMN(F29),0)</f>
        <v>未拥有</v>
      </c>
      <c r="H30" s="442" t="str">
        <f>IF(COUNTIF(改造信息!$A$2:$A$196,A30+1000),IF(VLOOKUP(A30+1000,改造信息!$A$2:$F$502,6,0)="已拥有","已改造","尚未改造"),"未开放改造")</f>
        <v>尚未改造</v>
      </c>
      <c r="I30" s="442" t="str">
        <f t="shared" si="0"/>
        <v>E3~E4 打捞可获取</v>
      </c>
      <c r="J30" s="445" t="s">
        <v>92</v>
      </c>
      <c r="K30" s="442" t="str">
        <f>IF($H30="已改造",VLOOKUP($A30+1000,改造信息!$A$2:$AQ$1002,COLUMN(K29)-4,0),VLOOKUP($A30,未改造信息!$A$2:$AQ$1002,COLUMN(K29)-4,0))</f>
        <v>护卫舰</v>
      </c>
      <c r="L30" s="442" t="str">
        <f>IF($H30="已改造",VLOOKUP($A30+1000,改造信息!$A$2:$AQ$1002,COLUMN(L29)-4,0),VLOOKUP($A30,未改造信息!$A$2:$AQ$1002,COLUMN(L29)-4,0))</f>
        <v>中型舰</v>
      </c>
      <c r="M30" s="442">
        <f>IF($H30="已改造",VLOOKUP($A30+1000,改造信息!$A$2:$AQ$1002,COLUMN(M29)-4,0),VLOOKUP($A30,未改造信息!$A$2:$AQ$1002,COLUMN(M29)-4,0))</f>
        <v>2</v>
      </c>
      <c r="N30" s="442">
        <f>IF($H30="已改造",VLOOKUP($A30+1000,改造信息!$A$2:$AQ$1002,COLUMN(N29)-4,0),VLOOKUP($A30,未改造信息!$A$2:$AQ$1002,COLUMN(N29)-4,0))</f>
        <v>3</v>
      </c>
      <c r="O30" s="442">
        <f>IF($H30="已改造",VLOOKUP($A30+1000,改造信息!$A$2:$AQ$1002,COLUMN(O29)-4,0),VLOOKUP($A30,未改造信息!$A$2:$AQ$1002,COLUMN(O29)-4,0))</f>
        <v>38</v>
      </c>
      <c r="P30" s="442">
        <f>IF($H30="已改造",VLOOKUP($A30+1000,改造信息!$A$2:$AQ$1002,COLUMN(P29)-4,0),VLOOKUP($A30,未改造信息!$A$2:$AQ$1002,COLUMN(P29)-4,0))</f>
        <v>2</v>
      </c>
      <c r="Q30" s="442">
        <f>IF($H30="已改造",VLOOKUP($A30+1000,改造信息!$A$2:$AQ$1002,COLUMN(Q29)-4,0),VLOOKUP($A30,未改造信息!$A$2:$AQ$1002,COLUMN(Q29)-4,0))</f>
        <v>30</v>
      </c>
      <c r="R30" s="442">
        <f>IF($H30="已改造",VLOOKUP($A30+1000,改造信息!$A$2:$AQ$1002,COLUMN(R29)-4,0),VLOOKUP($A30,未改造信息!$A$2:$AQ$1002,COLUMN(R29)-4,0))</f>
        <v>40</v>
      </c>
      <c r="S30" s="442">
        <f>IF($H30="已改造",VLOOKUP($A30+1000,改造信息!$A$2:$AQ$1002,COLUMN(S29)-4,0),VLOOKUP($A30,未改造信息!$A$2:$AQ$1002,COLUMN(S29)-4,0))</f>
        <v>0</v>
      </c>
      <c r="T30" s="442">
        <f>IF($H30="已改造",VLOOKUP($A30+1000,改造信息!$A$2:$AQ$1002,COLUMN(T29)-4,0),VLOOKUP($A30,未改造信息!$A$2:$AQ$1002,COLUMN(T29)-4,0))</f>
        <v>55</v>
      </c>
      <c r="U30" s="442">
        <f>IF($H30="已改造",VLOOKUP($A30+1000,改造信息!$A$2:$AQ$1002,COLUMN(U29)-4,0),VLOOKUP($A30,未改造信息!$A$2:$AQ$1002,COLUMN(U29)-4,0))</f>
        <v>0</v>
      </c>
      <c r="V30" s="442">
        <f>IF($H30="已改造",VLOOKUP($A30+1000,改造信息!$A$2:$AQ$1002,COLUMN(V29)-4,0),VLOOKUP($A30,未改造信息!$A$2:$AQ$1002,COLUMN(V29)-4,0))</f>
        <v>67</v>
      </c>
      <c r="W30" s="442">
        <f>IF($H30="已改造",VLOOKUP($A30+1000,改造信息!$A$2:$AQ$1002,COLUMN(W29)-4,0),VLOOKUP($A30,未改造信息!$A$2:$AQ$1002,COLUMN(W29)-4,0))</f>
        <v>47</v>
      </c>
      <c r="X30" s="442">
        <f>IF($H30="已改造",VLOOKUP($A30+1000,改造信息!$A$2:$AQ$1002,COLUMN(X29)-4,0),VLOOKUP($A30,未改造信息!$A$2:$AQ$1002,COLUMN(X29)-4,0))</f>
        <v>90</v>
      </c>
      <c r="Y30" s="442">
        <f>IF($H30="已改造",VLOOKUP($A30+1000,改造信息!$A$2:$AQ$1002,COLUMN(Y29)-4,0),VLOOKUP($A30,未改造信息!$A$2:$AQ$1002,COLUMN(Y29)-4,0))</f>
        <v>25</v>
      </c>
      <c r="Z30" s="442">
        <f>IF($H30="已改造",VLOOKUP($A30+1000,改造信息!$A$2:$AQ$1002,COLUMN(Z29)-4,0),VLOOKUP($A30,未改造信息!$A$2:$AQ$1002,COLUMN(Z29)-4,0))</f>
        <v>29.2</v>
      </c>
      <c r="AA30" s="442" t="str">
        <f>IF($H30="已改造",VLOOKUP($A30+1000,改造信息!$A$2:$AQ$1002,COLUMN(AA29)-4,0),VLOOKUP($A30,未改造信息!$A$2:$AQ$1002,COLUMN(AA29)-4,0))</f>
        <v>短</v>
      </c>
      <c r="AB30" s="442" t="str">
        <f>IF($H30="已改造",VLOOKUP($A30+1000,改造信息!$A$2:$AQ$1002,COLUMN(AB29)-4,0),VLOOKUP($A30,未改造信息!$A$2:$AQ$1002,COLUMN(AB29)-4,0))</f>
        <v>[15,25,10,0]</v>
      </c>
      <c r="AC30" s="442">
        <f>IF($H30="已改造",VLOOKUP($A30+1000,改造信息!$A$2:$AQ$1002,COLUMN(AC29)-4,0),VLOOKUP($A30,未改造信息!$A$2:$AQ$1002,COLUMN(AC29)-4,0))</f>
        <v>50</v>
      </c>
      <c r="AD30" s="442">
        <f>IF($H30="已改造",VLOOKUP($A30+1000,改造信息!$A$2:$AQ$1002,COLUMN(AD29)-4,0),VLOOKUP($A30,未改造信息!$A$2:$AQ$1002,COLUMN(AD29)-4,0))</f>
        <v>3</v>
      </c>
      <c r="AE30" s="446" t="str">
        <f>IF($H30="已改造",VLOOKUP($A30+1000,改造信息!$A$2:$AQ$1002,COLUMN(AE29)-4,0),VLOOKUP($A30,未改造信息!$A$2:$AQ$1002,COLUMN(AE29)-4,0))</f>
        <v>SBD-3无畏|TBF复仇者</v>
      </c>
      <c r="AF30" s="445" t="s">
        <v>92</v>
      </c>
      <c r="AG30" s="445" t="s">
        <v>92</v>
      </c>
      <c r="AH30" s="442">
        <f>IF($H30="已改造",VLOOKUP($A30+1000,改造信息!$A$2:$AQ$1002,COLUMN(AH29)-6,0),VLOOKUP($A30,未改造信息!$A$2:$AQ$1002,COLUMN(AH29)-6,0))</f>
        <v>35</v>
      </c>
      <c r="AI30" s="442">
        <f>IF($H30="已改造",VLOOKUP($A30+1000,改造信息!$A$2:$AQ$1002,COLUMN(AI29)-6,0),VLOOKUP($A30,未改造信息!$A$2:$AQ$1002,COLUMN(AI29)-6,0))</f>
        <v>40</v>
      </c>
      <c r="AJ30" s="442">
        <f>IF($H30="已改造",VLOOKUP($A30+1000,改造信息!$A$2:$AQ$1002,COLUMN(AJ29)-6,0),VLOOKUP($A30,未改造信息!$A$2:$AQ$1002,COLUMN(AJ29)-6,0))</f>
        <v>1.28</v>
      </c>
      <c r="AK30" s="442">
        <f>IF($H30="已改造",VLOOKUP($A30+1000,改造信息!$A$2:$AQ$1002,COLUMN(AK29)-6,0),VLOOKUP($A30,未改造信息!$A$2:$AQ$1002,COLUMN(AK29)-6,0))</f>
        <v>2.4</v>
      </c>
      <c r="AL30" s="442">
        <f>IF($H30="已改造",VLOOKUP($A30+1000,改造信息!$A$2:$AQ$1002,COLUMN(AL29)-6,0),VLOOKUP($A30,未改造信息!$A$2:$AQ$1002,COLUMN(AL29)-6,0))</f>
        <v>0.625</v>
      </c>
      <c r="AM30" s="445" t="s">
        <v>92</v>
      </c>
      <c r="AN30" s="445" t="s">
        <v>92</v>
      </c>
      <c r="AO30" s="442">
        <f>IF($H30="已改造",VLOOKUP($A30+1000,改造信息!$A$2:$AQ$1002,COLUMN(AO29)-8,0),VLOOKUP($A30,未改造信息!$A$2:$AQ$1002,COLUMN(AO29)-8,0))</f>
        <v>20</v>
      </c>
      <c r="AP30" s="442">
        <f>IF($H30="已改造",VLOOKUP($A30+1000,改造信息!$A$2:$AQ$1002,COLUMN(AP29)-8,0),VLOOKUP($A30,未改造信息!$A$2:$AQ$1002,COLUMN(AP29)-8,0))</f>
        <v>30</v>
      </c>
      <c r="AQ30" s="442">
        <f>IF($H30="已改造",VLOOKUP($A30+1000,改造信息!$A$2:$AQ$1002,COLUMN(AQ29)-8,0),VLOOKUP($A30,未改造信息!$A$2:$AQ$1002,COLUMN(AQ29)-8,0))</f>
        <v>50</v>
      </c>
      <c r="AR30" s="442">
        <f>IF($H30="已改造",VLOOKUP($A30+1000,改造信息!$A$2:$AQ$1002,COLUMN(AR29)-8,0),VLOOKUP($A30,未改造信息!$A$2:$AQ$1002,COLUMN(AR29)-8,0))</f>
        <v>20</v>
      </c>
      <c r="AS30" s="442">
        <f>IF($H30="已改造",VLOOKUP($A30+1000,改造信息!$A$2:$AQ$1002,COLUMN(AS29)-8,0),VLOOKUP($A30,未改造信息!$A$2:$AQ$1002,COLUMN(AS29)-8,0))</f>
        <v>0</v>
      </c>
      <c r="AT30" s="442">
        <f>IF($H30="已改造",VLOOKUP($A30+1000,改造信息!$A$2:$AQ$1002,COLUMN(AT29)-8,0),VLOOKUP($A30,未改造信息!$A$2:$AQ$1002,COLUMN(AT29)-8,0))</f>
        <v>0</v>
      </c>
      <c r="AU30" s="442">
        <f>IF($H30="已改造",VLOOKUP($A30+1000,改造信息!$A$2:$AQ$1002,COLUMN(AU29)-8,0),VLOOKUP($A30,未改造信息!$A$2:$AQ$1002,COLUMN(AU29)-8,0))</f>
        <v>10</v>
      </c>
      <c r="AV30" s="442">
        <f>IF($H30="已改造",VLOOKUP($A30+1000,改造信息!$A$2:$AQ$1002,COLUMN(AV29)-8,0),VLOOKUP($A30,未改造信息!$A$2:$AQ$1002,COLUMN(AV29)-8,0))</f>
        <v>30</v>
      </c>
      <c r="AW30" s="445" t="s">
        <v>92</v>
      </c>
      <c r="AX30" s="445" t="s">
        <v>92</v>
      </c>
      <c r="AY30" s="442">
        <f>IF($H30="已改造",VLOOKUP($A30+1000,改造信息!$A$2:$AQ$1002,COLUMN(AY29)-10,0),VLOOKUP($A30,未改造信息!$A$2:$AQ$1002,COLUMN(AY29)-10,0))</f>
        <v>0</v>
      </c>
      <c r="AZ30" s="442">
        <f>IF($H30="已改造",VLOOKUP($A30+1000,改造信息!$A$2:$AQ$1002,COLUMN(AZ29)-10,0),VLOOKUP($A30,未改造信息!$A$2:$AQ$1002,COLUMN(AZ29)-10,0))</f>
        <v>0</v>
      </c>
      <c r="BA30" s="445" t="s">
        <v>92</v>
      </c>
      <c r="BB30" s="445" t="s">
        <v>92</v>
      </c>
      <c r="BC30" s="446" t="str">
        <f>IF($H30="尚未改造",VLOOKUP($A30,未改造信息!$A$2:$AQ$1002,COLUMN(BC29)-12,0),"0")</f>
        <v>等级30|航母核心8|油500|钢1500|铝2000</v>
      </c>
      <c r="BD30" s="442">
        <f>VLOOKUP($A30,未改造信息!$A$2:$BA$1002,COLUMN(BD29)-12,0)</f>
        <v>0</v>
      </c>
      <c r="BE30" s="442" t="s">
        <v>99</v>
      </c>
      <c r="BF30" s="445" t="s">
        <v>92</v>
      </c>
      <c r="BG30" s="445" t="s">
        <v>92</v>
      </c>
      <c r="BH30" s="446"/>
      <c r="BI30" s="442"/>
      <c r="BK30" s="446"/>
      <c r="BL30" s="442"/>
      <c r="BN30" s="446"/>
      <c r="BO30" s="442"/>
      <c r="BQ30" s="445" t="s">
        <v>92</v>
      </c>
      <c r="BR30" s="442"/>
      <c r="BS30" s="442"/>
      <c r="BT30" s="442"/>
      <c r="BU30" s="442"/>
      <c r="BV30" s="442"/>
    </row>
    <row r="31" spans="1:74">
      <c r="A31" s="442">
        <v>29</v>
      </c>
      <c r="B31" s="442" t="str">
        <f>IF($H31="已改造",VLOOKUP($A31+1000,改造信息!$A$2:$AQ$1002,COLUMN(B30),0),VLOOKUP($A31,未改造信息!$A$2:$AQ$1002,COLUMN(B30),0))</f>
        <v>U</v>
      </c>
      <c r="C31" s="442" t="str">
        <f>IF($H31="已改造",VLOOKUP($A31+1000,改造信息!$A$2:$AQ$1002,COLUMN(C30),0),VLOOKUP($A31,未改造信息!$A$2:$AQ$1002,COLUMN(C30),0))</f>
        <v>航空母舰</v>
      </c>
      <c r="D31" s="442">
        <f>IF($H31="已改造",VLOOKUP($A31+1000,改造信息!$A$2:$AQ$1002,COLUMN(D30),0),VLOOKUP($A31,未改造信息!$A$2:$AQ$1002,COLUMN(D30),0))</f>
        <v>4</v>
      </c>
      <c r="E31" s="442" t="str">
        <f>IF($H31="已改造",VLOOKUP($A31+1000,改造信息!$A$2:$AQ$1002,COLUMN(E30),0),VLOOKUP($A31,未改造信息!$A$2:$AQ$1002,COLUMN(E30),0))</f>
        <v>列克星敦</v>
      </c>
      <c r="F31" s="442" t="str">
        <f>VLOOKUP(A31,未改造信息!$A$2:$F$1000,COLUMN(F30),0)</f>
        <v>未拥有</v>
      </c>
      <c r="H31" s="442" t="str">
        <f>IF(COUNTIF(改造信息!$A$2:$A$196,A31+1000),IF(VLOOKUP(A31+1000,改造信息!$A$2:$F$502,6,0)="已拥有","已改造","尚未改造"),"未开放改造")</f>
        <v>尚未改造</v>
      </c>
      <c r="I31" s="442" t="str">
        <f t="shared" si="0"/>
        <v>E5 不推荐打捞获取</v>
      </c>
      <c r="J31" s="445" t="s">
        <v>92</v>
      </c>
      <c r="K31" s="442" t="str">
        <f>IF($H31="已改造",VLOOKUP($A31+1000,改造信息!$A$2:$AQ$1002,COLUMN(K30)-4,0),VLOOKUP($A31,未改造信息!$A$2:$AQ$1002,COLUMN(K30)-4,0))</f>
        <v>主力舰</v>
      </c>
      <c r="L31" s="442" t="str">
        <f>IF($H31="已改造",VLOOKUP($A31+1000,改造信息!$A$2:$AQ$1002,COLUMN(L30)-4,0),VLOOKUP($A31,未改造信息!$A$2:$AQ$1002,COLUMN(L30)-4,0))</f>
        <v>大型舰</v>
      </c>
      <c r="M31" s="442">
        <f>IF($H31="已改造",VLOOKUP($A31+1000,改造信息!$A$2:$AQ$1002,COLUMN(M30)-4,0),VLOOKUP($A31,未改造信息!$A$2:$AQ$1002,COLUMN(M30)-4,0))</f>
        <v>3</v>
      </c>
      <c r="N31" s="442">
        <f>IF($H31="已改造",VLOOKUP($A31+1000,改造信息!$A$2:$AQ$1002,COLUMN(N30)-4,0),VLOOKUP($A31,未改造信息!$A$2:$AQ$1002,COLUMN(N30)-4,0))</f>
        <v>3</v>
      </c>
      <c r="O31" s="442">
        <f>IF($H31="已改造",VLOOKUP($A31+1000,改造信息!$A$2:$AQ$1002,COLUMN(O30)-4,0),VLOOKUP($A31,未改造信息!$A$2:$AQ$1002,COLUMN(O30)-4,0))</f>
        <v>63</v>
      </c>
      <c r="P31" s="442">
        <f>IF($H31="已改造",VLOOKUP($A31+1000,改造信息!$A$2:$AQ$1002,COLUMN(P30)-4,0),VLOOKUP($A31,未改造信息!$A$2:$AQ$1002,COLUMN(P30)-4,0))</f>
        <v>1</v>
      </c>
      <c r="Q31" s="442">
        <f>IF($H31="已改造",VLOOKUP($A31+1000,改造信息!$A$2:$AQ$1002,COLUMN(Q30)-4,0),VLOOKUP($A31,未改造信息!$A$2:$AQ$1002,COLUMN(Q30)-4,0))</f>
        <v>35</v>
      </c>
      <c r="R31" s="442">
        <f>IF($H31="已改造",VLOOKUP($A31+1000,改造信息!$A$2:$AQ$1002,COLUMN(R30)-4,0),VLOOKUP($A31,未改造信息!$A$2:$AQ$1002,COLUMN(R30)-4,0))</f>
        <v>65</v>
      </c>
      <c r="S31" s="442">
        <f>IF($H31="已改造",VLOOKUP($A31+1000,改造信息!$A$2:$AQ$1002,COLUMN(S30)-4,0),VLOOKUP($A31,未改造信息!$A$2:$AQ$1002,COLUMN(S30)-4,0))</f>
        <v>0</v>
      </c>
      <c r="T31" s="442">
        <f>IF($H31="已改造",VLOOKUP($A31+1000,改造信息!$A$2:$AQ$1002,COLUMN(T30)-4,0),VLOOKUP($A31,未改造信息!$A$2:$AQ$1002,COLUMN(T30)-4,0))</f>
        <v>67</v>
      </c>
      <c r="U31" s="442">
        <f>IF($H31="已改造",VLOOKUP($A31+1000,改造信息!$A$2:$AQ$1002,COLUMN(U30)-4,0),VLOOKUP($A31,未改造信息!$A$2:$AQ$1002,COLUMN(U30)-4,0))</f>
        <v>0</v>
      </c>
      <c r="V31" s="442">
        <f>IF($H31="已改造",VLOOKUP($A31+1000,改造信息!$A$2:$AQ$1002,COLUMN(V30)-4,0),VLOOKUP($A31,未改造信息!$A$2:$AQ$1002,COLUMN(V30)-4,0))</f>
        <v>69</v>
      </c>
      <c r="W31" s="442">
        <f>IF($H31="已改造",VLOOKUP($A31+1000,改造信息!$A$2:$AQ$1002,COLUMN(W30)-4,0),VLOOKUP($A31,未改造信息!$A$2:$AQ$1002,COLUMN(W30)-4,0))</f>
        <v>52</v>
      </c>
      <c r="X31" s="442">
        <f>IF($H31="已改造",VLOOKUP($A31+1000,改造信息!$A$2:$AQ$1002,COLUMN(X30)-4,0),VLOOKUP($A31,未改造信息!$A$2:$AQ$1002,COLUMN(X30)-4,0))</f>
        <v>95</v>
      </c>
      <c r="Y31" s="442">
        <f>IF($H31="已改造",VLOOKUP($A31+1000,改造信息!$A$2:$AQ$1002,COLUMN(Y30)-4,0),VLOOKUP($A31,未改造信息!$A$2:$AQ$1002,COLUMN(Y30)-4,0))</f>
        <v>20</v>
      </c>
      <c r="Z31" s="442">
        <f>IF($H31="已改造",VLOOKUP($A31+1000,改造信息!$A$2:$AQ$1002,COLUMN(Z30)-4,0),VLOOKUP($A31,未改造信息!$A$2:$AQ$1002,COLUMN(Z30)-4,0))</f>
        <v>33.2</v>
      </c>
      <c r="AA31" s="442" t="str">
        <f>IF($H31="已改造",VLOOKUP($A31+1000,改造信息!$A$2:$AQ$1002,COLUMN(AA30)-4,0),VLOOKUP($A31,未改造信息!$A$2:$AQ$1002,COLUMN(AA30)-4,0))</f>
        <v>短</v>
      </c>
      <c r="AB31" s="442" t="str">
        <f>IF($H31="已改造",VLOOKUP($A31+1000,改造信息!$A$2:$AQ$1002,COLUMN(AB30)-4,0),VLOOKUP($A31,未改造信息!$A$2:$AQ$1002,COLUMN(AB30)-4,0))</f>
        <v>[20,20,30,10]</v>
      </c>
      <c r="AC31" s="442">
        <f>IF($H31="已改造",VLOOKUP($A31+1000,改造信息!$A$2:$AQ$1002,COLUMN(AC30)-4,0),VLOOKUP($A31,未改造信息!$A$2:$AQ$1002,COLUMN(AC30)-4,0))</f>
        <v>80</v>
      </c>
      <c r="AD31" s="442">
        <f>IF($H31="已改造",VLOOKUP($A31+1000,改造信息!$A$2:$AQ$1002,COLUMN(AD30)-4,0),VLOOKUP($A31,未改造信息!$A$2:$AQ$1002,COLUMN(AD30)-4,0))</f>
        <v>4</v>
      </c>
      <c r="AE31" s="446" t="str">
        <f>IF($H31="已改造",VLOOKUP($A31+1000,改造信息!$A$2:$AQ$1002,COLUMN(AE30)-4,0),VLOOKUP($A31,未改造信息!$A$2:$AQ$1002,COLUMN(AE30)-4,0))</f>
        <v>F2A水牛|SBD-3无畏|BTD-1毁灭者</v>
      </c>
      <c r="AF31" s="445" t="s">
        <v>92</v>
      </c>
      <c r="AG31" s="445" t="s">
        <v>92</v>
      </c>
      <c r="AH31" s="442">
        <f>IF($H31="已改造",VLOOKUP($A31+1000,改造信息!$A$2:$AQ$1002,COLUMN(AH30)-6,0),VLOOKUP($A31,未改造信息!$A$2:$AQ$1002,COLUMN(AH30)-6,0))</f>
        <v>55</v>
      </c>
      <c r="AI31" s="442">
        <f>IF($H31="已改造",VLOOKUP($A31+1000,改造信息!$A$2:$AQ$1002,COLUMN(AI30)-6,0),VLOOKUP($A31,未改造信息!$A$2:$AQ$1002,COLUMN(AI30)-6,0))</f>
        <v>60</v>
      </c>
      <c r="AJ31" s="442">
        <f>IF($H31="已改造",VLOOKUP($A31+1000,改造信息!$A$2:$AQ$1002,COLUMN(AJ30)-6,0),VLOOKUP($A31,未改造信息!$A$2:$AQ$1002,COLUMN(AJ30)-6,0))</f>
        <v>2.08</v>
      </c>
      <c r="AK31" s="442">
        <f>IF($H31="已改造",VLOOKUP($A31+1000,改造信息!$A$2:$AQ$1002,COLUMN(AK30)-6,0),VLOOKUP($A31,未改造信息!$A$2:$AQ$1002,COLUMN(AK30)-6,0))</f>
        <v>3.9</v>
      </c>
      <c r="AL31" s="442">
        <f>IF($H31="已改造",VLOOKUP($A31+1000,改造信息!$A$2:$AQ$1002,COLUMN(AL30)-6,0),VLOOKUP($A31,未改造信息!$A$2:$AQ$1002,COLUMN(AL30)-6,0))</f>
        <v>0.8</v>
      </c>
      <c r="AM31" s="445" t="s">
        <v>92</v>
      </c>
      <c r="AN31" s="445" t="s">
        <v>92</v>
      </c>
      <c r="AO31" s="442">
        <f>IF($H31="已改造",VLOOKUP($A31+1000,改造信息!$A$2:$AQ$1002,COLUMN(AO30)-8,0),VLOOKUP($A31,未改造信息!$A$2:$AQ$1002,COLUMN(AO30)-8,0))</f>
        <v>30</v>
      </c>
      <c r="AP31" s="442">
        <f>IF($H31="已改造",VLOOKUP($A31+1000,改造信息!$A$2:$AQ$1002,COLUMN(AP30)-8,0),VLOOKUP($A31,未改造信息!$A$2:$AQ$1002,COLUMN(AP30)-8,0))</f>
        <v>40</v>
      </c>
      <c r="AQ31" s="442">
        <f>IF($H31="已改造",VLOOKUP($A31+1000,改造信息!$A$2:$AQ$1002,COLUMN(AQ30)-8,0),VLOOKUP($A31,未改造信息!$A$2:$AQ$1002,COLUMN(AQ30)-8,0))</f>
        <v>60</v>
      </c>
      <c r="AR31" s="442">
        <f>IF($H31="已改造",VLOOKUP($A31+1000,改造信息!$A$2:$AQ$1002,COLUMN(AR30)-8,0),VLOOKUP($A31,未改造信息!$A$2:$AQ$1002,COLUMN(AR30)-8,0))</f>
        <v>40</v>
      </c>
      <c r="AS31" s="442">
        <f>IF($H31="已改造",VLOOKUP($A31+1000,改造信息!$A$2:$AQ$1002,COLUMN(AS30)-8,0),VLOOKUP($A31,未改造信息!$A$2:$AQ$1002,COLUMN(AS30)-8,0))</f>
        <v>0</v>
      </c>
      <c r="AT31" s="442">
        <f>IF($H31="已改造",VLOOKUP($A31+1000,改造信息!$A$2:$AQ$1002,COLUMN(AT30)-8,0),VLOOKUP($A31,未改造信息!$A$2:$AQ$1002,COLUMN(AT30)-8,0))</f>
        <v>0</v>
      </c>
      <c r="AU31" s="442">
        <f>IF($H31="已改造",VLOOKUP($A31+1000,改造信息!$A$2:$AQ$1002,COLUMN(AU30)-8,0),VLOOKUP($A31,未改造信息!$A$2:$AQ$1002,COLUMN(AU30)-8,0))</f>
        <v>20</v>
      </c>
      <c r="AV31" s="442">
        <f>IF($H31="已改造",VLOOKUP($A31+1000,改造信息!$A$2:$AQ$1002,COLUMN(AV30)-8,0),VLOOKUP($A31,未改造信息!$A$2:$AQ$1002,COLUMN(AV30)-8,0))</f>
        <v>43</v>
      </c>
      <c r="AW31" s="445" t="s">
        <v>92</v>
      </c>
      <c r="AX31" s="445" t="s">
        <v>92</v>
      </c>
      <c r="AY31" s="442">
        <f>IF($H31="已改造",VLOOKUP($A31+1000,改造信息!$A$2:$AQ$1002,COLUMN(AY30)-10,0),VLOOKUP($A31,未改造信息!$A$2:$AQ$1002,COLUMN(AY30)-10,0))</f>
        <v>0</v>
      </c>
      <c r="AZ31" s="442">
        <f>IF($H31="已改造",VLOOKUP($A31+1000,改造信息!$A$2:$AQ$1002,COLUMN(AZ30)-10,0),VLOOKUP($A31,未改造信息!$A$2:$AQ$1002,COLUMN(AZ30)-10,0))</f>
        <v>0</v>
      </c>
      <c r="BA31" s="445" t="s">
        <v>92</v>
      </c>
      <c r="BB31" s="445" t="s">
        <v>92</v>
      </c>
      <c r="BC31" s="442" t="str">
        <f>IF($H31="尚未改造",VLOOKUP($A31,未改造信息!$A$2:$AQ$1002,COLUMN(BC30)-12,0),"0")</f>
        <v>等级40|航母核心5|油200|钢400|铝500</v>
      </c>
      <c r="BD31" s="442">
        <f>VLOOKUP($A31,未改造信息!$A$2:$BA$1002,COLUMN(BD30)-12,0)</f>
        <v>0</v>
      </c>
      <c r="BE31" s="442" t="s">
        <v>95</v>
      </c>
      <c r="BF31" s="445" t="s">
        <v>92</v>
      </c>
      <c r="BG31" s="445" t="s">
        <v>92</v>
      </c>
      <c r="BH31" s="442"/>
      <c r="BI31" s="442"/>
      <c r="BK31" s="442"/>
      <c r="BL31" s="442"/>
      <c r="BN31" s="442"/>
      <c r="BO31" s="442"/>
      <c r="BQ31" s="445" t="s">
        <v>92</v>
      </c>
      <c r="BR31" s="442"/>
      <c r="BS31" s="442"/>
      <c r="BT31" s="442"/>
      <c r="BU31" s="442"/>
      <c r="BV31" s="442"/>
    </row>
    <row r="32" spans="1:74">
      <c r="A32" s="442">
        <v>30</v>
      </c>
      <c r="B32" s="442" t="str">
        <f>IF($H32="已改造",VLOOKUP($A32+1000,改造信息!$A$2:$AQ$1002,COLUMN(B31),0),VLOOKUP($A32,未改造信息!$A$2:$AQ$1002,COLUMN(B31),0))</f>
        <v>U</v>
      </c>
      <c r="C32" s="442" t="str">
        <f>IF($H32="已改造",VLOOKUP($A32+1000,改造信息!$A$2:$AQ$1002,COLUMN(C31),0),VLOOKUP($A32,未改造信息!$A$2:$AQ$1002,COLUMN(C31),0))</f>
        <v>航空母舰</v>
      </c>
      <c r="D32" s="442">
        <f>IF($H32="已改造",VLOOKUP($A32+1000,改造信息!$A$2:$AQ$1002,COLUMN(D31),0),VLOOKUP($A32,未改造信息!$A$2:$AQ$1002,COLUMN(D31),0))</f>
        <v>4</v>
      </c>
      <c r="E32" s="442" t="str">
        <f>IF($H32="已改造",VLOOKUP($A32+1000,改造信息!$A$2:$AQ$1002,COLUMN(E31),0),VLOOKUP($A32,未改造信息!$A$2:$AQ$1002,COLUMN(E31),0))</f>
        <v>萨拉托加</v>
      </c>
      <c r="F32" s="442" t="str">
        <f>VLOOKUP(A32,未改造信息!$A$2:$F$1000,COLUMN(F31),0)</f>
        <v>未拥有</v>
      </c>
      <c r="H32" s="442" t="str">
        <f>IF(COUNTIF(改造信息!$A$2:$A$196,A32+1000),IF(VLOOKUP(A32+1000,改造信息!$A$2:$F$502,6,0)="已拥有","已改造","尚未改造"),"未开放改造")</f>
        <v>尚未改造</v>
      </c>
      <c r="I32" s="442" t="str">
        <f t="shared" si="0"/>
        <v>E5</v>
      </c>
      <c r="J32" s="445" t="s">
        <v>92</v>
      </c>
      <c r="K32" s="442" t="str">
        <f>IF($H32="已改造",VLOOKUP($A32+1000,改造信息!$A$2:$AQ$1002,COLUMN(K31)-4,0),VLOOKUP($A32,未改造信息!$A$2:$AQ$1002,COLUMN(K31)-4,0))</f>
        <v>主力舰</v>
      </c>
      <c r="L32" s="442" t="str">
        <f>IF($H32="已改造",VLOOKUP($A32+1000,改造信息!$A$2:$AQ$1002,COLUMN(L31)-4,0),VLOOKUP($A32,未改造信息!$A$2:$AQ$1002,COLUMN(L31)-4,0))</f>
        <v>大型舰</v>
      </c>
      <c r="M32" s="442">
        <f>IF($H32="已改造",VLOOKUP($A32+1000,改造信息!$A$2:$AQ$1002,COLUMN(M31)-4,0),VLOOKUP($A32,未改造信息!$A$2:$AQ$1002,COLUMN(M31)-4,0))</f>
        <v>3</v>
      </c>
      <c r="N32" s="442">
        <f>IF($H32="已改造",VLOOKUP($A32+1000,改造信息!$A$2:$AQ$1002,COLUMN(N31)-4,0),VLOOKUP($A32,未改造信息!$A$2:$AQ$1002,COLUMN(N31)-4,0))</f>
        <v>3</v>
      </c>
      <c r="O32" s="442">
        <f>IF($H32="已改造",VLOOKUP($A32+1000,改造信息!$A$2:$AQ$1002,COLUMN(O31)-4,0),VLOOKUP($A32,未改造信息!$A$2:$AQ$1002,COLUMN(O31)-4,0))</f>
        <v>63</v>
      </c>
      <c r="P32" s="442">
        <f>IF($H32="已改造",VLOOKUP($A32+1000,改造信息!$A$2:$AQ$1002,COLUMN(P31)-4,0),VLOOKUP($A32,未改造信息!$A$2:$AQ$1002,COLUMN(P31)-4,0))</f>
        <v>1</v>
      </c>
      <c r="Q32" s="442">
        <f>IF($H32="已改造",VLOOKUP($A32+1000,改造信息!$A$2:$AQ$1002,COLUMN(Q31)-4,0),VLOOKUP($A32,未改造信息!$A$2:$AQ$1002,COLUMN(Q31)-4,0))</f>
        <v>35</v>
      </c>
      <c r="R32" s="442">
        <f>IF($H32="已改造",VLOOKUP($A32+1000,改造信息!$A$2:$AQ$1002,COLUMN(R31)-4,0),VLOOKUP($A32,未改造信息!$A$2:$AQ$1002,COLUMN(R31)-4,0))</f>
        <v>65</v>
      </c>
      <c r="S32" s="442">
        <f>IF($H32="已改造",VLOOKUP($A32+1000,改造信息!$A$2:$AQ$1002,COLUMN(S31)-4,0),VLOOKUP($A32,未改造信息!$A$2:$AQ$1002,COLUMN(S31)-4,0))</f>
        <v>0</v>
      </c>
      <c r="T32" s="442">
        <f>IF($H32="已改造",VLOOKUP($A32+1000,改造信息!$A$2:$AQ$1002,COLUMN(T31)-4,0),VLOOKUP($A32,未改造信息!$A$2:$AQ$1002,COLUMN(T31)-4,0))</f>
        <v>85</v>
      </c>
      <c r="U32" s="442">
        <f>IF($H32="已改造",VLOOKUP($A32+1000,改造信息!$A$2:$AQ$1002,COLUMN(U31)-4,0),VLOOKUP($A32,未改造信息!$A$2:$AQ$1002,COLUMN(U31)-4,0))</f>
        <v>0</v>
      </c>
      <c r="V32" s="442">
        <f>IF($H32="已改造",VLOOKUP($A32+1000,改造信息!$A$2:$AQ$1002,COLUMN(V31)-4,0),VLOOKUP($A32,未改造信息!$A$2:$AQ$1002,COLUMN(V31)-4,0))</f>
        <v>69</v>
      </c>
      <c r="W32" s="442">
        <f>IF($H32="已改造",VLOOKUP($A32+1000,改造信息!$A$2:$AQ$1002,COLUMN(W31)-4,0),VLOOKUP($A32,未改造信息!$A$2:$AQ$1002,COLUMN(W31)-4,0))</f>
        <v>52</v>
      </c>
      <c r="X32" s="442">
        <f>IF($H32="已改造",VLOOKUP($A32+1000,改造信息!$A$2:$AQ$1002,COLUMN(X31)-4,0),VLOOKUP($A32,未改造信息!$A$2:$AQ$1002,COLUMN(X31)-4,0))</f>
        <v>95</v>
      </c>
      <c r="Y32" s="442">
        <f>IF($H32="已改造",VLOOKUP($A32+1000,改造信息!$A$2:$AQ$1002,COLUMN(Y31)-4,0),VLOOKUP($A32,未改造信息!$A$2:$AQ$1002,COLUMN(Y31)-4,0))</f>
        <v>22</v>
      </c>
      <c r="Z32" s="442">
        <f>IF($H32="已改造",VLOOKUP($A32+1000,改造信息!$A$2:$AQ$1002,COLUMN(Z31)-4,0),VLOOKUP($A32,未改造信息!$A$2:$AQ$1002,COLUMN(Z31)-4,0))</f>
        <v>33.2</v>
      </c>
      <c r="AA32" s="442" t="str">
        <f>IF($H32="已改造",VLOOKUP($A32+1000,改造信息!$A$2:$AQ$1002,COLUMN(AA31)-4,0),VLOOKUP($A32,未改造信息!$A$2:$AQ$1002,COLUMN(AA31)-4,0))</f>
        <v>短</v>
      </c>
      <c r="AB32" s="442" t="str">
        <f>IF($H32="已改造",VLOOKUP($A32+1000,改造信息!$A$2:$AQ$1002,COLUMN(AB31)-4,0),VLOOKUP($A32,未改造信息!$A$2:$AQ$1002,COLUMN(AB31)-4,0))</f>
        <v>[20,20,30,10]</v>
      </c>
      <c r="AC32" s="442">
        <f>IF($H32="已改造",VLOOKUP($A32+1000,改造信息!$A$2:$AQ$1002,COLUMN(AC31)-4,0),VLOOKUP($A32,未改造信息!$A$2:$AQ$1002,COLUMN(AC31)-4,0))</f>
        <v>80</v>
      </c>
      <c r="AD32" s="442">
        <f>IF($H32="已改造",VLOOKUP($A32+1000,改造信息!$A$2:$AQ$1002,COLUMN(AD31)-4,0),VLOOKUP($A32,未改造信息!$A$2:$AQ$1002,COLUMN(AD31)-4,0))</f>
        <v>4</v>
      </c>
      <c r="AE32" s="446" t="str">
        <f>IF($H32="已改造",VLOOKUP($A32+1000,改造信息!$A$2:$AQ$1002,COLUMN(AE31)-4,0),VLOOKUP($A32,未改造信息!$A$2:$AQ$1002,COLUMN(AE31)-4,0))</f>
        <v>F2A水牛|SBD-3无畏|BTD-1毁灭者</v>
      </c>
      <c r="AF32" s="445" t="s">
        <v>92</v>
      </c>
      <c r="AG32" s="445" t="s">
        <v>92</v>
      </c>
      <c r="AH32" s="442">
        <f>IF($H32="已改造",VLOOKUP($A32+1000,改造信息!$A$2:$AQ$1002,COLUMN(AH31)-6,0),VLOOKUP($A32,未改造信息!$A$2:$AQ$1002,COLUMN(AH31)-6,0))</f>
        <v>55</v>
      </c>
      <c r="AI32" s="442">
        <f>IF($H32="已改造",VLOOKUP($A32+1000,改造信息!$A$2:$AQ$1002,COLUMN(AI31)-6,0),VLOOKUP($A32,未改造信息!$A$2:$AQ$1002,COLUMN(AI31)-6,0))</f>
        <v>60</v>
      </c>
      <c r="AJ32" s="442">
        <f>IF($H32="已改造",VLOOKUP($A32+1000,改造信息!$A$2:$AQ$1002,COLUMN(AJ31)-6,0),VLOOKUP($A32,未改造信息!$A$2:$AQ$1002,COLUMN(AJ31)-6,0))</f>
        <v>2.08</v>
      </c>
      <c r="AK32" s="442">
        <f>IF($H32="已改造",VLOOKUP($A32+1000,改造信息!$A$2:$AQ$1002,COLUMN(AK31)-6,0),VLOOKUP($A32,未改造信息!$A$2:$AQ$1002,COLUMN(AK31)-6,0))</f>
        <v>3.9</v>
      </c>
      <c r="AL32" s="442">
        <f>IF($H32="已改造",VLOOKUP($A32+1000,改造信息!$A$2:$AQ$1002,COLUMN(AL31)-6,0),VLOOKUP($A32,未改造信息!$A$2:$AQ$1002,COLUMN(AL31)-6,0))</f>
        <v>0.8</v>
      </c>
      <c r="AM32" s="445" t="s">
        <v>92</v>
      </c>
      <c r="AN32" s="445" t="s">
        <v>92</v>
      </c>
      <c r="AO32" s="442">
        <f>IF($H32="已改造",VLOOKUP($A32+1000,改造信息!$A$2:$AQ$1002,COLUMN(AO31)-8,0),VLOOKUP($A32,未改造信息!$A$2:$AQ$1002,COLUMN(AO31)-8,0))</f>
        <v>30</v>
      </c>
      <c r="AP32" s="442">
        <f>IF($H32="已改造",VLOOKUP($A32+1000,改造信息!$A$2:$AQ$1002,COLUMN(AP31)-8,0),VLOOKUP($A32,未改造信息!$A$2:$AQ$1002,COLUMN(AP31)-8,0))</f>
        <v>40</v>
      </c>
      <c r="AQ32" s="442">
        <f>IF($H32="已改造",VLOOKUP($A32+1000,改造信息!$A$2:$AQ$1002,COLUMN(AQ31)-8,0),VLOOKUP($A32,未改造信息!$A$2:$AQ$1002,COLUMN(AQ31)-8,0))</f>
        <v>60</v>
      </c>
      <c r="AR32" s="442">
        <f>IF($H32="已改造",VLOOKUP($A32+1000,改造信息!$A$2:$AQ$1002,COLUMN(AR31)-8,0),VLOOKUP($A32,未改造信息!$A$2:$AQ$1002,COLUMN(AR31)-8,0))</f>
        <v>40</v>
      </c>
      <c r="AS32" s="442">
        <f>IF($H32="已改造",VLOOKUP($A32+1000,改造信息!$A$2:$AQ$1002,COLUMN(AS31)-8,0),VLOOKUP($A32,未改造信息!$A$2:$AQ$1002,COLUMN(AS31)-8,0))</f>
        <v>0</v>
      </c>
      <c r="AT32" s="442">
        <f>IF($H32="已改造",VLOOKUP($A32+1000,改造信息!$A$2:$AQ$1002,COLUMN(AT31)-8,0),VLOOKUP($A32,未改造信息!$A$2:$AQ$1002,COLUMN(AT31)-8,0))</f>
        <v>0</v>
      </c>
      <c r="AU32" s="442">
        <f>IF($H32="已改造",VLOOKUP($A32+1000,改造信息!$A$2:$AQ$1002,COLUMN(AU31)-8,0),VLOOKUP($A32,未改造信息!$A$2:$AQ$1002,COLUMN(AU31)-8,0))</f>
        <v>20</v>
      </c>
      <c r="AV32" s="442">
        <f>IF($H32="已改造",VLOOKUP($A32+1000,改造信息!$A$2:$AQ$1002,COLUMN(AV31)-8,0),VLOOKUP($A32,未改造信息!$A$2:$AQ$1002,COLUMN(AV31)-8,0))</f>
        <v>80</v>
      </c>
      <c r="AW32" s="445" t="s">
        <v>92</v>
      </c>
      <c r="AX32" s="445" t="s">
        <v>92</v>
      </c>
      <c r="AY32" s="442">
        <f>IF($H32="已改造",VLOOKUP($A32+1000,改造信息!$A$2:$AQ$1002,COLUMN(AY31)-10,0),VLOOKUP($A32,未改造信息!$A$2:$AQ$1002,COLUMN(AY31)-10,0))</f>
        <v>0</v>
      </c>
      <c r="AZ32" s="442">
        <f>IF($H32="已改造",VLOOKUP($A32+1000,改造信息!$A$2:$AQ$1002,COLUMN(AZ31)-10,0),VLOOKUP($A32,未改造信息!$A$2:$AQ$1002,COLUMN(AZ31)-10,0))</f>
        <v>0</v>
      </c>
      <c r="BA32" s="445" t="s">
        <v>92</v>
      </c>
      <c r="BB32" s="445" t="s">
        <v>92</v>
      </c>
      <c r="BC32" s="442" t="str">
        <f>IF($H32="尚未改造",VLOOKUP($A32,未改造信息!$A$2:$AQ$1002,COLUMN(BC31)-12,0),"0")</f>
        <v>等级40|航母核心5|油200|钢500|铝400</v>
      </c>
      <c r="BD32" s="442">
        <f>VLOOKUP($A32,未改造信息!$A$2:$BA$1002,COLUMN(BD31)-12,0)</f>
        <v>0</v>
      </c>
      <c r="BE32" s="442" t="s">
        <v>100</v>
      </c>
      <c r="BF32" s="445" t="s">
        <v>92</v>
      </c>
      <c r="BG32" s="445" t="s">
        <v>92</v>
      </c>
      <c r="BH32" s="442"/>
      <c r="BI32" s="442"/>
      <c r="BK32" s="442"/>
      <c r="BL32" s="442"/>
      <c r="BN32" s="442"/>
      <c r="BO32" s="442"/>
      <c r="BQ32" s="445" t="s">
        <v>92</v>
      </c>
      <c r="BR32" s="442"/>
      <c r="BS32" s="442"/>
      <c r="BT32" s="442"/>
      <c r="BU32" s="442"/>
      <c r="BV32" s="442"/>
    </row>
    <row r="33" spans="1:74">
      <c r="A33" s="442">
        <v>31</v>
      </c>
      <c r="B33" s="442" t="str">
        <f>IF($H33="已改造",VLOOKUP($A33+1000,改造信息!$A$2:$AQ$1002,COLUMN(B32),0),VLOOKUP($A33,未改造信息!$A$2:$AQ$1002,COLUMN(B32),0))</f>
        <v>U</v>
      </c>
      <c r="C33" s="442" t="str">
        <f>IF($H33="已改造",VLOOKUP($A33+1000,改造信息!$A$2:$AQ$1002,COLUMN(C32),0),VLOOKUP($A33,未改造信息!$A$2:$AQ$1002,COLUMN(C32),0))</f>
        <v>航空母舰</v>
      </c>
      <c r="D33" s="442">
        <f>IF($H33="已改造",VLOOKUP($A33+1000,改造信息!$A$2:$AQ$1002,COLUMN(D32),0),VLOOKUP($A33,未改造信息!$A$2:$AQ$1002,COLUMN(D32),0))</f>
        <v>4</v>
      </c>
      <c r="E33" s="442" t="str">
        <f>IF($H33="已改造",VLOOKUP($A33+1000,改造信息!$A$2:$AQ$1002,COLUMN(E32),0),VLOOKUP($A33,未改造信息!$A$2:$AQ$1002,COLUMN(E32),0))</f>
        <v>大黄蜂</v>
      </c>
      <c r="F33" s="442" t="str">
        <f>VLOOKUP(A33,未改造信息!$A$2:$F$1000,COLUMN(F32),0)</f>
        <v>未拥有</v>
      </c>
      <c r="H33" s="442" t="str">
        <f>IF(COUNTIF(改造信息!$A$2:$A$196,A33+1000),IF(VLOOKUP(A33+1000,改造信息!$A$2:$F$502,6,0)="已拥有","已改造","尚未改造"),"未开放改造")</f>
        <v>尚未改造</v>
      </c>
      <c r="I33" s="442" t="str">
        <f t="shared" si="0"/>
        <v>E6 不推荐打捞获取</v>
      </c>
      <c r="J33" s="445" t="s">
        <v>92</v>
      </c>
      <c r="K33" s="442" t="str">
        <f>IF($H33="已改造",VLOOKUP($A33+1000,改造信息!$A$2:$AQ$1002,COLUMN(K32)-4,0),VLOOKUP($A33,未改造信息!$A$2:$AQ$1002,COLUMN(K32)-4,0))</f>
        <v>主力舰</v>
      </c>
      <c r="L33" s="442" t="str">
        <f>IF($H33="已改造",VLOOKUP($A33+1000,改造信息!$A$2:$AQ$1002,COLUMN(L32)-4,0),VLOOKUP($A33,未改造信息!$A$2:$AQ$1002,COLUMN(L32)-4,0))</f>
        <v>大型舰</v>
      </c>
      <c r="M33" s="442">
        <f>IF($H33="已改造",VLOOKUP($A33+1000,改造信息!$A$2:$AQ$1002,COLUMN(M32)-4,0),VLOOKUP($A33,未改造信息!$A$2:$AQ$1002,COLUMN(M32)-4,0))</f>
        <v>3</v>
      </c>
      <c r="N33" s="442">
        <f>IF($H33="已改造",VLOOKUP($A33+1000,改造信息!$A$2:$AQ$1002,COLUMN(N32)-4,0),VLOOKUP($A33,未改造信息!$A$2:$AQ$1002,COLUMN(N32)-4,0))</f>
        <v>3</v>
      </c>
      <c r="O33" s="442">
        <f>IF($H33="已改造",VLOOKUP($A33+1000,改造信息!$A$2:$AQ$1002,COLUMN(O32)-4,0),VLOOKUP($A33,未改造信息!$A$2:$AQ$1002,COLUMN(O32)-4,0))</f>
        <v>52</v>
      </c>
      <c r="P33" s="442">
        <f>IF($H33="已改造",VLOOKUP($A33+1000,改造信息!$A$2:$AQ$1002,COLUMN(P32)-4,0),VLOOKUP($A33,未改造信息!$A$2:$AQ$1002,COLUMN(P32)-4,0))</f>
        <v>0</v>
      </c>
      <c r="Q33" s="442">
        <f>IF($H33="已改造",VLOOKUP($A33+1000,改造信息!$A$2:$AQ$1002,COLUMN(Q32)-4,0),VLOOKUP($A33,未改造信息!$A$2:$AQ$1002,COLUMN(Q32)-4,0))</f>
        <v>40</v>
      </c>
      <c r="R33" s="442">
        <f>IF($H33="已改造",VLOOKUP($A33+1000,改造信息!$A$2:$AQ$1002,COLUMN(R32)-4,0),VLOOKUP($A33,未改造信息!$A$2:$AQ$1002,COLUMN(R32)-4,0))</f>
        <v>57</v>
      </c>
      <c r="S33" s="442">
        <f>IF($H33="已改造",VLOOKUP($A33+1000,改造信息!$A$2:$AQ$1002,COLUMN(S32)-4,0),VLOOKUP($A33,未改造信息!$A$2:$AQ$1002,COLUMN(S32)-4,0))</f>
        <v>0</v>
      </c>
      <c r="T33" s="442">
        <f>IF($H33="已改造",VLOOKUP($A33+1000,改造信息!$A$2:$AQ$1002,COLUMN(T32)-4,0),VLOOKUP($A33,未改造信息!$A$2:$AQ$1002,COLUMN(T32)-4,0))</f>
        <v>72</v>
      </c>
      <c r="U33" s="442">
        <f>IF($H33="已改造",VLOOKUP($A33+1000,改造信息!$A$2:$AQ$1002,COLUMN(U32)-4,0),VLOOKUP($A33,未改造信息!$A$2:$AQ$1002,COLUMN(U32)-4,0))</f>
        <v>0</v>
      </c>
      <c r="V33" s="442">
        <f>IF($H33="已改造",VLOOKUP($A33+1000,改造信息!$A$2:$AQ$1002,COLUMN(V32)-4,0),VLOOKUP($A33,未改造信息!$A$2:$AQ$1002,COLUMN(V32)-4,0))</f>
        <v>65</v>
      </c>
      <c r="W33" s="442">
        <f>IF($H33="已改造",VLOOKUP($A33+1000,改造信息!$A$2:$AQ$1002,COLUMN(W32)-4,0),VLOOKUP($A33,未改造信息!$A$2:$AQ$1002,COLUMN(W32)-4,0))</f>
        <v>52</v>
      </c>
      <c r="X33" s="442">
        <f>IF($H33="已改造",VLOOKUP($A33+1000,改造信息!$A$2:$AQ$1002,COLUMN(X32)-4,0),VLOOKUP($A33,未改造信息!$A$2:$AQ$1002,COLUMN(X32)-4,0))</f>
        <v>95</v>
      </c>
      <c r="Y33" s="442">
        <f>IF($H33="已改造",VLOOKUP($A33+1000,改造信息!$A$2:$AQ$1002,COLUMN(Y32)-4,0),VLOOKUP($A33,未改造信息!$A$2:$AQ$1002,COLUMN(Y32)-4,0))</f>
        <v>10</v>
      </c>
      <c r="Z33" s="442">
        <f>IF($H33="已改造",VLOOKUP($A33+1000,改造信息!$A$2:$AQ$1002,COLUMN(Z32)-4,0),VLOOKUP($A33,未改造信息!$A$2:$AQ$1002,COLUMN(Z32)-4,0))</f>
        <v>32.5</v>
      </c>
      <c r="AA33" s="442" t="str">
        <f>IF($H33="已改造",VLOOKUP($A33+1000,改造信息!$A$2:$AQ$1002,COLUMN(AA32)-4,0),VLOOKUP($A33,未改造信息!$A$2:$AQ$1002,COLUMN(AA32)-4,0))</f>
        <v>短</v>
      </c>
      <c r="AB33" s="442" t="str">
        <f>IF($H33="已改造",VLOOKUP($A33+1000,改造信息!$A$2:$AQ$1002,COLUMN(AB32)-4,0),VLOOKUP($A33,未改造信息!$A$2:$AQ$1002,COLUMN(AB32)-4,0))</f>
        <v>[21,21,23,10]</v>
      </c>
      <c r="AC33" s="442">
        <f>IF($H33="已改造",VLOOKUP($A33+1000,改造信息!$A$2:$AQ$1002,COLUMN(AC32)-4,0),VLOOKUP($A33,未改造信息!$A$2:$AQ$1002,COLUMN(AC32)-4,0))</f>
        <v>75</v>
      </c>
      <c r="AD33" s="442">
        <f>IF($H33="已改造",VLOOKUP($A33+1000,改造信息!$A$2:$AQ$1002,COLUMN(AD32)-4,0),VLOOKUP($A33,未改造信息!$A$2:$AQ$1002,COLUMN(AD32)-4,0))</f>
        <v>4</v>
      </c>
      <c r="AE33" s="446" t="str">
        <f>IF($H33="已改造",VLOOKUP($A33+1000,改造信息!$A$2:$AQ$1002,COLUMN(AE32)-4,0),VLOOKUP($A33,未改造信息!$A$2:$AQ$1002,COLUMN(AE32)-4,0))</f>
        <v>B-25(杜立特队)</v>
      </c>
      <c r="AF33" s="445" t="s">
        <v>92</v>
      </c>
      <c r="AG33" s="445" t="s">
        <v>92</v>
      </c>
      <c r="AH33" s="442">
        <f>IF($H33="已改造",VLOOKUP($A33+1000,改造信息!$A$2:$AQ$1002,COLUMN(AH32)-6,0),VLOOKUP($A33,未改造信息!$A$2:$AQ$1002,COLUMN(AH32)-6,0))</f>
        <v>55</v>
      </c>
      <c r="AI33" s="442">
        <f>IF($H33="已改造",VLOOKUP($A33+1000,改造信息!$A$2:$AQ$1002,COLUMN(AI32)-6,0),VLOOKUP($A33,未改造信息!$A$2:$AQ$1002,COLUMN(AI32)-6,0))</f>
        <v>60</v>
      </c>
      <c r="AJ33" s="442">
        <f>IF($H33="已改造",VLOOKUP($A33+1000,改造信息!$A$2:$AQ$1002,COLUMN(AJ32)-6,0),VLOOKUP($A33,未改造信息!$A$2:$AQ$1002,COLUMN(AJ32)-6,0))</f>
        <v>2.08</v>
      </c>
      <c r="AK33" s="442">
        <f>IF($H33="已改造",VLOOKUP($A33+1000,改造信息!$A$2:$AQ$1002,COLUMN(AK32)-6,0),VLOOKUP($A33,未改造信息!$A$2:$AQ$1002,COLUMN(AK32)-6,0))</f>
        <v>3.9</v>
      </c>
      <c r="AL33" s="442">
        <f>IF($H33="已改造",VLOOKUP($A33+1000,改造信息!$A$2:$AQ$1002,COLUMN(AL32)-6,0),VLOOKUP($A33,未改造信息!$A$2:$AQ$1002,COLUMN(AL32)-6,0))</f>
        <v>0.8</v>
      </c>
      <c r="AM33" s="445" t="s">
        <v>92</v>
      </c>
      <c r="AN33" s="445" t="s">
        <v>92</v>
      </c>
      <c r="AO33" s="442">
        <f>IF($H33="已改造",VLOOKUP($A33+1000,改造信息!$A$2:$AQ$1002,COLUMN(AO32)-8,0),VLOOKUP($A33,未改造信息!$A$2:$AQ$1002,COLUMN(AO32)-8,0))</f>
        <v>30</v>
      </c>
      <c r="AP33" s="442">
        <f>IF($H33="已改造",VLOOKUP($A33+1000,改造信息!$A$2:$AQ$1002,COLUMN(AP32)-8,0),VLOOKUP($A33,未改造信息!$A$2:$AQ$1002,COLUMN(AP32)-8,0))</f>
        <v>40</v>
      </c>
      <c r="AQ33" s="442">
        <f>IF($H33="已改造",VLOOKUP($A33+1000,改造信息!$A$2:$AQ$1002,COLUMN(AQ32)-8,0),VLOOKUP($A33,未改造信息!$A$2:$AQ$1002,COLUMN(AQ32)-8,0))</f>
        <v>60</v>
      </c>
      <c r="AR33" s="442">
        <f>IF($H33="已改造",VLOOKUP($A33+1000,改造信息!$A$2:$AQ$1002,COLUMN(AR32)-8,0),VLOOKUP($A33,未改造信息!$A$2:$AQ$1002,COLUMN(AR32)-8,0))</f>
        <v>40</v>
      </c>
      <c r="AS33" s="442">
        <f>IF($H33="已改造",VLOOKUP($A33+1000,改造信息!$A$2:$AQ$1002,COLUMN(AS32)-8,0),VLOOKUP($A33,未改造信息!$A$2:$AQ$1002,COLUMN(AS32)-8,0))</f>
        <v>0</v>
      </c>
      <c r="AT33" s="442">
        <f>IF($H33="已改造",VLOOKUP($A33+1000,改造信息!$A$2:$AQ$1002,COLUMN(AT32)-8,0),VLOOKUP($A33,未改造信息!$A$2:$AQ$1002,COLUMN(AT32)-8,0))</f>
        <v>0</v>
      </c>
      <c r="AU33" s="442">
        <f>IF($H33="已改造",VLOOKUP($A33+1000,改造信息!$A$2:$AQ$1002,COLUMN(AU32)-8,0),VLOOKUP($A33,未改造信息!$A$2:$AQ$1002,COLUMN(AU32)-8,0))</f>
        <v>16</v>
      </c>
      <c r="AV33" s="442">
        <f>IF($H33="已改造",VLOOKUP($A33+1000,改造信息!$A$2:$AQ$1002,COLUMN(AV32)-8,0),VLOOKUP($A33,未改造信息!$A$2:$AQ$1002,COLUMN(AV32)-8,0))</f>
        <v>54</v>
      </c>
      <c r="AW33" s="445" t="s">
        <v>92</v>
      </c>
      <c r="AX33" s="445" t="s">
        <v>92</v>
      </c>
      <c r="AY33" s="442">
        <f>IF($H33="已改造",VLOOKUP($A33+1000,改造信息!$A$2:$AQ$1002,COLUMN(AY32)-10,0),VLOOKUP($A33,未改造信息!$A$2:$AQ$1002,COLUMN(AY32)-10,0))</f>
        <v>0</v>
      </c>
      <c r="AZ33" s="442">
        <f>IF($H33="已改造",VLOOKUP($A33+1000,改造信息!$A$2:$AQ$1002,COLUMN(AZ32)-10,0),VLOOKUP($A33,未改造信息!$A$2:$AQ$1002,COLUMN(AZ32)-10,0))</f>
        <v>0</v>
      </c>
      <c r="BA33" s="445" t="s">
        <v>92</v>
      </c>
      <c r="BB33" s="445" t="s">
        <v>92</v>
      </c>
      <c r="BC33" s="442" t="str">
        <f>IF($H33="尚未改造",VLOOKUP($A33,未改造信息!$A$2:$AQ$1002,COLUMN(BC32)-12,0),"0")</f>
        <v>等级70|航母核心18|油1000|弹500|钢500|铝2200</v>
      </c>
      <c r="BD33" s="442">
        <f>VLOOKUP($A33,未改造信息!$A$2:$BA$1002,COLUMN(BD32)-12,0)</f>
        <v>0</v>
      </c>
      <c r="BE33" s="442" t="s">
        <v>101</v>
      </c>
      <c r="BF33" s="445" t="s">
        <v>92</v>
      </c>
      <c r="BG33" s="445" t="s">
        <v>92</v>
      </c>
      <c r="BH33" s="442"/>
      <c r="BI33" s="442"/>
      <c r="BK33" s="442"/>
      <c r="BL33" s="442"/>
      <c r="BN33" s="442"/>
      <c r="BO33" s="442"/>
      <c r="BQ33" s="445" t="s">
        <v>92</v>
      </c>
      <c r="BR33" s="442"/>
      <c r="BS33" s="442"/>
      <c r="BT33" s="442"/>
      <c r="BU33" s="442"/>
      <c r="BV33" s="442"/>
    </row>
    <row r="34" spans="1:74">
      <c r="A34" s="442">
        <v>32</v>
      </c>
      <c r="B34" s="442" t="str">
        <f>IF($H34="已改造",VLOOKUP($A34+1000,改造信息!$A$2:$AQ$1002,COLUMN(B33),0),VLOOKUP($A34,未改造信息!$A$2:$AQ$1002,COLUMN(B33),0))</f>
        <v>J</v>
      </c>
      <c r="C34" s="442" t="str">
        <f>IF($H34="已改造",VLOOKUP($A34+1000,改造信息!$A$2:$AQ$1002,COLUMN(C33),0),VLOOKUP($A34,未改造信息!$A$2:$AQ$1002,COLUMN(C33),0))</f>
        <v>重巡洋舰</v>
      </c>
      <c r="D34" s="442">
        <f>IF($H34="已改造",VLOOKUP($A34+1000,改造信息!$A$2:$AQ$1002,COLUMN(D33),0),VLOOKUP($A34,未改造信息!$A$2:$AQ$1002,COLUMN(D33),0))</f>
        <v>3</v>
      </c>
      <c r="E34" s="442" t="str">
        <f>IF($H34="已改造",VLOOKUP($A34+1000,改造信息!$A$2:$AQ$1002,COLUMN(E33),0),VLOOKUP($A34,未改造信息!$A$2:$AQ$1002,COLUMN(E33),0))</f>
        <v>高雄</v>
      </c>
      <c r="F34" s="442" t="str">
        <f>VLOOKUP(A34,未改造信息!$A$2:$F$1000,COLUMN(F33),0)</f>
        <v>未拥有</v>
      </c>
      <c r="H34" s="442" t="str">
        <f>IF(COUNTIF(改造信息!$A$2:$A$196,A34+1000),IF(VLOOKUP(A34+1000,改造信息!$A$2:$F$502,6,0)="已拥有","已改造","尚未改造"),"未开放改造")</f>
        <v>尚未改造</v>
      </c>
      <c r="I34" s="442" t="str">
        <f t="shared" si="0"/>
        <v>仅打捞可获取</v>
      </c>
      <c r="J34" s="445" t="s">
        <v>92</v>
      </c>
      <c r="K34" s="442" t="str">
        <f>IF($H34="已改造",VLOOKUP($A34+1000,改造信息!$A$2:$AQ$1002,COLUMN(K33)-4,0),VLOOKUP($A34,未改造信息!$A$2:$AQ$1002,COLUMN(K33)-4,0))</f>
        <v>护卫舰</v>
      </c>
      <c r="L34" s="442" t="str">
        <f>IF($H34="已改造",VLOOKUP($A34+1000,改造信息!$A$2:$AQ$1002,COLUMN(L33)-4,0),VLOOKUP($A34,未改造信息!$A$2:$AQ$1002,COLUMN(L33)-4,0))</f>
        <v>中型舰</v>
      </c>
      <c r="M34" s="442">
        <f>IF($H34="已改造",VLOOKUP($A34+1000,改造信息!$A$2:$AQ$1002,COLUMN(M33)-4,0),VLOOKUP($A34,未改造信息!$A$2:$AQ$1002,COLUMN(M33)-4,0))</f>
        <v>2</v>
      </c>
      <c r="N34" s="442">
        <f>IF($H34="已改造",VLOOKUP($A34+1000,改造信息!$A$2:$AQ$1002,COLUMN(N33)-4,0),VLOOKUP($A34,未改造信息!$A$2:$AQ$1002,COLUMN(N33)-4,0))</f>
        <v>2</v>
      </c>
      <c r="O34" s="442">
        <f>IF($H34="已改造",VLOOKUP($A34+1000,改造信息!$A$2:$AQ$1002,COLUMN(O33)-4,0),VLOOKUP($A34,未改造信息!$A$2:$AQ$1002,COLUMN(O33)-4,0))</f>
        <v>45</v>
      </c>
      <c r="P34" s="442">
        <f>IF($H34="已改造",VLOOKUP($A34+1000,改造信息!$A$2:$AQ$1002,COLUMN(P33)-4,0),VLOOKUP($A34,未改造信息!$A$2:$AQ$1002,COLUMN(P33)-4,0))</f>
        <v>-1</v>
      </c>
      <c r="Q34" s="442">
        <f>IF($H34="已改造",VLOOKUP($A34+1000,改造信息!$A$2:$AQ$1002,COLUMN(Q33)-4,0),VLOOKUP($A34,未改造信息!$A$2:$AQ$1002,COLUMN(Q33)-4,0))</f>
        <v>62</v>
      </c>
      <c r="R34" s="442">
        <f>IF($H34="已改造",VLOOKUP($A34+1000,改造信息!$A$2:$AQ$1002,COLUMN(R33)-4,0),VLOOKUP($A34,未改造信息!$A$2:$AQ$1002,COLUMN(R33)-4,0))</f>
        <v>48</v>
      </c>
      <c r="S34" s="442">
        <f>IF($H34="已改造",VLOOKUP($A34+1000,改造信息!$A$2:$AQ$1002,COLUMN(S33)-4,0),VLOOKUP($A34,未改造信息!$A$2:$AQ$1002,COLUMN(S33)-4,0))</f>
        <v>56</v>
      </c>
      <c r="T34" s="442">
        <f>IF($H34="已改造",VLOOKUP($A34+1000,改造信息!$A$2:$AQ$1002,COLUMN(T33)-4,0),VLOOKUP($A34,未改造信息!$A$2:$AQ$1002,COLUMN(T33)-4,0))</f>
        <v>50</v>
      </c>
      <c r="U34" s="442">
        <f>IF($H34="已改造",VLOOKUP($A34+1000,改造信息!$A$2:$AQ$1002,COLUMN(U33)-4,0),VLOOKUP($A34,未改造信息!$A$2:$AQ$1002,COLUMN(U33)-4,0))</f>
        <v>0</v>
      </c>
      <c r="V34" s="442">
        <f>IF($H34="已改造",VLOOKUP($A34+1000,改造信息!$A$2:$AQ$1002,COLUMN(V33)-4,0),VLOOKUP($A34,未改造信息!$A$2:$AQ$1002,COLUMN(V33)-4,0))</f>
        <v>54</v>
      </c>
      <c r="W34" s="442">
        <f>IF($H34="已改造",VLOOKUP($A34+1000,改造信息!$A$2:$AQ$1002,COLUMN(W33)-4,0),VLOOKUP($A34,未改造信息!$A$2:$AQ$1002,COLUMN(W33)-4,0))</f>
        <v>81</v>
      </c>
      <c r="X34" s="442">
        <f>IF($H34="已改造",VLOOKUP($A34+1000,改造信息!$A$2:$AQ$1002,COLUMN(X33)-4,0),VLOOKUP($A34,未改造信息!$A$2:$AQ$1002,COLUMN(X33)-4,0))</f>
        <v>91</v>
      </c>
      <c r="Y34" s="442">
        <f>IF($H34="已改造",VLOOKUP($A34+1000,改造信息!$A$2:$AQ$1002,COLUMN(Y33)-4,0),VLOOKUP($A34,未改造信息!$A$2:$AQ$1002,COLUMN(Y33)-4,0))</f>
        <v>15</v>
      </c>
      <c r="Z34" s="442">
        <f>IF($H34="已改造",VLOOKUP($A34+1000,改造信息!$A$2:$AQ$1002,COLUMN(Z33)-4,0),VLOOKUP($A34,未改造信息!$A$2:$AQ$1002,COLUMN(Z33)-4,0))</f>
        <v>35</v>
      </c>
      <c r="AA34" s="442" t="str">
        <f>IF($H34="已改造",VLOOKUP($A34+1000,改造信息!$A$2:$AQ$1002,COLUMN(AA33)-4,0),VLOOKUP($A34,未改造信息!$A$2:$AQ$1002,COLUMN(AA33)-4,0))</f>
        <v>中</v>
      </c>
      <c r="AB34" s="442" t="str">
        <f>IF($H34="已改造",VLOOKUP($A34+1000,改造信息!$A$2:$AQ$1002,COLUMN(AB33)-4,0),VLOOKUP($A34,未改造信息!$A$2:$AQ$1002,COLUMN(AB33)-4,0))</f>
        <v>[2,2,2]</v>
      </c>
      <c r="AC34" s="442">
        <f>IF($H34="已改造",VLOOKUP($A34+1000,改造信息!$A$2:$AQ$1002,COLUMN(AC33)-4,0),VLOOKUP($A34,未改造信息!$A$2:$AQ$1002,COLUMN(AC33)-4,0))</f>
        <v>6</v>
      </c>
      <c r="AD34" s="442">
        <f>IF($H34="已改造",VLOOKUP($A34+1000,改造信息!$A$2:$AQ$1002,COLUMN(AD33)-4,0),VLOOKUP($A34,未改造信息!$A$2:$AQ$1002,COLUMN(AD33)-4,0))</f>
        <v>3</v>
      </c>
      <c r="AE34" s="446" t="str">
        <f>IF($H34="已改造",VLOOKUP($A34+1000,改造信息!$A$2:$AQ$1002,COLUMN(AE33)-4,0),VLOOKUP($A34,未改造信息!$A$2:$AQ$1002,COLUMN(AE33)-4,0))</f>
        <v>J国20.3厘米连装炮|零式水上侦察机</v>
      </c>
      <c r="AF34" s="445" t="s">
        <v>92</v>
      </c>
      <c r="AG34" s="445" t="s">
        <v>92</v>
      </c>
      <c r="AH34" s="442">
        <f>IF($H34="已改造",VLOOKUP($A34+1000,改造信息!$A$2:$AQ$1002,COLUMN(AH33)-6,0),VLOOKUP($A34,未改造信息!$A$2:$AQ$1002,COLUMN(AH33)-6,0))</f>
        <v>40</v>
      </c>
      <c r="AI34" s="442">
        <f>IF($H34="已改造",VLOOKUP($A34+1000,改造信息!$A$2:$AQ$1002,COLUMN(AI33)-6,0),VLOOKUP($A34,未改造信息!$A$2:$AQ$1002,COLUMN(AI33)-6,0))</f>
        <v>65</v>
      </c>
      <c r="AJ34" s="442">
        <f>IF($H34="已改造",VLOOKUP($A34+1000,改造信息!$A$2:$AQ$1002,COLUMN(AJ33)-6,0),VLOOKUP($A34,未改造信息!$A$2:$AQ$1002,COLUMN(AJ33)-6,0))</f>
        <v>1.28</v>
      </c>
      <c r="AK34" s="442">
        <f>IF($H34="已改造",VLOOKUP($A34+1000,改造信息!$A$2:$AQ$1002,COLUMN(AK33)-6,0),VLOOKUP($A34,未改造信息!$A$2:$AQ$1002,COLUMN(AK33)-6,0))</f>
        <v>2.4</v>
      </c>
      <c r="AL34" s="442">
        <f>IF($H34="已改造",VLOOKUP($A34+1000,改造信息!$A$2:$AQ$1002,COLUMN(AL33)-6,0),VLOOKUP($A34,未改造信息!$A$2:$AQ$1002,COLUMN(AL33)-6,0))</f>
        <v>0.75</v>
      </c>
      <c r="AM34" s="445" t="s">
        <v>92</v>
      </c>
      <c r="AN34" s="445" t="s">
        <v>92</v>
      </c>
      <c r="AO34" s="442">
        <f>IF($H34="已改造",VLOOKUP($A34+1000,改造信息!$A$2:$AQ$1002,COLUMN(AO33)-8,0),VLOOKUP($A34,未改造信息!$A$2:$AQ$1002,COLUMN(AO33)-8,0))</f>
        <v>30</v>
      </c>
      <c r="AP34" s="442">
        <f>IF($H34="已改造",VLOOKUP($A34+1000,改造信息!$A$2:$AQ$1002,COLUMN(AP33)-8,0),VLOOKUP($A34,未改造信息!$A$2:$AQ$1002,COLUMN(AP33)-8,0))</f>
        <v>40</v>
      </c>
      <c r="AQ34" s="442">
        <f>IF($H34="已改造",VLOOKUP($A34+1000,改造信息!$A$2:$AQ$1002,COLUMN(AQ33)-8,0),VLOOKUP($A34,未改造信息!$A$2:$AQ$1002,COLUMN(AQ33)-8,0))</f>
        <v>30</v>
      </c>
      <c r="AR34" s="442">
        <f>IF($H34="已改造",VLOOKUP($A34+1000,改造信息!$A$2:$AQ$1002,COLUMN(AR33)-8,0),VLOOKUP($A34,未改造信息!$A$2:$AQ$1002,COLUMN(AR33)-8,0))</f>
        <v>0</v>
      </c>
      <c r="AS34" s="442">
        <f>IF($H34="已改造",VLOOKUP($A34+1000,改造信息!$A$2:$AQ$1002,COLUMN(AS33)-8,0),VLOOKUP($A34,未改造信息!$A$2:$AQ$1002,COLUMN(AS33)-8,0))</f>
        <v>42</v>
      </c>
      <c r="AT34" s="442">
        <f>IF($H34="已改造",VLOOKUP($A34+1000,改造信息!$A$2:$AQ$1002,COLUMN(AT33)-8,0),VLOOKUP($A34,未改造信息!$A$2:$AQ$1002,COLUMN(AT33)-8,0))</f>
        <v>14</v>
      </c>
      <c r="AU34" s="442">
        <f>IF($H34="已改造",VLOOKUP($A34+1000,改造信息!$A$2:$AQ$1002,COLUMN(AU33)-8,0),VLOOKUP($A34,未改造信息!$A$2:$AQ$1002,COLUMN(AU33)-8,0))</f>
        <v>17</v>
      </c>
      <c r="AV34" s="442">
        <f>IF($H34="已改造",VLOOKUP($A34+1000,改造信息!$A$2:$AQ$1002,COLUMN(AV33)-8,0),VLOOKUP($A34,未改造信息!$A$2:$AQ$1002,COLUMN(AV33)-8,0))</f>
        <v>10</v>
      </c>
      <c r="AW34" s="445" t="s">
        <v>92</v>
      </c>
      <c r="AX34" s="445" t="s">
        <v>92</v>
      </c>
      <c r="AY34" s="442">
        <f>IF($H34="已改造",VLOOKUP($A34+1000,改造信息!$A$2:$AQ$1002,COLUMN(AY33)-10,0),VLOOKUP($A34,未改造信息!$A$2:$AQ$1002,COLUMN(AY33)-10,0))</f>
        <v>0</v>
      </c>
      <c r="AZ34" s="442">
        <f>IF($H34="已改造",VLOOKUP($A34+1000,改造信息!$A$2:$AQ$1002,COLUMN(AZ33)-10,0),VLOOKUP($A34,未改造信息!$A$2:$AQ$1002,COLUMN(AZ33)-10,0))</f>
        <v>0</v>
      </c>
      <c r="BA34" s="445" t="s">
        <v>92</v>
      </c>
      <c r="BB34" s="445" t="s">
        <v>92</v>
      </c>
      <c r="BC34" s="446" t="str">
        <f>IF($H34="尚未改造",VLOOKUP($A34,未改造信息!$A$2:$AQ$1002,COLUMN(BC33)-12,0),"0")</f>
        <v>等级45|巡洋核心10|油300|弹300|钢200</v>
      </c>
      <c r="BD34" s="442">
        <f>VLOOKUP($A34,未改造信息!$A$2:$BA$1002,COLUMN(BD33)-12,0)</f>
        <v>0</v>
      </c>
      <c r="BE34" s="442" t="s">
        <v>94</v>
      </c>
      <c r="BF34" s="445" t="s">
        <v>92</v>
      </c>
      <c r="BG34" s="445" t="s">
        <v>92</v>
      </c>
      <c r="BH34" s="446"/>
      <c r="BI34" s="442"/>
      <c r="BK34" s="446"/>
      <c r="BL34" s="442"/>
      <c r="BN34" s="446"/>
      <c r="BO34" s="442"/>
      <c r="BQ34" s="445" t="s">
        <v>92</v>
      </c>
      <c r="BR34" s="442"/>
      <c r="BS34" s="442"/>
      <c r="BT34" s="442"/>
      <c r="BU34" s="442"/>
      <c r="BV34" s="442"/>
    </row>
    <row r="35" spans="1:74">
      <c r="A35" s="442">
        <v>33</v>
      </c>
      <c r="B35" s="442" t="str">
        <f>IF($H35="已改造",VLOOKUP($A35+1000,改造信息!$A$2:$AQ$1002,COLUMN(B34),0),VLOOKUP($A35,未改造信息!$A$2:$AQ$1002,COLUMN(B34),0))</f>
        <v>J</v>
      </c>
      <c r="C35" s="442" t="str">
        <f>IF($H35="已改造",VLOOKUP($A35+1000,改造信息!$A$2:$AQ$1002,COLUMN(C34),0),VLOOKUP($A35,未改造信息!$A$2:$AQ$1002,COLUMN(C34),0))</f>
        <v>重巡洋舰</v>
      </c>
      <c r="D35" s="442">
        <f>IF($H35="已改造",VLOOKUP($A35+1000,改造信息!$A$2:$AQ$1002,COLUMN(D34),0),VLOOKUP($A35,未改造信息!$A$2:$AQ$1002,COLUMN(D34),0))</f>
        <v>3</v>
      </c>
      <c r="E35" s="442" t="str">
        <f>IF($H35="已改造",VLOOKUP($A35+1000,改造信息!$A$2:$AQ$1002,COLUMN(E34),0),VLOOKUP($A35,未改造信息!$A$2:$AQ$1002,COLUMN(E34),0))</f>
        <v>爱宕</v>
      </c>
      <c r="F35" s="442" t="str">
        <f>VLOOKUP(A35,未改造信息!$A$2:$F$1000,COLUMN(F34),0)</f>
        <v>未拥有</v>
      </c>
      <c r="H35" s="442" t="str">
        <f>IF(COUNTIF(改造信息!$A$2:$A$196,A35+1000),IF(VLOOKUP(A35+1000,改造信息!$A$2:$F$502,6,0)="已拥有","已改造","尚未改造"),"未开放改造")</f>
        <v>尚未改造</v>
      </c>
      <c r="I35" s="442" t="str">
        <f t="shared" si="0"/>
        <v>仅打捞可获取</v>
      </c>
      <c r="J35" s="445" t="s">
        <v>92</v>
      </c>
      <c r="K35" s="442" t="str">
        <f>IF($H35="已改造",VLOOKUP($A35+1000,改造信息!$A$2:$AQ$1002,COLUMN(K34)-4,0),VLOOKUP($A35,未改造信息!$A$2:$AQ$1002,COLUMN(K34)-4,0))</f>
        <v>护卫舰</v>
      </c>
      <c r="L35" s="442" t="str">
        <f>IF($H35="已改造",VLOOKUP($A35+1000,改造信息!$A$2:$AQ$1002,COLUMN(L34)-4,0),VLOOKUP($A35,未改造信息!$A$2:$AQ$1002,COLUMN(L34)-4,0))</f>
        <v>中型舰</v>
      </c>
      <c r="M35" s="442">
        <f>IF($H35="已改造",VLOOKUP($A35+1000,改造信息!$A$2:$AQ$1002,COLUMN(M34)-4,0),VLOOKUP($A35,未改造信息!$A$2:$AQ$1002,COLUMN(M34)-4,0))</f>
        <v>2</v>
      </c>
      <c r="N35" s="442">
        <f>IF($H35="已改造",VLOOKUP($A35+1000,改造信息!$A$2:$AQ$1002,COLUMN(N34)-4,0),VLOOKUP($A35,未改造信息!$A$2:$AQ$1002,COLUMN(N34)-4,0))</f>
        <v>2</v>
      </c>
      <c r="O35" s="442">
        <f>IF($H35="已改造",VLOOKUP($A35+1000,改造信息!$A$2:$AQ$1002,COLUMN(O34)-4,0),VLOOKUP($A35,未改造信息!$A$2:$AQ$1002,COLUMN(O34)-4,0))</f>
        <v>45</v>
      </c>
      <c r="P35" s="442">
        <f>IF($H35="已改造",VLOOKUP($A35+1000,改造信息!$A$2:$AQ$1002,COLUMN(P34)-4,0),VLOOKUP($A35,未改造信息!$A$2:$AQ$1002,COLUMN(P34)-4,0))</f>
        <v>-1</v>
      </c>
      <c r="Q35" s="442">
        <f>IF($H35="已改造",VLOOKUP($A35+1000,改造信息!$A$2:$AQ$1002,COLUMN(Q34)-4,0),VLOOKUP($A35,未改造信息!$A$2:$AQ$1002,COLUMN(Q34)-4,0))</f>
        <v>62</v>
      </c>
      <c r="R35" s="442">
        <f>IF($H35="已改造",VLOOKUP($A35+1000,改造信息!$A$2:$AQ$1002,COLUMN(R34)-4,0),VLOOKUP($A35,未改造信息!$A$2:$AQ$1002,COLUMN(R34)-4,0))</f>
        <v>48</v>
      </c>
      <c r="S35" s="442">
        <f>IF($H35="已改造",VLOOKUP($A35+1000,改造信息!$A$2:$AQ$1002,COLUMN(S34)-4,0),VLOOKUP($A35,未改造信息!$A$2:$AQ$1002,COLUMN(S34)-4,0))</f>
        <v>56</v>
      </c>
      <c r="T35" s="442">
        <f>IF($H35="已改造",VLOOKUP($A35+1000,改造信息!$A$2:$AQ$1002,COLUMN(T34)-4,0),VLOOKUP($A35,未改造信息!$A$2:$AQ$1002,COLUMN(T34)-4,0))</f>
        <v>50</v>
      </c>
      <c r="U35" s="442">
        <f>IF($H35="已改造",VLOOKUP($A35+1000,改造信息!$A$2:$AQ$1002,COLUMN(U34)-4,0),VLOOKUP($A35,未改造信息!$A$2:$AQ$1002,COLUMN(U34)-4,0))</f>
        <v>0</v>
      </c>
      <c r="V35" s="442">
        <f>IF($H35="已改造",VLOOKUP($A35+1000,改造信息!$A$2:$AQ$1002,COLUMN(V34)-4,0),VLOOKUP($A35,未改造信息!$A$2:$AQ$1002,COLUMN(V34)-4,0))</f>
        <v>54</v>
      </c>
      <c r="W35" s="442">
        <f>IF($H35="已改造",VLOOKUP($A35+1000,改造信息!$A$2:$AQ$1002,COLUMN(W34)-4,0),VLOOKUP($A35,未改造信息!$A$2:$AQ$1002,COLUMN(W34)-4,0))</f>
        <v>81</v>
      </c>
      <c r="X35" s="442">
        <f>IF($H35="已改造",VLOOKUP($A35+1000,改造信息!$A$2:$AQ$1002,COLUMN(X34)-4,0),VLOOKUP($A35,未改造信息!$A$2:$AQ$1002,COLUMN(X34)-4,0))</f>
        <v>91</v>
      </c>
      <c r="Y35" s="442">
        <f>IF($H35="已改造",VLOOKUP($A35+1000,改造信息!$A$2:$AQ$1002,COLUMN(Y34)-4,0),VLOOKUP($A35,未改造信息!$A$2:$AQ$1002,COLUMN(Y34)-4,0))</f>
        <v>13</v>
      </c>
      <c r="Z35" s="442">
        <f>IF($H35="已改造",VLOOKUP($A35+1000,改造信息!$A$2:$AQ$1002,COLUMN(Z34)-4,0),VLOOKUP($A35,未改造信息!$A$2:$AQ$1002,COLUMN(Z34)-4,0))</f>
        <v>35</v>
      </c>
      <c r="AA35" s="442" t="str">
        <f>IF($H35="已改造",VLOOKUP($A35+1000,改造信息!$A$2:$AQ$1002,COLUMN(AA34)-4,0),VLOOKUP($A35,未改造信息!$A$2:$AQ$1002,COLUMN(AA34)-4,0))</f>
        <v>中</v>
      </c>
      <c r="AB35" s="442" t="str">
        <f>IF($H35="已改造",VLOOKUP($A35+1000,改造信息!$A$2:$AQ$1002,COLUMN(AB34)-4,0),VLOOKUP($A35,未改造信息!$A$2:$AQ$1002,COLUMN(AB34)-4,0))</f>
        <v>[2,2,2]</v>
      </c>
      <c r="AC35" s="442">
        <f>IF($H35="已改造",VLOOKUP($A35+1000,改造信息!$A$2:$AQ$1002,COLUMN(AC34)-4,0),VLOOKUP($A35,未改造信息!$A$2:$AQ$1002,COLUMN(AC34)-4,0))</f>
        <v>6</v>
      </c>
      <c r="AD35" s="442">
        <f>IF($H35="已改造",VLOOKUP($A35+1000,改造信息!$A$2:$AQ$1002,COLUMN(AD34)-4,0),VLOOKUP($A35,未改造信息!$A$2:$AQ$1002,COLUMN(AD34)-4,0))</f>
        <v>3</v>
      </c>
      <c r="AE35" s="446" t="str">
        <f>IF($H35="已改造",VLOOKUP($A35+1000,改造信息!$A$2:$AQ$1002,COLUMN(AE34)-4,0),VLOOKUP($A35,未改造信息!$A$2:$AQ$1002,COLUMN(AE34)-4,0))</f>
        <v>J国20.3厘米连装炮|零式水上侦察机</v>
      </c>
      <c r="AF35" s="445" t="s">
        <v>92</v>
      </c>
      <c r="AG35" s="445" t="s">
        <v>92</v>
      </c>
      <c r="AH35" s="442">
        <f>IF($H35="已改造",VLOOKUP($A35+1000,改造信息!$A$2:$AQ$1002,COLUMN(AH34)-6,0),VLOOKUP($A35,未改造信息!$A$2:$AQ$1002,COLUMN(AH34)-6,0))</f>
        <v>40</v>
      </c>
      <c r="AI35" s="442">
        <f>IF($H35="已改造",VLOOKUP($A35+1000,改造信息!$A$2:$AQ$1002,COLUMN(AI34)-6,0),VLOOKUP($A35,未改造信息!$A$2:$AQ$1002,COLUMN(AI34)-6,0))</f>
        <v>65</v>
      </c>
      <c r="AJ35" s="442">
        <f>IF($H35="已改造",VLOOKUP($A35+1000,改造信息!$A$2:$AQ$1002,COLUMN(AJ34)-6,0),VLOOKUP($A35,未改造信息!$A$2:$AQ$1002,COLUMN(AJ34)-6,0))</f>
        <v>1.28</v>
      </c>
      <c r="AK35" s="442">
        <f>IF($H35="已改造",VLOOKUP($A35+1000,改造信息!$A$2:$AQ$1002,COLUMN(AK34)-6,0),VLOOKUP($A35,未改造信息!$A$2:$AQ$1002,COLUMN(AK34)-6,0))</f>
        <v>2.4</v>
      </c>
      <c r="AL35" s="442">
        <f>IF($H35="已改造",VLOOKUP($A35+1000,改造信息!$A$2:$AQ$1002,COLUMN(AL34)-6,0),VLOOKUP($A35,未改造信息!$A$2:$AQ$1002,COLUMN(AL34)-6,0))</f>
        <v>0.75</v>
      </c>
      <c r="AM35" s="445" t="s">
        <v>92</v>
      </c>
      <c r="AN35" s="445" t="s">
        <v>92</v>
      </c>
      <c r="AO35" s="442">
        <f>IF($H35="已改造",VLOOKUP($A35+1000,改造信息!$A$2:$AQ$1002,COLUMN(AO34)-8,0),VLOOKUP($A35,未改造信息!$A$2:$AQ$1002,COLUMN(AO34)-8,0))</f>
        <v>30</v>
      </c>
      <c r="AP35" s="442">
        <f>IF($H35="已改造",VLOOKUP($A35+1000,改造信息!$A$2:$AQ$1002,COLUMN(AP34)-8,0),VLOOKUP($A35,未改造信息!$A$2:$AQ$1002,COLUMN(AP34)-8,0))</f>
        <v>40</v>
      </c>
      <c r="AQ35" s="442">
        <f>IF($H35="已改造",VLOOKUP($A35+1000,改造信息!$A$2:$AQ$1002,COLUMN(AQ34)-8,0),VLOOKUP($A35,未改造信息!$A$2:$AQ$1002,COLUMN(AQ34)-8,0))</f>
        <v>30</v>
      </c>
      <c r="AR35" s="442">
        <f>IF($H35="已改造",VLOOKUP($A35+1000,改造信息!$A$2:$AQ$1002,COLUMN(AR34)-8,0),VLOOKUP($A35,未改造信息!$A$2:$AQ$1002,COLUMN(AR34)-8,0))</f>
        <v>0</v>
      </c>
      <c r="AS35" s="442">
        <f>IF($H35="已改造",VLOOKUP($A35+1000,改造信息!$A$2:$AQ$1002,COLUMN(AS34)-8,0),VLOOKUP($A35,未改造信息!$A$2:$AQ$1002,COLUMN(AS34)-8,0))</f>
        <v>42</v>
      </c>
      <c r="AT35" s="442">
        <f>IF($H35="已改造",VLOOKUP($A35+1000,改造信息!$A$2:$AQ$1002,COLUMN(AT34)-8,0),VLOOKUP($A35,未改造信息!$A$2:$AQ$1002,COLUMN(AT34)-8,0))</f>
        <v>14</v>
      </c>
      <c r="AU35" s="442">
        <f>IF($H35="已改造",VLOOKUP($A35+1000,改造信息!$A$2:$AQ$1002,COLUMN(AU34)-8,0),VLOOKUP($A35,未改造信息!$A$2:$AQ$1002,COLUMN(AU34)-8,0))</f>
        <v>17</v>
      </c>
      <c r="AV35" s="442">
        <f>IF($H35="已改造",VLOOKUP($A35+1000,改造信息!$A$2:$AQ$1002,COLUMN(AV34)-8,0),VLOOKUP($A35,未改造信息!$A$2:$AQ$1002,COLUMN(AV34)-8,0))</f>
        <v>10</v>
      </c>
      <c r="AW35" s="445" t="s">
        <v>92</v>
      </c>
      <c r="AX35" s="445" t="s">
        <v>92</v>
      </c>
      <c r="AY35" s="442">
        <f>IF($H35="已改造",VLOOKUP($A35+1000,改造信息!$A$2:$AQ$1002,COLUMN(AY34)-10,0),VLOOKUP($A35,未改造信息!$A$2:$AQ$1002,COLUMN(AY34)-10,0))</f>
        <v>0</v>
      </c>
      <c r="AZ35" s="442">
        <f>IF($H35="已改造",VLOOKUP($A35+1000,改造信息!$A$2:$AQ$1002,COLUMN(AZ34)-10,0),VLOOKUP($A35,未改造信息!$A$2:$AQ$1002,COLUMN(AZ34)-10,0))</f>
        <v>0</v>
      </c>
      <c r="BA35" s="445" t="s">
        <v>92</v>
      </c>
      <c r="BB35" s="445" t="s">
        <v>92</v>
      </c>
      <c r="BC35" s="446" t="str">
        <f>IF($H35="尚未改造",VLOOKUP($A35,未改造信息!$A$2:$AQ$1002,COLUMN(BC34)-12,0),"0")</f>
        <v>等级50|巡洋核心10|油300|弹300|钢200</v>
      </c>
      <c r="BD35" s="442">
        <f>VLOOKUP($A35,未改造信息!$A$2:$BA$1002,COLUMN(BD34)-12,0)</f>
        <v>0</v>
      </c>
      <c r="BE35" s="442" t="s">
        <v>94</v>
      </c>
      <c r="BF35" s="445" t="s">
        <v>92</v>
      </c>
      <c r="BG35" s="445" t="s">
        <v>92</v>
      </c>
      <c r="BH35" s="446"/>
      <c r="BI35" s="442"/>
      <c r="BK35" s="446"/>
      <c r="BL35" s="442"/>
      <c r="BN35" s="446"/>
      <c r="BO35" s="442"/>
      <c r="BQ35" s="445" t="s">
        <v>92</v>
      </c>
      <c r="BR35" s="442"/>
      <c r="BS35" s="442"/>
      <c r="BT35" s="442"/>
      <c r="BU35" s="442"/>
      <c r="BV35" s="442"/>
    </row>
    <row r="36" spans="1:74">
      <c r="A36" s="442">
        <v>34</v>
      </c>
      <c r="B36" s="442" t="str">
        <f>IF($H36="已改造",VLOOKUP($A36+1000,改造信息!$A$2:$AQ$1002,COLUMN(B35),0),VLOOKUP($A36,未改造信息!$A$2:$AQ$1002,COLUMN(B35),0))</f>
        <v>J</v>
      </c>
      <c r="C36" s="442" t="str">
        <f>IF($H36="已改造",VLOOKUP($A36+1000,改造信息!$A$2:$AQ$1002,COLUMN(C35),0),VLOOKUP($A36,未改造信息!$A$2:$AQ$1002,COLUMN(C35),0))</f>
        <v>重巡洋舰</v>
      </c>
      <c r="D36" s="442">
        <f>IF($H36="已改造",VLOOKUP($A36+1000,改造信息!$A$2:$AQ$1002,COLUMN(D35),0),VLOOKUP($A36,未改造信息!$A$2:$AQ$1002,COLUMN(D35),0))</f>
        <v>3</v>
      </c>
      <c r="E36" s="442" t="str">
        <f>IF($H36="已改造",VLOOKUP($A36+1000,改造信息!$A$2:$AQ$1002,COLUMN(E35),0),VLOOKUP($A36,未改造信息!$A$2:$AQ$1002,COLUMN(E35),0))</f>
        <v>摩耶</v>
      </c>
      <c r="F36" s="442" t="str">
        <f>VLOOKUP(A36,未改造信息!$A$2:$F$1000,COLUMN(F35),0)</f>
        <v>未拥有</v>
      </c>
      <c r="H36" s="442" t="str">
        <f>IF(COUNTIF(改造信息!$A$2:$A$196,A36+1000),IF(VLOOKUP(A36+1000,改造信息!$A$2:$F$502,6,0)="已拥有","已改造","尚未改造"),"未开放改造")</f>
        <v>尚未改造</v>
      </c>
      <c r="I36" s="442" t="str">
        <f t="shared" si="0"/>
        <v>仅打捞可获取</v>
      </c>
      <c r="J36" s="445" t="s">
        <v>92</v>
      </c>
      <c r="K36" s="442" t="str">
        <f>IF($H36="已改造",VLOOKUP($A36+1000,改造信息!$A$2:$AQ$1002,COLUMN(K35)-4,0),VLOOKUP($A36,未改造信息!$A$2:$AQ$1002,COLUMN(K35)-4,0))</f>
        <v>护卫舰</v>
      </c>
      <c r="L36" s="442" t="str">
        <f>IF($H36="已改造",VLOOKUP($A36+1000,改造信息!$A$2:$AQ$1002,COLUMN(L35)-4,0),VLOOKUP($A36,未改造信息!$A$2:$AQ$1002,COLUMN(L35)-4,0))</f>
        <v>中型舰</v>
      </c>
      <c r="M36" s="442">
        <f>IF($H36="已改造",VLOOKUP($A36+1000,改造信息!$A$2:$AQ$1002,COLUMN(M35)-4,0),VLOOKUP($A36,未改造信息!$A$2:$AQ$1002,COLUMN(M35)-4,0))</f>
        <v>2</v>
      </c>
      <c r="N36" s="442">
        <f>IF($H36="已改造",VLOOKUP($A36+1000,改造信息!$A$2:$AQ$1002,COLUMN(N35)-4,0),VLOOKUP($A36,未改造信息!$A$2:$AQ$1002,COLUMN(N35)-4,0))</f>
        <v>2</v>
      </c>
      <c r="O36" s="442">
        <f>IF($H36="已改造",VLOOKUP($A36+1000,改造信息!$A$2:$AQ$1002,COLUMN(O35)-4,0),VLOOKUP($A36,未改造信息!$A$2:$AQ$1002,COLUMN(O35)-4,0))</f>
        <v>45</v>
      </c>
      <c r="P36" s="442">
        <f>IF($H36="已改造",VLOOKUP($A36+1000,改造信息!$A$2:$AQ$1002,COLUMN(P35)-4,0),VLOOKUP($A36,未改造信息!$A$2:$AQ$1002,COLUMN(P35)-4,0))</f>
        <v>-1</v>
      </c>
      <c r="Q36" s="442">
        <f>IF($H36="已改造",VLOOKUP($A36+1000,改造信息!$A$2:$AQ$1002,COLUMN(Q35)-4,0),VLOOKUP($A36,未改造信息!$A$2:$AQ$1002,COLUMN(Q35)-4,0))</f>
        <v>62</v>
      </c>
      <c r="R36" s="442">
        <f>IF($H36="已改造",VLOOKUP($A36+1000,改造信息!$A$2:$AQ$1002,COLUMN(R35)-4,0),VLOOKUP($A36,未改造信息!$A$2:$AQ$1002,COLUMN(R35)-4,0))</f>
        <v>48</v>
      </c>
      <c r="S36" s="442">
        <f>IF($H36="已改造",VLOOKUP($A36+1000,改造信息!$A$2:$AQ$1002,COLUMN(S35)-4,0),VLOOKUP($A36,未改造信息!$A$2:$AQ$1002,COLUMN(S35)-4,0))</f>
        <v>56</v>
      </c>
      <c r="T36" s="442">
        <f>IF($H36="已改造",VLOOKUP($A36+1000,改造信息!$A$2:$AQ$1002,COLUMN(T35)-4,0),VLOOKUP($A36,未改造信息!$A$2:$AQ$1002,COLUMN(T35)-4,0))</f>
        <v>50</v>
      </c>
      <c r="U36" s="442">
        <f>IF($H36="已改造",VLOOKUP($A36+1000,改造信息!$A$2:$AQ$1002,COLUMN(U35)-4,0),VLOOKUP($A36,未改造信息!$A$2:$AQ$1002,COLUMN(U35)-4,0))</f>
        <v>0</v>
      </c>
      <c r="V36" s="442">
        <f>IF($H36="已改造",VLOOKUP($A36+1000,改造信息!$A$2:$AQ$1002,COLUMN(V35)-4,0),VLOOKUP($A36,未改造信息!$A$2:$AQ$1002,COLUMN(V35)-4,0))</f>
        <v>54</v>
      </c>
      <c r="W36" s="442">
        <f>IF($H36="已改造",VLOOKUP($A36+1000,改造信息!$A$2:$AQ$1002,COLUMN(W35)-4,0),VLOOKUP($A36,未改造信息!$A$2:$AQ$1002,COLUMN(W35)-4,0))</f>
        <v>81</v>
      </c>
      <c r="X36" s="442">
        <f>IF($H36="已改造",VLOOKUP($A36+1000,改造信息!$A$2:$AQ$1002,COLUMN(X35)-4,0),VLOOKUP($A36,未改造信息!$A$2:$AQ$1002,COLUMN(X35)-4,0))</f>
        <v>91</v>
      </c>
      <c r="Y36" s="442">
        <f>IF($H36="已改造",VLOOKUP($A36+1000,改造信息!$A$2:$AQ$1002,COLUMN(Y35)-4,0),VLOOKUP($A36,未改造信息!$A$2:$AQ$1002,COLUMN(Y35)-4,0))</f>
        <v>14</v>
      </c>
      <c r="Z36" s="442">
        <f>IF($H36="已改造",VLOOKUP($A36+1000,改造信息!$A$2:$AQ$1002,COLUMN(Z35)-4,0),VLOOKUP($A36,未改造信息!$A$2:$AQ$1002,COLUMN(Z35)-4,0))</f>
        <v>35</v>
      </c>
      <c r="AA36" s="442" t="str">
        <f>IF($H36="已改造",VLOOKUP($A36+1000,改造信息!$A$2:$AQ$1002,COLUMN(AA35)-4,0),VLOOKUP($A36,未改造信息!$A$2:$AQ$1002,COLUMN(AA35)-4,0))</f>
        <v>中</v>
      </c>
      <c r="AB36" s="442" t="str">
        <f>IF($H36="已改造",VLOOKUP($A36+1000,改造信息!$A$2:$AQ$1002,COLUMN(AB35)-4,0),VLOOKUP($A36,未改造信息!$A$2:$AQ$1002,COLUMN(AB35)-4,0))</f>
        <v>[2,2,2]</v>
      </c>
      <c r="AC36" s="442">
        <f>IF($H36="已改造",VLOOKUP($A36+1000,改造信息!$A$2:$AQ$1002,COLUMN(AC35)-4,0),VLOOKUP($A36,未改造信息!$A$2:$AQ$1002,COLUMN(AC35)-4,0))</f>
        <v>6</v>
      </c>
      <c r="AD36" s="442">
        <f>IF($H36="已改造",VLOOKUP($A36+1000,改造信息!$A$2:$AQ$1002,COLUMN(AD35)-4,0),VLOOKUP($A36,未改造信息!$A$2:$AQ$1002,COLUMN(AD35)-4,0))</f>
        <v>3</v>
      </c>
      <c r="AE36" s="446" t="str">
        <f>IF($H36="已改造",VLOOKUP($A36+1000,改造信息!$A$2:$AQ$1002,COLUMN(AE35)-4,0),VLOOKUP($A36,未改造信息!$A$2:$AQ$1002,COLUMN(AE35)-4,0))</f>
        <v>J国20.3厘米连装炮</v>
      </c>
      <c r="AF36" s="445" t="s">
        <v>92</v>
      </c>
      <c r="AG36" s="445" t="s">
        <v>92</v>
      </c>
      <c r="AH36" s="442">
        <f>IF($H36="已改造",VLOOKUP($A36+1000,改造信息!$A$2:$AQ$1002,COLUMN(AH35)-6,0),VLOOKUP($A36,未改造信息!$A$2:$AQ$1002,COLUMN(AH35)-6,0))</f>
        <v>40</v>
      </c>
      <c r="AI36" s="442">
        <f>IF($H36="已改造",VLOOKUP($A36+1000,改造信息!$A$2:$AQ$1002,COLUMN(AI35)-6,0),VLOOKUP($A36,未改造信息!$A$2:$AQ$1002,COLUMN(AI35)-6,0))</f>
        <v>65</v>
      </c>
      <c r="AJ36" s="442">
        <f>IF($H36="已改造",VLOOKUP($A36+1000,改造信息!$A$2:$AQ$1002,COLUMN(AJ35)-6,0),VLOOKUP($A36,未改造信息!$A$2:$AQ$1002,COLUMN(AJ35)-6,0))</f>
        <v>1.28</v>
      </c>
      <c r="AK36" s="442">
        <f>IF($H36="已改造",VLOOKUP($A36+1000,改造信息!$A$2:$AQ$1002,COLUMN(AK35)-6,0),VLOOKUP($A36,未改造信息!$A$2:$AQ$1002,COLUMN(AK35)-6,0))</f>
        <v>2.4</v>
      </c>
      <c r="AL36" s="442">
        <f>IF($H36="已改造",VLOOKUP($A36+1000,改造信息!$A$2:$AQ$1002,COLUMN(AL35)-6,0),VLOOKUP($A36,未改造信息!$A$2:$AQ$1002,COLUMN(AL35)-6,0))</f>
        <v>0.75</v>
      </c>
      <c r="AM36" s="445" t="s">
        <v>92</v>
      </c>
      <c r="AN36" s="445" t="s">
        <v>92</v>
      </c>
      <c r="AO36" s="442">
        <f>IF($H36="已改造",VLOOKUP($A36+1000,改造信息!$A$2:$AQ$1002,COLUMN(AO35)-8,0),VLOOKUP($A36,未改造信息!$A$2:$AQ$1002,COLUMN(AO35)-8,0))</f>
        <v>30</v>
      </c>
      <c r="AP36" s="442">
        <f>IF($H36="已改造",VLOOKUP($A36+1000,改造信息!$A$2:$AQ$1002,COLUMN(AP35)-8,0),VLOOKUP($A36,未改造信息!$A$2:$AQ$1002,COLUMN(AP35)-8,0))</f>
        <v>40</v>
      </c>
      <c r="AQ36" s="442">
        <f>IF($H36="已改造",VLOOKUP($A36+1000,改造信息!$A$2:$AQ$1002,COLUMN(AQ35)-8,0),VLOOKUP($A36,未改造信息!$A$2:$AQ$1002,COLUMN(AQ35)-8,0))</f>
        <v>30</v>
      </c>
      <c r="AR36" s="442">
        <f>IF($H36="已改造",VLOOKUP($A36+1000,改造信息!$A$2:$AQ$1002,COLUMN(AR35)-8,0),VLOOKUP($A36,未改造信息!$A$2:$AQ$1002,COLUMN(AR35)-8,0))</f>
        <v>0</v>
      </c>
      <c r="AS36" s="442">
        <f>IF($H36="已改造",VLOOKUP($A36+1000,改造信息!$A$2:$AQ$1002,COLUMN(AS35)-8,0),VLOOKUP($A36,未改造信息!$A$2:$AQ$1002,COLUMN(AS35)-8,0))</f>
        <v>42</v>
      </c>
      <c r="AT36" s="442">
        <f>IF($H36="已改造",VLOOKUP($A36+1000,改造信息!$A$2:$AQ$1002,COLUMN(AT35)-8,0),VLOOKUP($A36,未改造信息!$A$2:$AQ$1002,COLUMN(AT35)-8,0))</f>
        <v>14</v>
      </c>
      <c r="AU36" s="442">
        <f>IF($H36="已改造",VLOOKUP($A36+1000,改造信息!$A$2:$AQ$1002,COLUMN(AU35)-8,0),VLOOKUP($A36,未改造信息!$A$2:$AQ$1002,COLUMN(AU35)-8,0))</f>
        <v>17</v>
      </c>
      <c r="AV36" s="442">
        <f>IF($H36="已改造",VLOOKUP($A36+1000,改造信息!$A$2:$AQ$1002,COLUMN(AV35)-8,0),VLOOKUP($A36,未改造信息!$A$2:$AQ$1002,COLUMN(AV35)-8,0))</f>
        <v>10</v>
      </c>
      <c r="AW36" s="445" t="s">
        <v>92</v>
      </c>
      <c r="AX36" s="445" t="s">
        <v>92</v>
      </c>
      <c r="AY36" s="442">
        <f>IF($H36="已改造",VLOOKUP($A36+1000,改造信息!$A$2:$AQ$1002,COLUMN(AY35)-10,0),VLOOKUP($A36,未改造信息!$A$2:$AQ$1002,COLUMN(AY35)-10,0))</f>
        <v>0</v>
      </c>
      <c r="AZ36" s="442">
        <f>IF($H36="已改造",VLOOKUP($A36+1000,改造信息!$A$2:$AQ$1002,COLUMN(AZ35)-10,0),VLOOKUP($A36,未改造信息!$A$2:$AQ$1002,COLUMN(AZ35)-10,0))</f>
        <v>0</v>
      </c>
      <c r="BA36" s="445" t="s">
        <v>92</v>
      </c>
      <c r="BB36" s="445" t="s">
        <v>92</v>
      </c>
      <c r="BC36" s="446" t="str">
        <f>IF($H36="尚未改造",VLOOKUP($A36,未改造信息!$A$2:$AQ$1002,COLUMN(BC35)-12,0),"0")</f>
        <v>等级55|巡洋核心12|油300|弹300|铝300</v>
      </c>
      <c r="BD36" s="442">
        <f>VLOOKUP($A36,未改造信息!$A$2:$BA$1002,COLUMN(BD35)-12,0)</f>
        <v>0</v>
      </c>
      <c r="BE36" s="442" t="s">
        <v>94</v>
      </c>
      <c r="BF36" s="445" t="s">
        <v>92</v>
      </c>
      <c r="BG36" s="445" t="s">
        <v>92</v>
      </c>
      <c r="BH36" s="446"/>
      <c r="BI36" s="442"/>
      <c r="BK36" s="446"/>
      <c r="BL36" s="442"/>
      <c r="BN36" s="446"/>
      <c r="BO36" s="442"/>
      <c r="BQ36" s="445" t="s">
        <v>92</v>
      </c>
      <c r="BR36" s="442"/>
      <c r="BS36" s="442"/>
      <c r="BT36" s="442"/>
      <c r="BU36" s="442"/>
      <c r="BV36" s="442"/>
    </row>
    <row r="37" spans="1:74">
      <c r="A37" s="442">
        <v>35</v>
      </c>
      <c r="B37" s="442" t="str">
        <f>IF($H37="已改造",VLOOKUP($A37+1000,改造信息!$A$2:$AQ$1002,COLUMN(B36),0),VLOOKUP($A37,未改造信息!$A$2:$AQ$1002,COLUMN(B36),0))</f>
        <v>J</v>
      </c>
      <c r="C37" s="442" t="str">
        <f>IF($H37="已改造",VLOOKUP($A37+1000,改造信息!$A$2:$AQ$1002,COLUMN(C36),0),VLOOKUP($A37,未改造信息!$A$2:$AQ$1002,COLUMN(C36),0))</f>
        <v>重巡洋舰</v>
      </c>
      <c r="D37" s="442">
        <f>IF($H37="已改造",VLOOKUP($A37+1000,改造信息!$A$2:$AQ$1002,COLUMN(D36),0),VLOOKUP($A37,未改造信息!$A$2:$AQ$1002,COLUMN(D36),0))</f>
        <v>3</v>
      </c>
      <c r="E37" s="442" t="str">
        <f>IF($H37="已改造",VLOOKUP($A37+1000,改造信息!$A$2:$AQ$1002,COLUMN(E36),0),VLOOKUP($A37,未改造信息!$A$2:$AQ$1002,COLUMN(E36),0))</f>
        <v>鸟海</v>
      </c>
      <c r="F37" s="442" t="str">
        <f>VLOOKUP(A37,未改造信息!$A$2:$F$1000,COLUMN(F36),0)</f>
        <v>未拥有</v>
      </c>
      <c r="H37" s="442" t="str">
        <f>IF(COUNTIF(改造信息!$A$2:$A$196,A37+1000),IF(VLOOKUP(A37+1000,改造信息!$A$2:$F$502,6,0)="已拥有","已改造","尚未改造"),"未开放改造")</f>
        <v>尚未改造</v>
      </c>
      <c r="I37" s="442" t="str">
        <f t="shared" si="0"/>
        <v>仅打捞可获取</v>
      </c>
      <c r="J37" s="445" t="s">
        <v>92</v>
      </c>
      <c r="K37" s="442" t="str">
        <f>IF($H37="已改造",VLOOKUP($A37+1000,改造信息!$A$2:$AQ$1002,COLUMN(K36)-4,0),VLOOKUP($A37,未改造信息!$A$2:$AQ$1002,COLUMN(K36)-4,0))</f>
        <v>护卫舰</v>
      </c>
      <c r="L37" s="442" t="str">
        <f>IF($H37="已改造",VLOOKUP($A37+1000,改造信息!$A$2:$AQ$1002,COLUMN(L36)-4,0),VLOOKUP($A37,未改造信息!$A$2:$AQ$1002,COLUMN(L36)-4,0))</f>
        <v>中型舰</v>
      </c>
      <c r="M37" s="442">
        <f>IF($H37="已改造",VLOOKUP($A37+1000,改造信息!$A$2:$AQ$1002,COLUMN(M36)-4,0),VLOOKUP($A37,未改造信息!$A$2:$AQ$1002,COLUMN(M36)-4,0))</f>
        <v>2</v>
      </c>
      <c r="N37" s="442">
        <f>IF($H37="已改造",VLOOKUP($A37+1000,改造信息!$A$2:$AQ$1002,COLUMN(N36)-4,0),VLOOKUP($A37,未改造信息!$A$2:$AQ$1002,COLUMN(N36)-4,0))</f>
        <v>2</v>
      </c>
      <c r="O37" s="442">
        <f>IF($H37="已改造",VLOOKUP($A37+1000,改造信息!$A$2:$AQ$1002,COLUMN(O36)-4,0),VLOOKUP($A37,未改造信息!$A$2:$AQ$1002,COLUMN(O36)-4,0))</f>
        <v>45</v>
      </c>
      <c r="P37" s="442">
        <f>IF($H37="已改造",VLOOKUP($A37+1000,改造信息!$A$2:$AQ$1002,COLUMN(P36)-4,0),VLOOKUP($A37,未改造信息!$A$2:$AQ$1002,COLUMN(P36)-4,0))</f>
        <v>-1</v>
      </c>
      <c r="Q37" s="442">
        <f>IF($H37="已改造",VLOOKUP($A37+1000,改造信息!$A$2:$AQ$1002,COLUMN(Q36)-4,0),VLOOKUP($A37,未改造信息!$A$2:$AQ$1002,COLUMN(Q36)-4,0))</f>
        <v>62</v>
      </c>
      <c r="R37" s="442">
        <f>IF($H37="已改造",VLOOKUP($A37+1000,改造信息!$A$2:$AQ$1002,COLUMN(R36)-4,0),VLOOKUP($A37,未改造信息!$A$2:$AQ$1002,COLUMN(R36)-4,0))</f>
        <v>48</v>
      </c>
      <c r="S37" s="442">
        <f>IF($H37="已改造",VLOOKUP($A37+1000,改造信息!$A$2:$AQ$1002,COLUMN(S36)-4,0),VLOOKUP($A37,未改造信息!$A$2:$AQ$1002,COLUMN(S36)-4,0))</f>
        <v>56</v>
      </c>
      <c r="T37" s="442">
        <f>IF($H37="已改造",VLOOKUP($A37+1000,改造信息!$A$2:$AQ$1002,COLUMN(T36)-4,0),VLOOKUP($A37,未改造信息!$A$2:$AQ$1002,COLUMN(T36)-4,0))</f>
        <v>50</v>
      </c>
      <c r="U37" s="442">
        <f>IF($H37="已改造",VLOOKUP($A37+1000,改造信息!$A$2:$AQ$1002,COLUMN(U36)-4,0),VLOOKUP($A37,未改造信息!$A$2:$AQ$1002,COLUMN(U36)-4,0))</f>
        <v>0</v>
      </c>
      <c r="V37" s="442">
        <f>IF($H37="已改造",VLOOKUP($A37+1000,改造信息!$A$2:$AQ$1002,COLUMN(V36)-4,0),VLOOKUP($A37,未改造信息!$A$2:$AQ$1002,COLUMN(V36)-4,0))</f>
        <v>54</v>
      </c>
      <c r="W37" s="442">
        <f>IF($H37="已改造",VLOOKUP($A37+1000,改造信息!$A$2:$AQ$1002,COLUMN(W36)-4,0),VLOOKUP($A37,未改造信息!$A$2:$AQ$1002,COLUMN(W36)-4,0))</f>
        <v>81</v>
      </c>
      <c r="X37" s="442">
        <f>IF($H37="已改造",VLOOKUP($A37+1000,改造信息!$A$2:$AQ$1002,COLUMN(X36)-4,0),VLOOKUP($A37,未改造信息!$A$2:$AQ$1002,COLUMN(X36)-4,0))</f>
        <v>91</v>
      </c>
      <c r="Y37" s="442">
        <f>IF($H37="已改造",VLOOKUP($A37+1000,改造信息!$A$2:$AQ$1002,COLUMN(Y36)-4,0),VLOOKUP($A37,未改造信息!$A$2:$AQ$1002,COLUMN(Y36)-4,0))</f>
        <v>15</v>
      </c>
      <c r="Z37" s="442">
        <f>IF($H37="已改造",VLOOKUP($A37+1000,改造信息!$A$2:$AQ$1002,COLUMN(Z36)-4,0),VLOOKUP($A37,未改造信息!$A$2:$AQ$1002,COLUMN(Z36)-4,0))</f>
        <v>35</v>
      </c>
      <c r="AA37" s="442" t="str">
        <f>IF($H37="已改造",VLOOKUP($A37+1000,改造信息!$A$2:$AQ$1002,COLUMN(AA36)-4,0),VLOOKUP($A37,未改造信息!$A$2:$AQ$1002,COLUMN(AA36)-4,0))</f>
        <v>中</v>
      </c>
      <c r="AB37" s="442" t="str">
        <f>IF($H37="已改造",VLOOKUP($A37+1000,改造信息!$A$2:$AQ$1002,COLUMN(AB36)-4,0),VLOOKUP($A37,未改造信息!$A$2:$AQ$1002,COLUMN(AB36)-4,0))</f>
        <v>[2,2,2]</v>
      </c>
      <c r="AC37" s="442">
        <f>IF($H37="已改造",VLOOKUP($A37+1000,改造信息!$A$2:$AQ$1002,COLUMN(AC36)-4,0),VLOOKUP($A37,未改造信息!$A$2:$AQ$1002,COLUMN(AC36)-4,0))</f>
        <v>6</v>
      </c>
      <c r="AD37" s="442">
        <f>IF($H37="已改造",VLOOKUP($A37+1000,改造信息!$A$2:$AQ$1002,COLUMN(AD36)-4,0),VLOOKUP($A37,未改造信息!$A$2:$AQ$1002,COLUMN(AD36)-4,0))</f>
        <v>3</v>
      </c>
      <c r="AE37" s="446" t="str">
        <f>IF($H37="已改造",VLOOKUP($A37+1000,改造信息!$A$2:$AQ$1002,COLUMN(AE36)-4,0),VLOOKUP($A37,未改造信息!$A$2:$AQ$1002,COLUMN(AE36)-4,0))</f>
        <v>J国20.3厘米连装炮</v>
      </c>
      <c r="AF37" s="445" t="s">
        <v>92</v>
      </c>
      <c r="AG37" s="445" t="s">
        <v>92</v>
      </c>
      <c r="AH37" s="442">
        <f>IF($H37="已改造",VLOOKUP($A37+1000,改造信息!$A$2:$AQ$1002,COLUMN(AH36)-6,0),VLOOKUP($A37,未改造信息!$A$2:$AQ$1002,COLUMN(AH36)-6,0))</f>
        <v>40</v>
      </c>
      <c r="AI37" s="442">
        <f>IF($H37="已改造",VLOOKUP($A37+1000,改造信息!$A$2:$AQ$1002,COLUMN(AI36)-6,0),VLOOKUP($A37,未改造信息!$A$2:$AQ$1002,COLUMN(AI36)-6,0))</f>
        <v>65</v>
      </c>
      <c r="AJ37" s="442">
        <f>IF($H37="已改造",VLOOKUP($A37+1000,改造信息!$A$2:$AQ$1002,COLUMN(AJ36)-6,0),VLOOKUP($A37,未改造信息!$A$2:$AQ$1002,COLUMN(AJ36)-6,0))</f>
        <v>1.28</v>
      </c>
      <c r="AK37" s="442">
        <f>IF($H37="已改造",VLOOKUP($A37+1000,改造信息!$A$2:$AQ$1002,COLUMN(AK36)-6,0),VLOOKUP($A37,未改造信息!$A$2:$AQ$1002,COLUMN(AK36)-6,0))</f>
        <v>2.4</v>
      </c>
      <c r="AL37" s="442">
        <f>IF($H37="已改造",VLOOKUP($A37+1000,改造信息!$A$2:$AQ$1002,COLUMN(AL36)-6,0),VLOOKUP($A37,未改造信息!$A$2:$AQ$1002,COLUMN(AL36)-6,0))</f>
        <v>0.75</v>
      </c>
      <c r="AM37" s="445" t="s">
        <v>92</v>
      </c>
      <c r="AN37" s="445" t="s">
        <v>92</v>
      </c>
      <c r="AO37" s="442">
        <f>IF($H37="已改造",VLOOKUP($A37+1000,改造信息!$A$2:$AQ$1002,COLUMN(AO36)-8,0),VLOOKUP($A37,未改造信息!$A$2:$AQ$1002,COLUMN(AO36)-8,0))</f>
        <v>30</v>
      </c>
      <c r="AP37" s="442">
        <f>IF($H37="已改造",VLOOKUP($A37+1000,改造信息!$A$2:$AQ$1002,COLUMN(AP36)-8,0),VLOOKUP($A37,未改造信息!$A$2:$AQ$1002,COLUMN(AP36)-8,0))</f>
        <v>40</v>
      </c>
      <c r="AQ37" s="442">
        <f>IF($H37="已改造",VLOOKUP($A37+1000,改造信息!$A$2:$AQ$1002,COLUMN(AQ36)-8,0),VLOOKUP($A37,未改造信息!$A$2:$AQ$1002,COLUMN(AQ36)-8,0))</f>
        <v>30</v>
      </c>
      <c r="AR37" s="442">
        <f>IF($H37="已改造",VLOOKUP($A37+1000,改造信息!$A$2:$AQ$1002,COLUMN(AR36)-8,0),VLOOKUP($A37,未改造信息!$A$2:$AQ$1002,COLUMN(AR36)-8,0))</f>
        <v>0</v>
      </c>
      <c r="AS37" s="442">
        <f>IF($H37="已改造",VLOOKUP($A37+1000,改造信息!$A$2:$AQ$1002,COLUMN(AS36)-8,0),VLOOKUP($A37,未改造信息!$A$2:$AQ$1002,COLUMN(AS36)-8,0))</f>
        <v>42</v>
      </c>
      <c r="AT37" s="442">
        <f>IF($H37="已改造",VLOOKUP($A37+1000,改造信息!$A$2:$AQ$1002,COLUMN(AT36)-8,0),VLOOKUP($A37,未改造信息!$A$2:$AQ$1002,COLUMN(AT36)-8,0))</f>
        <v>14</v>
      </c>
      <c r="AU37" s="442">
        <f>IF($H37="已改造",VLOOKUP($A37+1000,改造信息!$A$2:$AQ$1002,COLUMN(AU36)-8,0),VLOOKUP($A37,未改造信息!$A$2:$AQ$1002,COLUMN(AU36)-8,0))</f>
        <v>17</v>
      </c>
      <c r="AV37" s="442">
        <f>IF($H37="已改造",VLOOKUP($A37+1000,改造信息!$A$2:$AQ$1002,COLUMN(AV36)-8,0),VLOOKUP($A37,未改造信息!$A$2:$AQ$1002,COLUMN(AV36)-8,0))</f>
        <v>10</v>
      </c>
      <c r="AW37" s="445" t="s">
        <v>92</v>
      </c>
      <c r="AX37" s="445" t="s">
        <v>92</v>
      </c>
      <c r="AY37" s="442">
        <f>IF($H37="已改造",VLOOKUP($A37+1000,改造信息!$A$2:$AQ$1002,COLUMN(AY36)-10,0),VLOOKUP($A37,未改造信息!$A$2:$AQ$1002,COLUMN(AY36)-10,0))</f>
        <v>0</v>
      </c>
      <c r="AZ37" s="442">
        <f>IF($H37="已改造",VLOOKUP($A37+1000,改造信息!$A$2:$AQ$1002,COLUMN(AZ36)-10,0),VLOOKUP($A37,未改造信息!$A$2:$AQ$1002,COLUMN(AZ36)-10,0))</f>
        <v>0</v>
      </c>
      <c r="BA37" s="445" t="s">
        <v>92</v>
      </c>
      <c r="BB37" s="445" t="s">
        <v>92</v>
      </c>
      <c r="BC37" s="446" t="str">
        <f>IF($H37="尚未改造",VLOOKUP($A37,未改造信息!$A$2:$AQ$1002,COLUMN(BC36)-12,0),"0")</f>
        <v>等级45|巡洋核心10|油300|弹300|钢200</v>
      </c>
      <c r="BD37" s="442">
        <f>VLOOKUP($A37,未改造信息!$A$2:$BA$1002,COLUMN(BD36)-12,0)</f>
        <v>0</v>
      </c>
      <c r="BE37" s="442" t="s">
        <v>94</v>
      </c>
      <c r="BF37" s="445" t="s">
        <v>92</v>
      </c>
      <c r="BG37" s="445" t="s">
        <v>92</v>
      </c>
      <c r="BH37" s="446"/>
      <c r="BI37" s="442"/>
      <c r="BK37" s="446"/>
      <c r="BL37" s="442"/>
      <c r="BN37" s="446"/>
      <c r="BO37" s="442"/>
      <c r="BQ37" s="445" t="s">
        <v>92</v>
      </c>
      <c r="BR37" s="442"/>
      <c r="BS37" s="442"/>
      <c r="BT37" s="442"/>
      <c r="BU37" s="442"/>
      <c r="BV37" s="442"/>
    </row>
    <row r="38" spans="1:74">
      <c r="A38" s="442">
        <v>36</v>
      </c>
      <c r="B38" s="442" t="str">
        <f>IF($H38="已改造",VLOOKUP($A38+1000,改造信息!$A$2:$AQ$1002,COLUMN(B37),0),VLOOKUP($A38,未改造信息!$A$2:$AQ$1002,COLUMN(B37),0))</f>
        <v>G</v>
      </c>
      <c r="C38" s="442" t="str">
        <f>IF($H38="已改造",VLOOKUP($A38+1000,改造信息!$A$2:$AQ$1002,COLUMN(C37),0),VLOOKUP($A38,未改造信息!$A$2:$AQ$1002,COLUMN(C37),0))</f>
        <v>重巡洋舰</v>
      </c>
      <c r="D38" s="442">
        <f>IF($H38="已改造",VLOOKUP($A38+1000,改造信息!$A$2:$AQ$1002,COLUMN(D37),0),VLOOKUP($A38,未改造信息!$A$2:$AQ$1002,COLUMN(D37),0))</f>
        <v>3</v>
      </c>
      <c r="E38" s="442" t="str">
        <f>IF($H38="已改造",VLOOKUP($A38+1000,改造信息!$A$2:$AQ$1002,COLUMN(E37),0),VLOOKUP($A38,未改造信息!$A$2:$AQ$1002,COLUMN(E37),0))</f>
        <v>希佩尔海军上将</v>
      </c>
      <c r="F38" s="442" t="str">
        <f>VLOOKUP(A38,未改造信息!$A$2:$F$1000,COLUMN(F37),0)</f>
        <v>未拥有</v>
      </c>
      <c r="H38" s="442" t="str">
        <f>IF(COUNTIF(改造信息!$A$2:$A$196,A38+1000),IF(VLOOKUP(A38+1000,改造信息!$A$2:$F$502,6,0)="已拥有","已改造","尚未改造"),"未开放改造")</f>
        <v>尚未改造</v>
      </c>
      <c r="I38" s="442" t="str">
        <f t="shared" si="0"/>
        <v>E1~E2 打捞可获取</v>
      </c>
      <c r="J38" s="445" t="s">
        <v>92</v>
      </c>
      <c r="K38" s="442" t="str">
        <f>IF($H38="已改造",VLOOKUP($A38+1000,改造信息!$A$2:$AQ$1002,COLUMN(K37)-4,0),VLOOKUP($A38,未改造信息!$A$2:$AQ$1002,COLUMN(K37)-4,0))</f>
        <v>护卫舰</v>
      </c>
      <c r="L38" s="442" t="str">
        <f>IF($H38="已改造",VLOOKUP($A38+1000,改造信息!$A$2:$AQ$1002,COLUMN(L37)-4,0),VLOOKUP($A38,未改造信息!$A$2:$AQ$1002,COLUMN(L37)-4,0))</f>
        <v>中型舰</v>
      </c>
      <c r="M38" s="442">
        <f>IF($H38="已改造",VLOOKUP($A38+1000,改造信息!$A$2:$AQ$1002,COLUMN(M37)-4,0),VLOOKUP($A38,未改造信息!$A$2:$AQ$1002,COLUMN(M37)-4,0))</f>
        <v>2</v>
      </c>
      <c r="N38" s="442">
        <f>IF($H38="已改造",VLOOKUP($A38+1000,改造信息!$A$2:$AQ$1002,COLUMN(N37)-4,0),VLOOKUP($A38,未改造信息!$A$2:$AQ$1002,COLUMN(N37)-4,0))</f>
        <v>2</v>
      </c>
      <c r="O38" s="442">
        <f>IF($H38="已改造",VLOOKUP($A38+1000,改造信息!$A$2:$AQ$1002,COLUMN(O37)-4,0),VLOOKUP($A38,未改造信息!$A$2:$AQ$1002,COLUMN(O37)-4,0))</f>
        <v>52</v>
      </c>
      <c r="P38" s="442">
        <f>IF($H38="已改造",VLOOKUP($A38+1000,改造信息!$A$2:$AQ$1002,COLUMN(P37)-4,0),VLOOKUP($A38,未改造信息!$A$2:$AQ$1002,COLUMN(P37)-4,0))</f>
        <v>0</v>
      </c>
      <c r="Q38" s="442">
        <f>IF($H38="已改造",VLOOKUP($A38+1000,改造信息!$A$2:$AQ$1002,COLUMN(Q37)-4,0),VLOOKUP($A38,未改造信息!$A$2:$AQ$1002,COLUMN(Q37)-4,0))</f>
        <v>56</v>
      </c>
      <c r="R38" s="442">
        <f>IF($H38="已改造",VLOOKUP($A38+1000,改造信息!$A$2:$AQ$1002,COLUMN(R37)-4,0),VLOOKUP($A38,未改造信息!$A$2:$AQ$1002,COLUMN(R37)-4,0))</f>
        <v>48</v>
      </c>
      <c r="S38" s="442">
        <f>IF($H38="已改造",VLOOKUP($A38+1000,改造信息!$A$2:$AQ$1002,COLUMN(S37)-4,0),VLOOKUP($A38,未改造信息!$A$2:$AQ$1002,COLUMN(S37)-4,0))</f>
        <v>55</v>
      </c>
      <c r="T38" s="442">
        <f>IF($H38="已改造",VLOOKUP($A38+1000,改造信息!$A$2:$AQ$1002,COLUMN(T37)-4,0),VLOOKUP($A38,未改造信息!$A$2:$AQ$1002,COLUMN(T37)-4,0))</f>
        <v>52</v>
      </c>
      <c r="U38" s="442">
        <f>IF($H38="已改造",VLOOKUP($A38+1000,改造信息!$A$2:$AQ$1002,COLUMN(U37)-4,0),VLOOKUP($A38,未改造信息!$A$2:$AQ$1002,COLUMN(U37)-4,0))</f>
        <v>0</v>
      </c>
      <c r="V38" s="442">
        <f>IF($H38="已改造",VLOOKUP($A38+1000,改造信息!$A$2:$AQ$1002,COLUMN(V37)-4,0),VLOOKUP($A38,未改造信息!$A$2:$AQ$1002,COLUMN(V37)-4,0))</f>
        <v>52</v>
      </c>
      <c r="W38" s="442">
        <f>IF($H38="已改造",VLOOKUP($A38+1000,改造信息!$A$2:$AQ$1002,COLUMN(W37)-4,0),VLOOKUP($A38,未改造信息!$A$2:$AQ$1002,COLUMN(W37)-4,0))</f>
        <v>74</v>
      </c>
      <c r="X38" s="442">
        <f>IF($H38="已改造",VLOOKUP($A38+1000,改造信息!$A$2:$AQ$1002,COLUMN(X37)-4,0),VLOOKUP($A38,未改造信息!$A$2:$AQ$1002,COLUMN(X37)-4,0))</f>
        <v>91</v>
      </c>
      <c r="Y38" s="442">
        <f>IF($H38="已改造",VLOOKUP($A38+1000,改造信息!$A$2:$AQ$1002,COLUMN(Y37)-4,0),VLOOKUP($A38,未改造信息!$A$2:$AQ$1002,COLUMN(Y37)-4,0))</f>
        <v>15</v>
      </c>
      <c r="Z38" s="442">
        <f>IF($H38="已改造",VLOOKUP($A38+1000,改造信息!$A$2:$AQ$1002,COLUMN(Z37)-4,0),VLOOKUP($A38,未改造信息!$A$2:$AQ$1002,COLUMN(Z37)-4,0))</f>
        <v>32.5</v>
      </c>
      <c r="AA38" s="442" t="str">
        <f>IF($H38="已改造",VLOOKUP($A38+1000,改造信息!$A$2:$AQ$1002,COLUMN(AA37)-4,0),VLOOKUP($A38,未改造信息!$A$2:$AQ$1002,COLUMN(AA37)-4,0))</f>
        <v>中</v>
      </c>
      <c r="AB38" s="442" t="str">
        <f>IF($H38="已改造",VLOOKUP($A38+1000,改造信息!$A$2:$AQ$1002,COLUMN(AB37)-4,0),VLOOKUP($A38,未改造信息!$A$2:$AQ$1002,COLUMN(AB37)-4,0))</f>
        <v>[3,3,3]</v>
      </c>
      <c r="AC38" s="442">
        <f>IF($H38="已改造",VLOOKUP($A38+1000,改造信息!$A$2:$AQ$1002,COLUMN(AC37)-4,0),VLOOKUP($A38,未改造信息!$A$2:$AQ$1002,COLUMN(AC37)-4,0))</f>
        <v>9</v>
      </c>
      <c r="AD38" s="442">
        <f>IF($H38="已改造",VLOOKUP($A38+1000,改造信息!$A$2:$AQ$1002,COLUMN(AD37)-4,0),VLOOKUP($A38,未改造信息!$A$2:$AQ$1002,COLUMN(AD37)-4,0))</f>
        <v>3</v>
      </c>
      <c r="AE38" s="446" t="str">
        <f>IF($H38="已改造",VLOOKUP($A38+1000,改造信息!$A$2:$AQ$1002,COLUMN(AE37)-4,0),VLOOKUP($A38,未改造信息!$A$2:$AQ$1002,COLUMN(AE37)-4,0))</f>
        <v>G国双联203毫米炮</v>
      </c>
      <c r="AF38" s="445" t="s">
        <v>92</v>
      </c>
      <c r="AG38" s="445" t="s">
        <v>92</v>
      </c>
      <c r="AH38" s="442">
        <f>IF($H38="已改造",VLOOKUP($A38+1000,改造信息!$A$2:$AQ$1002,COLUMN(AH37)-6,0),VLOOKUP($A38,未改造信息!$A$2:$AQ$1002,COLUMN(AH37)-6,0))</f>
        <v>35</v>
      </c>
      <c r="AI38" s="442">
        <f>IF($H38="已改造",VLOOKUP($A38+1000,改造信息!$A$2:$AQ$1002,COLUMN(AI37)-6,0),VLOOKUP($A38,未改造信息!$A$2:$AQ$1002,COLUMN(AI37)-6,0))</f>
        <v>65</v>
      </c>
      <c r="AJ38" s="442">
        <f>IF($H38="已改造",VLOOKUP($A38+1000,改造信息!$A$2:$AQ$1002,COLUMN(AJ37)-6,0),VLOOKUP($A38,未改造信息!$A$2:$AQ$1002,COLUMN(AJ37)-6,0))</f>
        <v>1.28</v>
      </c>
      <c r="AK38" s="442">
        <f>IF($H38="已改造",VLOOKUP($A38+1000,改造信息!$A$2:$AQ$1002,COLUMN(AK37)-6,0),VLOOKUP($A38,未改造信息!$A$2:$AQ$1002,COLUMN(AK37)-6,0))</f>
        <v>2.64</v>
      </c>
      <c r="AL38" s="442">
        <f>IF($H38="已改造",VLOOKUP($A38+1000,改造信息!$A$2:$AQ$1002,COLUMN(AL37)-6,0),VLOOKUP($A38,未改造信息!$A$2:$AQ$1002,COLUMN(AL37)-6,0))</f>
        <v>0.75</v>
      </c>
      <c r="AM38" s="445" t="s">
        <v>92</v>
      </c>
      <c r="AN38" s="445" t="s">
        <v>92</v>
      </c>
      <c r="AO38" s="442">
        <f>IF($H38="已改造",VLOOKUP($A38+1000,改造信息!$A$2:$AQ$1002,COLUMN(AO37)-8,0),VLOOKUP($A38,未改造信息!$A$2:$AQ$1002,COLUMN(AO37)-8,0))</f>
        <v>30</v>
      </c>
      <c r="AP38" s="442">
        <f>IF($H38="已改造",VLOOKUP($A38+1000,改造信息!$A$2:$AQ$1002,COLUMN(AP37)-8,0),VLOOKUP($A38,未改造信息!$A$2:$AQ$1002,COLUMN(AP37)-8,0))</f>
        <v>40</v>
      </c>
      <c r="AQ38" s="442">
        <f>IF($H38="已改造",VLOOKUP($A38+1000,改造信息!$A$2:$AQ$1002,COLUMN(AQ37)-8,0),VLOOKUP($A38,未改造信息!$A$2:$AQ$1002,COLUMN(AQ37)-8,0))</f>
        <v>30</v>
      </c>
      <c r="AR38" s="442">
        <f>IF($H38="已改造",VLOOKUP($A38+1000,改造信息!$A$2:$AQ$1002,COLUMN(AR37)-8,0),VLOOKUP($A38,未改造信息!$A$2:$AQ$1002,COLUMN(AR37)-8,0))</f>
        <v>0</v>
      </c>
      <c r="AS38" s="442">
        <f>IF($H38="已改造",VLOOKUP($A38+1000,改造信息!$A$2:$AQ$1002,COLUMN(AS37)-8,0),VLOOKUP($A38,未改造信息!$A$2:$AQ$1002,COLUMN(AS37)-8,0))</f>
        <v>36</v>
      </c>
      <c r="AT38" s="442">
        <f>IF($H38="已改造",VLOOKUP($A38+1000,改造信息!$A$2:$AQ$1002,COLUMN(AT37)-8,0),VLOOKUP($A38,未改造信息!$A$2:$AQ$1002,COLUMN(AT37)-8,0))</f>
        <v>10</v>
      </c>
      <c r="AU38" s="442">
        <f>IF($H38="已改造",VLOOKUP($A38+1000,改造信息!$A$2:$AQ$1002,COLUMN(AU37)-8,0),VLOOKUP($A38,未改造信息!$A$2:$AQ$1002,COLUMN(AU37)-8,0))</f>
        <v>20</v>
      </c>
      <c r="AV38" s="442">
        <f>IF($H38="已改造",VLOOKUP($A38+1000,改造信息!$A$2:$AQ$1002,COLUMN(AV37)-8,0),VLOOKUP($A38,未改造信息!$A$2:$AQ$1002,COLUMN(AV37)-8,0))</f>
        <v>11</v>
      </c>
      <c r="AW38" s="445" t="s">
        <v>92</v>
      </c>
      <c r="AX38" s="445" t="s">
        <v>92</v>
      </c>
      <c r="AY38" s="442">
        <f>IF($H38="已改造",VLOOKUP($A38+1000,改造信息!$A$2:$AQ$1002,COLUMN(AY37)-10,0),VLOOKUP($A38,未改造信息!$A$2:$AQ$1002,COLUMN(AY37)-10,0))</f>
        <v>0</v>
      </c>
      <c r="AZ38" s="442">
        <f>IF($H38="已改造",VLOOKUP($A38+1000,改造信息!$A$2:$AQ$1002,COLUMN(AZ37)-10,0),VLOOKUP($A38,未改造信息!$A$2:$AQ$1002,COLUMN(AZ37)-10,0))</f>
        <v>0</v>
      </c>
      <c r="BA38" s="445" t="s">
        <v>92</v>
      </c>
      <c r="BB38" s="445" t="s">
        <v>92</v>
      </c>
      <c r="BC38" s="446" t="str">
        <f>IF($H38="尚未改造",VLOOKUP($A38,未改造信息!$A$2:$AQ$1002,COLUMN(BC37)-12,0),"0")</f>
        <v>等级30|巡洋核心6|油100|弹100|钢200</v>
      </c>
      <c r="BD38" s="442">
        <f>VLOOKUP($A38,未改造信息!$A$2:$BA$1002,COLUMN(BD37)-12,0)</f>
        <v>0</v>
      </c>
      <c r="BE38" s="442" t="s">
        <v>98</v>
      </c>
      <c r="BF38" s="445" t="s">
        <v>92</v>
      </c>
      <c r="BG38" s="445" t="s">
        <v>92</v>
      </c>
      <c r="BH38" s="446"/>
      <c r="BI38" s="442"/>
      <c r="BK38" s="446"/>
      <c r="BL38" s="442"/>
      <c r="BN38" s="446"/>
      <c r="BO38" s="442"/>
      <c r="BQ38" s="445" t="s">
        <v>92</v>
      </c>
      <c r="BR38" s="442"/>
      <c r="BS38" s="442"/>
      <c r="BT38" s="442"/>
      <c r="BU38" s="442"/>
      <c r="BV38" s="442"/>
    </row>
    <row r="39" spans="1:74">
      <c r="A39" s="442">
        <v>37</v>
      </c>
      <c r="B39" s="442" t="str">
        <f>IF($H39="已改造",VLOOKUP($A39+1000,改造信息!$A$2:$AQ$1002,COLUMN(B38),0),VLOOKUP($A39,未改造信息!$A$2:$AQ$1002,COLUMN(B38),0))</f>
        <v>G</v>
      </c>
      <c r="C39" s="442" t="str">
        <f>IF($H39="已改造",VLOOKUP($A39+1000,改造信息!$A$2:$AQ$1002,COLUMN(C38),0),VLOOKUP($A39,未改造信息!$A$2:$AQ$1002,COLUMN(C38),0))</f>
        <v>重巡洋舰</v>
      </c>
      <c r="D39" s="442">
        <f>IF($H39="已改造",VLOOKUP($A39+1000,改造信息!$A$2:$AQ$1002,COLUMN(D38),0),VLOOKUP($A39,未改造信息!$A$2:$AQ$1002,COLUMN(D38),0))</f>
        <v>3</v>
      </c>
      <c r="E39" s="442" t="str">
        <f>IF($H39="已改造",VLOOKUP($A39+1000,改造信息!$A$2:$AQ$1002,COLUMN(E38),0),VLOOKUP($A39,未改造信息!$A$2:$AQ$1002,COLUMN(E38),0))</f>
        <v>布吕歇尔</v>
      </c>
      <c r="F39" s="442" t="str">
        <f>VLOOKUP(A39,未改造信息!$A$2:$F$1000,COLUMN(F38),0)</f>
        <v>未拥有</v>
      </c>
      <c r="H39" s="442" t="str">
        <f>IF(COUNTIF(改造信息!$A$2:$A$196,A39+1000),IF(VLOOKUP(A39+1000,改造信息!$A$2:$F$502,6,0)="已拥有","已改造","尚未改造"),"未开放改造")</f>
        <v>尚未改造</v>
      </c>
      <c r="I39" s="442" t="str">
        <f t="shared" si="0"/>
        <v>仅打捞可获取</v>
      </c>
      <c r="J39" s="445" t="s">
        <v>92</v>
      </c>
      <c r="K39" s="442" t="str">
        <f>IF($H39="已改造",VLOOKUP($A39+1000,改造信息!$A$2:$AQ$1002,COLUMN(K38)-4,0),VLOOKUP($A39,未改造信息!$A$2:$AQ$1002,COLUMN(K38)-4,0))</f>
        <v>护卫舰</v>
      </c>
      <c r="L39" s="442" t="str">
        <f>IF($H39="已改造",VLOOKUP($A39+1000,改造信息!$A$2:$AQ$1002,COLUMN(L38)-4,0),VLOOKUP($A39,未改造信息!$A$2:$AQ$1002,COLUMN(L38)-4,0))</f>
        <v>中型舰</v>
      </c>
      <c r="M39" s="442">
        <f>IF($H39="已改造",VLOOKUP($A39+1000,改造信息!$A$2:$AQ$1002,COLUMN(M38)-4,0),VLOOKUP($A39,未改造信息!$A$2:$AQ$1002,COLUMN(M38)-4,0))</f>
        <v>2</v>
      </c>
      <c r="N39" s="442">
        <f>IF($H39="已改造",VLOOKUP($A39+1000,改造信息!$A$2:$AQ$1002,COLUMN(N38)-4,0),VLOOKUP($A39,未改造信息!$A$2:$AQ$1002,COLUMN(N38)-4,0))</f>
        <v>2</v>
      </c>
      <c r="O39" s="442">
        <f>IF($H39="已改造",VLOOKUP($A39+1000,改造信息!$A$2:$AQ$1002,COLUMN(O38)-4,0),VLOOKUP($A39,未改造信息!$A$2:$AQ$1002,COLUMN(O38)-4,0))</f>
        <v>52</v>
      </c>
      <c r="P39" s="442">
        <f>IF($H39="已改造",VLOOKUP($A39+1000,改造信息!$A$2:$AQ$1002,COLUMN(P38)-4,0),VLOOKUP($A39,未改造信息!$A$2:$AQ$1002,COLUMN(P38)-4,0))</f>
        <v>0</v>
      </c>
      <c r="Q39" s="442">
        <f>IF($H39="已改造",VLOOKUP($A39+1000,改造信息!$A$2:$AQ$1002,COLUMN(Q38)-4,0),VLOOKUP($A39,未改造信息!$A$2:$AQ$1002,COLUMN(Q38)-4,0))</f>
        <v>56</v>
      </c>
      <c r="R39" s="442">
        <f>IF($H39="已改造",VLOOKUP($A39+1000,改造信息!$A$2:$AQ$1002,COLUMN(R38)-4,0),VLOOKUP($A39,未改造信息!$A$2:$AQ$1002,COLUMN(R38)-4,0))</f>
        <v>48</v>
      </c>
      <c r="S39" s="442">
        <f>IF($H39="已改造",VLOOKUP($A39+1000,改造信息!$A$2:$AQ$1002,COLUMN(S38)-4,0),VLOOKUP($A39,未改造信息!$A$2:$AQ$1002,COLUMN(S38)-4,0))</f>
        <v>55</v>
      </c>
      <c r="T39" s="442">
        <f>IF($H39="已改造",VLOOKUP($A39+1000,改造信息!$A$2:$AQ$1002,COLUMN(T38)-4,0),VLOOKUP($A39,未改造信息!$A$2:$AQ$1002,COLUMN(T38)-4,0))</f>
        <v>52</v>
      </c>
      <c r="U39" s="442">
        <f>IF($H39="已改造",VLOOKUP($A39+1000,改造信息!$A$2:$AQ$1002,COLUMN(U38)-4,0),VLOOKUP($A39,未改造信息!$A$2:$AQ$1002,COLUMN(U38)-4,0))</f>
        <v>0</v>
      </c>
      <c r="V39" s="442">
        <f>IF($H39="已改造",VLOOKUP($A39+1000,改造信息!$A$2:$AQ$1002,COLUMN(V38)-4,0),VLOOKUP($A39,未改造信息!$A$2:$AQ$1002,COLUMN(V38)-4,0))</f>
        <v>52</v>
      </c>
      <c r="W39" s="442">
        <f>IF($H39="已改造",VLOOKUP($A39+1000,改造信息!$A$2:$AQ$1002,COLUMN(W38)-4,0),VLOOKUP($A39,未改造信息!$A$2:$AQ$1002,COLUMN(W38)-4,0))</f>
        <v>74</v>
      </c>
      <c r="X39" s="442">
        <f>IF($H39="已改造",VLOOKUP($A39+1000,改造信息!$A$2:$AQ$1002,COLUMN(X38)-4,0),VLOOKUP($A39,未改造信息!$A$2:$AQ$1002,COLUMN(X38)-4,0))</f>
        <v>91</v>
      </c>
      <c r="Y39" s="442">
        <f>IF($H39="已改造",VLOOKUP($A39+1000,改造信息!$A$2:$AQ$1002,COLUMN(Y38)-4,0),VLOOKUP($A39,未改造信息!$A$2:$AQ$1002,COLUMN(Y38)-4,0))</f>
        <v>15</v>
      </c>
      <c r="Z39" s="442">
        <f>IF($H39="已改造",VLOOKUP($A39+1000,改造信息!$A$2:$AQ$1002,COLUMN(Z38)-4,0),VLOOKUP($A39,未改造信息!$A$2:$AQ$1002,COLUMN(Z38)-4,0))</f>
        <v>32.5</v>
      </c>
      <c r="AA39" s="442" t="str">
        <f>IF($H39="已改造",VLOOKUP($A39+1000,改造信息!$A$2:$AQ$1002,COLUMN(AA38)-4,0),VLOOKUP($A39,未改造信息!$A$2:$AQ$1002,COLUMN(AA38)-4,0))</f>
        <v>中</v>
      </c>
      <c r="AB39" s="442" t="str">
        <f>IF($H39="已改造",VLOOKUP($A39+1000,改造信息!$A$2:$AQ$1002,COLUMN(AB38)-4,0),VLOOKUP($A39,未改造信息!$A$2:$AQ$1002,COLUMN(AB38)-4,0))</f>
        <v>[3,3,3]</v>
      </c>
      <c r="AC39" s="442">
        <f>IF($H39="已改造",VLOOKUP($A39+1000,改造信息!$A$2:$AQ$1002,COLUMN(AC38)-4,0),VLOOKUP($A39,未改造信息!$A$2:$AQ$1002,COLUMN(AC38)-4,0))</f>
        <v>9</v>
      </c>
      <c r="AD39" s="442">
        <f>IF($H39="已改造",VLOOKUP($A39+1000,改造信息!$A$2:$AQ$1002,COLUMN(AD38)-4,0),VLOOKUP($A39,未改造信息!$A$2:$AQ$1002,COLUMN(AD38)-4,0))</f>
        <v>3</v>
      </c>
      <c r="AE39" s="446" t="str">
        <f>IF($H39="已改造",VLOOKUP($A39+1000,改造信息!$A$2:$AQ$1002,COLUMN(AE38)-4,0),VLOOKUP($A39,未改造信息!$A$2:$AQ$1002,COLUMN(AE38)-4,0))</f>
        <v>G国双联203毫米炮</v>
      </c>
      <c r="AF39" s="445" t="s">
        <v>92</v>
      </c>
      <c r="AG39" s="445" t="s">
        <v>92</v>
      </c>
      <c r="AH39" s="442">
        <f>IF($H39="已改造",VLOOKUP($A39+1000,改造信息!$A$2:$AQ$1002,COLUMN(AH38)-6,0),VLOOKUP($A39,未改造信息!$A$2:$AQ$1002,COLUMN(AH38)-6,0))</f>
        <v>35</v>
      </c>
      <c r="AI39" s="442">
        <f>IF($H39="已改造",VLOOKUP($A39+1000,改造信息!$A$2:$AQ$1002,COLUMN(AI38)-6,0),VLOOKUP($A39,未改造信息!$A$2:$AQ$1002,COLUMN(AI38)-6,0))</f>
        <v>65</v>
      </c>
      <c r="AJ39" s="442">
        <f>IF($H39="已改造",VLOOKUP($A39+1000,改造信息!$A$2:$AQ$1002,COLUMN(AJ38)-6,0),VLOOKUP($A39,未改造信息!$A$2:$AQ$1002,COLUMN(AJ38)-6,0))</f>
        <v>1.28</v>
      </c>
      <c r="AK39" s="442">
        <f>IF($H39="已改造",VLOOKUP($A39+1000,改造信息!$A$2:$AQ$1002,COLUMN(AK38)-6,0),VLOOKUP($A39,未改造信息!$A$2:$AQ$1002,COLUMN(AK38)-6,0))</f>
        <v>2.64</v>
      </c>
      <c r="AL39" s="442">
        <f>IF($H39="已改造",VLOOKUP($A39+1000,改造信息!$A$2:$AQ$1002,COLUMN(AL38)-6,0),VLOOKUP($A39,未改造信息!$A$2:$AQ$1002,COLUMN(AL38)-6,0))</f>
        <v>0.75</v>
      </c>
      <c r="AM39" s="445" t="s">
        <v>92</v>
      </c>
      <c r="AN39" s="445" t="s">
        <v>92</v>
      </c>
      <c r="AO39" s="442">
        <f>IF($H39="已改造",VLOOKUP($A39+1000,改造信息!$A$2:$AQ$1002,COLUMN(AO38)-8,0),VLOOKUP($A39,未改造信息!$A$2:$AQ$1002,COLUMN(AO38)-8,0))</f>
        <v>30</v>
      </c>
      <c r="AP39" s="442">
        <f>IF($H39="已改造",VLOOKUP($A39+1000,改造信息!$A$2:$AQ$1002,COLUMN(AP38)-8,0),VLOOKUP($A39,未改造信息!$A$2:$AQ$1002,COLUMN(AP38)-8,0))</f>
        <v>40</v>
      </c>
      <c r="AQ39" s="442">
        <f>IF($H39="已改造",VLOOKUP($A39+1000,改造信息!$A$2:$AQ$1002,COLUMN(AQ38)-8,0),VLOOKUP($A39,未改造信息!$A$2:$AQ$1002,COLUMN(AQ38)-8,0))</f>
        <v>30</v>
      </c>
      <c r="AR39" s="442">
        <f>IF($H39="已改造",VLOOKUP($A39+1000,改造信息!$A$2:$AQ$1002,COLUMN(AR38)-8,0),VLOOKUP($A39,未改造信息!$A$2:$AQ$1002,COLUMN(AR38)-8,0))</f>
        <v>0</v>
      </c>
      <c r="AS39" s="442">
        <f>IF($H39="已改造",VLOOKUP($A39+1000,改造信息!$A$2:$AQ$1002,COLUMN(AS38)-8,0),VLOOKUP($A39,未改造信息!$A$2:$AQ$1002,COLUMN(AS38)-8,0))</f>
        <v>36</v>
      </c>
      <c r="AT39" s="442">
        <f>IF($H39="已改造",VLOOKUP($A39+1000,改造信息!$A$2:$AQ$1002,COLUMN(AT38)-8,0),VLOOKUP($A39,未改造信息!$A$2:$AQ$1002,COLUMN(AT38)-8,0))</f>
        <v>10</v>
      </c>
      <c r="AU39" s="442">
        <f>IF($H39="已改造",VLOOKUP($A39+1000,改造信息!$A$2:$AQ$1002,COLUMN(AU38)-8,0),VLOOKUP($A39,未改造信息!$A$2:$AQ$1002,COLUMN(AU38)-8,0))</f>
        <v>20</v>
      </c>
      <c r="AV39" s="442">
        <f>IF($H39="已改造",VLOOKUP($A39+1000,改造信息!$A$2:$AQ$1002,COLUMN(AV38)-8,0),VLOOKUP($A39,未改造信息!$A$2:$AQ$1002,COLUMN(AV38)-8,0))</f>
        <v>11</v>
      </c>
      <c r="AW39" s="445" t="s">
        <v>92</v>
      </c>
      <c r="AX39" s="445" t="s">
        <v>92</v>
      </c>
      <c r="AY39" s="442">
        <f>IF($H39="已改造",VLOOKUP($A39+1000,改造信息!$A$2:$AQ$1002,COLUMN(AY38)-10,0),VLOOKUP($A39,未改造信息!$A$2:$AQ$1002,COLUMN(AY38)-10,0))</f>
        <v>0</v>
      </c>
      <c r="AZ39" s="442">
        <f>IF($H39="已改造",VLOOKUP($A39+1000,改造信息!$A$2:$AQ$1002,COLUMN(AZ38)-10,0),VLOOKUP($A39,未改造信息!$A$2:$AQ$1002,COLUMN(AZ38)-10,0))</f>
        <v>0</v>
      </c>
      <c r="BA39" s="445" t="s">
        <v>92</v>
      </c>
      <c r="BB39" s="445" t="s">
        <v>92</v>
      </c>
      <c r="BC39" s="446" t="str">
        <f>IF($H39="尚未改造",VLOOKUP($A39,未改造信息!$A$2:$AQ$1002,COLUMN(BC38)-12,0),"0")</f>
        <v>等级30|巡洋核心6|油100|弹100|钢200</v>
      </c>
      <c r="BD39" s="442">
        <f>VLOOKUP($A39,未改造信息!$A$2:$BA$1002,COLUMN(BD38)-12,0)</f>
        <v>0</v>
      </c>
      <c r="BE39" s="442" t="s">
        <v>94</v>
      </c>
      <c r="BF39" s="445" t="s">
        <v>92</v>
      </c>
      <c r="BG39" s="445" t="s">
        <v>92</v>
      </c>
      <c r="BH39" s="446"/>
      <c r="BI39" s="442"/>
      <c r="BK39" s="446"/>
      <c r="BL39" s="442"/>
      <c r="BN39" s="446"/>
      <c r="BO39" s="442"/>
      <c r="BQ39" s="445" t="s">
        <v>92</v>
      </c>
      <c r="BR39" s="442"/>
      <c r="BS39" s="442"/>
      <c r="BT39" s="442"/>
      <c r="BU39" s="442"/>
      <c r="BV39" s="442"/>
    </row>
    <row r="40" spans="1:74">
      <c r="A40" s="442">
        <v>38</v>
      </c>
      <c r="B40" s="442" t="str">
        <f>IF($H40="已改造",VLOOKUP($A40+1000,改造信息!$A$2:$AQ$1002,COLUMN(B39),0),VLOOKUP($A40,未改造信息!$A$2:$AQ$1002,COLUMN(B39),0))</f>
        <v>G</v>
      </c>
      <c r="C40" s="442" t="str">
        <f>IF($H40="已改造",VLOOKUP($A40+1000,改造信息!$A$2:$AQ$1002,COLUMN(C39),0),VLOOKUP($A40,未改造信息!$A$2:$AQ$1002,COLUMN(C39),0))</f>
        <v>重巡洋舰</v>
      </c>
      <c r="D40" s="442">
        <f>IF($H40="已改造",VLOOKUP($A40+1000,改造信息!$A$2:$AQ$1002,COLUMN(D39),0),VLOOKUP($A40,未改造信息!$A$2:$AQ$1002,COLUMN(D39),0))</f>
        <v>5</v>
      </c>
      <c r="E40" s="442" t="str">
        <f>IF($H40="已改造",VLOOKUP($A40+1000,改造信息!$A$2:$AQ$1002,COLUMN(E39),0),VLOOKUP($A40,未改造信息!$A$2:$AQ$1002,COLUMN(E39),0))</f>
        <v>欧根亲王</v>
      </c>
      <c r="F40" s="442" t="str">
        <f>VLOOKUP(A40,未改造信息!$A$2:$F$1000,COLUMN(F39),0)</f>
        <v>未拥有</v>
      </c>
      <c r="H40" s="442" t="str">
        <f>IF(COUNTIF(改造信息!$A$2:$A$196,A40+1000),IF(VLOOKUP(A40+1000,改造信息!$A$2:$F$502,6,0)="已拥有","已改造","尚未改造"),"未开放改造")</f>
        <v>尚未改造</v>
      </c>
      <c r="I40" s="442" t="str">
        <f t="shared" si="0"/>
        <v>E3~E4 打捞可获取</v>
      </c>
      <c r="J40" s="445" t="s">
        <v>92</v>
      </c>
      <c r="K40" s="442" t="str">
        <f>IF($H40="已改造",VLOOKUP($A40+1000,改造信息!$A$2:$AQ$1002,COLUMN(K39)-4,0),VLOOKUP($A40,未改造信息!$A$2:$AQ$1002,COLUMN(K39)-4,0))</f>
        <v>护卫舰</v>
      </c>
      <c r="L40" s="442" t="str">
        <f>IF($H40="已改造",VLOOKUP($A40+1000,改造信息!$A$2:$AQ$1002,COLUMN(L39)-4,0),VLOOKUP($A40,未改造信息!$A$2:$AQ$1002,COLUMN(L39)-4,0))</f>
        <v>中型舰</v>
      </c>
      <c r="M40" s="442">
        <f>IF($H40="已改造",VLOOKUP($A40+1000,改造信息!$A$2:$AQ$1002,COLUMN(M39)-4,0),VLOOKUP($A40,未改造信息!$A$2:$AQ$1002,COLUMN(M39)-4,0))</f>
        <v>2</v>
      </c>
      <c r="N40" s="442">
        <f>IF($H40="已改造",VLOOKUP($A40+1000,改造信息!$A$2:$AQ$1002,COLUMN(N39)-4,0),VLOOKUP($A40,未改造信息!$A$2:$AQ$1002,COLUMN(N39)-4,0))</f>
        <v>2</v>
      </c>
      <c r="O40" s="442">
        <f>IF($H40="已改造",VLOOKUP($A40+1000,改造信息!$A$2:$AQ$1002,COLUMN(O39)-4,0),VLOOKUP($A40,未改造信息!$A$2:$AQ$1002,COLUMN(O39)-4,0))</f>
        <v>54</v>
      </c>
      <c r="P40" s="442">
        <f>IF($H40="已改造",VLOOKUP($A40+1000,改造信息!$A$2:$AQ$1002,COLUMN(P39)-4,0),VLOOKUP($A40,未改造信息!$A$2:$AQ$1002,COLUMN(P39)-4,0))</f>
        <v>2</v>
      </c>
      <c r="Q40" s="442">
        <f>IF($H40="已改造",VLOOKUP($A40+1000,改造信息!$A$2:$AQ$1002,COLUMN(Q39)-4,0),VLOOKUP($A40,未改造信息!$A$2:$AQ$1002,COLUMN(Q39)-4,0))</f>
        <v>56</v>
      </c>
      <c r="R40" s="442">
        <f>IF($H40="已改造",VLOOKUP($A40+1000,改造信息!$A$2:$AQ$1002,COLUMN(R39)-4,0),VLOOKUP($A40,未改造信息!$A$2:$AQ$1002,COLUMN(R39)-4,0))</f>
        <v>51</v>
      </c>
      <c r="S40" s="442">
        <f>IF($H40="已改造",VLOOKUP($A40+1000,改造信息!$A$2:$AQ$1002,COLUMN(S39)-4,0),VLOOKUP($A40,未改造信息!$A$2:$AQ$1002,COLUMN(S39)-4,0))</f>
        <v>55</v>
      </c>
      <c r="T40" s="442">
        <f>IF($H40="已改造",VLOOKUP($A40+1000,改造信息!$A$2:$AQ$1002,COLUMN(T39)-4,0),VLOOKUP($A40,未改造信息!$A$2:$AQ$1002,COLUMN(T39)-4,0))</f>
        <v>52</v>
      </c>
      <c r="U40" s="442">
        <f>IF($H40="已改造",VLOOKUP($A40+1000,改造信息!$A$2:$AQ$1002,COLUMN(U39)-4,0),VLOOKUP($A40,未改造信息!$A$2:$AQ$1002,COLUMN(U39)-4,0))</f>
        <v>0</v>
      </c>
      <c r="V40" s="442">
        <f>IF($H40="已改造",VLOOKUP($A40+1000,改造信息!$A$2:$AQ$1002,COLUMN(V39)-4,0),VLOOKUP($A40,未改造信息!$A$2:$AQ$1002,COLUMN(V39)-4,0))</f>
        <v>52</v>
      </c>
      <c r="W40" s="442">
        <f>IF($H40="已改造",VLOOKUP($A40+1000,改造信息!$A$2:$AQ$1002,COLUMN(W39)-4,0),VLOOKUP($A40,未改造信息!$A$2:$AQ$1002,COLUMN(W39)-4,0))</f>
        <v>74</v>
      </c>
      <c r="X40" s="442">
        <f>IF($H40="已改造",VLOOKUP($A40+1000,改造信息!$A$2:$AQ$1002,COLUMN(X39)-4,0),VLOOKUP($A40,未改造信息!$A$2:$AQ$1002,COLUMN(X39)-4,0))</f>
        <v>93</v>
      </c>
      <c r="Y40" s="442">
        <f>IF($H40="已改造",VLOOKUP($A40+1000,改造信息!$A$2:$AQ$1002,COLUMN(Y39)-4,0),VLOOKUP($A40,未改造信息!$A$2:$AQ$1002,COLUMN(Y39)-4,0))</f>
        <v>25</v>
      </c>
      <c r="Z40" s="442">
        <f>IF($H40="已改造",VLOOKUP($A40+1000,改造信息!$A$2:$AQ$1002,COLUMN(Z39)-4,0),VLOOKUP($A40,未改造信息!$A$2:$AQ$1002,COLUMN(Z39)-4,0))</f>
        <v>32</v>
      </c>
      <c r="AA40" s="442" t="str">
        <f>IF($H40="已改造",VLOOKUP($A40+1000,改造信息!$A$2:$AQ$1002,COLUMN(AA39)-4,0),VLOOKUP($A40,未改造信息!$A$2:$AQ$1002,COLUMN(AA39)-4,0))</f>
        <v>中</v>
      </c>
      <c r="AB40" s="442" t="str">
        <f>IF($H40="已改造",VLOOKUP($A40+1000,改造信息!$A$2:$AQ$1002,COLUMN(AB39)-4,0),VLOOKUP($A40,未改造信息!$A$2:$AQ$1002,COLUMN(AB39)-4,0))</f>
        <v>[3,3,3]</v>
      </c>
      <c r="AC40" s="442">
        <f>IF($H40="已改造",VLOOKUP($A40+1000,改造信息!$A$2:$AQ$1002,COLUMN(AC39)-4,0),VLOOKUP($A40,未改造信息!$A$2:$AQ$1002,COLUMN(AC39)-4,0))</f>
        <v>9</v>
      </c>
      <c r="AD40" s="442">
        <f>IF($H40="已改造",VLOOKUP($A40+1000,改造信息!$A$2:$AQ$1002,COLUMN(AD39)-4,0),VLOOKUP($A40,未改造信息!$A$2:$AQ$1002,COLUMN(AD39)-4,0))</f>
        <v>3</v>
      </c>
      <c r="AE40" s="446" t="str">
        <f>IF($H40="已改造",VLOOKUP($A40+1000,改造信息!$A$2:$AQ$1002,COLUMN(AE39)-4,0),VLOOKUP($A40,未改造信息!$A$2:$AQ$1002,COLUMN(AE39)-4,0))</f>
        <v>G国双联203毫米炮</v>
      </c>
      <c r="AF40" s="445" t="s">
        <v>92</v>
      </c>
      <c r="AG40" s="445" t="s">
        <v>92</v>
      </c>
      <c r="AH40" s="442">
        <f>IF($H40="已改造",VLOOKUP($A40+1000,改造信息!$A$2:$AQ$1002,COLUMN(AH39)-6,0),VLOOKUP($A40,未改造信息!$A$2:$AQ$1002,COLUMN(AH39)-6,0))</f>
        <v>35</v>
      </c>
      <c r="AI40" s="442">
        <f>IF($H40="已改造",VLOOKUP($A40+1000,改造信息!$A$2:$AQ$1002,COLUMN(AI39)-6,0),VLOOKUP($A40,未改造信息!$A$2:$AQ$1002,COLUMN(AI39)-6,0))</f>
        <v>65</v>
      </c>
      <c r="AJ40" s="442">
        <f>IF($H40="已改造",VLOOKUP($A40+1000,改造信息!$A$2:$AQ$1002,COLUMN(AJ39)-6,0),VLOOKUP($A40,未改造信息!$A$2:$AQ$1002,COLUMN(AJ39)-6,0))</f>
        <v>1.28</v>
      </c>
      <c r="AK40" s="442">
        <f>IF($H40="已改造",VLOOKUP($A40+1000,改造信息!$A$2:$AQ$1002,COLUMN(AK39)-6,0),VLOOKUP($A40,未改造信息!$A$2:$AQ$1002,COLUMN(AK39)-6,0))</f>
        <v>2.64</v>
      </c>
      <c r="AL40" s="442">
        <f>IF($H40="已改造",VLOOKUP($A40+1000,改造信息!$A$2:$AQ$1002,COLUMN(AL39)-6,0),VLOOKUP($A40,未改造信息!$A$2:$AQ$1002,COLUMN(AL39)-6,0))</f>
        <v>0.75</v>
      </c>
      <c r="AM40" s="445" t="s">
        <v>92</v>
      </c>
      <c r="AN40" s="445" t="s">
        <v>92</v>
      </c>
      <c r="AO40" s="442">
        <f>IF($H40="已改造",VLOOKUP($A40+1000,改造信息!$A$2:$AQ$1002,COLUMN(AO39)-8,0),VLOOKUP($A40,未改造信息!$A$2:$AQ$1002,COLUMN(AO39)-8,0))</f>
        <v>30</v>
      </c>
      <c r="AP40" s="442">
        <f>IF($H40="已改造",VLOOKUP($A40+1000,改造信息!$A$2:$AQ$1002,COLUMN(AP39)-8,0),VLOOKUP($A40,未改造信息!$A$2:$AQ$1002,COLUMN(AP39)-8,0))</f>
        <v>40</v>
      </c>
      <c r="AQ40" s="442">
        <f>IF($H40="已改造",VLOOKUP($A40+1000,改造信息!$A$2:$AQ$1002,COLUMN(AQ39)-8,0),VLOOKUP($A40,未改造信息!$A$2:$AQ$1002,COLUMN(AQ39)-8,0))</f>
        <v>30</v>
      </c>
      <c r="AR40" s="442">
        <f>IF($H40="已改造",VLOOKUP($A40+1000,改造信息!$A$2:$AQ$1002,COLUMN(AR39)-8,0),VLOOKUP($A40,未改造信息!$A$2:$AQ$1002,COLUMN(AR39)-8,0))</f>
        <v>0</v>
      </c>
      <c r="AS40" s="442">
        <f>IF($H40="已改造",VLOOKUP($A40+1000,改造信息!$A$2:$AQ$1002,COLUMN(AS39)-8,0),VLOOKUP($A40,未改造信息!$A$2:$AQ$1002,COLUMN(AS39)-8,0))</f>
        <v>36</v>
      </c>
      <c r="AT40" s="442">
        <f>IF($H40="已改造",VLOOKUP($A40+1000,改造信息!$A$2:$AQ$1002,COLUMN(AT39)-8,0),VLOOKUP($A40,未改造信息!$A$2:$AQ$1002,COLUMN(AT39)-8,0))</f>
        <v>10</v>
      </c>
      <c r="AU40" s="442">
        <f>IF($H40="已改造",VLOOKUP($A40+1000,改造信息!$A$2:$AQ$1002,COLUMN(AU39)-8,0),VLOOKUP($A40,未改造信息!$A$2:$AQ$1002,COLUMN(AU39)-8,0))</f>
        <v>21</v>
      </c>
      <c r="AV40" s="442">
        <f>IF($H40="已改造",VLOOKUP($A40+1000,改造信息!$A$2:$AQ$1002,COLUMN(AV39)-8,0),VLOOKUP($A40,未改造信息!$A$2:$AQ$1002,COLUMN(AV39)-8,0))</f>
        <v>11</v>
      </c>
      <c r="AW40" s="445" t="s">
        <v>92</v>
      </c>
      <c r="AX40" s="445" t="s">
        <v>92</v>
      </c>
      <c r="AY40" s="442">
        <f>IF($H40="已改造",VLOOKUP($A40+1000,改造信息!$A$2:$AQ$1002,COLUMN(AY39)-10,0),VLOOKUP($A40,未改造信息!$A$2:$AQ$1002,COLUMN(AY39)-10,0))</f>
        <v>0</v>
      </c>
      <c r="AZ40" s="442">
        <f>IF($H40="已改造",VLOOKUP($A40+1000,改造信息!$A$2:$AQ$1002,COLUMN(AZ39)-10,0),VLOOKUP($A40,未改造信息!$A$2:$AQ$1002,COLUMN(AZ39)-10,0))</f>
        <v>0</v>
      </c>
      <c r="BA40" s="445" t="s">
        <v>92</v>
      </c>
      <c r="BB40" s="445" t="s">
        <v>92</v>
      </c>
      <c r="BC40" s="442" t="str">
        <f>IF($H40="尚未改造",VLOOKUP($A40,未改造信息!$A$2:$AQ$1002,COLUMN(BC39)-12,0),"0")</f>
        <v>等级30|巡洋核心6|油100|弹100|钢200</v>
      </c>
      <c r="BD40" s="442">
        <f>VLOOKUP($A40,未改造信息!$A$2:$BA$1002,COLUMN(BD39)-12,0)</f>
        <v>0</v>
      </c>
      <c r="BE40" s="442" t="s">
        <v>99</v>
      </c>
      <c r="BF40" s="445" t="s">
        <v>92</v>
      </c>
      <c r="BG40" s="445" t="s">
        <v>92</v>
      </c>
      <c r="BH40" s="442"/>
      <c r="BI40" s="442"/>
      <c r="BK40" s="442"/>
      <c r="BL40" s="442"/>
      <c r="BN40" s="442"/>
      <c r="BO40" s="442"/>
      <c r="BQ40" s="445" t="s">
        <v>92</v>
      </c>
      <c r="BR40" s="442"/>
      <c r="BS40" s="442"/>
      <c r="BT40" s="442"/>
      <c r="BU40" s="442"/>
      <c r="BV40" s="442"/>
    </row>
    <row r="41" spans="1:74">
      <c r="A41" s="442">
        <v>39</v>
      </c>
      <c r="B41" s="442" t="str">
        <f>IF($H41="已改造",VLOOKUP($A41+1000,改造信息!$A$2:$AQ$1002,COLUMN(B40),0),VLOOKUP($A41,未改造信息!$A$2:$AQ$1002,COLUMN(B40),0))</f>
        <v>U</v>
      </c>
      <c r="C41" s="442" t="str">
        <f>IF($H41="已改造",VLOOKUP($A41+1000,改造信息!$A$2:$AQ$1002,COLUMN(C40),0),VLOOKUP($A41,未改造信息!$A$2:$AQ$1002,COLUMN(C40),0))</f>
        <v>重巡洋舰</v>
      </c>
      <c r="D41" s="442">
        <f>IF($H41="已改造",VLOOKUP($A41+1000,改造信息!$A$2:$AQ$1002,COLUMN(D40),0),VLOOKUP($A41,未改造信息!$A$2:$AQ$1002,COLUMN(D40),0))</f>
        <v>4</v>
      </c>
      <c r="E41" s="442" t="str">
        <f>IF($H41="已改造",VLOOKUP($A41+1000,改造信息!$A$2:$AQ$1002,COLUMN(E40),0),VLOOKUP($A41,未改造信息!$A$2:$AQ$1002,COLUMN(E40),0))</f>
        <v>威奇塔</v>
      </c>
      <c r="F41" s="442" t="str">
        <f>VLOOKUP(A41,未改造信息!$A$2:$F$1000,COLUMN(F40),0)</f>
        <v>未拥有</v>
      </c>
      <c r="H41" s="442" t="str">
        <f>IF(COUNTIF(改造信息!$A$2:$A$196,A41+1000),IF(VLOOKUP(A41+1000,改造信息!$A$2:$F$502,6,0)="已拥有","已改造","尚未改造"),"未开放改造")</f>
        <v>尚未改造</v>
      </c>
      <c r="I41" s="442" t="str">
        <f t="shared" si="0"/>
        <v>E3~E4 打捞可获取</v>
      </c>
      <c r="J41" s="445" t="s">
        <v>92</v>
      </c>
      <c r="K41" s="442" t="str">
        <f>IF($H41="已改造",VLOOKUP($A41+1000,改造信息!$A$2:$AQ$1002,COLUMN(K40)-4,0),VLOOKUP($A41,未改造信息!$A$2:$AQ$1002,COLUMN(K40)-4,0))</f>
        <v>护卫舰</v>
      </c>
      <c r="L41" s="442" t="str">
        <f>IF($H41="已改造",VLOOKUP($A41+1000,改造信息!$A$2:$AQ$1002,COLUMN(L40)-4,0),VLOOKUP($A41,未改造信息!$A$2:$AQ$1002,COLUMN(L40)-4,0))</f>
        <v>中型舰</v>
      </c>
      <c r="M41" s="442">
        <f>IF($H41="已改造",VLOOKUP($A41+1000,改造信息!$A$2:$AQ$1002,COLUMN(M40)-4,0),VLOOKUP($A41,未改造信息!$A$2:$AQ$1002,COLUMN(M40)-4,0))</f>
        <v>2</v>
      </c>
      <c r="N41" s="442">
        <f>IF($H41="已改造",VLOOKUP($A41+1000,改造信息!$A$2:$AQ$1002,COLUMN(N40)-4,0),VLOOKUP($A41,未改造信息!$A$2:$AQ$1002,COLUMN(N40)-4,0))</f>
        <v>2</v>
      </c>
      <c r="O41" s="442">
        <f>IF($H41="已改造",VLOOKUP($A41+1000,改造信息!$A$2:$AQ$1002,COLUMN(O40)-4,0),VLOOKUP($A41,未改造信息!$A$2:$AQ$1002,COLUMN(O40)-4,0))</f>
        <v>36</v>
      </c>
      <c r="P41" s="442">
        <f>IF($H41="已改造",VLOOKUP($A41+1000,改造信息!$A$2:$AQ$1002,COLUMN(P40)-4,0),VLOOKUP($A41,未改造信息!$A$2:$AQ$1002,COLUMN(P40)-4,0))</f>
        <v>0</v>
      </c>
      <c r="Q41" s="442">
        <f>IF($H41="已改造",VLOOKUP($A41+1000,改造信息!$A$2:$AQ$1002,COLUMN(Q40)-4,0),VLOOKUP($A41,未改造信息!$A$2:$AQ$1002,COLUMN(Q40)-4,0))</f>
        <v>63</v>
      </c>
      <c r="R41" s="442">
        <f>IF($H41="已改造",VLOOKUP($A41+1000,改造信息!$A$2:$AQ$1002,COLUMN(R40)-4,0),VLOOKUP($A41,未改造信息!$A$2:$AQ$1002,COLUMN(R40)-4,0))</f>
        <v>50</v>
      </c>
      <c r="S41" s="442">
        <f>IF($H41="已改造",VLOOKUP($A41+1000,改造信息!$A$2:$AQ$1002,COLUMN(S40)-4,0),VLOOKUP($A41,未改造信息!$A$2:$AQ$1002,COLUMN(S40)-4,0))</f>
        <v>0</v>
      </c>
      <c r="T41" s="442">
        <f>IF($H41="已改造",VLOOKUP($A41+1000,改造信息!$A$2:$AQ$1002,COLUMN(T40)-4,0),VLOOKUP($A41,未改造信息!$A$2:$AQ$1002,COLUMN(T40)-4,0))</f>
        <v>88</v>
      </c>
      <c r="U41" s="442">
        <f>IF($H41="已改造",VLOOKUP($A41+1000,改造信息!$A$2:$AQ$1002,COLUMN(U40)-4,0),VLOOKUP($A41,未改造信息!$A$2:$AQ$1002,COLUMN(U40)-4,0))</f>
        <v>0</v>
      </c>
      <c r="V41" s="442">
        <f>IF($H41="已改造",VLOOKUP($A41+1000,改造信息!$A$2:$AQ$1002,COLUMN(V40)-4,0),VLOOKUP($A41,未改造信息!$A$2:$AQ$1002,COLUMN(V40)-4,0))</f>
        <v>52</v>
      </c>
      <c r="W41" s="442">
        <f>IF($H41="已改造",VLOOKUP($A41+1000,改造信息!$A$2:$AQ$1002,COLUMN(W40)-4,0),VLOOKUP($A41,未改造信息!$A$2:$AQ$1002,COLUMN(W40)-4,0))</f>
        <v>75</v>
      </c>
      <c r="X41" s="442">
        <f>IF($H41="已改造",VLOOKUP($A41+1000,改造信息!$A$2:$AQ$1002,COLUMN(X40)-4,0),VLOOKUP($A41,未改造信息!$A$2:$AQ$1002,COLUMN(X40)-4,0))</f>
        <v>92</v>
      </c>
      <c r="Y41" s="442">
        <f>IF($H41="已改造",VLOOKUP($A41+1000,改造信息!$A$2:$AQ$1002,COLUMN(Y40)-4,0),VLOOKUP($A41,未改造信息!$A$2:$AQ$1002,COLUMN(Y40)-4,0))</f>
        <v>20</v>
      </c>
      <c r="Z41" s="442">
        <f>IF($H41="已改造",VLOOKUP($A41+1000,改造信息!$A$2:$AQ$1002,COLUMN(Z40)-4,0),VLOOKUP($A41,未改造信息!$A$2:$AQ$1002,COLUMN(Z40)-4,0))</f>
        <v>33</v>
      </c>
      <c r="AA41" s="442" t="str">
        <f>IF($H41="已改造",VLOOKUP($A41+1000,改造信息!$A$2:$AQ$1002,COLUMN(AA40)-4,0),VLOOKUP($A41,未改造信息!$A$2:$AQ$1002,COLUMN(AA40)-4,0))</f>
        <v>中</v>
      </c>
      <c r="AB41" s="442" t="str">
        <f>IF($H41="已改造",VLOOKUP($A41+1000,改造信息!$A$2:$AQ$1002,COLUMN(AB40)-4,0),VLOOKUP($A41,未改造信息!$A$2:$AQ$1002,COLUMN(AB40)-4,0))</f>
        <v>[2,2,2]</v>
      </c>
      <c r="AC41" s="442">
        <f>IF($H41="已改造",VLOOKUP($A41+1000,改造信息!$A$2:$AQ$1002,COLUMN(AC40)-4,0),VLOOKUP($A41,未改造信息!$A$2:$AQ$1002,COLUMN(AC40)-4,0))</f>
        <v>6</v>
      </c>
      <c r="AD41" s="442">
        <f>IF($H41="已改造",VLOOKUP($A41+1000,改造信息!$A$2:$AQ$1002,COLUMN(AD40)-4,0),VLOOKUP($A41,未改造信息!$A$2:$AQ$1002,COLUMN(AD40)-4,0))</f>
        <v>3</v>
      </c>
      <c r="AE41" s="446" t="str">
        <f>IF($H41="已改造",VLOOKUP($A41+1000,改造信息!$A$2:$AQ$1002,COLUMN(AE40)-4,0),VLOOKUP($A41,未改造信息!$A$2:$AQ$1002,COLUMN(AE40)-4,0))</f>
        <v>U国三联8英寸炮</v>
      </c>
      <c r="AF41" s="445" t="s">
        <v>92</v>
      </c>
      <c r="AG41" s="445" t="s">
        <v>92</v>
      </c>
      <c r="AH41" s="442">
        <f>IF($H41="已改造",VLOOKUP($A41+1000,改造信息!$A$2:$AQ$1002,COLUMN(AH40)-6,0),VLOOKUP($A41,未改造信息!$A$2:$AQ$1002,COLUMN(AH40)-6,0))</f>
        <v>40</v>
      </c>
      <c r="AI41" s="442">
        <f>IF($H41="已改造",VLOOKUP($A41+1000,改造信息!$A$2:$AQ$1002,COLUMN(AI40)-6,0),VLOOKUP($A41,未改造信息!$A$2:$AQ$1002,COLUMN(AI40)-6,0))</f>
        <v>70</v>
      </c>
      <c r="AJ41" s="442">
        <f>IF($H41="已改造",VLOOKUP($A41+1000,改造信息!$A$2:$AQ$1002,COLUMN(AJ40)-6,0),VLOOKUP($A41,未改造信息!$A$2:$AQ$1002,COLUMN(AJ40)-6,0))</f>
        <v>1.28</v>
      </c>
      <c r="AK41" s="442">
        <f>IF($H41="已改造",VLOOKUP($A41+1000,改造信息!$A$2:$AQ$1002,COLUMN(AK40)-6,0),VLOOKUP($A41,未改造信息!$A$2:$AQ$1002,COLUMN(AK40)-6,0))</f>
        <v>2.4</v>
      </c>
      <c r="AL41" s="442">
        <f>IF($H41="已改造",VLOOKUP($A41+1000,改造信息!$A$2:$AQ$1002,COLUMN(AL40)-6,0),VLOOKUP($A41,未改造信息!$A$2:$AQ$1002,COLUMN(AL40)-6,0))</f>
        <v>0.625</v>
      </c>
      <c r="AM41" s="445" t="s">
        <v>92</v>
      </c>
      <c r="AN41" s="445" t="s">
        <v>92</v>
      </c>
      <c r="AO41" s="442">
        <f>IF($H41="已改造",VLOOKUP($A41+1000,改造信息!$A$2:$AQ$1002,COLUMN(AO40)-8,0),VLOOKUP($A41,未改造信息!$A$2:$AQ$1002,COLUMN(AO40)-8,0))</f>
        <v>30</v>
      </c>
      <c r="AP41" s="442">
        <f>IF($H41="已改造",VLOOKUP($A41+1000,改造信息!$A$2:$AQ$1002,COLUMN(AP40)-8,0),VLOOKUP($A41,未改造信息!$A$2:$AQ$1002,COLUMN(AP40)-8,0))</f>
        <v>40</v>
      </c>
      <c r="AQ41" s="442">
        <f>IF($H41="已改造",VLOOKUP($A41+1000,改造信息!$A$2:$AQ$1002,COLUMN(AQ40)-8,0),VLOOKUP($A41,未改造信息!$A$2:$AQ$1002,COLUMN(AQ40)-8,0))</f>
        <v>30</v>
      </c>
      <c r="AR41" s="442">
        <f>IF($H41="已改造",VLOOKUP($A41+1000,改造信息!$A$2:$AQ$1002,COLUMN(AR40)-8,0),VLOOKUP($A41,未改造信息!$A$2:$AQ$1002,COLUMN(AR40)-8,0))</f>
        <v>0</v>
      </c>
      <c r="AS41" s="442">
        <f>IF($H41="已改造",VLOOKUP($A41+1000,改造信息!$A$2:$AQ$1002,COLUMN(AS40)-8,0),VLOOKUP($A41,未改造信息!$A$2:$AQ$1002,COLUMN(AS40)-8,0))</f>
        <v>38</v>
      </c>
      <c r="AT41" s="442">
        <f>IF($H41="已改造",VLOOKUP($A41+1000,改造信息!$A$2:$AQ$1002,COLUMN(AT40)-8,0),VLOOKUP($A41,未改造信息!$A$2:$AQ$1002,COLUMN(AT40)-8,0))</f>
        <v>0</v>
      </c>
      <c r="AU41" s="442">
        <f>IF($H41="已改造",VLOOKUP($A41+1000,改造信息!$A$2:$AQ$1002,COLUMN(AU40)-8,0),VLOOKUP($A41,未改造信息!$A$2:$AQ$1002,COLUMN(AU40)-8,0))</f>
        <v>15</v>
      </c>
      <c r="AV41" s="442">
        <f>IF($H41="已改造",VLOOKUP($A41+1000,改造信息!$A$2:$AQ$1002,COLUMN(AV40)-8,0),VLOOKUP($A41,未改造信息!$A$2:$AQ$1002,COLUMN(AV40)-8,0))</f>
        <v>52</v>
      </c>
      <c r="AW41" s="445" t="s">
        <v>92</v>
      </c>
      <c r="AX41" s="445" t="s">
        <v>92</v>
      </c>
      <c r="AY41" s="442">
        <f>IF($H41="已改造",VLOOKUP($A41+1000,改造信息!$A$2:$AQ$1002,COLUMN(AY40)-10,0),VLOOKUP($A41,未改造信息!$A$2:$AQ$1002,COLUMN(AY40)-10,0))</f>
        <v>0</v>
      </c>
      <c r="AZ41" s="442">
        <f>IF($H41="已改造",VLOOKUP($A41+1000,改造信息!$A$2:$AQ$1002,COLUMN(AZ40)-10,0),VLOOKUP($A41,未改造信息!$A$2:$AQ$1002,COLUMN(AZ40)-10,0))</f>
        <v>0</v>
      </c>
      <c r="BA41" s="445" t="s">
        <v>92</v>
      </c>
      <c r="BB41" s="445" t="s">
        <v>92</v>
      </c>
      <c r="BC41" s="446" t="str">
        <f>IF($H41="尚未改造",VLOOKUP($A41,未改造信息!$A$2:$AQ$1002,COLUMN(BC40)-12,0),"0")</f>
        <v>等级43|巡洋核心13|弹500|钢500</v>
      </c>
      <c r="BD41" s="442">
        <f>VLOOKUP($A41,未改造信息!$A$2:$BA$1002,COLUMN(BD40)-12,0)</f>
        <v>0</v>
      </c>
      <c r="BE41" s="442" t="s">
        <v>99</v>
      </c>
      <c r="BF41" s="445" t="s">
        <v>92</v>
      </c>
      <c r="BG41" s="445" t="s">
        <v>92</v>
      </c>
      <c r="BH41" s="446"/>
      <c r="BI41" s="442"/>
      <c r="BK41" s="446"/>
      <c r="BL41" s="442"/>
      <c r="BN41" s="446"/>
      <c r="BO41" s="442"/>
      <c r="BQ41" s="445" t="s">
        <v>92</v>
      </c>
      <c r="BR41" s="442"/>
      <c r="BS41" s="442"/>
      <c r="BT41" s="442"/>
      <c r="BU41" s="442"/>
      <c r="BV41" s="442"/>
    </row>
    <row r="42" spans="1:74">
      <c r="A42" s="442">
        <v>40</v>
      </c>
      <c r="B42" s="442" t="str">
        <f>IF($H42="已改造",VLOOKUP($A42+1000,改造信息!$A$2:$AQ$1002,COLUMN(B41),0),VLOOKUP($A42,未改造信息!$A$2:$AQ$1002,COLUMN(B41),0))</f>
        <v>U</v>
      </c>
      <c r="C42" s="442" t="str">
        <f>IF($H42="已改造",VLOOKUP($A42+1000,改造信息!$A$2:$AQ$1002,COLUMN(C41),0),VLOOKUP($A42,未改造信息!$A$2:$AQ$1002,COLUMN(C41),0))</f>
        <v>重巡洋舰</v>
      </c>
      <c r="D42" s="442">
        <f>IF($H42="已改造",VLOOKUP($A42+1000,改造信息!$A$2:$AQ$1002,COLUMN(D41),0),VLOOKUP($A42,未改造信息!$A$2:$AQ$1002,COLUMN(D41),0))</f>
        <v>3</v>
      </c>
      <c r="E42" s="442" t="str">
        <f>IF($H42="已改造",VLOOKUP($A42+1000,改造信息!$A$2:$AQ$1002,COLUMN(E41),0),VLOOKUP($A42,未改造信息!$A$2:$AQ$1002,COLUMN(E41),0))</f>
        <v>昆西</v>
      </c>
      <c r="F42" s="442" t="str">
        <f>VLOOKUP(A42,未改造信息!$A$2:$F$1000,COLUMN(F41),0)</f>
        <v>未拥有</v>
      </c>
      <c r="H42" s="442" t="str">
        <f>IF(COUNTIF(改造信息!$A$2:$A$196,A42+1000),IF(VLOOKUP(A42+1000,改造信息!$A$2:$F$502,6,0)="已拥有","已改造","尚未改造"),"未开放改造")</f>
        <v>尚未改造</v>
      </c>
      <c r="I42" s="442" t="str">
        <f t="shared" si="0"/>
        <v>E3~E4 打捞可获取</v>
      </c>
      <c r="J42" s="445" t="s">
        <v>92</v>
      </c>
      <c r="K42" s="442" t="str">
        <f>IF($H42="已改造",VLOOKUP($A42+1000,改造信息!$A$2:$AQ$1002,COLUMN(K41)-4,0),VLOOKUP($A42,未改造信息!$A$2:$AQ$1002,COLUMN(K41)-4,0))</f>
        <v>护卫舰</v>
      </c>
      <c r="L42" s="442" t="str">
        <f>IF($H42="已改造",VLOOKUP($A42+1000,改造信息!$A$2:$AQ$1002,COLUMN(L41)-4,0),VLOOKUP($A42,未改造信息!$A$2:$AQ$1002,COLUMN(L41)-4,0))</f>
        <v>中型舰</v>
      </c>
      <c r="M42" s="442">
        <f>IF($H42="已改造",VLOOKUP($A42+1000,改造信息!$A$2:$AQ$1002,COLUMN(M41)-4,0),VLOOKUP($A42,未改造信息!$A$2:$AQ$1002,COLUMN(M41)-4,0))</f>
        <v>2</v>
      </c>
      <c r="N42" s="442">
        <f>IF($H42="已改造",VLOOKUP($A42+1000,改造信息!$A$2:$AQ$1002,COLUMN(N41)-4,0),VLOOKUP($A42,未改造信息!$A$2:$AQ$1002,COLUMN(N41)-4,0))</f>
        <v>2</v>
      </c>
      <c r="O42" s="442">
        <f>IF($H42="已改造",VLOOKUP($A42+1000,改造信息!$A$2:$AQ$1002,COLUMN(O41)-4,0),VLOOKUP($A42,未改造信息!$A$2:$AQ$1002,COLUMN(O41)-4,0))</f>
        <v>43</v>
      </c>
      <c r="P42" s="442">
        <f>IF($H42="已改造",VLOOKUP($A42+1000,改造信息!$A$2:$AQ$1002,COLUMN(P41)-4,0),VLOOKUP($A42,未改造信息!$A$2:$AQ$1002,COLUMN(P41)-4,0))</f>
        <v>1</v>
      </c>
      <c r="Q42" s="442">
        <f>IF($H42="已改造",VLOOKUP($A42+1000,改造信息!$A$2:$AQ$1002,COLUMN(Q41)-4,0),VLOOKUP($A42,未改造信息!$A$2:$AQ$1002,COLUMN(Q41)-4,0))</f>
        <v>63</v>
      </c>
      <c r="R42" s="442">
        <f>IF($H42="已改造",VLOOKUP($A42+1000,改造信息!$A$2:$AQ$1002,COLUMN(R41)-4,0),VLOOKUP($A42,未改造信息!$A$2:$AQ$1002,COLUMN(R41)-4,0))</f>
        <v>52</v>
      </c>
      <c r="S42" s="442">
        <f>IF($H42="已改造",VLOOKUP($A42+1000,改造信息!$A$2:$AQ$1002,COLUMN(S41)-4,0),VLOOKUP($A42,未改造信息!$A$2:$AQ$1002,COLUMN(S41)-4,0))</f>
        <v>0</v>
      </c>
      <c r="T42" s="442">
        <f>IF($H42="已改造",VLOOKUP($A42+1000,改造信息!$A$2:$AQ$1002,COLUMN(T41)-4,0),VLOOKUP($A42,未改造信息!$A$2:$AQ$1002,COLUMN(T41)-4,0))</f>
        <v>65</v>
      </c>
      <c r="U42" s="442">
        <f>IF($H42="已改造",VLOOKUP($A42+1000,改造信息!$A$2:$AQ$1002,COLUMN(U41)-4,0),VLOOKUP($A42,未改造信息!$A$2:$AQ$1002,COLUMN(U41)-4,0))</f>
        <v>0</v>
      </c>
      <c r="V42" s="442">
        <f>IF($H42="已改造",VLOOKUP($A42+1000,改造信息!$A$2:$AQ$1002,COLUMN(V41)-4,0),VLOOKUP($A42,未改造信息!$A$2:$AQ$1002,COLUMN(V41)-4,0))</f>
        <v>53</v>
      </c>
      <c r="W42" s="442">
        <f>IF($H42="已改造",VLOOKUP($A42+1000,改造信息!$A$2:$AQ$1002,COLUMN(W41)-4,0),VLOOKUP($A42,未改造信息!$A$2:$AQ$1002,COLUMN(W41)-4,0))</f>
        <v>75</v>
      </c>
      <c r="X42" s="442">
        <f>IF($H42="已改造",VLOOKUP($A42+1000,改造信息!$A$2:$AQ$1002,COLUMN(X41)-4,0),VLOOKUP($A42,未改造信息!$A$2:$AQ$1002,COLUMN(X41)-4,0))</f>
        <v>91</v>
      </c>
      <c r="Y42" s="442">
        <f>IF($H42="已改造",VLOOKUP($A42+1000,改造信息!$A$2:$AQ$1002,COLUMN(Y41)-4,0),VLOOKUP($A42,未改造信息!$A$2:$AQ$1002,COLUMN(Y41)-4,0))</f>
        <v>12</v>
      </c>
      <c r="Z42" s="442">
        <f>IF($H42="已改造",VLOOKUP($A42+1000,改造信息!$A$2:$AQ$1002,COLUMN(Z41)-4,0),VLOOKUP($A42,未改造信息!$A$2:$AQ$1002,COLUMN(Z41)-4,0))</f>
        <v>32.7</v>
      </c>
      <c r="AA42" s="442" t="str">
        <f>IF($H42="已改造",VLOOKUP($A42+1000,改造信息!$A$2:$AQ$1002,COLUMN(AA41)-4,0),VLOOKUP($A42,未改造信息!$A$2:$AQ$1002,COLUMN(AA41)-4,0))</f>
        <v>中</v>
      </c>
      <c r="AB42" s="442" t="str">
        <f>IF($H42="已改造",VLOOKUP($A42+1000,改造信息!$A$2:$AQ$1002,COLUMN(AB41)-4,0),VLOOKUP($A42,未改造信息!$A$2:$AQ$1002,COLUMN(AB41)-4,0))</f>
        <v>[2,2,2]</v>
      </c>
      <c r="AC42" s="442">
        <f>IF($H42="已改造",VLOOKUP($A42+1000,改造信息!$A$2:$AQ$1002,COLUMN(AC41)-4,0),VLOOKUP($A42,未改造信息!$A$2:$AQ$1002,COLUMN(AC41)-4,0))</f>
        <v>6</v>
      </c>
      <c r="AD42" s="442">
        <f>IF($H42="已改造",VLOOKUP($A42+1000,改造信息!$A$2:$AQ$1002,COLUMN(AD41)-4,0),VLOOKUP($A42,未改造信息!$A$2:$AQ$1002,COLUMN(AD41)-4,0))</f>
        <v>3</v>
      </c>
      <c r="AE42" s="446" t="str">
        <f>IF($H42="已改造",VLOOKUP($A42+1000,改造信息!$A$2:$AQ$1002,COLUMN(AE41)-4,0),VLOOKUP($A42,未改造信息!$A$2:$AQ$1002,COLUMN(AE41)-4,0))</f>
        <v>U国三联8英寸炮</v>
      </c>
      <c r="AF42" s="445" t="s">
        <v>92</v>
      </c>
      <c r="AG42" s="445" t="s">
        <v>92</v>
      </c>
      <c r="AH42" s="442">
        <f>IF($H42="已改造",VLOOKUP($A42+1000,改造信息!$A$2:$AQ$1002,COLUMN(AH41)-6,0),VLOOKUP($A42,未改造信息!$A$2:$AQ$1002,COLUMN(AH41)-6,0))</f>
        <v>40</v>
      </c>
      <c r="AI42" s="442">
        <f>IF($H42="已改造",VLOOKUP($A42+1000,改造信息!$A$2:$AQ$1002,COLUMN(AI41)-6,0),VLOOKUP($A42,未改造信息!$A$2:$AQ$1002,COLUMN(AI41)-6,0))</f>
        <v>70</v>
      </c>
      <c r="AJ42" s="442">
        <f>IF($H42="已改造",VLOOKUP($A42+1000,改造信息!$A$2:$AQ$1002,COLUMN(AJ41)-6,0),VLOOKUP($A42,未改造信息!$A$2:$AQ$1002,COLUMN(AJ41)-6,0))</f>
        <v>1.28</v>
      </c>
      <c r="AK42" s="442">
        <f>IF($H42="已改造",VLOOKUP($A42+1000,改造信息!$A$2:$AQ$1002,COLUMN(AK41)-6,0),VLOOKUP($A42,未改造信息!$A$2:$AQ$1002,COLUMN(AK41)-6,0))</f>
        <v>2.4</v>
      </c>
      <c r="AL42" s="442">
        <f>IF($H42="已改造",VLOOKUP($A42+1000,改造信息!$A$2:$AQ$1002,COLUMN(AL41)-6,0),VLOOKUP($A42,未改造信息!$A$2:$AQ$1002,COLUMN(AL41)-6,0))</f>
        <v>0.625</v>
      </c>
      <c r="AM42" s="445" t="s">
        <v>92</v>
      </c>
      <c r="AN42" s="445" t="s">
        <v>92</v>
      </c>
      <c r="AO42" s="442">
        <f>IF($H42="已改造",VLOOKUP($A42+1000,改造信息!$A$2:$AQ$1002,COLUMN(AO41)-8,0),VLOOKUP($A42,未改造信息!$A$2:$AQ$1002,COLUMN(AO41)-8,0))</f>
        <v>30</v>
      </c>
      <c r="AP42" s="442">
        <f>IF($H42="已改造",VLOOKUP($A42+1000,改造信息!$A$2:$AQ$1002,COLUMN(AP41)-8,0),VLOOKUP($A42,未改造信息!$A$2:$AQ$1002,COLUMN(AP41)-8,0))</f>
        <v>40</v>
      </c>
      <c r="AQ42" s="442">
        <f>IF($H42="已改造",VLOOKUP($A42+1000,改造信息!$A$2:$AQ$1002,COLUMN(AQ41)-8,0),VLOOKUP($A42,未改造信息!$A$2:$AQ$1002,COLUMN(AQ41)-8,0))</f>
        <v>30</v>
      </c>
      <c r="AR42" s="442">
        <f>IF($H42="已改造",VLOOKUP($A42+1000,改造信息!$A$2:$AQ$1002,COLUMN(AR41)-8,0),VLOOKUP($A42,未改造信息!$A$2:$AQ$1002,COLUMN(AR41)-8,0))</f>
        <v>0</v>
      </c>
      <c r="AS42" s="442">
        <f>IF($H42="已改造",VLOOKUP($A42+1000,改造信息!$A$2:$AQ$1002,COLUMN(AS41)-8,0),VLOOKUP($A42,未改造信息!$A$2:$AQ$1002,COLUMN(AS41)-8,0))</f>
        <v>38</v>
      </c>
      <c r="AT42" s="442">
        <f>IF($H42="已改造",VLOOKUP($A42+1000,改造信息!$A$2:$AQ$1002,COLUMN(AT41)-8,0),VLOOKUP($A42,未改造信息!$A$2:$AQ$1002,COLUMN(AT41)-8,0))</f>
        <v>0</v>
      </c>
      <c r="AU42" s="442">
        <f>IF($H42="已改造",VLOOKUP($A42+1000,改造信息!$A$2:$AQ$1002,COLUMN(AU41)-8,0),VLOOKUP($A42,未改造信息!$A$2:$AQ$1002,COLUMN(AU41)-8,0))</f>
        <v>16</v>
      </c>
      <c r="AV42" s="442">
        <f>IF($H42="已改造",VLOOKUP($A42+1000,改造信息!$A$2:$AQ$1002,COLUMN(AV41)-8,0),VLOOKUP($A42,未改造信息!$A$2:$AQ$1002,COLUMN(AV41)-8,0))</f>
        <v>23</v>
      </c>
      <c r="AW42" s="445" t="s">
        <v>92</v>
      </c>
      <c r="AX42" s="445" t="s">
        <v>92</v>
      </c>
      <c r="AY42" s="442">
        <f>IF($H42="已改造",VLOOKUP($A42+1000,改造信息!$A$2:$AQ$1002,COLUMN(AY41)-10,0),VLOOKUP($A42,未改造信息!$A$2:$AQ$1002,COLUMN(AY41)-10,0))</f>
        <v>0</v>
      </c>
      <c r="AZ42" s="442">
        <f>IF($H42="已改造",VLOOKUP($A42+1000,改造信息!$A$2:$AQ$1002,COLUMN(AZ41)-10,0),VLOOKUP($A42,未改造信息!$A$2:$AQ$1002,COLUMN(AZ41)-10,0))</f>
        <v>0</v>
      </c>
      <c r="BA42" s="445" t="s">
        <v>92</v>
      </c>
      <c r="BB42" s="445" t="s">
        <v>92</v>
      </c>
      <c r="BC42" s="446" t="str">
        <f>IF($H42="尚未改造",VLOOKUP($A42,未改造信息!$A$2:$AQ$1002,COLUMN(BC41)-12,0),"0")</f>
        <v>等级40|巡洋核心5|油100|弹300|钢400</v>
      </c>
      <c r="BD42" s="442">
        <f>VLOOKUP($A42,未改造信息!$A$2:$BA$1002,COLUMN(BD41)-12,0)</f>
        <v>0</v>
      </c>
      <c r="BE42" s="442" t="s">
        <v>99</v>
      </c>
      <c r="BF42" s="445" t="s">
        <v>92</v>
      </c>
      <c r="BG42" s="445" t="s">
        <v>92</v>
      </c>
      <c r="BH42" s="446"/>
      <c r="BI42" s="442"/>
      <c r="BK42" s="446"/>
      <c r="BL42" s="442"/>
      <c r="BN42" s="446"/>
      <c r="BO42" s="442"/>
      <c r="BQ42" s="445" t="s">
        <v>92</v>
      </c>
      <c r="BR42" s="442"/>
      <c r="BS42" s="442"/>
      <c r="BT42" s="442"/>
      <c r="BU42" s="442"/>
      <c r="BV42" s="442"/>
    </row>
    <row r="43" spans="1:74">
      <c r="A43" s="442">
        <v>41</v>
      </c>
      <c r="B43" s="442" t="str">
        <f>IF($H43="已改造",VLOOKUP($A43+1000,改造信息!$A$2:$AQ$1002,COLUMN(B42),0),VLOOKUP($A43,未改造信息!$A$2:$AQ$1002,COLUMN(B42),0))</f>
        <v>J</v>
      </c>
      <c r="C43" s="442" t="str">
        <f>IF($H43="已改造",VLOOKUP($A43+1000,改造信息!$A$2:$AQ$1002,COLUMN(C42),0),VLOOKUP($A43,未改造信息!$A$2:$AQ$1002,COLUMN(C42),0))</f>
        <v>轻巡洋舰</v>
      </c>
      <c r="D43" s="442">
        <f>IF($H43="已改造",VLOOKUP($A43+1000,改造信息!$A$2:$AQ$1002,COLUMN(D42),0),VLOOKUP($A43,未改造信息!$A$2:$AQ$1002,COLUMN(D42),0))</f>
        <v>2</v>
      </c>
      <c r="E43" s="442" t="str">
        <f>IF($H43="已改造",VLOOKUP($A43+1000,改造信息!$A$2:$AQ$1002,COLUMN(E42),0),VLOOKUP($A43,未改造信息!$A$2:$AQ$1002,COLUMN(E42),0))</f>
        <v>天龙</v>
      </c>
      <c r="F43" s="442" t="str">
        <f>VLOOKUP(A43,未改造信息!$A$2:$F$1000,COLUMN(F42),0)</f>
        <v>未拥有</v>
      </c>
      <c r="H43" s="442" t="str">
        <f>IF(COUNTIF(改造信息!$A$2:$A$196,A43+1000),IF(VLOOKUP(A43+1000,改造信息!$A$2:$F$502,6,0)="已拥有","已改造","尚未改造"),"未开放改造")</f>
        <v>尚未改造</v>
      </c>
      <c r="I43" s="442" t="str">
        <f t="shared" si="0"/>
        <v>仅打捞可获取</v>
      </c>
      <c r="J43" s="445" t="s">
        <v>92</v>
      </c>
      <c r="K43" s="442" t="str">
        <f>IF($H43="已改造",VLOOKUP($A43+1000,改造信息!$A$2:$AQ$1002,COLUMN(K42)-4,0),VLOOKUP($A43,未改造信息!$A$2:$AQ$1002,COLUMN(K42)-4,0))</f>
        <v>护卫舰</v>
      </c>
      <c r="L43" s="442" t="str">
        <f>IF($H43="已改造",VLOOKUP($A43+1000,改造信息!$A$2:$AQ$1002,COLUMN(L42)-4,0),VLOOKUP($A43,未改造信息!$A$2:$AQ$1002,COLUMN(L42)-4,0))</f>
        <v>中型舰</v>
      </c>
      <c r="M43" s="442">
        <f>IF($H43="已改造",VLOOKUP($A43+1000,改造信息!$A$2:$AQ$1002,COLUMN(M42)-4,0),VLOOKUP($A43,未改造信息!$A$2:$AQ$1002,COLUMN(M42)-4,0))</f>
        <v>1</v>
      </c>
      <c r="N43" s="442">
        <f>IF($H43="已改造",VLOOKUP($A43+1000,改造信息!$A$2:$AQ$1002,COLUMN(N42)-4,0),VLOOKUP($A43,未改造信息!$A$2:$AQ$1002,COLUMN(N42)-4,0))</f>
        <v>2</v>
      </c>
      <c r="O43" s="442">
        <f>IF($H43="已改造",VLOOKUP($A43+1000,改造信息!$A$2:$AQ$1002,COLUMN(O42)-4,0),VLOOKUP($A43,未改造信息!$A$2:$AQ$1002,COLUMN(O42)-4,0))</f>
        <v>23</v>
      </c>
      <c r="P43" s="442">
        <f>IF($H43="已改造",VLOOKUP($A43+1000,改造信息!$A$2:$AQ$1002,COLUMN(P42)-4,0),VLOOKUP($A43,未改造信息!$A$2:$AQ$1002,COLUMN(P42)-4,0))</f>
        <v>1</v>
      </c>
      <c r="Q43" s="442">
        <f>IF($H43="已改造",VLOOKUP($A43+1000,改造信息!$A$2:$AQ$1002,COLUMN(Q42)-4,0),VLOOKUP($A43,未改造信息!$A$2:$AQ$1002,COLUMN(Q42)-4,0))</f>
        <v>38</v>
      </c>
      <c r="R43" s="442">
        <f>IF($H43="已改造",VLOOKUP($A43+1000,改造信息!$A$2:$AQ$1002,COLUMN(R42)-4,0),VLOOKUP($A43,未改造信息!$A$2:$AQ$1002,COLUMN(R42)-4,0))</f>
        <v>29</v>
      </c>
      <c r="S43" s="442">
        <f>IF($H43="已改造",VLOOKUP($A43+1000,改造信息!$A$2:$AQ$1002,COLUMN(S42)-4,0),VLOOKUP($A43,未改造信息!$A$2:$AQ$1002,COLUMN(S42)-4,0))</f>
        <v>56</v>
      </c>
      <c r="T43" s="442">
        <f>IF($H43="已改造",VLOOKUP($A43+1000,改造信息!$A$2:$AQ$1002,COLUMN(T42)-4,0),VLOOKUP($A43,未改造信息!$A$2:$AQ$1002,COLUMN(T42)-4,0))</f>
        <v>40</v>
      </c>
      <c r="U43" s="442">
        <f>IF($H43="已改造",VLOOKUP($A43+1000,改造信息!$A$2:$AQ$1002,COLUMN(U42)-4,0),VLOOKUP($A43,未改造信息!$A$2:$AQ$1002,COLUMN(U42)-4,0))</f>
        <v>59</v>
      </c>
      <c r="V43" s="442">
        <f>IF($H43="已改造",VLOOKUP($A43+1000,改造信息!$A$2:$AQ$1002,COLUMN(V42)-4,0),VLOOKUP($A43,未改造信息!$A$2:$AQ$1002,COLUMN(V42)-4,0))</f>
        <v>20</v>
      </c>
      <c r="W43" s="442">
        <f>IF($H43="已改造",VLOOKUP($A43+1000,改造信息!$A$2:$AQ$1002,COLUMN(W42)-4,0),VLOOKUP($A43,未改造信息!$A$2:$AQ$1002,COLUMN(W42)-4,0))</f>
        <v>76</v>
      </c>
      <c r="X43" s="442">
        <f>IF($H43="已改造",VLOOKUP($A43+1000,改造信息!$A$2:$AQ$1002,COLUMN(X42)-4,0),VLOOKUP($A43,未改造信息!$A$2:$AQ$1002,COLUMN(X42)-4,0))</f>
        <v>90</v>
      </c>
      <c r="Y43" s="442">
        <f>IF($H43="已改造",VLOOKUP($A43+1000,改造信息!$A$2:$AQ$1002,COLUMN(Y42)-4,0),VLOOKUP($A43,未改造信息!$A$2:$AQ$1002,COLUMN(Y42)-4,0))</f>
        <v>10</v>
      </c>
      <c r="Z43" s="442">
        <f>IF($H43="已改造",VLOOKUP($A43+1000,改造信息!$A$2:$AQ$1002,COLUMN(Z42)-4,0),VLOOKUP($A43,未改造信息!$A$2:$AQ$1002,COLUMN(Z42)-4,0))</f>
        <v>33</v>
      </c>
      <c r="AA43" s="442" t="str">
        <f>IF($H43="已改造",VLOOKUP($A43+1000,改造信息!$A$2:$AQ$1002,COLUMN(AA42)-4,0),VLOOKUP($A43,未改造信息!$A$2:$AQ$1002,COLUMN(AA42)-4,0))</f>
        <v>中</v>
      </c>
      <c r="AB43" s="442">
        <f>IF($H43="已改造",VLOOKUP($A43+1000,改造信息!$A$2:$AQ$1002,COLUMN(AB42)-4,0),VLOOKUP($A43,未改造信息!$A$2:$AQ$1002,COLUMN(AB42)-4,0))</f>
        <v>0</v>
      </c>
      <c r="AC43" s="442">
        <f>IF($H43="已改造",VLOOKUP($A43+1000,改造信息!$A$2:$AQ$1002,COLUMN(AC42)-4,0),VLOOKUP($A43,未改造信息!$A$2:$AQ$1002,COLUMN(AC42)-4,0))</f>
        <v>0</v>
      </c>
      <c r="AD43" s="442">
        <f>IF($H43="已改造",VLOOKUP($A43+1000,改造信息!$A$2:$AQ$1002,COLUMN(AD42)-4,0),VLOOKUP($A43,未改造信息!$A$2:$AQ$1002,COLUMN(AD42)-4,0))</f>
        <v>3</v>
      </c>
      <c r="AE43" s="446" t="str">
        <f>IF($H43="已改造",VLOOKUP($A43+1000,改造信息!$A$2:$AQ$1002,COLUMN(AE42)-4,0),VLOOKUP($A43,未改造信息!$A$2:$AQ$1002,COLUMN(AE42)-4,0))</f>
        <v>J国14厘米单装炮</v>
      </c>
      <c r="AF43" s="445" t="s">
        <v>92</v>
      </c>
      <c r="AG43" s="445" t="s">
        <v>92</v>
      </c>
      <c r="AH43" s="442">
        <f>IF($H43="已改造",VLOOKUP($A43+1000,改造信息!$A$2:$AQ$1002,COLUMN(AH42)-6,0),VLOOKUP($A43,未改造信息!$A$2:$AQ$1002,COLUMN(AH42)-6,0))</f>
        <v>25</v>
      </c>
      <c r="AI43" s="442">
        <f>IF($H43="已改造",VLOOKUP($A43+1000,改造信息!$A$2:$AQ$1002,COLUMN(AI42)-6,0),VLOOKUP($A43,未改造信息!$A$2:$AQ$1002,COLUMN(AI42)-6,0))</f>
        <v>20</v>
      </c>
      <c r="AJ43" s="442">
        <f>IF($H43="已改造",VLOOKUP($A43+1000,改造信息!$A$2:$AQ$1002,COLUMN(AJ42)-6,0),VLOOKUP($A43,未改造信息!$A$2:$AQ$1002,COLUMN(AJ42)-6,0))</f>
        <v>0.8</v>
      </c>
      <c r="AK43" s="442">
        <f>IF($H43="已改造",VLOOKUP($A43+1000,改造信息!$A$2:$AQ$1002,COLUMN(AK42)-6,0),VLOOKUP($A43,未改造信息!$A$2:$AQ$1002,COLUMN(AK42)-6,0))</f>
        <v>1.5</v>
      </c>
      <c r="AL43" s="442">
        <f>IF($H43="已改造",VLOOKUP($A43+1000,改造信息!$A$2:$AQ$1002,COLUMN(AL42)-6,0),VLOOKUP($A43,未改造信息!$A$2:$AQ$1002,COLUMN(AL42)-6,0))</f>
        <v>0.5</v>
      </c>
      <c r="AM43" s="445" t="s">
        <v>92</v>
      </c>
      <c r="AN43" s="445" t="s">
        <v>92</v>
      </c>
      <c r="AO43" s="442">
        <f>IF($H43="已改造",VLOOKUP($A43+1000,改造信息!$A$2:$AQ$1002,COLUMN(AO42)-8,0),VLOOKUP($A43,未改造信息!$A$2:$AQ$1002,COLUMN(AO42)-8,0))</f>
        <v>5</v>
      </c>
      <c r="AP43" s="442">
        <f>IF($H43="已改造",VLOOKUP($A43+1000,改造信息!$A$2:$AQ$1002,COLUMN(AP42)-8,0),VLOOKUP($A43,未改造信息!$A$2:$AQ$1002,COLUMN(AP42)-8,0))</f>
        <v>8</v>
      </c>
      <c r="AQ43" s="442">
        <f>IF($H43="已改造",VLOOKUP($A43+1000,改造信息!$A$2:$AQ$1002,COLUMN(AQ42)-8,0),VLOOKUP($A43,未改造信息!$A$2:$AQ$1002,COLUMN(AQ42)-8,0))</f>
        <v>5</v>
      </c>
      <c r="AR43" s="442">
        <f>IF($H43="已改造",VLOOKUP($A43+1000,改造信息!$A$2:$AQ$1002,COLUMN(AR42)-8,0),VLOOKUP($A43,未改造信息!$A$2:$AQ$1002,COLUMN(AR42)-8,0))</f>
        <v>0</v>
      </c>
      <c r="AS43" s="442">
        <f>IF($H43="已改造",VLOOKUP($A43+1000,改造信息!$A$2:$AQ$1002,COLUMN(AS42)-8,0),VLOOKUP($A43,未改造信息!$A$2:$AQ$1002,COLUMN(AS42)-8,0))</f>
        <v>7</v>
      </c>
      <c r="AT43" s="442">
        <f>IF($H43="已改造",VLOOKUP($A43+1000,改造信息!$A$2:$AQ$1002,COLUMN(AT42)-8,0),VLOOKUP($A43,未改造信息!$A$2:$AQ$1002,COLUMN(AT42)-8,0))</f>
        <v>19</v>
      </c>
      <c r="AU43" s="442">
        <f>IF($H43="已改造",VLOOKUP($A43+1000,改造信息!$A$2:$AQ$1002,COLUMN(AU42)-8,0),VLOOKUP($A43,未改造信息!$A$2:$AQ$1002,COLUMN(AU42)-8,0))</f>
        <v>5</v>
      </c>
      <c r="AV43" s="442">
        <f>IF($H43="已改造",VLOOKUP($A43+1000,改造信息!$A$2:$AQ$1002,COLUMN(AV42)-8,0),VLOOKUP($A43,未改造信息!$A$2:$AQ$1002,COLUMN(AV42)-8,0))</f>
        <v>5</v>
      </c>
      <c r="AW43" s="445" t="s">
        <v>92</v>
      </c>
      <c r="AX43" s="445" t="s">
        <v>92</v>
      </c>
      <c r="AY43" s="442">
        <f>IF($H43="已改造",VLOOKUP($A43+1000,改造信息!$A$2:$AQ$1002,COLUMN(AY42)-10,0),VLOOKUP($A43,未改造信息!$A$2:$AQ$1002,COLUMN(AY42)-10,0))</f>
        <v>0</v>
      </c>
      <c r="AZ43" s="442">
        <f>IF($H43="已改造",VLOOKUP($A43+1000,改造信息!$A$2:$AQ$1002,COLUMN(AZ42)-10,0),VLOOKUP($A43,未改造信息!$A$2:$AQ$1002,COLUMN(AZ42)-10,0))</f>
        <v>0</v>
      </c>
      <c r="BA43" s="445" t="s">
        <v>92</v>
      </c>
      <c r="BB43" s="445" t="s">
        <v>92</v>
      </c>
      <c r="BC43" s="442" t="str">
        <f>IF($H43="尚未改造",VLOOKUP($A43,未改造信息!$A$2:$AQ$1002,COLUMN(BC42)-12,0),"0")</f>
        <v>等级50|巡洋核心3|油500|钢500</v>
      </c>
      <c r="BD43" s="442">
        <f>VLOOKUP($A43,未改造信息!$A$2:$BA$1002,COLUMN(BD42)-12,0)</f>
        <v>0</v>
      </c>
      <c r="BE43" s="442" t="s">
        <v>94</v>
      </c>
      <c r="BF43" s="445" t="s">
        <v>92</v>
      </c>
      <c r="BG43" s="445" t="s">
        <v>92</v>
      </c>
      <c r="BH43" s="442"/>
      <c r="BI43" s="442"/>
      <c r="BK43" s="442"/>
      <c r="BL43" s="442"/>
      <c r="BN43" s="442"/>
      <c r="BO43" s="442"/>
      <c r="BQ43" s="445" t="s">
        <v>92</v>
      </c>
      <c r="BR43" s="442"/>
      <c r="BS43" s="442"/>
      <c r="BT43" s="442"/>
      <c r="BU43" s="442"/>
      <c r="BV43" s="442"/>
    </row>
    <row r="44" spans="1:74">
      <c r="A44" s="442">
        <v>42</v>
      </c>
      <c r="B44" s="442" t="str">
        <f>IF($H44="已改造",VLOOKUP($A44+1000,改造信息!$A$2:$AQ$1002,COLUMN(B43),0),VLOOKUP($A44,未改造信息!$A$2:$AQ$1002,COLUMN(B43),0))</f>
        <v>J</v>
      </c>
      <c r="C44" s="442" t="str">
        <f>IF($H44="已改造",VLOOKUP($A44+1000,改造信息!$A$2:$AQ$1002,COLUMN(C43),0),VLOOKUP($A44,未改造信息!$A$2:$AQ$1002,COLUMN(C43),0))</f>
        <v>轻巡洋舰</v>
      </c>
      <c r="D44" s="442">
        <f>IF($H44="已改造",VLOOKUP($A44+1000,改造信息!$A$2:$AQ$1002,COLUMN(D43),0),VLOOKUP($A44,未改造信息!$A$2:$AQ$1002,COLUMN(D43),0))</f>
        <v>2</v>
      </c>
      <c r="E44" s="442" t="str">
        <f>IF($H44="已改造",VLOOKUP($A44+1000,改造信息!$A$2:$AQ$1002,COLUMN(E43),0),VLOOKUP($A44,未改造信息!$A$2:$AQ$1002,COLUMN(E43),0))</f>
        <v>龙田</v>
      </c>
      <c r="F44" s="442" t="str">
        <f>VLOOKUP(A44,未改造信息!$A$2:$F$1000,COLUMN(F43),0)</f>
        <v>未拥有</v>
      </c>
      <c r="H44" s="442" t="str">
        <f>IF(COUNTIF(改造信息!$A$2:$A$196,A44+1000),IF(VLOOKUP(A44+1000,改造信息!$A$2:$F$502,6,0)="已拥有","已改造","尚未改造"),"未开放改造")</f>
        <v>尚未改造</v>
      </c>
      <c r="I44" s="442" t="str">
        <f t="shared" si="0"/>
        <v>仅打捞可获取</v>
      </c>
      <c r="J44" s="445" t="s">
        <v>92</v>
      </c>
      <c r="K44" s="442" t="str">
        <f>IF($H44="已改造",VLOOKUP($A44+1000,改造信息!$A$2:$AQ$1002,COLUMN(K43)-4,0),VLOOKUP($A44,未改造信息!$A$2:$AQ$1002,COLUMN(K43)-4,0))</f>
        <v>护卫舰</v>
      </c>
      <c r="L44" s="442" t="str">
        <f>IF($H44="已改造",VLOOKUP($A44+1000,改造信息!$A$2:$AQ$1002,COLUMN(L43)-4,0),VLOOKUP($A44,未改造信息!$A$2:$AQ$1002,COLUMN(L43)-4,0))</f>
        <v>中型舰</v>
      </c>
      <c r="M44" s="442">
        <f>IF($H44="已改造",VLOOKUP($A44+1000,改造信息!$A$2:$AQ$1002,COLUMN(M43)-4,0),VLOOKUP($A44,未改造信息!$A$2:$AQ$1002,COLUMN(M43)-4,0))</f>
        <v>1</v>
      </c>
      <c r="N44" s="442">
        <f>IF($H44="已改造",VLOOKUP($A44+1000,改造信息!$A$2:$AQ$1002,COLUMN(N43)-4,0),VLOOKUP($A44,未改造信息!$A$2:$AQ$1002,COLUMN(N43)-4,0))</f>
        <v>2</v>
      </c>
      <c r="O44" s="442">
        <f>IF($H44="已改造",VLOOKUP($A44+1000,改造信息!$A$2:$AQ$1002,COLUMN(O43)-4,0),VLOOKUP($A44,未改造信息!$A$2:$AQ$1002,COLUMN(O43)-4,0))</f>
        <v>23</v>
      </c>
      <c r="P44" s="442">
        <f>IF($H44="已改造",VLOOKUP($A44+1000,改造信息!$A$2:$AQ$1002,COLUMN(P43)-4,0),VLOOKUP($A44,未改造信息!$A$2:$AQ$1002,COLUMN(P43)-4,0))</f>
        <v>1</v>
      </c>
      <c r="Q44" s="442">
        <f>IF($H44="已改造",VLOOKUP($A44+1000,改造信息!$A$2:$AQ$1002,COLUMN(Q43)-4,0),VLOOKUP($A44,未改造信息!$A$2:$AQ$1002,COLUMN(Q43)-4,0))</f>
        <v>38</v>
      </c>
      <c r="R44" s="442">
        <f>IF($H44="已改造",VLOOKUP($A44+1000,改造信息!$A$2:$AQ$1002,COLUMN(R43)-4,0),VLOOKUP($A44,未改造信息!$A$2:$AQ$1002,COLUMN(R43)-4,0))</f>
        <v>29</v>
      </c>
      <c r="S44" s="442">
        <f>IF($H44="已改造",VLOOKUP($A44+1000,改造信息!$A$2:$AQ$1002,COLUMN(S43)-4,0),VLOOKUP($A44,未改造信息!$A$2:$AQ$1002,COLUMN(S43)-4,0))</f>
        <v>56</v>
      </c>
      <c r="T44" s="442">
        <f>IF($H44="已改造",VLOOKUP($A44+1000,改造信息!$A$2:$AQ$1002,COLUMN(T43)-4,0),VLOOKUP($A44,未改造信息!$A$2:$AQ$1002,COLUMN(T43)-4,0))</f>
        <v>40</v>
      </c>
      <c r="U44" s="442">
        <f>IF($H44="已改造",VLOOKUP($A44+1000,改造信息!$A$2:$AQ$1002,COLUMN(U43)-4,0),VLOOKUP($A44,未改造信息!$A$2:$AQ$1002,COLUMN(U43)-4,0))</f>
        <v>59</v>
      </c>
      <c r="V44" s="442">
        <f>IF($H44="已改造",VLOOKUP($A44+1000,改造信息!$A$2:$AQ$1002,COLUMN(V43)-4,0),VLOOKUP($A44,未改造信息!$A$2:$AQ$1002,COLUMN(V43)-4,0))</f>
        <v>20</v>
      </c>
      <c r="W44" s="442">
        <f>IF($H44="已改造",VLOOKUP($A44+1000,改造信息!$A$2:$AQ$1002,COLUMN(W43)-4,0),VLOOKUP($A44,未改造信息!$A$2:$AQ$1002,COLUMN(W43)-4,0))</f>
        <v>76</v>
      </c>
      <c r="X44" s="442">
        <f>IF($H44="已改造",VLOOKUP($A44+1000,改造信息!$A$2:$AQ$1002,COLUMN(X43)-4,0),VLOOKUP($A44,未改造信息!$A$2:$AQ$1002,COLUMN(X43)-4,0))</f>
        <v>90</v>
      </c>
      <c r="Y44" s="442">
        <f>IF($H44="已改造",VLOOKUP($A44+1000,改造信息!$A$2:$AQ$1002,COLUMN(Y43)-4,0),VLOOKUP($A44,未改造信息!$A$2:$AQ$1002,COLUMN(Y43)-4,0))</f>
        <v>10</v>
      </c>
      <c r="Z44" s="442">
        <f>IF($H44="已改造",VLOOKUP($A44+1000,改造信息!$A$2:$AQ$1002,COLUMN(Z43)-4,0),VLOOKUP($A44,未改造信息!$A$2:$AQ$1002,COLUMN(Z43)-4,0))</f>
        <v>33</v>
      </c>
      <c r="AA44" s="442" t="str">
        <f>IF($H44="已改造",VLOOKUP($A44+1000,改造信息!$A$2:$AQ$1002,COLUMN(AA43)-4,0),VLOOKUP($A44,未改造信息!$A$2:$AQ$1002,COLUMN(AA43)-4,0))</f>
        <v>中</v>
      </c>
      <c r="AB44" s="442">
        <f>IF($H44="已改造",VLOOKUP($A44+1000,改造信息!$A$2:$AQ$1002,COLUMN(AB43)-4,0),VLOOKUP($A44,未改造信息!$A$2:$AQ$1002,COLUMN(AB43)-4,0))</f>
        <v>0</v>
      </c>
      <c r="AC44" s="442">
        <f>IF($H44="已改造",VLOOKUP($A44+1000,改造信息!$A$2:$AQ$1002,COLUMN(AC43)-4,0),VLOOKUP($A44,未改造信息!$A$2:$AQ$1002,COLUMN(AC43)-4,0))</f>
        <v>0</v>
      </c>
      <c r="AD44" s="442">
        <f>IF($H44="已改造",VLOOKUP($A44+1000,改造信息!$A$2:$AQ$1002,COLUMN(AD43)-4,0),VLOOKUP($A44,未改造信息!$A$2:$AQ$1002,COLUMN(AD43)-4,0))</f>
        <v>3</v>
      </c>
      <c r="AE44" s="446" t="str">
        <f>IF($H44="已改造",VLOOKUP($A44+1000,改造信息!$A$2:$AQ$1002,COLUMN(AE43)-4,0),VLOOKUP($A44,未改造信息!$A$2:$AQ$1002,COLUMN(AE43)-4,0))</f>
        <v>J国14厘米单装炮</v>
      </c>
      <c r="AF44" s="445" t="s">
        <v>92</v>
      </c>
      <c r="AG44" s="445" t="s">
        <v>92</v>
      </c>
      <c r="AH44" s="442">
        <f>IF($H44="已改造",VLOOKUP($A44+1000,改造信息!$A$2:$AQ$1002,COLUMN(AH43)-6,0),VLOOKUP($A44,未改造信息!$A$2:$AQ$1002,COLUMN(AH43)-6,0))</f>
        <v>25</v>
      </c>
      <c r="AI44" s="442">
        <f>IF($H44="已改造",VLOOKUP($A44+1000,改造信息!$A$2:$AQ$1002,COLUMN(AI43)-6,0),VLOOKUP($A44,未改造信息!$A$2:$AQ$1002,COLUMN(AI43)-6,0))</f>
        <v>20</v>
      </c>
      <c r="AJ44" s="442">
        <f>IF($H44="已改造",VLOOKUP($A44+1000,改造信息!$A$2:$AQ$1002,COLUMN(AJ43)-6,0),VLOOKUP($A44,未改造信息!$A$2:$AQ$1002,COLUMN(AJ43)-6,0))</f>
        <v>0.8</v>
      </c>
      <c r="AK44" s="442">
        <f>IF($H44="已改造",VLOOKUP($A44+1000,改造信息!$A$2:$AQ$1002,COLUMN(AK43)-6,0),VLOOKUP($A44,未改造信息!$A$2:$AQ$1002,COLUMN(AK43)-6,0))</f>
        <v>1.5</v>
      </c>
      <c r="AL44" s="442">
        <f>IF($H44="已改造",VLOOKUP($A44+1000,改造信息!$A$2:$AQ$1002,COLUMN(AL43)-6,0),VLOOKUP($A44,未改造信息!$A$2:$AQ$1002,COLUMN(AL43)-6,0))</f>
        <v>0.5</v>
      </c>
      <c r="AM44" s="445" t="s">
        <v>92</v>
      </c>
      <c r="AN44" s="445" t="s">
        <v>92</v>
      </c>
      <c r="AO44" s="442">
        <f>IF($H44="已改造",VLOOKUP($A44+1000,改造信息!$A$2:$AQ$1002,COLUMN(AO43)-8,0),VLOOKUP($A44,未改造信息!$A$2:$AQ$1002,COLUMN(AO43)-8,0))</f>
        <v>5</v>
      </c>
      <c r="AP44" s="442">
        <f>IF($H44="已改造",VLOOKUP($A44+1000,改造信息!$A$2:$AQ$1002,COLUMN(AP43)-8,0),VLOOKUP($A44,未改造信息!$A$2:$AQ$1002,COLUMN(AP43)-8,0))</f>
        <v>8</v>
      </c>
      <c r="AQ44" s="442">
        <f>IF($H44="已改造",VLOOKUP($A44+1000,改造信息!$A$2:$AQ$1002,COLUMN(AQ43)-8,0),VLOOKUP($A44,未改造信息!$A$2:$AQ$1002,COLUMN(AQ43)-8,0))</f>
        <v>5</v>
      </c>
      <c r="AR44" s="442">
        <f>IF($H44="已改造",VLOOKUP($A44+1000,改造信息!$A$2:$AQ$1002,COLUMN(AR43)-8,0),VLOOKUP($A44,未改造信息!$A$2:$AQ$1002,COLUMN(AR43)-8,0))</f>
        <v>0</v>
      </c>
      <c r="AS44" s="442">
        <f>IF($H44="已改造",VLOOKUP($A44+1000,改造信息!$A$2:$AQ$1002,COLUMN(AS43)-8,0),VLOOKUP($A44,未改造信息!$A$2:$AQ$1002,COLUMN(AS43)-8,0))</f>
        <v>7</v>
      </c>
      <c r="AT44" s="442">
        <f>IF($H44="已改造",VLOOKUP($A44+1000,改造信息!$A$2:$AQ$1002,COLUMN(AT43)-8,0),VLOOKUP($A44,未改造信息!$A$2:$AQ$1002,COLUMN(AT43)-8,0))</f>
        <v>19</v>
      </c>
      <c r="AU44" s="442">
        <f>IF($H44="已改造",VLOOKUP($A44+1000,改造信息!$A$2:$AQ$1002,COLUMN(AU43)-8,0),VLOOKUP($A44,未改造信息!$A$2:$AQ$1002,COLUMN(AU43)-8,0))</f>
        <v>5</v>
      </c>
      <c r="AV44" s="442">
        <f>IF($H44="已改造",VLOOKUP($A44+1000,改造信息!$A$2:$AQ$1002,COLUMN(AV43)-8,0),VLOOKUP($A44,未改造信息!$A$2:$AQ$1002,COLUMN(AV43)-8,0))</f>
        <v>5</v>
      </c>
      <c r="AW44" s="445" t="s">
        <v>92</v>
      </c>
      <c r="AX44" s="445" t="s">
        <v>92</v>
      </c>
      <c r="AY44" s="442">
        <f>IF($H44="已改造",VLOOKUP($A44+1000,改造信息!$A$2:$AQ$1002,COLUMN(AY43)-10,0),VLOOKUP($A44,未改造信息!$A$2:$AQ$1002,COLUMN(AY43)-10,0))</f>
        <v>0</v>
      </c>
      <c r="AZ44" s="442">
        <f>IF($H44="已改造",VLOOKUP($A44+1000,改造信息!$A$2:$AQ$1002,COLUMN(AZ43)-10,0),VLOOKUP($A44,未改造信息!$A$2:$AQ$1002,COLUMN(AZ43)-10,0))</f>
        <v>0</v>
      </c>
      <c r="BA44" s="445" t="s">
        <v>92</v>
      </c>
      <c r="BB44" s="445" t="s">
        <v>92</v>
      </c>
      <c r="BC44" s="442" t="str">
        <f>IF($H44="尚未改造",VLOOKUP($A44,未改造信息!$A$2:$AQ$1002,COLUMN(BC43)-12,0),"0")</f>
        <v>等级50|巡洋核心3|油500|钢500</v>
      </c>
      <c r="BD44" s="442">
        <f>VLOOKUP($A44,未改造信息!$A$2:$BA$1002,COLUMN(BD43)-12,0)</f>
        <v>0</v>
      </c>
      <c r="BE44" s="442" t="s">
        <v>94</v>
      </c>
      <c r="BF44" s="445" t="s">
        <v>92</v>
      </c>
      <c r="BG44" s="445" t="s">
        <v>92</v>
      </c>
      <c r="BH44" s="442"/>
      <c r="BI44" s="442"/>
      <c r="BK44" s="442"/>
      <c r="BL44" s="442"/>
      <c r="BN44" s="442"/>
      <c r="BO44" s="442"/>
      <c r="BQ44" s="445" t="s">
        <v>92</v>
      </c>
      <c r="BR44" s="442"/>
      <c r="BS44" s="442"/>
      <c r="BT44" s="442"/>
      <c r="BU44" s="442"/>
      <c r="BV44" s="442"/>
    </row>
    <row r="45" spans="1:74">
      <c r="A45" s="442">
        <v>43</v>
      </c>
      <c r="B45" s="442" t="str">
        <f>IF($H45="已改造",VLOOKUP($A45+1000,改造信息!$A$2:$AQ$1002,COLUMN(B44),0),VLOOKUP($A45,未改造信息!$A$2:$AQ$1002,COLUMN(B44),0))</f>
        <v>J</v>
      </c>
      <c r="C45" s="442" t="str">
        <f>IF($H45="已改造",VLOOKUP($A45+1000,改造信息!$A$2:$AQ$1002,COLUMN(C44),0),VLOOKUP($A45,未改造信息!$A$2:$AQ$1002,COLUMN(C44),0))</f>
        <v>轻巡洋舰</v>
      </c>
      <c r="D45" s="442">
        <f>IF($H45="已改造",VLOOKUP($A45+1000,改造信息!$A$2:$AQ$1002,COLUMN(D44),0),VLOOKUP($A45,未改造信息!$A$2:$AQ$1002,COLUMN(D44),0))</f>
        <v>3</v>
      </c>
      <c r="E45" s="442" t="str">
        <f>IF($H45="已改造",VLOOKUP($A45+1000,改造信息!$A$2:$AQ$1002,COLUMN(E44),0),VLOOKUP($A45,未改造信息!$A$2:$AQ$1002,COLUMN(E44),0))</f>
        <v>北上</v>
      </c>
      <c r="F45" s="442" t="str">
        <f>VLOOKUP(A45,未改造信息!$A$2:$F$1000,COLUMN(F44),0)</f>
        <v>未拥有</v>
      </c>
      <c r="H45" s="442" t="str">
        <f>IF(COUNTIF(改造信息!$A$2:$A$196,A45+1000),IF(VLOOKUP(A45+1000,改造信息!$A$2:$F$502,6,0)="已拥有","已改造","尚未改造"),"未开放改造")</f>
        <v>尚未改造</v>
      </c>
      <c r="I45" s="442" t="str">
        <f t="shared" si="0"/>
        <v>仅打捞可获取</v>
      </c>
      <c r="J45" s="445" t="s">
        <v>92</v>
      </c>
      <c r="K45" s="442" t="str">
        <f>IF($H45="已改造",VLOOKUP($A45+1000,改造信息!$A$2:$AQ$1002,COLUMN(K44)-4,0),VLOOKUP($A45,未改造信息!$A$2:$AQ$1002,COLUMN(K44)-4,0))</f>
        <v>护卫舰</v>
      </c>
      <c r="L45" s="442" t="str">
        <f>IF($H45="已改造",VLOOKUP($A45+1000,改造信息!$A$2:$AQ$1002,COLUMN(L44)-4,0),VLOOKUP($A45,未改造信息!$A$2:$AQ$1002,COLUMN(L44)-4,0))</f>
        <v>中型舰</v>
      </c>
      <c r="M45" s="442">
        <f>IF($H45="已改造",VLOOKUP($A45+1000,改造信息!$A$2:$AQ$1002,COLUMN(M44)-4,0),VLOOKUP($A45,未改造信息!$A$2:$AQ$1002,COLUMN(M44)-4,0))</f>
        <v>1</v>
      </c>
      <c r="N45" s="442">
        <f>IF($H45="已改造",VLOOKUP($A45+1000,改造信息!$A$2:$AQ$1002,COLUMN(N44)-4,0),VLOOKUP($A45,未改造信息!$A$2:$AQ$1002,COLUMN(N44)-4,0))</f>
        <v>2</v>
      </c>
      <c r="O45" s="442">
        <f>IF($H45="已改造",VLOOKUP($A45+1000,改造信息!$A$2:$AQ$1002,COLUMN(O44)-4,0),VLOOKUP($A45,未改造信息!$A$2:$AQ$1002,COLUMN(O44)-4,0))</f>
        <v>25</v>
      </c>
      <c r="P45" s="442">
        <f>IF($H45="已改造",VLOOKUP($A45+1000,改造信息!$A$2:$AQ$1002,COLUMN(P44)-4,0),VLOOKUP($A45,未改造信息!$A$2:$AQ$1002,COLUMN(P44)-4,0))</f>
        <v>-1</v>
      </c>
      <c r="Q45" s="442">
        <f>IF($H45="已改造",VLOOKUP($A45+1000,改造信息!$A$2:$AQ$1002,COLUMN(Q44)-4,0),VLOOKUP($A45,未改造信息!$A$2:$AQ$1002,COLUMN(Q44)-4,0))</f>
        <v>41</v>
      </c>
      <c r="R45" s="442">
        <f>IF($H45="已改造",VLOOKUP($A45+1000,改造信息!$A$2:$AQ$1002,COLUMN(R44)-4,0),VLOOKUP($A45,未改造信息!$A$2:$AQ$1002,COLUMN(R44)-4,0))</f>
        <v>29</v>
      </c>
      <c r="S45" s="442">
        <f>IF($H45="已改造",VLOOKUP($A45+1000,改造信息!$A$2:$AQ$1002,COLUMN(S44)-4,0),VLOOKUP($A45,未改造信息!$A$2:$AQ$1002,COLUMN(S44)-4,0))</f>
        <v>58</v>
      </c>
      <c r="T45" s="442">
        <f>IF($H45="已改造",VLOOKUP($A45+1000,改造信息!$A$2:$AQ$1002,COLUMN(T44)-4,0),VLOOKUP($A45,未改造信息!$A$2:$AQ$1002,COLUMN(T44)-4,0))</f>
        <v>40</v>
      </c>
      <c r="U45" s="442">
        <f>IF($H45="已改造",VLOOKUP($A45+1000,改造信息!$A$2:$AQ$1002,COLUMN(U44)-4,0),VLOOKUP($A45,未改造信息!$A$2:$AQ$1002,COLUMN(U44)-4,0))</f>
        <v>59</v>
      </c>
      <c r="V45" s="442">
        <f>IF($H45="已改造",VLOOKUP($A45+1000,改造信息!$A$2:$AQ$1002,COLUMN(V44)-4,0),VLOOKUP($A45,未改造信息!$A$2:$AQ$1002,COLUMN(V44)-4,0))</f>
        <v>21</v>
      </c>
      <c r="W45" s="442">
        <f>IF($H45="已改造",VLOOKUP($A45+1000,改造信息!$A$2:$AQ$1002,COLUMN(W44)-4,0),VLOOKUP($A45,未改造信息!$A$2:$AQ$1002,COLUMN(W44)-4,0))</f>
        <v>78</v>
      </c>
      <c r="X45" s="442">
        <f>IF($H45="已改造",VLOOKUP($A45+1000,改造信息!$A$2:$AQ$1002,COLUMN(X44)-4,0),VLOOKUP($A45,未改造信息!$A$2:$AQ$1002,COLUMN(X44)-4,0))</f>
        <v>90</v>
      </c>
      <c r="Y45" s="442">
        <f>IF($H45="已改造",VLOOKUP($A45+1000,改造信息!$A$2:$AQ$1002,COLUMN(Y44)-4,0),VLOOKUP($A45,未改造信息!$A$2:$AQ$1002,COLUMN(Y44)-4,0))</f>
        <v>25</v>
      </c>
      <c r="Z45" s="442">
        <f>IF($H45="已改造",VLOOKUP($A45+1000,改造信息!$A$2:$AQ$1002,COLUMN(Z44)-4,0),VLOOKUP($A45,未改造信息!$A$2:$AQ$1002,COLUMN(Z44)-4,0))</f>
        <v>36</v>
      </c>
      <c r="AA45" s="442" t="str">
        <f>IF($H45="已改造",VLOOKUP($A45+1000,改造信息!$A$2:$AQ$1002,COLUMN(AA44)-4,0),VLOOKUP($A45,未改造信息!$A$2:$AQ$1002,COLUMN(AA44)-4,0))</f>
        <v>中</v>
      </c>
      <c r="AB45" s="442">
        <f>IF($H45="已改造",VLOOKUP($A45+1000,改造信息!$A$2:$AQ$1002,COLUMN(AB44)-4,0),VLOOKUP($A45,未改造信息!$A$2:$AQ$1002,COLUMN(AB44)-4,0))</f>
        <v>0</v>
      </c>
      <c r="AC45" s="442">
        <f>IF($H45="已改造",VLOOKUP($A45+1000,改造信息!$A$2:$AQ$1002,COLUMN(AC44)-4,0),VLOOKUP($A45,未改造信息!$A$2:$AQ$1002,COLUMN(AC44)-4,0))</f>
        <v>0</v>
      </c>
      <c r="AD45" s="442">
        <f>IF($H45="已改造",VLOOKUP($A45+1000,改造信息!$A$2:$AQ$1002,COLUMN(AD44)-4,0),VLOOKUP($A45,未改造信息!$A$2:$AQ$1002,COLUMN(AD44)-4,0))</f>
        <v>3</v>
      </c>
      <c r="AE45" s="446" t="str">
        <f>IF($H45="已改造",VLOOKUP($A45+1000,改造信息!$A$2:$AQ$1002,COLUMN(AE44)-4,0),VLOOKUP($A45,未改造信息!$A$2:$AQ$1002,COLUMN(AE44)-4,0))</f>
        <v>J国14厘米单装炮|61厘米四连装鱼雷</v>
      </c>
      <c r="AF45" s="445" t="s">
        <v>92</v>
      </c>
      <c r="AG45" s="445" t="s">
        <v>92</v>
      </c>
      <c r="AH45" s="442">
        <f>IF($H45="已改造",VLOOKUP($A45+1000,改造信息!$A$2:$AQ$1002,COLUMN(AH44)-6,0),VLOOKUP($A45,未改造信息!$A$2:$AQ$1002,COLUMN(AH44)-6,0))</f>
        <v>25</v>
      </c>
      <c r="AI45" s="442">
        <f>IF($H45="已改造",VLOOKUP($A45+1000,改造信息!$A$2:$AQ$1002,COLUMN(AI44)-6,0),VLOOKUP($A45,未改造信息!$A$2:$AQ$1002,COLUMN(AI44)-6,0))</f>
        <v>25</v>
      </c>
      <c r="AJ45" s="442">
        <f>IF($H45="已改造",VLOOKUP($A45+1000,改造信息!$A$2:$AQ$1002,COLUMN(AJ44)-6,0),VLOOKUP($A45,未改造信息!$A$2:$AQ$1002,COLUMN(AJ44)-6,0))</f>
        <v>0.8</v>
      </c>
      <c r="AK45" s="442">
        <f>IF($H45="已改造",VLOOKUP($A45+1000,改造信息!$A$2:$AQ$1002,COLUMN(AK44)-6,0),VLOOKUP($A45,未改造信息!$A$2:$AQ$1002,COLUMN(AK44)-6,0))</f>
        <v>1.5</v>
      </c>
      <c r="AL45" s="442">
        <f>IF($H45="已改造",VLOOKUP($A45+1000,改造信息!$A$2:$AQ$1002,COLUMN(AL44)-6,0),VLOOKUP($A45,未改造信息!$A$2:$AQ$1002,COLUMN(AL44)-6,0))</f>
        <v>0.5</v>
      </c>
      <c r="AM45" s="445" t="s">
        <v>92</v>
      </c>
      <c r="AN45" s="445" t="s">
        <v>92</v>
      </c>
      <c r="AO45" s="442">
        <f>IF($H45="已改造",VLOOKUP($A45+1000,改造信息!$A$2:$AQ$1002,COLUMN(AO44)-8,0),VLOOKUP($A45,未改造信息!$A$2:$AQ$1002,COLUMN(AO44)-8,0))</f>
        <v>10</v>
      </c>
      <c r="AP45" s="442">
        <f>IF($H45="已改造",VLOOKUP($A45+1000,改造信息!$A$2:$AQ$1002,COLUMN(AP44)-8,0),VLOOKUP($A45,未改造信息!$A$2:$AQ$1002,COLUMN(AP44)-8,0))</f>
        <v>16</v>
      </c>
      <c r="AQ45" s="442">
        <f>IF($H45="已改造",VLOOKUP($A45+1000,改造信息!$A$2:$AQ$1002,COLUMN(AQ44)-8,0),VLOOKUP($A45,未改造信息!$A$2:$AQ$1002,COLUMN(AQ44)-8,0))</f>
        <v>10</v>
      </c>
      <c r="AR45" s="442">
        <f>IF($H45="已改造",VLOOKUP($A45+1000,改造信息!$A$2:$AQ$1002,COLUMN(AR44)-8,0),VLOOKUP($A45,未改造信息!$A$2:$AQ$1002,COLUMN(AR44)-8,0))</f>
        <v>0</v>
      </c>
      <c r="AS45" s="442">
        <f>IF($H45="已改造",VLOOKUP($A45+1000,改造信息!$A$2:$AQ$1002,COLUMN(AS44)-8,0),VLOOKUP($A45,未改造信息!$A$2:$AQ$1002,COLUMN(AS44)-8,0))</f>
        <v>8</v>
      </c>
      <c r="AT45" s="442">
        <f>IF($H45="已改造",VLOOKUP($A45+1000,改造信息!$A$2:$AQ$1002,COLUMN(AT44)-8,0),VLOOKUP($A45,未改造信息!$A$2:$AQ$1002,COLUMN(AT44)-8,0))</f>
        <v>21</v>
      </c>
      <c r="AU45" s="442">
        <f>IF($H45="已改造",VLOOKUP($A45+1000,改造信息!$A$2:$AQ$1002,COLUMN(AU44)-8,0),VLOOKUP($A45,未改造信息!$A$2:$AQ$1002,COLUMN(AU44)-8,0))</f>
        <v>5</v>
      </c>
      <c r="AV45" s="442">
        <f>IF($H45="已改造",VLOOKUP($A45+1000,改造信息!$A$2:$AQ$1002,COLUMN(AV44)-8,0),VLOOKUP($A45,未改造信息!$A$2:$AQ$1002,COLUMN(AV44)-8,0))</f>
        <v>5</v>
      </c>
      <c r="AW45" s="445" t="s">
        <v>92</v>
      </c>
      <c r="AX45" s="445" t="s">
        <v>92</v>
      </c>
      <c r="AY45" s="442">
        <f>IF($H45="已改造",VLOOKUP($A45+1000,改造信息!$A$2:$AQ$1002,COLUMN(AY44)-10,0),VLOOKUP($A45,未改造信息!$A$2:$AQ$1002,COLUMN(AY44)-10,0))</f>
        <v>0</v>
      </c>
      <c r="AZ45" s="442">
        <f>IF($H45="已改造",VLOOKUP($A45+1000,改造信息!$A$2:$AQ$1002,COLUMN(AZ44)-10,0),VLOOKUP($A45,未改造信息!$A$2:$AQ$1002,COLUMN(AZ44)-10,0))</f>
        <v>0</v>
      </c>
      <c r="BA45" s="445" t="s">
        <v>92</v>
      </c>
      <c r="BB45" s="445" t="s">
        <v>92</v>
      </c>
      <c r="BC45" s="442" t="str">
        <f>IF($H45="尚未改造",VLOOKUP($A45,未改造信息!$A$2:$AQ$1002,COLUMN(BC44)-12,0),"0")</f>
        <v>等级65|巡洋核心15|油1500|弹1000|钢1000|铝1000</v>
      </c>
      <c r="BD45" s="442">
        <f>VLOOKUP($A45,未改造信息!$A$2:$BA$1002,COLUMN(BD44)-12,0)</f>
        <v>0</v>
      </c>
      <c r="BE45" s="442" t="s">
        <v>94</v>
      </c>
      <c r="BF45" s="445" t="s">
        <v>92</v>
      </c>
      <c r="BG45" s="445" t="s">
        <v>92</v>
      </c>
      <c r="BH45" s="442"/>
      <c r="BI45" s="442"/>
      <c r="BK45" s="442"/>
      <c r="BL45" s="442"/>
      <c r="BN45" s="442"/>
      <c r="BO45" s="442"/>
      <c r="BQ45" s="445" t="s">
        <v>92</v>
      </c>
      <c r="BR45" s="442"/>
      <c r="BS45" s="442"/>
      <c r="BT45" s="442"/>
      <c r="BU45" s="442"/>
      <c r="BV45" s="442"/>
    </row>
    <row r="46" spans="1:74">
      <c r="A46" s="442">
        <v>44</v>
      </c>
      <c r="B46" s="442" t="str">
        <f>IF($H46="已改造",VLOOKUP($A46+1000,改造信息!$A$2:$AQ$1002,COLUMN(B45),0),VLOOKUP($A46,未改造信息!$A$2:$AQ$1002,COLUMN(B45),0))</f>
        <v>J</v>
      </c>
      <c r="C46" s="442" t="str">
        <f>IF($H46="已改造",VLOOKUP($A46+1000,改造信息!$A$2:$AQ$1002,COLUMN(C45),0),VLOOKUP($A46,未改造信息!$A$2:$AQ$1002,COLUMN(C45),0))</f>
        <v>轻巡洋舰</v>
      </c>
      <c r="D46" s="442">
        <f>IF($H46="已改造",VLOOKUP($A46+1000,改造信息!$A$2:$AQ$1002,COLUMN(D45),0),VLOOKUP($A46,未改造信息!$A$2:$AQ$1002,COLUMN(D45),0))</f>
        <v>3</v>
      </c>
      <c r="E46" s="442" t="str">
        <f>IF($H46="已改造",VLOOKUP($A46+1000,改造信息!$A$2:$AQ$1002,COLUMN(E45),0),VLOOKUP($A46,未改造信息!$A$2:$AQ$1002,COLUMN(E45),0))</f>
        <v>大井</v>
      </c>
      <c r="F46" s="442" t="str">
        <f>VLOOKUP(A46,未改造信息!$A$2:$F$1000,COLUMN(F45),0)</f>
        <v>未拥有</v>
      </c>
      <c r="H46" s="442" t="str">
        <f>IF(COUNTIF(改造信息!$A$2:$A$196,A46+1000),IF(VLOOKUP(A46+1000,改造信息!$A$2:$F$502,6,0)="已拥有","已改造","尚未改造"),"未开放改造")</f>
        <v>尚未改造</v>
      </c>
      <c r="I46" s="442" t="str">
        <f t="shared" si="0"/>
        <v>仅打捞可获取</v>
      </c>
      <c r="J46" s="445" t="s">
        <v>92</v>
      </c>
      <c r="K46" s="442" t="str">
        <f>IF($H46="已改造",VLOOKUP($A46+1000,改造信息!$A$2:$AQ$1002,COLUMN(K45)-4,0),VLOOKUP($A46,未改造信息!$A$2:$AQ$1002,COLUMN(K45)-4,0))</f>
        <v>护卫舰</v>
      </c>
      <c r="L46" s="442" t="str">
        <f>IF($H46="已改造",VLOOKUP($A46+1000,改造信息!$A$2:$AQ$1002,COLUMN(L45)-4,0),VLOOKUP($A46,未改造信息!$A$2:$AQ$1002,COLUMN(L45)-4,0))</f>
        <v>中型舰</v>
      </c>
      <c r="M46" s="442">
        <f>IF($H46="已改造",VLOOKUP($A46+1000,改造信息!$A$2:$AQ$1002,COLUMN(M45)-4,0),VLOOKUP($A46,未改造信息!$A$2:$AQ$1002,COLUMN(M45)-4,0))</f>
        <v>1</v>
      </c>
      <c r="N46" s="442">
        <f>IF($H46="已改造",VLOOKUP($A46+1000,改造信息!$A$2:$AQ$1002,COLUMN(N45)-4,0),VLOOKUP($A46,未改造信息!$A$2:$AQ$1002,COLUMN(N45)-4,0))</f>
        <v>2</v>
      </c>
      <c r="O46" s="442">
        <f>IF($H46="已改造",VLOOKUP($A46+1000,改造信息!$A$2:$AQ$1002,COLUMN(O45)-4,0),VLOOKUP($A46,未改造信息!$A$2:$AQ$1002,COLUMN(O45)-4,0))</f>
        <v>25</v>
      </c>
      <c r="P46" s="442">
        <f>IF($H46="已改造",VLOOKUP($A46+1000,改造信息!$A$2:$AQ$1002,COLUMN(P45)-4,0),VLOOKUP($A46,未改造信息!$A$2:$AQ$1002,COLUMN(P45)-4,0))</f>
        <v>-1</v>
      </c>
      <c r="Q46" s="442">
        <f>IF($H46="已改造",VLOOKUP($A46+1000,改造信息!$A$2:$AQ$1002,COLUMN(Q45)-4,0),VLOOKUP($A46,未改造信息!$A$2:$AQ$1002,COLUMN(Q45)-4,0))</f>
        <v>41</v>
      </c>
      <c r="R46" s="442">
        <f>IF($H46="已改造",VLOOKUP($A46+1000,改造信息!$A$2:$AQ$1002,COLUMN(R45)-4,0),VLOOKUP($A46,未改造信息!$A$2:$AQ$1002,COLUMN(R45)-4,0))</f>
        <v>29</v>
      </c>
      <c r="S46" s="442">
        <f>IF($H46="已改造",VLOOKUP($A46+1000,改造信息!$A$2:$AQ$1002,COLUMN(S45)-4,0),VLOOKUP($A46,未改造信息!$A$2:$AQ$1002,COLUMN(S45)-4,0))</f>
        <v>58</v>
      </c>
      <c r="T46" s="442">
        <f>IF($H46="已改造",VLOOKUP($A46+1000,改造信息!$A$2:$AQ$1002,COLUMN(T45)-4,0),VLOOKUP($A46,未改造信息!$A$2:$AQ$1002,COLUMN(T45)-4,0))</f>
        <v>40</v>
      </c>
      <c r="U46" s="442">
        <f>IF($H46="已改造",VLOOKUP($A46+1000,改造信息!$A$2:$AQ$1002,COLUMN(U45)-4,0),VLOOKUP($A46,未改造信息!$A$2:$AQ$1002,COLUMN(U45)-4,0))</f>
        <v>59</v>
      </c>
      <c r="V46" s="442">
        <f>IF($H46="已改造",VLOOKUP($A46+1000,改造信息!$A$2:$AQ$1002,COLUMN(V45)-4,0),VLOOKUP($A46,未改造信息!$A$2:$AQ$1002,COLUMN(V45)-4,0))</f>
        <v>21</v>
      </c>
      <c r="W46" s="442">
        <f>IF($H46="已改造",VLOOKUP($A46+1000,改造信息!$A$2:$AQ$1002,COLUMN(W45)-4,0),VLOOKUP($A46,未改造信息!$A$2:$AQ$1002,COLUMN(W45)-4,0))</f>
        <v>78</v>
      </c>
      <c r="X46" s="442">
        <f>IF($H46="已改造",VLOOKUP($A46+1000,改造信息!$A$2:$AQ$1002,COLUMN(X45)-4,0),VLOOKUP($A46,未改造信息!$A$2:$AQ$1002,COLUMN(X45)-4,0))</f>
        <v>90</v>
      </c>
      <c r="Y46" s="442">
        <f>IF($H46="已改造",VLOOKUP($A46+1000,改造信息!$A$2:$AQ$1002,COLUMN(Y45)-4,0),VLOOKUP($A46,未改造信息!$A$2:$AQ$1002,COLUMN(Y45)-4,0))</f>
        <v>10</v>
      </c>
      <c r="Z46" s="442">
        <f>IF($H46="已改造",VLOOKUP($A46+1000,改造信息!$A$2:$AQ$1002,COLUMN(Z45)-4,0),VLOOKUP($A46,未改造信息!$A$2:$AQ$1002,COLUMN(Z45)-4,0))</f>
        <v>36</v>
      </c>
      <c r="AA46" s="442" t="str">
        <f>IF($H46="已改造",VLOOKUP($A46+1000,改造信息!$A$2:$AQ$1002,COLUMN(AA45)-4,0),VLOOKUP($A46,未改造信息!$A$2:$AQ$1002,COLUMN(AA45)-4,0))</f>
        <v>中</v>
      </c>
      <c r="AB46" s="442">
        <f>IF($H46="已改造",VLOOKUP($A46+1000,改造信息!$A$2:$AQ$1002,COLUMN(AB45)-4,0),VLOOKUP($A46,未改造信息!$A$2:$AQ$1002,COLUMN(AB45)-4,0))</f>
        <v>0</v>
      </c>
      <c r="AC46" s="442">
        <f>IF($H46="已改造",VLOOKUP($A46+1000,改造信息!$A$2:$AQ$1002,COLUMN(AC45)-4,0),VLOOKUP($A46,未改造信息!$A$2:$AQ$1002,COLUMN(AC45)-4,0))</f>
        <v>0</v>
      </c>
      <c r="AD46" s="442">
        <f>IF($H46="已改造",VLOOKUP($A46+1000,改造信息!$A$2:$AQ$1002,COLUMN(AD45)-4,0),VLOOKUP($A46,未改造信息!$A$2:$AQ$1002,COLUMN(AD45)-4,0))</f>
        <v>3</v>
      </c>
      <c r="AE46" s="446" t="str">
        <f>IF($H46="已改造",VLOOKUP($A46+1000,改造信息!$A$2:$AQ$1002,COLUMN(AE45)-4,0),VLOOKUP($A46,未改造信息!$A$2:$AQ$1002,COLUMN(AE45)-4,0))</f>
        <v>J国14厘米单装炮|61厘米四连装鱼雷</v>
      </c>
      <c r="AF46" s="445" t="s">
        <v>92</v>
      </c>
      <c r="AG46" s="445" t="s">
        <v>92</v>
      </c>
      <c r="AH46" s="442">
        <f>IF($H46="已改造",VLOOKUP($A46+1000,改造信息!$A$2:$AQ$1002,COLUMN(AH45)-6,0),VLOOKUP($A46,未改造信息!$A$2:$AQ$1002,COLUMN(AH45)-6,0))</f>
        <v>25</v>
      </c>
      <c r="AI46" s="442">
        <f>IF($H46="已改造",VLOOKUP($A46+1000,改造信息!$A$2:$AQ$1002,COLUMN(AI45)-6,0),VLOOKUP($A46,未改造信息!$A$2:$AQ$1002,COLUMN(AI45)-6,0))</f>
        <v>25</v>
      </c>
      <c r="AJ46" s="442">
        <f>IF($H46="已改造",VLOOKUP($A46+1000,改造信息!$A$2:$AQ$1002,COLUMN(AJ45)-6,0),VLOOKUP($A46,未改造信息!$A$2:$AQ$1002,COLUMN(AJ45)-6,0))</f>
        <v>0.8</v>
      </c>
      <c r="AK46" s="442">
        <f>IF($H46="已改造",VLOOKUP($A46+1000,改造信息!$A$2:$AQ$1002,COLUMN(AK45)-6,0),VLOOKUP($A46,未改造信息!$A$2:$AQ$1002,COLUMN(AK45)-6,0))</f>
        <v>1.5</v>
      </c>
      <c r="AL46" s="442">
        <f>IF($H46="已改造",VLOOKUP($A46+1000,改造信息!$A$2:$AQ$1002,COLUMN(AL45)-6,0),VLOOKUP($A46,未改造信息!$A$2:$AQ$1002,COLUMN(AL45)-6,0))</f>
        <v>0.5</v>
      </c>
      <c r="AM46" s="445" t="s">
        <v>92</v>
      </c>
      <c r="AN46" s="445" t="s">
        <v>92</v>
      </c>
      <c r="AO46" s="442">
        <f>IF($H46="已改造",VLOOKUP($A46+1000,改造信息!$A$2:$AQ$1002,COLUMN(AO45)-8,0),VLOOKUP($A46,未改造信息!$A$2:$AQ$1002,COLUMN(AO45)-8,0))</f>
        <v>10</v>
      </c>
      <c r="AP46" s="442">
        <f>IF($H46="已改造",VLOOKUP($A46+1000,改造信息!$A$2:$AQ$1002,COLUMN(AP45)-8,0),VLOOKUP($A46,未改造信息!$A$2:$AQ$1002,COLUMN(AP45)-8,0))</f>
        <v>16</v>
      </c>
      <c r="AQ46" s="442">
        <f>IF($H46="已改造",VLOOKUP($A46+1000,改造信息!$A$2:$AQ$1002,COLUMN(AQ45)-8,0),VLOOKUP($A46,未改造信息!$A$2:$AQ$1002,COLUMN(AQ45)-8,0))</f>
        <v>10</v>
      </c>
      <c r="AR46" s="442">
        <f>IF($H46="已改造",VLOOKUP($A46+1000,改造信息!$A$2:$AQ$1002,COLUMN(AR45)-8,0),VLOOKUP($A46,未改造信息!$A$2:$AQ$1002,COLUMN(AR45)-8,0))</f>
        <v>0</v>
      </c>
      <c r="AS46" s="442">
        <f>IF($H46="已改造",VLOOKUP($A46+1000,改造信息!$A$2:$AQ$1002,COLUMN(AS45)-8,0),VLOOKUP($A46,未改造信息!$A$2:$AQ$1002,COLUMN(AS45)-8,0))</f>
        <v>8</v>
      </c>
      <c r="AT46" s="442">
        <f>IF($H46="已改造",VLOOKUP($A46+1000,改造信息!$A$2:$AQ$1002,COLUMN(AT45)-8,0),VLOOKUP($A46,未改造信息!$A$2:$AQ$1002,COLUMN(AT45)-8,0))</f>
        <v>21</v>
      </c>
      <c r="AU46" s="442">
        <f>IF($H46="已改造",VLOOKUP($A46+1000,改造信息!$A$2:$AQ$1002,COLUMN(AU45)-8,0),VLOOKUP($A46,未改造信息!$A$2:$AQ$1002,COLUMN(AU45)-8,0))</f>
        <v>5</v>
      </c>
      <c r="AV46" s="442">
        <f>IF($H46="已改造",VLOOKUP($A46+1000,改造信息!$A$2:$AQ$1002,COLUMN(AV45)-8,0),VLOOKUP($A46,未改造信息!$A$2:$AQ$1002,COLUMN(AV45)-8,0))</f>
        <v>5</v>
      </c>
      <c r="AW46" s="445" t="s">
        <v>92</v>
      </c>
      <c r="AX46" s="445" t="s">
        <v>92</v>
      </c>
      <c r="AY46" s="442">
        <f>IF($H46="已改造",VLOOKUP($A46+1000,改造信息!$A$2:$AQ$1002,COLUMN(AY45)-10,0),VLOOKUP($A46,未改造信息!$A$2:$AQ$1002,COLUMN(AY45)-10,0))</f>
        <v>0</v>
      </c>
      <c r="AZ46" s="442">
        <f>IF($H46="已改造",VLOOKUP($A46+1000,改造信息!$A$2:$AQ$1002,COLUMN(AZ45)-10,0),VLOOKUP($A46,未改造信息!$A$2:$AQ$1002,COLUMN(AZ45)-10,0))</f>
        <v>0</v>
      </c>
      <c r="BA46" s="445" t="s">
        <v>92</v>
      </c>
      <c r="BB46" s="445" t="s">
        <v>92</v>
      </c>
      <c r="BC46" s="442" t="str">
        <f>IF($H46="尚未改造",VLOOKUP($A46,未改造信息!$A$2:$AQ$1002,COLUMN(BC45)-12,0),"0")</f>
        <v>等级65|巡洋核心15|油1500|弹1000|钢1000|铝1000</v>
      </c>
      <c r="BD46" s="442">
        <f>VLOOKUP($A46,未改造信息!$A$2:$BA$1002,COLUMN(BD45)-12,0)</f>
        <v>0</v>
      </c>
      <c r="BE46" s="442" t="s">
        <v>94</v>
      </c>
      <c r="BF46" s="445" t="s">
        <v>92</v>
      </c>
      <c r="BG46" s="445" t="s">
        <v>92</v>
      </c>
      <c r="BH46" s="442"/>
      <c r="BI46" s="442"/>
      <c r="BK46" s="442"/>
      <c r="BL46" s="442"/>
      <c r="BN46" s="442"/>
      <c r="BO46" s="442"/>
      <c r="BQ46" s="445" t="s">
        <v>92</v>
      </c>
      <c r="BR46" s="442"/>
      <c r="BS46" s="442"/>
      <c r="BT46" s="442"/>
      <c r="BU46" s="442"/>
      <c r="BV46" s="442"/>
    </row>
    <row r="47" spans="1:74">
      <c r="A47" s="442">
        <v>45</v>
      </c>
      <c r="B47" s="442" t="str">
        <f>IF($H47="已改造",VLOOKUP($A47+1000,改造信息!$A$2:$AQ$1002,COLUMN(B46),0),VLOOKUP($A47,未改造信息!$A$2:$AQ$1002,COLUMN(B46),0))</f>
        <v>J</v>
      </c>
      <c r="C47" s="442" t="str">
        <f>IF($H47="已改造",VLOOKUP($A47+1000,改造信息!$A$2:$AQ$1002,COLUMN(C46),0),VLOOKUP($A47,未改造信息!$A$2:$AQ$1002,COLUMN(C46),0))</f>
        <v>轻巡洋舰</v>
      </c>
      <c r="D47" s="442">
        <f>IF($H47="已改造",VLOOKUP($A47+1000,改造信息!$A$2:$AQ$1002,COLUMN(D46),0),VLOOKUP($A47,未改造信息!$A$2:$AQ$1002,COLUMN(D46),0))</f>
        <v>3</v>
      </c>
      <c r="E47" s="442" t="str">
        <f>IF($H47="已改造",VLOOKUP($A47+1000,改造信息!$A$2:$AQ$1002,COLUMN(E46),0),VLOOKUP($A47,未改造信息!$A$2:$AQ$1002,COLUMN(E46),0))</f>
        <v>五十铃</v>
      </c>
      <c r="F47" s="442" t="str">
        <f>VLOOKUP(A47,未改造信息!$A$2:$F$1000,COLUMN(F46),0)</f>
        <v>未拥有</v>
      </c>
      <c r="H47" s="442" t="str">
        <f>IF(COUNTIF(改造信息!$A$2:$A$196,A47+1000),IF(VLOOKUP(A47+1000,改造信息!$A$2:$F$502,6,0)="已拥有","已改造","尚未改造"),"未开放改造")</f>
        <v>尚未改造</v>
      </c>
      <c r="I47" s="442" t="str">
        <f t="shared" si="0"/>
        <v>仅打捞可获取</v>
      </c>
      <c r="J47" s="445" t="s">
        <v>92</v>
      </c>
      <c r="K47" s="442" t="str">
        <f>IF($H47="已改造",VLOOKUP($A47+1000,改造信息!$A$2:$AQ$1002,COLUMN(K46)-4,0),VLOOKUP($A47,未改造信息!$A$2:$AQ$1002,COLUMN(K46)-4,0))</f>
        <v>护卫舰</v>
      </c>
      <c r="L47" s="442" t="str">
        <f>IF($H47="已改造",VLOOKUP($A47+1000,改造信息!$A$2:$AQ$1002,COLUMN(L46)-4,0),VLOOKUP($A47,未改造信息!$A$2:$AQ$1002,COLUMN(L46)-4,0))</f>
        <v>中型舰</v>
      </c>
      <c r="M47" s="442">
        <f>IF($H47="已改造",VLOOKUP($A47+1000,改造信息!$A$2:$AQ$1002,COLUMN(M46)-4,0),VLOOKUP($A47,未改造信息!$A$2:$AQ$1002,COLUMN(M46)-4,0))</f>
        <v>1</v>
      </c>
      <c r="N47" s="442">
        <f>IF($H47="已改造",VLOOKUP($A47+1000,改造信息!$A$2:$AQ$1002,COLUMN(N46)-4,0),VLOOKUP($A47,未改造信息!$A$2:$AQ$1002,COLUMN(N46)-4,0))</f>
        <v>2</v>
      </c>
      <c r="O47" s="442">
        <f>IF($H47="已改造",VLOOKUP($A47+1000,改造信息!$A$2:$AQ$1002,COLUMN(O46)-4,0),VLOOKUP($A47,未改造信息!$A$2:$AQ$1002,COLUMN(O46)-4,0))</f>
        <v>25</v>
      </c>
      <c r="P47" s="442">
        <f>IF($H47="已改造",VLOOKUP($A47+1000,改造信息!$A$2:$AQ$1002,COLUMN(P46)-4,0),VLOOKUP($A47,未改造信息!$A$2:$AQ$1002,COLUMN(P46)-4,0))</f>
        <v>-1</v>
      </c>
      <c r="Q47" s="442">
        <f>IF($H47="已改造",VLOOKUP($A47+1000,改造信息!$A$2:$AQ$1002,COLUMN(Q46)-4,0),VLOOKUP($A47,未改造信息!$A$2:$AQ$1002,COLUMN(Q46)-4,0))</f>
        <v>41</v>
      </c>
      <c r="R47" s="442">
        <f>IF($H47="已改造",VLOOKUP($A47+1000,改造信息!$A$2:$AQ$1002,COLUMN(R46)-4,0),VLOOKUP($A47,未改造信息!$A$2:$AQ$1002,COLUMN(R46)-4,0))</f>
        <v>29</v>
      </c>
      <c r="S47" s="442">
        <f>IF($H47="已改造",VLOOKUP($A47+1000,改造信息!$A$2:$AQ$1002,COLUMN(S46)-4,0),VLOOKUP($A47,未改造信息!$A$2:$AQ$1002,COLUMN(S46)-4,0))</f>
        <v>58</v>
      </c>
      <c r="T47" s="442">
        <f>IF($H47="已改造",VLOOKUP($A47+1000,改造信息!$A$2:$AQ$1002,COLUMN(T46)-4,0),VLOOKUP($A47,未改造信息!$A$2:$AQ$1002,COLUMN(T46)-4,0))</f>
        <v>40</v>
      </c>
      <c r="U47" s="442">
        <f>IF($H47="已改造",VLOOKUP($A47+1000,改造信息!$A$2:$AQ$1002,COLUMN(U46)-4,0),VLOOKUP($A47,未改造信息!$A$2:$AQ$1002,COLUMN(U46)-4,0))</f>
        <v>59</v>
      </c>
      <c r="V47" s="442">
        <f>IF($H47="已改造",VLOOKUP($A47+1000,改造信息!$A$2:$AQ$1002,COLUMN(V46)-4,0),VLOOKUP($A47,未改造信息!$A$2:$AQ$1002,COLUMN(V46)-4,0))</f>
        <v>21</v>
      </c>
      <c r="W47" s="442">
        <f>IF($H47="已改造",VLOOKUP($A47+1000,改造信息!$A$2:$AQ$1002,COLUMN(W46)-4,0),VLOOKUP($A47,未改造信息!$A$2:$AQ$1002,COLUMN(W46)-4,0))</f>
        <v>78</v>
      </c>
      <c r="X47" s="442">
        <f>IF($H47="已改造",VLOOKUP($A47+1000,改造信息!$A$2:$AQ$1002,COLUMN(X46)-4,0),VLOOKUP($A47,未改造信息!$A$2:$AQ$1002,COLUMN(X46)-4,0))</f>
        <v>90</v>
      </c>
      <c r="Y47" s="442">
        <f>IF($H47="已改造",VLOOKUP($A47+1000,改造信息!$A$2:$AQ$1002,COLUMN(Y46)-4,0),VLOOKUP($A47,未改造信息!$A$2:$AQ$1002,COLUMN(Y46)-4,0))</f>
        <v>12</v>
      </c>
      <c r="Z47" s="442">
        <f>IF($H47="已改造",VLOOKUP($A47+1000,改造信息!$A$2:$AQ$1002,COLUMN(Z46)-4,0),VLOOKUP($A47,未改造信息!$A$2:$AQ$1002,COLUMN(Z46)-4,0))</f>
        <v>36</v>
      </c>
      <c r="AA47" s="442" t="str">
        <f>IF($H47="已改造",VLOOKUP($A47+1000,改造信息!$A$2:$AQ$1002,COLUMN(AA46)-4,0),VLOOKUP($A47,未改造信息!$A$2:$AQ$1002,COLUMN(AA46)-4,0))</f>
        <v>中</v>
      </c>
      <c r="AB47" s="442" t="str">
        <f>IF($H47="已改造",VLOOKUP($A47+1000,改造信息!$A$2:$AQ$1002,COLUMN(AB46)-4,0),VLOOKUP($A47,未改造信息!$A$2:$AQ$1002,COLUMN(AB46)-4,0))</f>
        <v>[1,1,1]</v>
      </c>
      <c r="AC47" s="442">
        <f>IF($H47="已改造",VLOOKUP($A47+1000,改造信息!$A$2:$AQ$1002,COLUMN(AC46)-4,0),VLOOKUP($A47,未改造信息!$A$2:$AQ$1002,COLUMN(AC46)-4,0))</f>
        <v>3</v>
      </c>
      <c r="AD47" s="442">
        <f>IF($H47="已改造",VLOOKUP($A47+1000,改造信息!$A$2:$AQ$1002,COLUMN(AD46)-4,0),VLOOKUP($A47,未改造信息!$A$2:$AQ$1002,COLUMN(AD46)-4,0))</f>
        <v>3</v>
      </c>
      <c r="AE47" s="446" t="str">
        <f>IF($H47="已改造",VLOOKUP($A47+1000,改造信息!$A$2:$AQ$1002,COLUMN(AE46)-4,0),VLOOKUP($A47,未改造信息!$A$2:$AQ$1002,COLUMN(AE46)-4,0))</f>
        <v>J国14厘米单装炮</v>
      </c>
      <c r="AF47" s="445" t="s">
        <v>92</v>
      </c>
      <c r="AG47" s="445" t="s">
        <v>92</v>
      </c>
      <c r="AH47" s="442">
        <f>IF($H47="已改造",VLOOKUP($A47+1000,改造信息!$A$2:$AQ$1002,COLUMN(AH46)-6,0),VLOOKUP($A47,未改造信息!$A$2:$AQ$1002,COLUMN(AH46)-6,0))</f>
        <v>25</v>
      </c>
      <c r="AI47" s="442">
        <f>IF($H47="已改造",VLOOKUP($A47+1000,改造信息!$A$2:$AQ$1002,COLUMN(AI46)-6,0),VLOOKUP($A47,未改造信息!$A$2:$AQ$1002,COLUMN(AI46)-6,0))</f>
        <v>25</v>
      </c>
      <c r="AJ47" s="442">
        <f>IF($H47="已改造",VLOOKUP($A47+1000,改造信息!$A$2:$AQ$1002,COLUMN(AJ46)-6,0),VLOOKUP($A47,未改造信息!$A$2:$AQ$1002,COLUMN(AJ46)-6,0))</f>
        <v>0.8</v>
      </c>
      <c r="AK47" s="442">
        <f>IF($H47="已改造",VLOOKUP($A47+1000,改造信息!$A$2:$AQ$1002,COLUMN(AK46)-6,0),VLOOKUP($A47,未改造信息!$A$2:$AQ$1002,COLUMN(AK46)-6,0))</f>
        <v>1.5</v>
      </c>
      <c r="AL47" s="442">
        <f>IF($H47="已改造",VLOOKUP($A47+1000,改造信息!$A$2:$AQ$1002,COLUMN(AL46)-6,0),VLOOKUP($A47,未改造信息!$A$2:$AQ$1002,COLUMN(AL46)-6,0))</f>
        <v>0.5</v>
      </c>
      <c r="AM47" s="445" t="s">
        <v>92</v>
      </c>
      <c r="AN47" s="445" t="s">
        <v>92</v>
      </c>
      <c r="AO47" s="442">
        <f>IF($H47="已改造",VLOOKUP($A47+1000,改造信息!$A$2:$AQ$1002,COLUMN(AO46)-8,0),VLOOKUP($A47,未改造信息!$A$2:$AQ$1002,COLUMN(AO46)-8,0))</f>
        <v>10</v>
      </c>
      <c r="AP47" s="442">
        <f>IF($H47="已改造",VLOOKUP($A47+1000,改造信息!$A$2:$AQ$1002,COLUMN(AP46)-8,0),VLOOKUP($A47,未改造信息!$A$2:$AQ$1002,COLUMN(AP46)-8,0))</f>
        <v>16</v>
      </c>
      <c r="AQ47" s="442">
        <f>IF($H47="已改造",VLOOKUP($A47+1000,改造信息!$A$2:$AQ$1002,COLUMN(AQ46)-8,0),VLOOKUP($A47,未改造信息!$A$2:$AQ$1002,COLUMN(AQ46)-8,0))</f>
        <v>10</v>
      </c>
      <c r="AR47" s="442">
        <f>IF($H47="已改造",VLOOKUP($A47+1000,改造信息!$A$2:$AQ$1002,COLUMN(AR46)-8,0),VLOOKUP($A47,未改造信息!$A$2:$AQ$1002,COLUMN(AR46)-8,0))</f>
        <v>0</v>
      </c>
      <c r="AS47" s="442">
        <f>IF($H47="已改造",VLOOKUP($A47+1000,改造信息!$A$2:$AQ$1002,COLUMN(AS46)-8,0),VLOOKUP($A47,未改造信息!$A$2:$AQ$1002,COLUMN(AS46)-8,0))</f>
        <v>8</v>
      </c>
      <c r="AT47" s="442">
        <f>IF($H47="已改造",VLOOKUP($A47+1000,改造信息!$A$2:$AQ$1002,COLUMN(AT46)-8,0),VLOOKUP($A47,未改造信息!$A$2:$AQ$1002,COLUMN(AT46)-8,0))</f>
        <v>21</v>
      </c>
      <c r="AU47" s="442">
        <f>IF($H47="已改造",VLOOKUP($A47+1000,改造信息!$A$2:$AQ$1002,COLUMN(AU46)-8,0),VLOOKUP($A47,未改造信息!$A$2:$AQ$1002,COLUMN(AU46)-8,0))</f>
        <v>5</v>
      </c>
      <c r="AV47" s="442">
        <f>IF($H47="已改造",VLOOKUP($A47+1000,改造信息!$A$2:$AQ$1002,COLUMN(AV46)-8,0),VLOOKUP($A47,未改造信息!$A$2:$AQ$1002,COLUMN(AV46)-8,0))</f>
        <v>5</v>
      </c>
      <c r="AW47" s="445" t="s">
        <v>92</v>
      </c>
      <c r="AX47" s="445" t="s">
        <v>92</v>
      </c>
      <c r="AY47" s="442">
        <f>IF($H47="已改造",VLOOKUP($A47+1000,改造信息!$A$2:$AQ$1002,COLUMN(AY46)-10,0),VLOOKUP($A47,未改造信息!$A$2:$AQ$1002,COLUMN(AY46)-10,0))</f>
        <v>0</v>
      </c>
      <c r="AZ47" s="442">
        <f>IF($H47="已改造",VLOOKUP($A47+1000,改造信息!$A$2:$AQ$1002,COLUMN(AZ46)-10,0),VLOOKUP($A47,未改造信息!$A$2:$AQ$1002,COLUMN(AZ46)-10,0))</f>
        <v>0</v>
      </c>
      <c r="BA47" s="445" t="s">
        <v>92</v>
      </c>
      <c r="BB47" s="445" t="s">
        <v>92</v>
      </c>
      <c r="BC47" s="446" t="str">
        <f>IF($H47="尚未改造",VLOOKUP($A47,未改造信息!$A$2:$AQ$1002,COLUMN(BC46)-12,0),"0")</f>
        <v>等级50|巡洋核心5|油500|弹500|钢500|铝500</v>
      </c>
      <c r="BD47" s="442">
        <f>VLOOKUP($A47,未改造信息!$A$2:$BA$1002,COLUMN(BD46)-12,0)</f>
        <v>0</v>
      </c>
      <c r="BE47" s="442" t="s">
        <v>94</v>
      </c>
      <c r="BF47" s="445" t="s">
        <v>92</v>
      </c>
      <c r="BG47" s="445" t="s">
        <v>92</v>
      </c>
      <c r="BH47" s="446"/>
      <c r="BI47" s="442"/>
      <c r="BK47" s="446"/>
      <c r="BL47" s="442"/>
      <c r="BN47" s="446"/>
      <c r="BO47" s="442"/>
      <c r="BQ47" s="445" t="s">
        <v>92</v>
      </c>
      <c r="BR47" s="442"/>
      <c r="BS47" s="442"/>
      <c r="BT47" s="442"/>
      <c r="BU47" s="442"/>
      <c r="BV47" s="442"/>
    </row>
    <row r="48" spans="1:74">
      <c r="A48" s="442">
        <v>46</v>
      </c>
      <c r="B48" s="442" t="str">
        <f>IF($H48="已改造",VLOOKUP($A48+1000,改造信息!$A$2:$AQ$1002,COLUMN(B47),0),VLOOKUP($A48,未改造信息!$A$2:$AQ$1002,COLUMN(B47),0))</f>
        <v>J</v>
      </c>
      <c r="C48" s="442" t="str">
        <f>IF($H48="已改造",VLOOKUP($A48+1000,改造信息!$A$2:$AQ$1002,COLUMN(C47),0),VLOOKUP($A48,未改造信息!$A$2:$AQ$1002,COLUMN(C47),0))</f>
        <v>轻巡洋舰</v>
      </c>
      <c r="D48" s="442">
        <f>IF($H48="已改造",VLOOKUP($A48+1000,改造信息!$A$2:$AQ$1002,COLUMN(D47),0),VLOOKUP($A48,未改造信息!$A$2:$AQ$1002,COLUMN(D47),0))</f>
        <v>4</v>
      </c>
      <c r="E48" s="442" t="str">
        <f>IF($H48="已改造",VLOOKUP($A48+1000,改造信息!$A$2:$AQ$1002,COLUMN(E47),0),VLOOKUP($A48,未改造信息!$A$2:$AQ$1002,COLUMN(E47),0))</f>
        <v>夕张</v>
      </c>
      <c r="F48" s="442" t="str">
        <f>VLOOKUP(A48,未改造信息!$A$2:$F$1000,COLUMN(F47),0)</f>
        <v>未拥有</v>
      </c>
      <c r="H48" s="442" t="str">
        <f>IF(COUNTIF(改造信息!$A$2:$A$196,A48+1000),IF(VLOOKUP(A48+1000,改造信息!$A$2:$F$502,6,0)="已拥有","已改造","尚未改造"),"未开放改造")</f>
        <v>尚未改造</v>
      </c>
      <c r="I48" s="442" t="str">
        <f t="shared" si="0"/>
        <v>E1~E2 可建造</v>
      </c>
      <c r="J48" s="445" t="s">
        <v>92</v>
      </c>
      <c r="K48" s="442" t="str">
        <f>IF($H48="已改造",VLOOKUP($A48+1000,改造信息!$A$2:$AQ$1002,COLUMN(K47)-4,0),VLOOKUP($A48,未改造信息!$A$2:$AQ$1002,COLUMN(K47)-4,0))</f>
        <v>护卫舰</v>
      </c>
      <c r="L48" s="442" t="str">
        <f>IF($H48="已改造",VLOOKUP($A48+1000,改造信息!$A$2:$AQ$1002,COLUMN(L47)-4,0),VLOOKUP($A48,未改造信息!$A$2:$AQ$1002,COLUMN(L47)-4,0))</f>
        <v>中型舰</v>
      </c>
      <c r="M48" s="442">
        <f>IF($H48="已改造",VLOOKUP($A48+1000,改造信息!$A$2:$AQ$1002,COLUMN(M47)-4,0),VLOOKUP($A48,未改造信息!$A$2:$AQ$1002,COLUMN(M47)-4,0))</f>
        <v>1</v>
      </c>
      <c r="N48" s="442">
        <f>IF($H48="已改造",VLOOKUP($A48+1000,改造信息!$A$2:$AQ$1002,COLUMN(N47)-4,0),VLOOKUP($A48,未改造信息!$A$2:$AQ$1002,COLUMN(N47)-4,0))</f>
        <v>2</v>
      </c>
      <c r="O48" s="442">
        <f>IF($H48="已改造",VLOOKUP($A48+1000,改造信息!$A$2:$AQ$1002,COLUMN(O47)-4,0),VLOOKUP($A48,未改造信息!$A$2:$AQ$1002,COLUMN(O47)-4,0))</f>
        <v>19</v>
      </c>
      <c r="P48" s="442">
        <f>IF($H48="已改造",VLOOKUP($A48+1000,改造信息!$A$2:$AQ$1002,COLUMN(P47)-4,0),VLOOKUP($A48,未改造信息!$A$2:$AQ$1002,COLUMN(P47)-4,0))</f>
        <v>1</v>
      </c>
      <c r="Q48" s="442">
        <f>IF($H48="已改造",VLOOKUP($A48+1000,改造信息!$A$2:$AQ$1002,COLUMN(Q47)-4,0),VLOOKUP($A48,未改造信息!$A$2:$AQ$1002,COLUMN(Q47)-4,0))</f>
        <v>41</v>
      </c>
      <c r="R48" s="442">
        <f>IF($H48="已改造",VLOOKUP($A48+1000,改造信息!$A$2:$AQ$1002,COLUMN(R47)-4,0),VLOOKUP($A48,未改造信息!$A$2:$AQ$1002,COLUMN(R47)-4,0))</f>
        <v>33</v>
      </c>
      <c r="S48" s="442">
        <f>IF($H48="已改造",VLOOKUP($A48+1000,改造信息!$A$2:$AQ$1002,COLUMN(S47)-4,0),VLOOKUP($A48,未改造信息!$A$2:$AQ$1002,COLUMN(S47)-4,0))</f>
        <v>55</v>
      </c>
      <c r="T48" s="442">
        <f>IF($H48="已改造",VLOOKUP($A48+1000,改造信息!$A$2:$AQ$1002,COLUMN(T47)-4,0),VLOOKUP($A48,未改造信息!$A$2:$AQ$1002,COLUMN(T47)-4,0))</f>
        <v>43</v>
      </c>
      <c r="U48" s="442">
        <f>IF($H48="已改造",VLOOKUP($A48+1000,改造信息!$A$2:$AQ$1002,COLUMN(U47)-4,0),VLOOKUP($A48,未改造信息!$A$2:$AQ$1002,COLUMN(U47)-4,0))</f>
        <v>59</v>
      </c>
      <c r="V48" s="442">
        <f>IF($H48="已改造",VLOOKUP($A48+1000,改造信息!$A$2:$AQ$1002,COLUMN(V47)-4,0),VLOOKUP($A48,未改造信息!$A$2:$AQ$1002,COLUMN(V47)-4,0))</f>
        <v>21</v>
      </c>
      <c r="W48" s="442">
        <f>IF($H48="已改造",VLOOKUP($A48+1000,改造信息!$A$2:$AQ$1002,COLUMN(W47)-4,0),VLOOKUP($A48,未改造信息!$A$2:$AQ$1002,COLUMN(W47)-4,0))</f>
        <v>78</v>
      </c>
      <c r="X48" s="442">
        <f>IF($H48="已改造",VLOOKUP($A48+1000,改造信息!$A$2:$AQ$1002,COLUMN(X47)-4,0),VLOOKUP($A48,未改造信息!$A$2:$AQ$1002,COLUMN(X47)-4,0))</f>
        <v>91</v>
      </c>
      <c r="Y48" s="442">
        <f>IF($H48="已改造",VLOOKUP($A48+1000,改造信息!$A$2:$AQ$1002,COLUMN(Y47)-4,0),VLOOKUP($A48,未改造信息!$A$2:$AQ$1002,COLUMN(Y47)-4,0))</f>
        <v>15</v>
      </c>
      <c r="Z48" s="442">
        <f>IF($H48="已改造",VLOOKUP($A48+1000,改造信息!$A$2:$AQ$1002,COLUMN(Z47)-4,0),VLOOKUP($A48,未改造信息!$A$2:$AQ$1002,COLUMN(Z47)-4,0))</f>
        <v>35.5</v>
      </c>
      <c r="AA48" s="442" t="str">
        <f>IF($H48="已改造",VLOOKUP($A48+1000,改造信息!$A$2:$AQ$1002,COLUMN(AA47)-4,0),VLOOKUP($A48,未改造信息!$A$2:$AQ$1002,COLUMN(AA47)-4,0))</f>
        <v>中</v>
      </c>
      <c r="AB48" s="442">
        <f>IF($H48="已改造",VLOOKUP($A48+1000,改造信息!$A$2:$AQ$1002,COLUMN(AB47)-4,0),VLOOKUP($A48,未改造信息!$A$2:$AQ$1002,COLUMN(AB47)-4,0))</f>
        <v>0</v>
      </c>
      <c r="AC48" s="442">
        <f>IF($H48="已改造",VLOOKUP($A48+1000,改造信息!$A$2:$AQ$1002,COLUMN(AC47)-4,0),VLOOKUP($A48,未改造信息!$A$2:$AQ$1002,COLUMN(AC47)-4,0))</f>
        <v>0</v>
      </c>
      <c r="AD48" s="442">
        <f>IF($H48="已改造",VLOOKUP($A48+1000,改造信息!$A$2:$AQ$1002,COLUMN(AD47)-4,0),VLOOKUP($A48,未改造信息!$A$2:$AQ$1002,COLUMN(AD47)-4,0))</f>
        <v>3</v>
      </c>
      <c r="AE48" s="446" t="str">
        <f>IF($H48="已改造",VLOOKUP($A48+1000,改造信息!$A$2:$AQ$1002,COLUMN(AE47)-4,0),VLOOKUP($A48,未改造信息!$A$2:$AQ$1002,COLUMN(AE47)-4,0))</f>
        <v>J国14厘米单装炮|标准型动力系统</v>
      </c>
      <c r="AF48" s="445" t="s">
        <v>92</v>
      </c>
      <c r="AG48" s="445" t="s">
        <v>92</v>
      </c>
      <c r="AH48" s="442">
        <f>IF($H48="已改造",VLOOKUP($A48+1000,改造信息!$A$2:$AQ$1002,COLUMN(AH47)-6,0),VLOOKUP($A48,未改造信息!$A$2:$AQ$1002,COLUMN(AH47)-6,0))</f>
        <v>20</v>
      </c>
      <c r="AI48" s="442">
        <f>IF($H48="已改造",VLOOKUP($A48+1000,改造信息!$A$2:$AQ$1002,COLUMN(AI47)-6,0),VLOOKUP($A48,未改造信息!$A$2:$AQ$1002,COLUMN(AI47)-6,0))</f>
        <v>30</v>
      </c>
      <c r="AJ48" s="442">
        <f>IF($H48="已改造",VLOOKUP($A48+1000,改造信息!$A$2:$AQ$1002,COLUMN(AJ47)-6,0),VLOOKUP($A48,未改造信息!$A$2:$AQ$1002,COLUMN(AJ47)-6,0))</f>
        <v>0.8</v>
      </c>
      <c r="AK48" s="442">
        <f>IF($H48="已改造",VLOOKUP($A48+1000,改造信息!$A$2:$AQ$1002,COLUMN(AK47)-6,0),VLOOKUP($A48,未改造信息!$A$2:$AQ$1002,COLUMN(AK47)-6,0))</f>
        <v>1.5</v>
      </c>
      <c r="AL48" s="442">
        <f>IF($H48="已改造",VLOOKUP($A48+1000,改造信息!$A$2:$AQ$1002,COLUMN(AL47)-6,0),VLOOKUP($A48,未改造信息!$A$2:$AQ$1002,COLUMN(AL47)-6,0))</f>
        <v>0.5</v>
      </c>
      <c r="AM48" s="445" t="s">
        <v>92</v>
      </c>
      <c r="AN48" s="445" t="s">
        <v>92</v>
      </c>
      <c r="AO48" s="442">
        <f>IF($H48="已改造",VLOOKUP($A48+1000,改造信息!$A$2:$AQ$1002,COLUMN(AO47)-8,0),VLOOKUP($A48,未改造信息!$A$2:$AQ$1002,COLUMN(AO47)-8,0))</f>
        <v>10</v>
      </c>
      <c r="AP48" s="442">
        <f>IF($H48="已改造",VLOOKUP($A48+1000,改造信息!$A$2:$AQ$1002,COLUMN(AP47)-8,0),VLOOKUP($A48,未改造信息!$A$2:$AQ$1002,COLUMN(AP47)-8,0))</f>
        <v>16</v>
      </c>
      <c r="AQ48" s="442">
        <f>IF($H48="已改造",VLOOKUP($A48+1000,改造信息!$A$2:$AQ$1002,COLUMN(AQ47)-8,0),VLOOKUP($A48,未改造信息!$A$2:$AQ$1002,COLUMN(AQ47)-8,0))</f>
        <v>10</v>
      </c>
      <c r="AR48" s="442">
        <f>IF($H48="已改造",VLOOKUP($A48+1000,改造信息!$A$2:$AQ$1002,COLUMN(AR47)-8,0),VLOOKUP($A48,未改造信息!$A$2:$AQ$1002,COLUMN(AR47)-8,0))</f>
        <v>0</v>
      </c>
      <c r="AS48" s="442">
        <f>IF($H48="已改造",VLOOKUP($A48+1000,改造信息!$A$2:$AQ$1002,COLUMN(AS47)-8,0),VLOOKUP($A48,未改造信息!$A$2:$AQ$1002,COLUMN(AS47)-8,0))</f>
        <v>8</v>
      </c>
      <c r="AT48" s="442">
        <f>IF($H48="已改造",VLOOKUP($A48+1000,改造信息!$A$2:$AQ$1002,COLUMN(AT47)-8,0),VLOOKUP($A48,未改造信息!$A$2:$AQ$1002,COLUMN(AT47)-8,0))</f>
        <v>18</v>
      </c>
      <c r="AU48" s="442">
        <f>IF($H48="已改造",VLOOKUP($A48+1000,改造信息!$A$2:$AQ$1002,COLUMN(AU47)-8,0),VLOOKUP($A48,未改造信息!$A$2:$AQ$1002,COLUMN(AU47)-8,0))</f>
        <v>7</v>
      </c>
      <c r="AV48" s="442">
        <f>IF($H48="已改造",VLOOKUP($A48+1000,改造信息!$A$2:$AQ$1002,COLUMN(AV47)-8,0),VLOOKUP($A48,未改造信息!$A$2:$AQ$1002,COLUMN(AV47)-8,0))</f>
        <v>7</v>
      </c>
      <c r="AW48" s="445" t="s">
        <v>92</v>
      </c>
      <c r="AX48" s="445" t="s">
        <v>92</v>
      </c>
      <c r="AY48" s="442">
        <f>IF($H48="已改造",VLOOKUP($A48+1000,改造信息!$A$2:$AQ$1002,COLUMN(AY47)-10,0),VLOOKUP($A48,未改造信息!$A$2:$AQ$1002,COLUMN(AY47)-10,0))</f>
        <v>0</v>
      </c>
      <c r="AZ48" s="442">
        <f>IF($H48="已改造",VLOOKUP($A48+1000,改造信息!$A$2:$AQ$1002,COLUMN(AZ47)-10,0),VLOOKUP($A48,未改造信息!$A$2:$AQ$1002,COLUMN(AZ47)-10,0))</f>
        <v>0</v>
      </c>
      <c r="BA48" s="445" t="s">
        <v>92</v>
      </c>
      <c r="BB48" s="445" t="s">
        <v>92</v>
      </c>
      <c r="BC48" s="446" t="str">
        <f>IF($H48="尚未改造",VLOOKUP($A48,未改造信息!$A$2:$AQ$1002,COLUMN(BC47)-12,0),"0")</f>
        <v>等级60|巡洋核心9|油1000|弹1000|钢1000|铝1000</v>
      </c>
      <c r="BD48" s="450">
        <f>VLOOKUP($A48,未改造信息!$A$2:$BA$1002,COLUMN(BD47)-12,0)</f>
        <v>0.0569444444444444</v>
      </c>
      <c r="BE48" s="442" t="s">
        <v>102</v>
      </c>
      <c r="BF48" s="445" t="s">
        <v>92</v>
      </c>
      <c r="BG48" s="445" t="s">
        <v>92</v>
      </c>
      <c r="BH48" s="446"/>
      <c r="BI48" s="450"/>
      <c r="BK48" s="446"/>
      <c r="BL48" s="450"/>
      <c r="BN48" s="446"/>
      <c r="BO48" s="450"/>
      <c r="BQ48" s="445" t="s">
        <v>92</v>
      </c>
      <c r="BR48" s="442"/>
      <c r="BS48" s="442"/>
      <c r="BT48" s="442"/>
      <c r="BU48" s="442"/>
      <c r="BV48" s="442"/>
    </row>
    <row r="49" spans="1:74">
      <c r="A49" s="442">
        <v>47</v>
      </c>
      <c r="B49" s="442" t="str">
        <f>IF($H49="已改造",VLOOKUP($A49+1000,改造信息!$A$2:$AQ$1002,COLUMN(B48),0),VLOOKUP($A49,未改造信息!$A$2:$AQ$1002,COLUMN(B48),0))</f>
        <v>G</v>
      </c>
      <c r="C49" s="442" t="str">
        <f>IF($H49="已改造",VLOOKUP($A49+1000,改造信息!$A$2:$AQ$1002,COLUMN(C48),0),VLOOKUP($A49,未改造信息!$A$2:$AQ$1002,COLUMN(C48),0))</f>
        <v>轻巡洋舰</v>
      </c>
      <c r="D49" s="442">
        <f>IF($H49="已改造",VLOOKUP($A49+1000,改造信息!$A$2:$AQ$1002,COLUMN(D48),0),VLOOKUP($A49,未改造信息!$A$2:$AQ$1002,COLUMN(D48),0))</f>
        <v>3</v>
      </c>
      <c r="E49" s="442" t="str">
        <f>IF($H49="已改造",VLOOKUP($A49+1000,改造信息!$A$2:$AQ$1002,COLUMN(E48),0),VLOOKUP($A49,未改造信息!$A$2:$AQ$1002,COLUMN(E48),0))</f>
        <v>柯尼斯堡</v>
      </c>
      <c r="F49" s="442" t="str">
        <f>VLOOKUP(A49,未改造信息!$A$2:$F$1000,COLUMN(F48),0)</f>
        <v>未拥有</v>
      </c>
      <c r="H49" s="442" t="str">
        <f>IF(COUNTIF(改造信息!$A$2:$A$196,A49+1000),IF(VLOOKUP(A49+1000,改造信息!$A$2:$F$502,6,0)="已拥有","已改造","尚未改造"),"未开放改造")</f>
        <v>尚未改造</v>
      </c>
      <c r="I49" s="442" t="str">
        <f t="shared" si="0"/>
        <v>E1~E2 打捞可获取</v>
      </c>
      <c r="J49" s="445" t="s">
        <v>92</v>
      </c>
      <c r="K49" s="442" t="str">
        <f>IF($H49="已改造",VLOOKUP($A49+1000,改造信息!$A$2:$AQ$1002,COLUMN(K48)-4,0),VLOOKUP($A49,未改造信息!$A$2:$AQ$1002,COLUMN(K48)-4,0))</f>
        <v>护卫舰</v>
      </c>
      <c r="L49" s="442" t="str">
        <f>IF($H49="已改造",VLOOKUP($A49+1000,改造信息!$A$2:$AQ$1002,COLUMN(L48)-4,0),VLOOKUP($A49,未改造信息!$A$2:$AQ$1002,COLUMN(L48)-4,0))</f>
        <v>中型舰</v>
      </c>
      <c r="M49" s="442">
        <f>IF($H49="已改造",VLOOKUP($A49+1000,改造信息!$A$2:$AQ$1002,COLUMN(M48)-4,0),VLOOKUP($A49,未改造信息!$A$2:$AQ$1002,COLUMN(M48)-4,0))</f>
        <v>1</v>
      </c>
      <c r="N49" s="442">
        <f>IF($H49="已改造",VLOOKUP($A49+1000,改造信息!$A$2:$AQ$1002,COLUMN(N48)-4,0),VLOOKUP($A49,未改造信息!$A$2:$AQ$1002,COLUMN(N48)-4,0))</f>
        <v>2</v>
      </c>
      <c r="O49" s="442">
        <f>IF($H49="已改造",VLOOKUP($A49+1000,改造信息!$A$2:$AQ$1002,COLUMN(O48)-4,0),VLOOKUP($A49,未改造信息!$A$2:$AQ$1002,COLUMN(O48)-4,0))</f>
        <v>33</v>
      </c>
      <c r="P49" s="442">
        <f>IF($H49="已改造",VLOOKUP($A49+1000,改造信息!$A$2:$AQ$1002,COLUMN(P48)-4,0),VLOOKUP($A49,未改造信息!$A$2:$AQ$1002,COLUMN(P48)-4,0))</f>
        <v>-1</v>
      </c>
      <c r="Q49" s="442">
        <f>IF($H49="已改造",VLOOKUP($A49+1000,改造信息!$A$2:$AQ$1002,COLUMN(Q48)-4,0),VLOOKUP($A49,未改造信息!$A$2:$AQ$1002,COLUMN(Q48)-4,0))</f>
        <v>46</v>
      </c>
      <c r="R49" s="442">
        <f>IF($H49="已改造",VLOOKUP($A49+1000,改造信息!$A$2:$AQ$1002,COLUMN(R48)-4,0),VLOOKUP($A49,未改造信息!$A$2:$AQ$1002,COLUMN(R48)-4,0))</f>
        <v>38</v>
      </c>
      <c r="S49" s="442">
        <f>IF($H49="已改造",VLOOKUP($A49+1000,改造信息!$A$2:$AQ$1002,COLUMN(S48)-4,0),VLOOKUP($A49,未改造信息!$A$2:$AQ$1002,COLUMN(S48)-4,0))</f>
        <v>60</v>
      </c>
      <c r="T49" s="442">
        <f>IF($H49="已改造",VLOOKUP($A49+1000,改造信息!$A$2:$AQ$1002,COLUMN(T48)-4,0),VLOOKUP($A49,未改造信息!$A$2:$AQ$1002,COLUMN(T48)-4,0))</f>
        <v>47</v>
      </c>
      <c r="U49" s="442">
        <f>IF($H49="已改造",VLOOKUP($A49+1000,改造信息!$A$2:$AQ$1002,COLUMN(U48)-4,0),VLOOKUP($A49,未改造信息!$A$2:$AQ$1002,COLUMN(U48)-4,0))</f>
        <v>70</v>
      </c>
      <c r="V49" s="442">
        <f>IF($H49="已改造",VLOOKUP($A49+1000,改造信息!$A$2:$AQ$1002,COLUMN(V48)-4,0),VLOOKUP($A49,未改造信息!$A$2:$AQ$1002,COLUMN(V48)-4,0))</f>
        <v>20</v>
      </c>
      <c r="W49" s="442">
        <f>IF($H49="已改造",VLOOKUP($A49+1000,改造信息!$A$2:$AQ$1002,COLUMN(W48)-4,0),VLOOKUP($A49,未改造信息!$A$2:$AQ$1002,COLUMN(W48)-4,0))</f>
        <v>69</v>
      </c>
      <c r="X49" s="442">
        <f>IF($H49="已改造",VLOOKUP($A49+1000,改造信息!$A$2:$AQ$1002,COLUMN(X48)-4,0),VLOOKUP($A49,未改造信息!$A$2:$AQ$1002,COLUMN(X48)-4,0))</f>
        <v>90</v>
      </c>
      <c r="Y49" s="442">
        <f>IF($H49="已改造",VLOOKUP($A49+1000,改造信息!$A$2:$AQ$1002,COLUMN(Y48)-4,0),VLOOKUP($A49,未改造信息!$A$2:$AQ$1002,COLUMN(Y48)-4,0))</f>
        <v>15</v>
      </c>
      <c r="Z49" s="442">
        <f>IF($H49="已改造",VLOOKUP($A49+1000,改造信息!$A$2:$AQ$1002,COLUMN(Z48)-4,0),VLOOKUP($A49,未改造信息!$A$2:$AQ$1002,COLUMN(Z48)-4,0))</f>
        <v>32.5</v>
      </c>
      <c r="AA49" s="442" t="str">
        <f>IF($H49="已改造",VLOOKUP($A49+1000,改造信息!$A$2:$AQ$1002,COLUMN(AA48)-4,0),VLOOKUP($A49,未改造信息!$A$2:$AQ$1002,COLUMN(AA48)-4,0))</f>
        <v>中</v>
      </c>
      <c r="AB49" s="442" t="str">
        <f>IF($H49="已改造",VLOOKUP($A49+1000,改造信息!$A$2:$AQ$1002,COLUMN(AB48)-4,0),VLOOKUP($A49,未改造信息!$A$2:$AQ$1002,COLUMN(AB48)-4,0))</f>
        <v>[2,2,2]</v>
      </c>
      <c r="AC49" s="442">
        <f>IF($H49="已改造",VLOOKUP($A49+1000,改造信息!$A$2:$AQ$1002,COLUMN(AC48)-4,0),VLOOKUP($A49,未改造信息!$A$2:$AQ$1002,COLUMN(AC48)-4,0))</f>
        <v>6</v>
      </c>
      <c r="AD49" s="442">
        <f>IF($H49="已改造",VLOOKUP($A49+1000,改造信息!$A$2:$AQ$1002,COLUMN(AD48)-4,0),VLOOKUP($A49,未改造信息!$A$2:$AQ$1002,COLUMN(AD48)-4,0))</f>
        <v>3</v>
      </c>
      <c r="AE49" s="446" t="str">
        <f>IF($H49="已改造",VLOOKUP($A49+1000,改造信息!$A$2:$AQ$1002,COLUMN(AE48)-4,0),VLOOKUP($A49,未改造信息!$A$2:$AQ$1002,COLUMN(AE48)-4,0))</f>
        <v>G国三联150毫米炮|三联533毫米鱼雷</v>
      </c>
      <c r="AF49" s="445" t="s">
        <v>92</v>
      </c>
      <c r="AG49" s="445" t="s">
        <v>92</v>
      </c>
      <c r="AH49" s="442">
        <f>IF($H49="已改造",VLOOKUP($A49+1000,改造信息!$A$2:$AQ$1002,COLUMN(AH48)-6,0),VLOOKUP($A49,未改造信息!$A$2:$AQ$1002,COLUMN(AH48)-6,0))</f>
        <v>20</v>
      </c>
      <c r="AI49" s="442">
        <f>IF($H49="已改造",VLOOKUP($A49+1000,改造信息!$A$2:$AQ$1002,COLUMN(AI48)-6,0),VLOOKUP($A49,未改造信息!$A$2:$AQ$1002,COLUMN(AI48)-6,0))</f>
        <v>25</v>
      </c>
      <c r="AJ49" s="442">
        <f>IF($H49="已改造",VLOOKUP($A49+1000,改造信息!$A$2:$AQ$1002,COLUMN(AJ48)-6,0),VLOOKUP($A49,未改造信息!$A$2:$AQ$1002,COLUMN(AJ48)-6,0))</f>
        <v>0.8</v>
      </c>
      <c r="AK49" s="442">
        <f>IF($H49="已改造",VLOOKUP($A49+1000,改造信息!$A$2:$AQ$1002,COLUMN(AK48)-6,0),VLOOKUP($A49,未改造信息!$A$2:$AQ$1002,COLUMN(AK48)-6,0))</f>
        <v>1.65</v>
      </c>
      <c r="AL49" s="442">
        <f>IF($H49="已改造",VLOOKUP($A49+1000,改造信息!$A$2:$AQ$1002,COLUMN(AL48)-6,0),VLOOKUP($A49,未改造信息!$A$2:$AQ$1002,COLUMN(AL48)-6,0))</f>
        <v>0.5</v>
      </c>
      <c r="AM49" s="445" t="s">
        <v>92</v>
      </c>
      <c r="AN49" s="445" t="s">
        <v>92</v>
      </c>
      <c r="AO49" s="442">
        <f>IF($H49="已改造",VLOOKUP($A49+1000,改造信息!$A$2:$AQ$1002,COLUMN(AO48)-8,0),VLOOKUP($A49,未改造信息!$A$2:$AQ$1002,COLUMN(AO48)-8,0))</f>
        <v>10</v>
      </c>
      <c r="AP49" s="442">
        <f>IF($H49="已改造",VLOOKUP($A49+1000,改造信息!$A$2:$AQ$1002,COLUMN(AP48)-8,0),VLOOKUP($A49,未改造信息!$A$2:$AQ$1002,COLUMN(AP48)-8,0))</f>
        <v>16</v>
      </c>
      <c r="AQ49" s="442">
        <f>IF($H49="已改造",VLOOKUP($A49+1000,改造信息!$A$2:$AQ$1002,COLUMN(AQ48)-8,0),VLOOKUP($A49,未改造信息!$A$2:$AQ$1002,COLUMN(AQ48)-8,0))</f>
        <v>10</v>
      </c>
      <c r="AR49" s="442">
        <f>IF($H49="已改造",VLOOKUP($A49+1000,改造信息!$A$2:$AQ$1002,COLUMN(AR48)-8,0),VLOOKUP($A49,未改造信息!$A$2:$AQ$1002,COLUMN(AR48)-8,0))</f>
        <v>0</v>
      </c>
      <c r="AS49" s="442">
        <f>IF($H49="已改造",VLOOKUP($A49+1000,改造信息!$A$2:$AQ$1002,COLUMN(AS48)-8,0),VLOOKUP($A49,未改造信息!$A$2:$AQ$1002,COLUMN(AS48)-8,0))</f>
        <v>11</v>
      </c>
      <c r="AT49" s="442">
        <f>IF($H49="已改造",VLOOKUP($A49+1000,改造信息!$A$2:$AQ$1002,COLUMN(AT48)-8,0),VLOOKUP($A49,未改造信息!$A$2:$AQ$1002,COLUMN(AT48)-8,0))</f>
        <v>20</v>
      </c>
      <c r="AU49" s="442">
        <f>IF($H49="已改造",VLOOKUP($A49+1000,改造信息!$A$2:$AQ$1002,COLUMN(AU48)-8,0),VLOOKUP($A49,未改造信息!$A$2:$AQ$1002,COLUMN(AU48)-8,0))</f>
        <v>11</v>
      </c>
      <c r="AV49" s="442">
        <f>IF($H49="已改造",VLOOKUP($A49+1000,改造信息!$A$2:$AQ$1002,COLUMN(AV48)-8,0),VLOOKUP($A49,未改造信息!$A$2:$AQ$1002,COLUMN(AV48)-8,0))</f>
        <v>9</v>
      </c>
      <c r="AW49" s="445" t="s">
        <v>92</v>
      </c>
      <c r="AX49" s="445" t="s">
        <v>92</v>
      </c>
      <c r="AY49" s="442">
        <f>IF($H49="已改造",VLOOKUP($A49+1000,改造信息!$A$2:$AQ$1002,COLUMN(AY48)-10,0),VLOOKUP($A49,未改造信息!$A$2:$AQ$1002,COLUMN(AY48)-10,0))</f>
        <v>0</v>
      </c>
      <c r="AZ49" s="442">
        <f>IF($H49="已改造",VLOOKUP($A49+1000,改造信息!$A$2:$AQ$1002,COLUMN(AZ48)-10,0),VLOOKUP($A49,未改造信息!$A$2:$AQ$1002,COLUMN(AZ48)-10,0))</f>
        <v>0</v>
      </c>
      <c r="BA49" s="445" t="s">
        <v>92</v>
      </c>
      <c r="BB49" s="445" t="s">
        <v>92</v>
      </c>
      <c r="BC49" s="446" t="str">
        <f>IF($H49="尚未改造",VLOOKUP($A49,未改造信息!$A$2:$AQ$1002,COLUMN(BC48)-12,0),"0")</f>
        <v>等级45|巡洋核心5|油200|弹200|钢100</v>
      </c>
      <c r="BD49" s="442">
        <f>VLOOKUP($A49,未改造信息!$A$2:$BA$1002,COLUMN(BD48)-12,0)</f>
        <v>0</v>
      </c>
      <c r="BE49" s="442" t="s">
        <v>98</v>
      </c>
      <c r="BF49" s="445" t="s">
        <v>92</v>
      </c>
      <c r="BG49" s="445" t="s">
        <v>92</v>
      </c>
      <c r="BH49" s="446"/>
      <c r="BI49" s="442"/>
      <c r="BK49" s="446"/>
      <c r="BL49" s="442"/>
      <c r="BN49" s="446"/>
      <c r="BO49" s="442"/>
      <c r="BQ49" s="445" t="s">
        <v>92</v>
      </c>
      <c r="BR49" s="442"/>
      <c r="BS49" s="442"/>
      <c r="BT49" s="442"/>
      <c r="BU49" s="442"/>
      <c r="BV49" s="442"/>
    </row>
    <row r="50" spans="1:74">
      <c r="A50" s="442">
        <v>48</v>
      </c>
      <c r="B50" s="442" t="str">
        <f>IF($H50="已改造",VLOOKUP($A50+1000,改造信息!$A$2:$AQ$1002,COLUMN(B49),0),VLOOKUP($A50,未改造信息!$A$2:$AQ$1002,COLUMN(B49),0))</f>
        <v>G</v>
      </c>
      <c r="C50" s="442" t="str">
        <f>IF($H50="已改造",VLOOKUP($A50+1000,改造信息!$A$2:$AQ$1002,COLUMN(C49),0),VLOOKUP($A50,未改造信息!$A$2:$AQ$1002,COLUMN(C49),0))</f>
        <v>轻巡洋舰</v>
      </c>
      <c r="D50" s="442">
        <f>IF($H50="已改造",VLOOKUP($A50+1000,改造信息!$A$2:$AQ$1002,COLUMN(D49),0),VLOOKUP($A50,未改造信息!$A$2:$AQ$1002,COLUMN(D49),0))</f>
        <v>3</v>
      </c>
      <c r="E50" s="442" t="str">
        <f>IF($H50="已改造",VLOOKUP($A50+1000,改造信息!$A$2:$AQ$1002,COLUMN(E49),0),VLOOKUP($A50,未改造信息!$A$2:$AQ$1002,COLUMN(E49),0))</f>
        <v>卡尔斯鲁厄</v>
      </c>
      <c r="F50" s="442" t="str">
        <f>VLOOKUP(A50,未改造信息!$A$2:$F$1000,COLUMN(F49),0)</f>
        <v>未拥有</v>
      </c>
      <c r="H50" s="442" t="str">
        <f>IF(COUNTIF(改造信息!$A$2:$A$196,A50+1000),IF(VLOOKUP(A50+1000,改造信息!$A$2:$F$502,6,0)="已拥有","已改造","尚未改造"),"未开放改造")</f>
        <v>尚未改造</v>
      </c>
      <c r="I50" s="442" t="str">
        <f t="shared" si="0"/>
        <v>E1~E2 打捞可获取</v>
      </c>
      <c r="J50" s="445" t="s">
        <v>92</v>
      </c>
      <c r="K50" s="442" t="str">
        <f>IF($H50="已改造",VLOOKUP($A50+1000,改造信息!$A$2:$AQ$1002,COLUMN(K49)-4,0),VLOOKUP($A50,未改造信息!$A$2:$AQ$1002,COLUMN(K49)-4,0))</f>
        <v>护卫舰</v>
      </c>
      <c r="L50" s="442" t="str">
        <f>IF($H50="已改造",VLOOKUP($A50+1000,改造信息!$A$2:$AQ$1002,COLUMN(L49)-4,0),VLOOKUP($A50,未改造信息!$A$2:$AQ$1002,COLUMN(L49)-4,0))</f>
        <v>中型舰</v>
      </c>
      <c r="M50" s="442">
        <f>IF($H50="已改造",VLOOKUP($A50+1000,改造信息!$A$2:$AQ$1002,COLUMN(M49)-4,0),VLOOKUP($A50,未改造信息!$A$2:$AQ$1002,COLUMN(M49)-4,0))</f>
        <v>1</v>
      </c>
      <c r="N50" s="442">
        <f>IF($H50="已改造",VLOOKUP($A50+1000,改造信息!$A$2:$AQ$1002,COLUMN(N49)-4,0),VLOOKUP($A50,未改造信息!$A$2:$AQ$1002,COLUMN(N49)-4,0))</f>
        <v>2</v>
      </c>
      <c r="O50" s="442">
        <f>IF($H50="已改造",VLOOKUP($A50+1000,改造信息!$A$2:$AQ$1002,COLUMN(O49)-4,0),VLOOKUP($A50,未改造信息!$A$2:$AQ$1002,COLUMN(O49)-4,0))</f>
        <v>33</v>
      </c>
      <c r="P50" s="442">
        <f>IF($H50="已改造",VLOOKUP($A50+1000,改造信息!$A$2:$AQ$1002,COLUMN(P49)-4,0),VLOOKUP($A50,未改造信息!$A$2:$AQ$1002,COLUMN(P49)-4,0))</f>
        <v>-1</v>
      </c>
      <c r="Q50" s="442">
        <f>IF($H50="已改造",VLOOKUP($A50+1000,改造信息!$A$2:$AQ$1002,COLUMN(Q49)-4,0),VLOOKUP($A50,未改造信息!$A$2:$AQ$1002,COLUMN(Q49)-4,0))</f>
        <v>46</v>
      </c>
      <c r="R50" s="442">
        <f>IF($H50="已改造",VLOOKUP($A50+1000,改造信息!$A$2:$AQ$1002,COLUMN(R49)-4,0),VLOOKUP($A50,未改造信息!$A$2:$AQ$1002,COLUMN(R49)-4,0))</f>
        <v>38</v>
      </c>
      <c r="S50" s="442">
        <f>IF($H50="已改造",VLOOKUP($A50+1000,改造信息!$A$2:$AQ$1002,COLUMN(S49)-4,0),VLOOKUP($A50,未改造信息!$A$2:$AQ$1002,COLUMN(S49)-4,0))</f>
        <v>60</v>
      </c>
      <c r="T50" s="442">
        <f>IF($H50="已改造",VLOOKUP($A50+1000,改造信息!$A$2:$AQ$1002,COLUMN(T49)-4,0),VLOOKUP($A50,未改造信息!$A$2:$AQ$1002,COLUMN(T49)-4,0))</f>
        <v>47</v>
      </c>
      <c r="U50" s="442">
        <f>IF($H50="已改造",VLOOKUP($A50+1000,改造信息!$A$2:$AQ$1002,COLUMN(U49)-4,0),VLOOKUP($A50,未改造信息!$A$2:$AQ$1002,COLUMN(U49)-4,0))</f>
        <v>70</v>
      </c>
      <c r="V50" s="442">
        <f>IF($H50="已改造",VLOOKUP($A50+1000,改造信息!$A$2:$AQ$1002,COLUMN(V49)-4,0),VLOOKUP($A50,未改造信息!$A$2:$AQ$1002,COLUMN(V49)-4,0))</f>
        <v>20</v>
      </c>
      <c r="W50" s="442">
        <f>IF($H50="已改造",VLOOKUP($A50+1000,改造信息!$A$2:$AQ$1002,COLUMN(W49)-4,0),VLOOKUP($A50,未改造信息!$A$2:$AQ$1002,COLUMN(W49)-4,0))</f>
        <v>69</v>
      </c>
      <c r="X50" s="442">
        <f>IF($H50="已改造",VLOOKUP($A50+1000,改造信息!$A$2:$AQ$1002,COLUMN(X49)-4,0),VLOOKUP($A50,未改造信息!$A$2:$AQ$1002,COLUMN(X49)-4,0))</f>
        <v>90</v>
      </c>
      <c r="Y50" s="442">
        <f>IF($H50="已改造",VLOOKUP($A50+1000,改造信息!$A$2:$AQ$1002,COLUMN(Y49)-4,0),VLOOKUP($A50,未改造信息!$A$2:$AQ$1002,COLUMN(Y49)-4,0))</f>
        <v>15</v>
      </c>
      <c r="Z50" s="442">
        <f>IF($H50="已改造",VLOOKUP($A50+1000,改造信息!$A$2:$AQ$1002,COLUMN(Z49)-4,0),VLOOKUP($A50,未改造信息!$A$2:$AQ$1002,COLUMN(Z49)-4,0))</f>
        <v>32.5</v>
      </c>
      <c r="AA50" s="442" t="str">
        <f>IF($H50="已改造",VLOOKUP($A50+1000,改造信息!$A$2:$AQ$1002,COLUMN(AA49)-4,0),VLOOKUP($A50,未改造信息!$A$2:$AQ$1002,COLUMN(AA49)-4,0))</f>
        <v>中</v>
      </c>
      <c r="AB50" s="442" t="str">
        <f>IF($H50="已改造",VLOOKUP($A50+1000,改造信息!$A$2:$AQ$1002,COLUMN(AB49)-4,0),VLOOKUP($A50,未改造信息!$A$2:$AQ$1002,COLUMN(AB49)-4,0))</f>
        <v>[2,2,2]</v>
      </c>
      <c r="AC50" s="442">
        <f>IF($H50="已改造",VLOOKUP($A50+1000,改造信息!$A$2:$AQ$1002,COLUMN(AC49)-4,0),VLOOKUP($A50,未改造信息!$A$2:$AQ$1002,COLUMN(AC49)-4,0))</f>
        <v>6</v>
      </c>
      <c r="AD50" s="442">
        <f>IF($H50="已改造",VLOOKUP($A50+1000,改造信息!$A$2:$AQ$1002,COLUMN(AD49)-4,0),VLOOKUP($A50,未改造信息!$A$2:$AQ$1002,COLUMN(AD49)-4,0))</f>
        <v>3</v>
      </c>
      <c r="AE50" s="446" t="str">
        <f>IF($H50="已改造",VLOOKUP($A50+1000,改造信息!$A$2:$AQ$1002,COLUMN(AE49)-4,0),VLOOKUP($A50,未改造信息!$A$2:$AQ$1002,COLUMN(AE49)-4,0))</f>
        <v>G国三联150毫米炮|三联533毫米鱼雷</v>
      </c>
      <c r="AF50" s="445" t="s">
        <v>92</v>
      </c>
      <c r="AG50" s="445" t="s">
        <v>92</v>
      </c>
      <c r="AH50" s="442">
        <f>IF($H50="已改造",VLOOKUP($A50+1000,改造信息!$A$2:$AQ$1002,COLUMN(AH49)-6,0),VLOOKUP($A50,未改造信息!$A$2:$AQ$1002,COLUMN(AH49)-6,0))</f>
        <v>20</v>
      </c>
      <c r="AI50" s="442">
        <f>IF($H50="已改造",VLOOKUP($A50+1000,改造信息!$A$2:$AQ$1002,COLUMN(AI49)-6,0),VLOOKUP($A50,未改造信息!$A$2:$AQ$1002,COLUMN(AI49)-6,0))</f>
        <v>25</v>
      </c>
      <c r="AJ50" s="442">
        <f>IF($H50="已改造",VLOOKUP($A50+1000,改造信息!$A$2:$AQ$1002,COLUMN(AJ49)-6,0),VLOOKUP($A50,未改造信息!$A$2:$AQ$1002,COLUMN(AJ49)-6,0))</f>
        <v>0.8</v>
      </c>
      <c r="AK50" s="442">
        <f>IF($H50="已改造",VLOOKUP($A50+1000,改造信息!$A$2:$AQ$1002,COLUMN(AK49)-6,0),VLOOKUP($A50,未改造信息!$A$2:$AQ$1002,COLUMN(AK49)-6,0))</f>
        <v>1.65</v>
      </c>
      <c r="AL50" s="442">
        <f>IF($H50="已改造",VLOOKUP($A50+1000,改造信息!$A$2:$AQ$1002,COLUMN(AL49)-6,0),VLOOKUP($A50,未改造信息!$A$2:$AQ$1002,COLUMN(AL49)-6,0))</f>
        <v>0.5</v>
      </c>
      <c r="AM50" s="445" t="s">
        <v>92</v>
      </c>
      <c r="AN50" s="445" t="s">
        <v>92</v>
      </c>
      <c r="AO50" s="442">
        <f>IF($H50="已改造",VLOOKUP($A50+1000,改造信息!$A$2:$AQ$1002,COLUMN(AO49)-8,0),VLOOKUP($A50,未改造信息!$A$2:$AQ$1002,COLUMN(AO49)-8,0))</f>
        <v>10</v>
      </c>
      <c r="AP50" s="442">
        <f>IF($H50="已改造",VLOOKUP($A50+1000,改造信息!$A$2:$AQ$1002,COLUMN(AP49)-8,0),VLOOKUP($A50,未改造信息!$A$2:$AQ$1002,COLUMN(AP49)-8,0))</f>
        <v>16</v>
      </c>
      <c r="AQ50" s="442">
        <f>IF($H50="已改造",VLOOKUP($A50+1000,改造信息!$A$2:$AQ$1002,COLUMN(AQ49)-8,0),VLOOKUP($A50,未改造信息!$A$2:$AQ$1002,COLUMN(AQ49)-8,0))</f>
        <v>10</v>
      </c>
      <c r="AR50" s="442">
        <f>IF($H50="已改造",VLOOKUP($A50+1000,改造信息!$A$2:$AQ$1002,COLUMN(AR49)-8,0),VLOOKUP($A50,未改造信息!$A$2:$AQ$1002,COLUMN(AR49)-8,0))</f>
        <v>0</v>
      </c>
      <c r="AS50" s="442">
        <f>IF($H50="已改造",VLOOKUP($A50+1000,改造信息!$A$2:$AQ$1002,COLUMN(AS49)-8,0),VLOOKUP($A50,未改造信息!$A$2:$AQ$1002,COLUMN(AS49)-8,0))</f>
        <v>11</v>
      </c>
      <c r="AT50" s="442">
        <f>IF($H50="已改造",VLOOKUP($A50+1000,改造信息!$A$2:$AQ$1002,COLUMN(AT49)-8,0),VLOOKUP($A50,未改造信息!$A$2:$AQ$1002,COLUMN(AT49)-8,0))</f>
        <v>20</v>
      </c>
      <c r="AU50" s="442">
        <f>IF($H50="已改造",VLOOKUP($A50+1000,改造信息!$A$2:$AQ$1002,COLUMN(AU49)-8,0),VLOOKUP($A50,未改造信息!$A$2:$AQ$1002,COLUMN(AU49)-8,0))</f>
        <v>11</v>
      </c>
      <c r="AV50" s="442">
        <f>IF($H50="已改造",VLOOKUP($A50+1000,改造信息!$A$2:$AQ$1002,COLUMN(AV49)-8,0),VLOOKUP($A50,未改造信息!$A$2:$AQ$1002,COLUMN(AV49)-8,0))</f>
        <v>9</v>
      </c>
      <c r="AW50" s="445" t="s">
        <v>92</v>
      </c>
      <c r="AX50" s="445" t="s">
        <v>92</v>
      </c>
      <c r="AY50" s="442">
        <f>IF($H50="已改造",VLOOKUP($A50+1000,改造信息!$A$2:$AQ$1002,COLUMN(AY49)-10,0),VLOOKUP($A50,未改造信息!$A$2:$AQ$1002,COLUMN(AY49)-10,0))</f>
        <v>0</v>
      </c>
      <c r="AZ50" s="442">
        <f>IF($H50="已改造",VLOOKUP($A50+1000,改造信息!$A$2:$AQ$1002,COLUMN(AZ49)-10,0),VLOOKUP($A50,未改造信息!$A$2:$AQ$1002,COLUMN(AZ49)-10,0))</f>
        <v>0</v>
      </c>
      <c r="BA50" s="445" t="s">
        <v>92</v>
      </c>
      <c r="BB50" s="445" t="s">
        <v>92</v>
      </c>
      <c r="BC50" s="446" t="str">
        <f>IF($H50="尚未改造",VLOOKUP($A50,未改造信息!$A$2:$AQ$1002,COLUMN(BC49)-12,0),"0")</f>
        <v>等级45|巡洋核心5|油200|弹200|钢100</v>
      </c>
      <c r="BD50" s="442">
        <f>VLOOKUP($A50,未改造信息!$A$2:$BA$1002,COLUMN(BD49)-12,0)</f>
        <v>0</v>
      </c>
      <c r="BE50" s="442" t="s">
        <v>98</v>
      </c>
      <c r="BF50" s="445" t="s">
        <v>92</v>
      </c>
      <c r="BG50" s="445" t="s">
        <v>92</v>
      </c>
      <c r="BH50" s="446"/>
      <c r="BI50" s="442"/>
      <c r="BK50" s="446"/>
      <c r="BL50" s="442"/>
      <c r="BN50" s="446"/>
      <c r="BO50" s="442"/>
      <c r="BQ50" s="445" t="s">
        <v>92</v>
      </c>
      <c r="BR50" s="442"/>
      <c r="BS50" s="442"/>
      <c r="BT50" s="442"/>
      <c r="BU50" s="442"/>
      <c r="BV50" s="442"/>
    </row>
    <row r="51" spans="1:74">
      <c r="A51" s="442">
        <v>49</v>
      </c>
      <c r="B51" s="442" t="str">
        <f>IF($H51="已改造",VLOOKUP($A51+1000,改造信息!$A$2:$AQ$1002,COLUMN(B50),0),VLOOKUP($A51,未改造信息!$A$2:$AQ$1002,COLUMN(B50),0))</f>
        <v>G</v>
      </c>
      <c r="C51" s="442" t="str">
        <f>IF($H51="已改造",VLOOKUP($A51+1000,改造信息!$A$2:$AQ$1002,COLUMN(C50),0),VLOOKUP($A51,未改造信息!$A$2:$AQ$1002,COLUMN(C50),0))</f>
        <v>轻巡洋舰</v>
      </c>
      <c r="D51" s="442">
        <f>IF($H51="已改造",VLOOKUP($A51+1000,改造信息!$A$2:$AQ$1002,COLUMN(D50),0),VLOOKUP($A51,未改造信息!$A$2:$AQ$1002,COLUMN(D50),0))</f>
        <v>3</v>
      </c>
      <c r="E51" s="442" t="str">
        <f>IF($H51="已改造",VLOOKUP($A51+1000,改造信息!$A$2:$AQ$1002,COLUMN(E50),0),VLOOKUP($A51,未改造信息!$A$2:$AQ$1002,COLUMN(E50),0))</f>
        <v>科隆</v>
      </c>
      <c r="F51" s="442" t="str">
        <f>VLOOKUP(A51,未改造信息!$A$2:$F$1000,COLUMN(F50),0)</f>
        <v>未拥有</v>
      </c>
      <c r="H51" s="442" t="str">
        <f>IF(COUNTIF(改造信息!$A$2:$A$196,A51+1000),IF(VLOOKUP(A51+1000,改造信息!$A$2:$F$502,6,0)="已拥有","已改造","尚未改造"),"未开放改造")</f>
        <v>尚未改造</v>
      </c>
      <c r="I51" s="442" t="str">
        <f t="shared" si="0"/>
        <v>E1~E2 打捞可获取</v>
      </c>
      <c r="J51" s="445" t="s">
        <v>92</v>
      </c>
      <c r="K51" s="442" t="str">
        <f>IF($H51="已改造",VLOOKUP($A51+1000,改造信息!$A$2:$AQ$1002,COLUMN(K50)-4,0),VLOOKUP($A51,未改造信息!$A$2:$AQ$1002,COLUMN(K50)-4,0))</f>
        <v>护卫舰</v>
      </c>
      <c r="L51" s="442" t="str">
        <f>IF($H51="已改造",VLOOKUP($A51+1000,改造信息!$A$2:$AQ$1002,COLUMN(L50)-4,0),VLOOKUP($A51,未改造信息!$A$2:$AQ$1002,COLUMN(L50)-4,0))</f>
        <v>中型舰</v>
      </c>
      <c r="M51" s="442">
        <f>IF($H51="已改造",VLOOKUP($A51+1000,改造信息!$A$2:$AQ$1002,COLUMN(M50)-4,0),VLOOKUP($A51,未改造信息!$A$2:$AQ$1002,COLUMN(M50)-4,0))</f>
        <v>1</v>
      </c>
      <c r="N51" s="442">
        <f>IF($H51="已改造",VLOOKUP($A51+1000,改造信息!$A$2:$AQ$1002,COLUMN(N50)-4,0),VLOOKUP($A51,未改造信息!$A$2:$AQ$1002,COLUMN(N50)-4,0))</f>
        <v>2</v>
      </c>
      <c r="O51" s="442">
        <f>IF($H51="已改造",VLOOKUP($A51+1000,改造信息!$A$2:$AQ$1002,COLUMN(O50)-4,0),VLOOKUP($A51,未改造信息!$A$2:$AQ$1002,COLUMN(O50)-4,0))</f>
        <v>33</v>
      </c>
      <c r="P51" s="442">
        <f>IF($H51="已改造",VLOOKUP($A51+1000,改造信息!$A$2:$AQ$1002,COLUMN(P50)-4,0),VLOOKUP($A51,未改造信息!$A$2:$AQ$1002,COLUMN(P50)-4,0))</f>
        <v>-1</v>
      </c>
      <c r="Q51" s="442">
        <f>IF($H51="已改造",VLOOKUP($A51+1000,改造信息!$A$2:$AQ$1002,COLUMN(Q50)-4,0),VLOOKUP($A51,未改造信息!$A$2:$AQ$1002,COLUMN(Q50)-4,0))</f>
        <v>46</v>
      </c>
      <c r="R51" s="442">
        <f>IF($H51="已改造",VLOOKUP($A51+1000,改造信息!$A$2:$AQ$1002,COLUMN(R50)-4,0),VLOOKUP($A51,未改造信息!$A$2:$AQ$1002,COLUMN(R50)-4,0))</f>
        <v>38</v>
      </c>
      <c r="S51" s="442">
        <f>IF($H51="已改造",VLOOKUP($A51+1000,改造信息!$A$2:$AQ$1002,COLUMN(S50)-4,0),VLOOKUP($A51,未改造信息!$A$2:$AQ$1002,COLUMN(S50)-4,0))</f>
        <v>60</v>
      </c>
      <c r="T51" s="442">
        <f>IF($H51="已改造",VLOOKUP($A51+1000,改造信息!$A$2:$AQ$1002,COLUMN(T50)-4,0),VLOOKUP($A51,未改造信息!$A$2:$AQ$1002,COLUMN(T50)-4,0))</f>
        <v>47</v>
      </c>
      <c r="U51" s="442">
        <f>IF($H51="已改造",VLOOKUP($A51+1000,改造信息!$A$2:$AQ$1002,COLUMN(U50)-4,0),VLOOKUP($A51,未改造信息!$A$2:$AQ$1002,COLUMN(U50)-4,0))</f>
        <v>70</v>
      </c>
      <c r="V51" s="442">
        <f>IF($H51="已改造",VLOOKUP($A51+1000,改造信息!$A$2:$AQ$1002,COLUMN(V50)-4,0),VLOOKUP($A51,未改造信息!$A$2:$AQ$1002,COLUMN(V50)-4,0))</f>
        <v>20</v>
      </c>
      <c r="W51" s="442">
        <f>IF($H51="已改造",VLOOKUP($A51+1000,改造信息!$A$2:$AQ$1002,COLUMN(W50)-4,0),VLOOKUP($A51,未改造信息!$A$2:$AQ$1002,COLUMN(W50)-4,0))</f>
        <v>69</v>
      </c>
      <c r="X51" s="442">
        <f>IF($H51="已改造",VLOOKUP($A51+1000,改造信息!$A$2:$AQ$1002,COLUMN(X50)-4,0),VLOOKUP($A51,未改造信息!$A$2:$AQ$1002,COLUMN(X50)-4,0))</f>
        <v>90</v>
      </c>
      <c r="Y51" s="442">
        <f>IF($H51="已改造",VLOOKUP($A51+1000,改造信息!$A$2:$AQ$1002,COLUMN(Y50)-4,0),VLOOKUP($A51,未改造信息!$A$2:$AQ$1002,COLUMN(Y50)-4,0))</f>
        <v>18</v>
      </c>
      <c r="Z51" s="442">
        <f>IF($H51="已改造",VLOOKUP($A51+1000,改造信息!$A$2:$AQ$1002,COLUMN(Z50)-4,0),VLOOKUP($A51,未改造信息!$A$2:$AQ$1002,COLUMN(Z50)-4,0))</f>
        <v>32.5</v>
      </c>
      <c r="AA51" s="442" t="str">
        <f>IF($H51="已改造",VLOOKUP($A51+1000,改造信息!$A$2:$AQ$1002,COLUMN(AA50)-4,0),VLOOKUP($A51,未改造信息!$A$2:$AQ$1002,COLUMN(AA50)-4,0))</f>
        <v>中</v>
      </c>
      <c r="AB51" s="442" t="str">
        <f>IF($H51="已改造",VLOOKUP($A51+1000,改造信息!$A$2:$AQ$1002,COLUMN(AB50)-4,0),VLOOKUP($A51,未改造信息!$A$2:$AQ$1002,COLUMN(AB50)-4,0))</f>
        <v>[2,2,2]</v>
      </c>
      <c r="AC51" s="442">
        <f>IF($H51="已改造",VLOOKUP($A51+1000,改造信息!$A$2:$AQ$1002,COLUMN(AC50)-4,0),VLOOKUP($A51,未改造信息!$A$2:$AQ$1002,COLUMN(AC50)-4,0))</f>
        <v>6</v>
      </c>
      <c r="AD51" s="442">
        <f>IF($H51="已改造",VLOOKUP($A51+1000,改造信息!$A$2:$AQ$1002,COLUMN(AD50)-4,0),VLOOKUP($A51,未改造信息!$A$2:$AQ$1002,COLUMN(AD50)-4,0))</f>
        <v>3</v>
      </c>
      <c r="AE51" s="446" t="str">
        <f>IF($H51="已改造",VLOOKUP($A51+1000,改造信息!$A$2:$AQ$1002,COLUMN(AE50)-4,0),VLOOKUP($A51,未改造信息!$A$2:$AQ$1002,COLUMN(AE50)-4,0))</f>
        <v>G国三联150毫米炮|三联533毫米鱼雷</v>
      </c>
      <c r="AF51" s="445" t="s">
        <v>92</v>
      </c>
      <c r="AG51" s="445" t="s">
        <v>92</v>
      </c>
      <c r="AH51" s="442">
        <f>IF($H51="已改造",VLOOKUP($A51+1000,改造信息!$A$2:$AQ$1002,COLUMN(AH50)-6,0),VLOOKUP($A51,未改造信息!$A$2:$AQ$1002,COLUMN(AH50)-6,0))</f>
        <v>20</v>
      </c>
      <c r="AI51" s="442">
        <f>IF($H51="已改造",VLOOKUP($A51+1000,改造信息!$A$2:$AQ$1002,COLUMN(AI50)-6,0),VLOOKUP($A51,未改造信息!$A$2:$AQ$1002,COLUMN(AI50)-6,0))</f>
        <v>25</v>
      </c>
      <c r="AJ51" s="442">
        <f>IF($H51="已改造",VLOOKUP($A51+1000,改造信息!$A$2:$AQ$1002,COLUMN(AJ50)-6,0),VLOOKUP($A51,未改造信息!$A$2:$AQ$1002,COLUMN(AJ50)-6,0))</f>
        <v>0.8</v>
      </c>
      <c r="AK51" s="442">
        <f>IF($H51="已改造",VLOOKUP($A51+1000,改造信息!$A$2:$AQ$1002,COLUMN(AK50)-6,0),VLOOKUP($A51,未改造信息!$A$2:$AQ$1002,COLUMN(AK50)-6,0))</f>
        <v>1.65</v>
      </c>
      <c r="AL51" s="442">
        <f>IF($H51="已改造",VLOOKUP($A51+1000,改造信息!$A$2:$AQ$1002,COLUMN(AL50)-6,0),VLOOKUP($A51,未改造信息!$A$2:$AQ$1002,COLUMN(AL50)-6,0))</f>
        <v>0.5</v>
      </c>
      <c r="AM51" s="445" t="s">
        <v>92</v>
      </c>
      <c r="AN51" s="445" t="s">
        <v>92</v>
      </c>
      <c r="AO51" s="442">
        <f>IF($H51="已改造",VLOOKUP($A51+1000,改造信息!$A$2:$AQ$1002,COLUMN(AO50)-8,0),VLOOKUP($A51,未改造信息!$A$2:$AQ$1002,COLUMN(AO50)-8,0))</f>
        <v>10</v>
      </c>
      <c r="AP51" s="442">
        <f>IF($H51="已改造",VLOOKUP($A51+1000,改造信息!$A$2:$AQ$1002,COLUMN(AP50)-8,0),VLOOKUP($A51,未改造信息!$A$2:$AQ$1002,COLUMN(AP50)-8,0))</f>
        <v>16</v>
      </c>
      <c r="AQ51" s="442">
        <f>IF($H51="已改造",VLOOKUP($A51+1000,改造信息!$A$2:$AQ$1002,COLUMN(AQ50)-8,0),VLOOKUP($A51,未改造信息!$A$2:$AQ$1002,COLUMN(AQ50)-8,0))</f>
        <v>10</v>
      </c>
      <c r="AR51" s="442">
        <f>IF($H51="已改造",VLOOKUP($A51+1000,改造信息!$A$2:$AQ$1002,COLUMN(AR50)-8,0),VLOOKUP($A51,未改造信息!$A$2:$AQ$1002,COLUMN(AR50)-8,0))</f>
        <v>0</v>
      </c>
      <c r="AS51" s="442">
        <f>IF($H51="已改造",VLOOKUP($A51+1000,改造信息!$A$2:$AQ$1002,COLUMN(AS50)-8,0),VLOOKUP($A51,未改造信息!$A$2:$AQ$1002,COLUMN(AS50)-8,0))</f>
        <v>11</v>
      </c>
      <c r="AT51" s="442">
        <f>IF($H51="已改造",VLOOKUP($A51+1000,改造信息!$A$2:$AQ$1002,COLUMN(AT50)-8,0),VLOOKUP($A51,未改造信息!$A$2:$AQ$1002,COLUMN(AT50)-8,0))</f>
        <v>20</v>
      </c>
      <c r="AU51" s="442">
        <f>IF($H51="已改造",VLOOKUP($A51+1000,改造信息!$A$2:$AQ$1002,COLUMN(AU50)-8,0),VLOOKUP($A51,未改造信息!$A$2:$AQ$1002,COLUMN(AU50)-8,0))</f>
        <v>11</v>
      </c>
      <c r="AV51" s="442">
        <f>IF($H51="已改造",VLOOKUP($A51+1000,改造信息!$A$2:$AQ$1002,COLUMN(AV50)-8,0),VLOOKUP($A51,未改造信息!$A$2:$AQ$1002,COLUMN(AV50)-8,0))</f>
        <v>9</v>
      </c>
      <c r="AW51" s="445" t="s">
        <v>92</v>
      </c>
      <c r="AX51" s="445" t="s">
        <v>92</v>
      </c>
      <c r="AY51" s="442">
        <f>IF($H51="已改造",VLOOKUP($A51+1000,改造信息!$A$2:$AQ$1002,COLUMN(AY50)-10,0),VLOOKUP($A51,未改造信息!$A$2:$AQ$1002,COLUMN(AY50)-10,0))</f>
        <v>0</v>
      </c>
      <c r="AZ51" s="442">
        <f>IF($H51="已改造",VLOOKUP($A51+1000,改造信息!$A$2:$AQ$1002,COLUMN(AZ50)-10,0),VLOOKUP($A51,未改造信息!$A$2:$AQ$1002,COLUMN(AZ50)-10,0))</f>
        <v>0</v>
      </c>
      <c r="BA51" s="445" t="s">
        <v>92</v>
      </c>
      <c r="BB51" s="445" t="s">
        <v>92</v>
      </c>
      <c r="BC51" s="446" t="str">
        <f>IF($H51="尚未改造",VLOOKUP($A51,未改造信息!$A$2:$AQ$1002,COLUMN(BC50)-12,0),"0")</f>
        <v>等级50|巡洋核心6|油200|弹200|钢200</v>
      </c>
      <c r="BD51" s="442">
        <f>VLOOKUP($A51,未改造信息!$A$2:$BA$1002,COLUMN(BD50)-12,0)</f>
        <v>0</v>
      </c>
      <c r="BE51" s="442" t="s">
        <v>98</v>
      </c>
      <c r="BF51" s="445" t="s">
        <v>92</v>
      </c>
      <c r="BG51" s="445" t="s">
        <v>92</v>
      </c>
      <c r="BH51" s="446"/>
      <c r="BI51" s="442"/>
      <c r="BK51" s="446"/>
      <c r="BL51" s="442"/>
      <c r="BN51" s="446"/>
      <c r="BO51" s="442"/>
      <c r="BQ51" s="445" t="s">
        <v>92</v>
      </c>
      <c r="BR51" s="442"/>
      <c r="BS51" s="442"/>
      <c r="BT51" s="442"/>
      <c r="BU51" s="442"/>
      <c r="BV51" s="442"/>
    </row>
    <row r="52" spans="1:74">
      <c r="A52" s="442">
        <v>50</v>
      </c>
      <c r="B52" s="442" t="str">
        <f>IF($H52="已改造",VLOOKUP($A52+1000,改造信息!$A$2:$AQ$1002,COLUMN(B51),0),VLOOKUP($A52,未改造信息!$A$2:$AQ$1002,COLUMN(B51),0))</f>
        <v>E</v>
      </c>
      <c r="C52" s="442" t="str">
        <f>IF($H52="已改造",VLOOKUP($A52+1000,改造信息!$A$2:$AQ$1002,COLUMN(C51),0),VLOOKUP($A52,未改造信息!$A$2:$AQ$1002,COLUMN(C51),0))</f>
        <v>轻巡洋舰</v>
      </c>
      <c r="D52" s="442">
        <f>IF($H52="已改造",VLOOKUP($A52+1000,改造信息!$A$2:$AQ$1002,COLUMN(D51),0),VLOOKUP($A52,未改造信息!$A$2:$AQ$1002,COLUMN(D51),0))</f>
        <v>5</v>
      </c>
      <c r="E52" s="442" t="str">
        <f>IF($H52="已改造",VLOOKUP($A52+1000,改造信息!$A$2:$AQ$1002,COLUMN(E51),0),VLOOKUP($A52,未改造信息!$A$2:$AQ$1002,COLUMN(E51),0))</f>
        <v>天狼星</v>
      </c>
      <c r="F52" s="442" t="str">
        <f>VLOOKUP(A52,未改造信息!$A$2:$F$1000,COLUMN(F51),0)</f>
        <v>未拥有</v>
      </c>
      <c r="H52" s="442" t="str">
        <f>IF(COUNTIF(改造信息!$A$2:$A$196,A52+1000),IF(VLOOKUP(A52+1000,改造信息!$A$2:$F$502,6,0)="已拥有","已改造","尚未改造"),"未开放改造")</f>
        <v>尚未改造</v>
      </c>
      <c r="I52" s="442" t="str">
        <f t="shared" si="0"/>
        <v>E3~E4 打捞可获取</v>
      </c>
      <c r="J52" s="445" t="s">
        <v>92</v>
      </c>
      <c r="K52" s="442" t="str">
        <f>IF($H52="已改造",VLOOKUP($A52+1000,改造信息!$A$2:$AQ$1002,COLUMN(K51)-4,0),VLOOKUP($A52,未改造信息!$A$2:$AQ$1002,COLUMN(K51)-4,0))</f>
        <v>护卫舰</v>
      </c>
      <c r="L52" s="442" t="str">
        <f>IF($H52="已改造",VLOOKUP($A52+1000,改造信息!$A$2:$AQ$1002,COLUMN(L51)-4,0),VLOOKUP($A52,未改造信息!$A$2:$AQ$1002,COLUMN(L51)-4,0))</f>
        <v>中型舰</v>
      </c>
      <c r="M52" s="442">
        <f>IF($H52="已改造",VLOOKUP($A52+1000,改造信息!$A$2:$AQ$1002,COLUMN(M51)-4,0),VLOOKUP($A52,未改造信息!$A$2:$AQ$1002,COLUMN(M51)-4,0))</f>
        <v>1</v>
      </c>
      <c r="N52" s="442">
        <f>IF($H52="已改造",VLOOKUP($A52+1000,改造信息!$A$2:$AQ$1002,COLUMN(N51)-4,0),VLOOKUP($A52,未改造信息!$A$2:$AQ$1002,COLUMN(N51)-4,0))</f>
        <v>2</v>
      </c>
      <c r="O52" s="442">
        <f>IF($H52="已改造",VLOOKUP($A52+1000,改造信息!$A$2:$AQ$1002,COLUMN(O51)-4,0),VLOOKUP($A52,未改造信息!$A$2:$AQ$1002,COLUMN(O51)-4,0))</f>
        <v>28</v>
      </c>
      <c r="P52" s="442">
        <f>IF($H52="已改造",VLOOKUP($A52+1000,改造信息!$A$2:$AQ$1002,COLUMN(P51)-4,0),VLOOKUP($A52,未改造信息!$A$2:$AQ$1002,COLUMN(P51)-4,0))</f>
        <v>0</v>
      </c>
      <c r="Q52" s="442">
        <f>IF($H52="已改造",VLOOKUP($A52+1000,改造信息!$A$2:$AQ$1002,COLUMN(Q51)-4,0),VLOOKUP($A52,未改造信息!$A$2:$AQ$1002,COLUMN(Q51)-4,0))</f>
        <v>52</v>
      </c>
      <c r="R52" s="442">
        <f>IF($H52="已改造",VLOOKUP($A52+1000,改造信息!$A$2:$AQ$1002,COLUMN(R51)-4,0),VLOOKUP($A52,未改造信息!$A$2:$AQ$1002,COLUMN(R51)-4,0))</f>
        <v>46</v>
      </c>
      <c r="S52" s="442">
        <f>IF($H52="已改造",VLOOKUP($A52+1000,改造信息!$A$2:$AQ$1002,COLUMN(S51)-4,0),VLOOKUP($A52,未改造信息!$A$2:$AQ$1002,COLUMN(S51)-4,0))</f>
        <v>50</v>
      </c>
      <c r="T52" s="442">
        <f>IF($H52="已改造",VLOOKUP($A52+1000,改造信息!$A$2:$AQ$1002,COLUMN(T51)-4,0),VLOOKUP($A52,未改造信息!$A$2:$AQ$1002,COLUMN(T51)-4,0))</f>
        <v>92</v>
      </c>
      <c r="U52" s="442">
        <f>IF($H52="已改造",VLOOKUP($A52+1000,改造信息!$A$2:$AQ$1002,COLUMN(U51)-4,0),VLOOKUP($A52,未改造信息!$A$2:$AQ$1002,COLUMN(U51)-4,0))</f>
        <v>84</v>
      </c>
      <c r="V52" s="442">
        <f>IF($H52="已改造",VLOOKUP($A52+1000,改造信息!$A$2:$AQ$1002,COLUMN(V51)-4,0),VLOOKUP($A52,未改造信息!$A$2:$AQ$1002,COLUMN(V51)-4,0))</f>
        <v>22</v>
      </c>
      <c r="W52" s="442">
        <f>IF($H52="已改造",VLOOKUP($A52+1000,改造信息!$A$2:$AQ$1002,COLUMN(W51)-4,0),VLOOKUP($A52,未改造信息!$A$2:$AQ$1002,COLUMN(W51)-4,0))</f>
        <v>69</v>
      </c>
      <c r="X52" s="442">
        <f>IF($H52="已改造",VLOOKUP($A52+1000,改造信息!$A$2:$AQ$1002,COLUMN(X51)-4,0),VLOOKUP($A52,未改造信息!$A$2:$AQ$1002,COLUMN(X51)-4,0))</f>
        <v>92</v>
      </c>
      <c r="Y52" s="442">
        <f>IF($H52="已改造",VLOOKUP($A52+1000,改造信息!$A$2:$AQ$1002,COLUMN(Y51)-4,0),VLOOKUP($A52,未改造信息!$A$2:$AQ$1002,COLUMN(Y51)-4,0))</f>
        <v>20</v>
      </c>
      <c r="Z52" s="442">
        <f>IF($H52="已改造",VLOOKUP($A52+1000,改造信息!$A$2:$AQ$1002,COLUMN(Z51)-4,0),VLOOKUP($A52,未改造信息!$A$2:$AQ$1002,COLUMN(Z51)-4,0))</f>
        <v>32</v>
      </c>
      <c r="AA52" s="442" t="str">
        <f>IF($H52="已改造",VLOOKUP($A52+1000,改造信息!$A$2:$AQ$1002,COLUMN(AA51)-4,0),VLOOKUP($A52,未改造信息!$A$2:$AQ$1002,COLUMN(AA51)-4,0))</f>
        <v>中</v>
      </c>
      <c r="AB52" s="442">
        <f>IF($H52="已改造",VLOOKUP($A52+1000,改造信息!$A$2:$AQ$1002,COLUMN(AB51)-4,0),VLOOKUP($A52,未改造信息!$A$2:$AQ$1002,COLUMN(AB51)-4,0))</f>
        <v>0</v>
      </c>
      <c r="AC52" s="442">
        <f>IF($H52="已改造",VLOOKUP($A52+1000,改造信息!$A$2:$AQ$1002,COLUMN(AC51)-4,0),VLOOKUP($A52,未改造信息!$A$2:$AQ$1002,COLUMN(AC51)-4,0))</f>
        <v>0</v>
      </c>
      <c r="AD52" s="442">
        <f>IF($H52="已改造",VLOOKUP($A52+1000,改造信息!$A$2:$AQ$1002,COLUMN(AD51)-4,0),VLOOKUP($A52,未改造信息!$A$2:$AQ$1002,COLUMN(AD51)-4,0))</f>
        <v>3</v>
      </c>
      <c r="AE52" s="446" t="str">
        <f>IF($H52="已改造",VLOOKUP($A52+1000,改造信息!$A$2:$AQ$1002,COLUMN(AE51)-4,0),VLOOKUP($A52,未改造信息!$A$2:$AQ$1002,COLUMN(AE51)-4,0))</f>
        <v>E国双联5.25英寸炮|标准型对空雷达</v>
      </c>
      <c r="AF52" s="445" t="s">
        <v>92</v>
      </c>
      <c r="AG52" s="445" t="s">
        <v>92</v>
      </c>
      <c r="AH52" s="442">
        <f>IF($H52="已改造",VLOOKUP($A52+1000,改造信息!$A$2:$AQ$1002,COLUMN(AH51)-6,0),VLOOKUP($A52,未改造信息!$A$2:$AQ$1002,COLUMN(AH51)-6,0))</f>
        <v>20</v>
      </c>
      <c r="AI52" s="442">
        <f>IF($H52="已改造",VLOOKUP($A52+1000,改造信息!$A$2:$AQ$1002,COLUMN(AI51)-6,0),VLOOKUP($A52,未改造信息!$A$2:$AQ$1002,COLUMN(AI51)-6,0))</f>
        <v>30</v>
      </c>
      <c r="AJ52" s="442">
        <f>IF($H52="已改造",VLOOKUP($A52+1000,改造信息!$A$2:$AQ$1002,COLUMN(AJ51)-6,0),VLOOKUP($A52,未改造信息!$A$2:$AQ$1002,COLUMN(AJ51)-6,0))</f>
        <v>0.96</v>
      </c>
      <c r="AK52" s="442">
        <f>IF($H52="已改造",VLOOKUP($A52+1000,改造信息!$A$2:$AQ$1002,COLUMN(AK51)-6,0),VLOOKUP($A52,未改造信息!$A$2:$AQ$1002,COLUMN(AK51)-6,0))</f>
        <v>1.8</v>
      </c>
      <c r="AL52" s="442">
        <f>IF($H52="已改造",VLOOKUP($A52+1000,改造信息!$A$2:$AQ$1002,COLUMN(AL51)-6,0),VLOOKUP($A52,未改造信息!$A$2:$AQ$1002,COLUMN(AL51)-6,0))</f>
        <v>0.5</v>
      </c>
      <c r="AM52" s="445" t="s">
        <v>92</v>
      </c>
      <c r="AN52" s="445" t="s">
        <v>92</v>
      </c>
      <c r="AO52" s="442">
        <f>IF($H52="已改造",VLOOKUP($A52+1000,改造信息!$A$2:$AQ$1002,COLUMN(AO51)-8,0),VLOOKUP($A52,未改造信息!$A$2:$AQ$1002,COLUMN(AO51)-8,0))</f>
        <v>10</v>
      </c>
      <c r="AP52" s="442">
        <f>IF($H52="已改造",VLOOKUP($A52+1000,改造信息!$A$2:$AQ$1002,COLUMN(AP51)-8,0),VLOOKUP($A52,未改造信息!$A$2:$AQ$1002,COLUMN(AP51)-8,0))</f>
        <v>16</v>
      </c>
      <c r="AQ52" s="442">
        <f>IF($H52="已改造",VLOOKUP($A52+1000,改造信息!$A$2:$AQ$1002,COLUMN(AQ51)-8,0),VLOOKUP($A52,未改造信息!$A$2:$AQ$1002,COLUMN(AQ51)-8,0))</f>
        <v>10</v>
      </c>
      <c r="AR52" s="442">
        <f>IF($H52="已改造",VLOOKUP($A52+1000,改造信息!$A$2:$AQ$1002,COLUMN(AR51)-8,0),VLOOKUP($A52,未改造信息!$A$2:$AQ$1002,COLUMN(AR51)-8,0))</f>
        <v>0</v>
      </c>
      <c r="AS52" s="442">
        <f>IF($H52="已改造",VLOOKUP($A52+1000,改造信息!$A$2:$AQ$1002,COLUMN(AS51)-8,0),VLOOKUP($A52,未改造信息!$A$2:$AQ$1002,COLUMN(AS51)-8,0))</f>
        <v>15</v>
      </c>
      <c r="AT52" s="442">
        <f>IF($H52="已改造",VLOOKUP($A52+1000,改造信息!$A$2:$AQ$1002,COLUMN(AT51)-8,0),VLOOKUP($A52,未改造信息!$A$2:$AQ$1002,COLUMN(AT51)-8,0))</f>
        <v>10</v>
      </c>
      <c r="AU52" s="442">
        <f>IF($H52="已改造",VLOOKUP($A52+1000,改造信息!$A$2:$AQ$1002,COLUMN(AU51)-8,0),VLOOKUP($A52,未改造信息!$A$2:$AQ$1002,COLUMN(AU51)-8,0))</f>
        <v>11</v>
      </c>
      <c r="AV52" s="442">
        <f>IF($H52="已改造",VLOOKUP($A52+1000,改造信息!$A$2:$AQ$1002,COLUMN(AV51)-8,0),VLOOKUP($A52,未改造信息!$A$2:$AQ$1002,COLUMN(AV51)-8,0))</f>
        <v>52</v>
      </c>
      <c r="AW52" s="445" t="s">
        <v>92</v>
      </c>
      <c r="AX52" s="445" t="s">
        <v>92</v>
      </c>
      <c r="AY52" s="442">
        <f>IF($H52="已改造",VLOOKUP($A52+1000,改造信息!$A$2:$AQ$1002,COLUMN(AY51)-10,0),VLOOKUP($A52,未改造信息!$A$2:$AQ$1002,COLUMN(AY51)-10,0))</f>
        <v>0</v>
      </c>
      <c r="AZ52" s="442">
        <f>IF($H52="已改造",VLOOKUP($A52+1000,改造信息!$A$2:$AQ$1002,COLUMN(AZ51)-10,0),VLOOKUP($A52,未改造信息!$A$2:$AQ$1002,COLUMN(AZ51)-10,0))</f>
        <v>0</v>
      </c>
      <c r="BA52" s="445" t="s">
        <v>92</v>
      </c>
      <c r="BB52" s="445" t="s">
        <v>92</v>
      </c>
      <c r="BC52" s="446" t="str">
        <f>IF($H52="尚未改造",VLOOKUP($A52,未改造信息!$A$2:$AQ$1002,COLUMN(BC51)-12,0),"0")</f>
        <v>等级70|巡洋核心8|油250|弹250|钢200</v>
      </c>
      <c r="BD52" s="442">
        <f>VLOOKUP($A52,未改造信息!$A$2:$BA$1002,COLUMN(BD51)-12,0)</f>
        <v>0</v>
      </c>
      <c r="BE52" s="442" t="s">
        <v>99</v>
      </c>
      <c r="BF52" s="445" t="s">
        <v>92</v>
      </c>
      <c r="BG52" s="445" t="s">
        <v>92</v>
      </c>
      <c r="BH52" s="446"/>
      <c r="BI52" s="442"/>
      <c r="BK52" s="446"/>
      <c r="BL52" s="442"/>
      <c r="BN52" s="446"/>
      <c r="BO52" s="442"/>
      <c r="BQ52" s="445" t="s">
        <v>92</v>
      </c>
      <c r="BR52" s="442"/>
      <c r="BS52" s="442"/>
      <c r="BT52" s="442"/>
      <c r="BU52" s="442"/>
      <c r="BV52" s="442"/>
    </row>
    <row r="53" spans="1:74">
      <c r="A53" s="442">
        <v>51</v>
      </c>
      <c r="B53" s="442" t="str">
        <f>IF($H53="已改造",VLOOKUP($A53+1000,改造信息!$A$2:$AQ$1002,COLUMN(B52),0),VLOOKUP($A53,未改造信息!$A$2:$AQ$1002,COLUMN(B52),0))</f>
        <v>E</v>
      </c>
      <c r="C53" s="442" t="str">
        <f>IF($H53="已改造",VLOOKUP($A53+1000,改造信息!$A$2:$AQ$1002,COLUMN(C52),0),VLOOKUP($A53,未改造信息!$A$2:$AQ$1002,COLUMN(C52),0))</f>
        <v>轻巡洋舰</v>
      </c>
      <c r="D53" s="442">
        <f>IF($H53="已改造",VLOOKUP($A53+1000,改造信息!$A$2:$AQ$1002,COLUMN(D52),0),VLOOKUP($A53,未改造信息!$A$2:$AQ$1002,COLUMN(D52),0))</f>
        <v>2</v>
      </c>
      <c r="E53" s="442" t="str">
        <f>IF($H53="已改造",VLOOKUP($A53+1000,改造信息!$A$2:$AQ$1002,COLUMN(E52),0),VLOOKUP($A53,未改造信息!$A$2:$AQ$1002,COLUMN(E52),0))</f>
        <v>林仙</v>
      </c>
      <c r="F53" s="442" t="str">
        <f>VLOOKUP(A53,未改造信息!$A$2:$F$1000,COLUMN(F52),0)</f>
        <v>未拥有</v>
      </c>
      <c r="H53" s="442" t="str">
        <f>IF(COUNTIF(改造信息!$A$2:$A$196,A53+1000),IF(VLOOKUP(A53+1000,改造信息!$A$2:$F$502,6,0)="已拥有","已改造","尚未改造"),"未开放改造")</f>
        <v>未开放改造</v>
      </c>
      <c r="I53" s="442" t="str">
        <f t="shared" si="0"/>
        <v>仅打捞可获取</v>
      </c>
      <c r="J53" s="445" t="s">
        <v>92</v>
      </c>
      <c r="K53" s="442" t="str">
        <f>IF($H53="已改造",VLOOKUP($A53+1000,改造信息!$A$2:$AQ$1002,COLUMN(K52)-4,0),VLOOKUP($A53,未改造信息!$A$2:$AQ$1002,COLUMN(K52)-4,0))</f>
        <v>护卫舰</v>
      </c>
      <c r="L53" s="442" t="str">
        <f>IF($H53="已改造",VLOOKUP($A53+1000,改造信息!$A$2:$AQ$1002,COLUMN(L52)-4,0),VLOOKUP($A53,未改造信息!$A$2:$AQ$1002,COLUMN(L52)-4,0))</f>
        <v>中型舰</v>
      </c>
      <c r="M53" s="442">
        <f>IF($H53="已改造",VLOOKUP($A53+1000,改造信息!$A$2:$AQ$1002,COLUMN(M52)-4,0),VLOOKUP($A53,未改造信息!$A$2:$AQ$1002,COLUMN(M52)-4,0))</f>
        <v>1</v>
      </c>
      <c r="N53" s="442">
        <f>IF($H53="已改造",VLOOKUP($A53+1000,改造信息!$A$2:$AQ$1002,COLUMN(N52)-4,0),VLOOKUP($A53,未改造信息!$A$2:$AQ$1002,COLUMN(N52)-4,0))</f>
        <v>2</v>
      </c>
      <c r="O53" s="442">
        <f>IF($H53="已改造",VLOOKUP($A53+1000,改造信息!$A$2:$AQ$1002,COLUMN(O52)-4,0),VLOOKUP($A53,未改造信息!$A$2:$AQ$1002,COLUMN(O52)-4,0))</f>
        <v>24</v>
      </c>
      <c r="P53" s="442">
        <f>IF($H53="已改造",VLOOKUP($A53+1000,改造信息!$A$2:$AQ$1002,COLUMN(P52)-4,0),VLOOKUP($A53,未改造信息!$A$2:$AQ$1002,COLUMN(P52)-4,0))</f>
        <v>0</v>
      </c>
      <c r="Q53" s="442">
        <f>IF($H53="已改造",VLOOKUP($A53+1000,改造信息!$A$2:$AQ$1002,COLUMN(Q52)-4,0),VLOOKUP($A53,未改造信息!$A$2:$AQ$1002,COLUMN(Q52)-4,0))</f>
        <v>42</v>
      </c>
      <c r="R53" s="442">
        <f>IF($H53="已改造",VLOOKUP($A53+1000,改造信息!$A$2:$AQ$1002,COLUMN(R52)-4,0),VLOOKUP($A53,未改造信息!$A$2:$AQ$1002,COLUMN(R52)-4,0))</f>
        <v>34</v>
      </c>
      <c r="S53" s="442">
        <f>IF($H53="已改造",VLOOKUP($A53+1000,改造信息!$A$2:$AQ$1002,COLUMN(S52)-4,0),VLOOKUP($A53,未改造信息!$A$2:$AQ$1002,COLUMN(S52)-4,0))</f>
        <v>50</v>
      </c>
      <c r="T53" s="442">
        <f>IF($H53="已改造",VLOOKUP($A53+1000,改造信息!$A$2:$AQ$1002,COLUMN(T52)-4,0),VLOOKUP($A53,未改造信息!$A$2:$AQ$1002,COLUMN(T52)-4,0))</f>
        <v>58</v>
      </c>
      <c r="U53" s="442">
        <f>IF($H53="已改造",VLOOKUP($A53+1000,改造信息!$A$2:$AQ$1002,COLUMN(U52)-4,0),VLOOKUP($A53,未改造信息!$A$2:$AQ$1002,COLUMN(U52)-4,0))</f>
        <v>72</v>
      </c>
      <c r="V53" s="442">
        <f>IF($H53="已改造",VLOOKUP($A53+1000,改造信息!$A$2:$AQ$1002,COLUMN(V52)-4,0),VLOOKUP($A53,未改造信息!$A$2:$AQ$1002,COLUMN(V52)-4,0))</f>
        <v>20</v>
      </c>
      <c r="W53" s="442">
        <f>IF($H53="已改造",VLOOKUP($A53+1000,改造信息!$A$2:$AQ$1002,COLUMN(W52)-4,0),VLOOKUP($A53,未改造信息!$A$2:$AQ$1002,COLUMN(W52)-4,0))</f>
        <v>68</v>
      </c>
      <c r="X53" s="442">
        <f>IF($H53="已改造",VLOOKUP($A53+1000,改造信息!$A$2:$AQ$1002,COLUMN(X52)-4,0),VLOOKUP($A53,未改造信息!$A$2:$AQ$1002,COLUMN(X52)-4,0))</f>
        <v>90</v>
      </c>
      <c r="Y53" s="442">
        <f>IF($H53="已改造",VLOOKUP($A53+1000,改造信息!$A$2:$AQ$1002,COLUMN(Y52)-4,0),VLOOKUP($A53,未改造信息!$A$2:$AQ$1002,COLUMN(Y52)-4,0))</f>
        <v>15</v>
      </c>
      <c r="Z53" s="442">
        <f>IF($H53="已改造",VLOOKUP($A53+1000,改造信息!$A$2:$AQ$1002,COLUMN(Z52)-4,0),VLOOKUP($A53,未改造信息!$A$2:$AQ$1002,COLUMN(Z52)-4,0))</f>
        <v>32</v>
      </c>
      <c r="AA53" s="442" t="str">
        <f>IF($H53="已改造",VLOOKUP($A53+1000,改造信息!$A$2:$AQ$1002,COLUMN(AA52)-4,0),VLOOKUP($A53,未改造信息!$A$2:$AQ$1002,COLUMN(AA52)-4,0))</f>
        <v>中</v>
      </c>
      <c r="AB53" s="442" t="str">
        <f>IF($H53="已改造",VLOOKUP($A53+1000,改造信息!$A$2:$AQ$1002,COLUMN(AB52)-4,0),VLOOKUP($A53,未改造信息!$A$2:$AQ$1002,COLUMN(AB52)-4,0))</f>
        <v>[2,2,2]</v>
      </c>
      <c r="AC53" s="442">
        <f>IF($H53="已改造",VLOOKUP($A53+1000,改造信息!$A$2:$AQ$1002,COLUMN(AC52)-4,0),VLOOKUP($A53,未改造信息!$A$2:$AQ$1002,COLUMN(AC52)-4,0))</f>
        <v>6</v>
      </c>
      <c r="AD53" s="442">
        <f>IF($H53="已改造",VLOOKUP($A53+1000,改造信息!$A$2:$AQ$1002,COLUMN(AD52)-4,0),VLOOKUP($A53,未改造信息!$A$2:$AQ$1002,COLUMN(AD52)-4,0))</f>
        <v>3</v>
      </c>
      <c r="AE53" s="446" t="str">
        <f>IF($H53="已改造",VLOOKUP($A53+1000,改造信息!$A$2:$AQ$1002,COLUMN(AE52)-4,0),VLOOKUP($A53,未改造信息!$A$2:$AQ$1002,COLUMN(AE52)-4,0))</f>
        <v>E国双联6英寸炮</v>
      </c>
      <c r="AF53" s="445" t="s">
        <v>92</v>
      </c>
      <c r="AG53" s="445" t="s">
        <v>92</v>
      </c>
      <c r="AH53" s="442">
        <f>IF($H53="已改造",VLOOKUP($A53+1000,改造信息!$A$2:$AQ$1002,COLUMN(AH52)-6,0),VLOOKUP($A53,未改造信息!$A$2:$AQ$1002,COLUMN(AH52)-6,0))</f>
        <v>20</v>
      </c>
      <c r="AI53" s="442">
        <f>IF($H53="已改造",VLOOKUP($A53+1000,改造信息!$A$2:$AQ$1002,COLUMN(AI52)-6,0),VLOOKUP($A53,未改造信息!$A$2:$AQ$1002,COLUMN(AI52)-6,0))</f>
        <v>30</v>
      </c>
      <c r="AJ53" s="442">
        <f>IF($H53="已改造",VLOOKUP($A53+1000,改造信息!$A$2:$AQ$1002,COLUMN(AJ52)-6,0),VLOOKUP($A53,未改造信息!$A$2:$AQ$1002,COLUMN(AJ52)-6,0))</f>
        <v>0.8</v>
      </c>
      <c r="AK53" s="442">
        <f>IF($H53="已改造",VLOOKUP($A53+1000,改造信息!$A$2:$AQ$1002,COLUMN(AK52)-6,0),VLOOKUP($A53,未改造信息!$A$2:$AQ$1002,COLUMN(AK52)-6,0))</f>
        <v>1.5</v>
      </c>
      <c r="AL53" s="442">
        <f>IF($H53="已改造",VLOOKUP($A53+1000,改造信息!$A$2:$AQ$1002,COLUMN(AL52)-6,0),VLOOKUP($A53,未改造信息!$A$2:$AQ$1002,COLUMN(AL52)-6,0))</f>
        <v>0.5</v>
      </c>
      <c r="AM53" s="445" t="s">
        <v>92</v>
      </c>
      <c r="AN53" s="445" t="s">
        <v>92</v>
      </c>
      <c r="AO53" s="442">
        <f>IF($H53="已改造",VLOOKUP($A53+1000,改造信息!$A$2:$AQ$1002,COLUMN(AO52)-8,0),VLOOKUP($A53,未改造信息!$A$2:$AQ$1002,COLUMN(AO52)-8,0))</f>
        <v>5</v>
      </c>
      <c r="AP53" s="442">
        <f>IF($H53="已改造",VLOOKUP($A53+1000,改造信息!$A$2:$AQ$1002,COLUMN(AP52)-8,0),VLOOKUP($A53,未改造信息!$A$2:$AQ$1002,COLUMN(AP52)-8,0))</f>
        <v>8</v>
      </c>
      <c r="AQ53" s="442">
        <f>IF($H53="已改造",VLOOKUP($A53+1000,改造信息!$A$2:$AQ$1002,COLUMN(AQ52)-8,0),VLOOKUP($A53,未改造信息!$A$2:$AQ$1002,COLUMN(AQ52)-8,0))</f>
        <v>5</v>
      </c>
      <c r="AR53" s="442">
        <f>IF($H53="已改造",VLOOKUP($A53+1000,改造信息!$A$2:$AQ$1002,COLUMN(AR52)-8,0),VLOOKUP($A53,未改造信息!$A$2:$AQ$1002,COLUMN(AR52)-8,0))</f>
        <v>0</v>
      </c>
      <c r="AS53" s="442">
        <f>IF($H53="已改造",VLOOKUP($A53+1000,改造信息!$A$2:$AQ$1002,COLUMN(AS52)-8,0),VLOOKUP($A53,未改造信息!$A$2:$AQ$1002,COLUMN(AS52)-8,0))</f>
        <v>12</v>
      </c>
      <c r="AT53" s="442">
        <f>IF($H53="已改造",VLOOKUP($A53+1000,改造信息!$A$2:$AQ$1002,COLUMN(AT52)-8,0),VLOOKUP($A53,未改造信息!$A$2:$AQ$1002,COLUMN(AT52)-8,0))</f>
        <v>10</v>
      </c>
      <c r="AU53" s="442">
        <f>IF($H53="已改造",VLOOKUP($A53+1000,改造信息!$A$2:$AQ$1002,COLUMN(AU52)-8,0),VLOOKUP($A53,未改造信息!$A$2:$AQ$1002,COLUMN(AU52)-8,0))</f>
        <v>7</v>
      </c>
      <c r="AV53" s="442">
        <f>IF($H53="已改造",VLOOKUP($A53+1000,改造信息!$A$2:$AQ$1002,COLUMN(AV52)-8,0),VLOOKUP($A53,未改造信息!$A$2:$AQ$1002,COLUMN(AV52)-8,0))</f>
        <v>14</v>
      </c>
      <c r="AW53" s="445" t="s">
        <v>92</v>
      </c>
      <c r="AX53" s="445" t="s">
        <v>92</v>
      </c>
      <c r="AY53" s="442">
        <f>IF($H53="已改造",VLOOKUP($A53+1000,改造信息!$A$2:$AQ$1002,COLUMN(AY52)-10,0),VLOOKUP($A53,未改造信息!$A$2:$AQ$1002,COLUMN(AY52)-10,0))</f>
        <v>0</v>
      </c>
      <c r="AZ53" s="442">
        <f>IF($H53="已改造",VLOOKUP($A53+1000,改造信息!$A$2:$AQ$1002,COLUMN(AZ52)-10,0),VLOOKUP($A53,未改造信息!$A$2:$AQ$1002,COLUMN(AZ52)-10,0))</f>
        <v>0</v>
      </c>
      <c r="BA53" s="445" t="s">
        <v>92</v>
      </c>
      <c r="BB53" s="445" t="s">
        <v>92</v>
      </c>
      <c r="BC53" s="442" t="str">
        <f>IF($H53="尚未改造",VLOOKUP($A53,未改造信息!$A$2:$AQ$1002,COLUMN(BC52)-12,0),"0")</f>
        <v>0</v>
      </c>
      <c r="BD53" s="442">
        <f>VLOOKUP($A53,未改造信息!$A$2:$BA$1002,COLUMN(BD52)-12,0)</f>
        <v>0</v>
      </c>
      <c r="BE53" s="442" t="s">
        <v>94</v>
      </c>
      <c r="BF53" s="445" t="s">
        <v>92</v>
      </c>
      <c r="BG53" s="445" t="s">
        <v>92</v>
      </c>
      <c r="BH53" s="442"/>
      <c r="BI53" s="442"/>
      <c r="BK53" s="442"/>
      <c r="BL53" s="442"/>
      <c r="BN53" s="442"/>
      <c r="BO53" s="442"/>
      <c r="BQ53" s="445" t="s">
        <v>92</v>
      </c>
      <c r="BR53" s="442"/>
      <c r="BS53" s="442"/>
      <c r="BT53" s="442"/>
      <c r="BU53" s="442"/>
      <c r="BV53" s="442"/>
    </row>
    <row r="54" spans="1:74">
      <c r="A54" s="442">
        <v>52</v>
      </c>
      <c r="B54" s="442" t="str">
        <f>IF($H54="已改造",VLOOKUP($A54+1000,改造信息!$A$2:$AQ$1002,COLUMN(B53),0),VLOOKUP($A54,未改造信息!$A$2:$AQ$1002,COLUMN(B53),0))</f>
        <v>E</v>
      </c>
      <c r="C54" s="442" t="str">
        <f>IF($H54="已改造",VLOOKUP($A54+1000,改造信息!$A$2:$AQ$1002,COLUMN(C53),0),VLOOKUP($A54,未改造信息!$A$2:$AQ$1002,COLUMN(C53),0))</f>
        <v>轻巡洋舰</v>
      </c>
      <c r="D54" s="442">
        <f>IF($H54="已改造",VLOOKUP($A54+1000,改造信息!$A$2:$AQ$1002,COLUMN(D53),0),VLOOKUP($A54,未改造信息!$A$2:$AQ$1002,COLUMN(D53),0))</f>
        <v>2</v>
      </c>
      <c r="E54" s="442" t="str">
        <f>IF($H54="已改造",VLOOKUP($A54+1000,改造信息!$A$2:$AQ$1002,COLUMN(E53),0),VLOOKUP($A54,未改造信息!$A$2:$AQ$1002,COLUMN(E53),0))</f>
        <v>加拉蒂亚</v>
      </c>
      <c r="F54" s="442" t="str">
        <f>VLOOKUP(A54,未改造信息!$A$2:$F$1000,COLUMN(F53),0)</f>
        <v>未拥有</v>
      </c>
      <c r="H54" s="442" t="str">
        <f>IF(COUNTIF(改造信息!$A$2:$A$196,A54+1000),IF(VLOOKUP(A54+1000,改造信息!$A$2:$F$502,6,0)="已拥有","已改造","尚未改造"),"未开放改造")</f>
        <v>未开放改造</v>
      </c>
      <c r="I54" s="442" t="str">
        <f t="shared" si="0"/>
        <v>仅打捞可获取</v>
      </c>
      <c r="J54" s="445" t="s">
        <v>92</v>
      </c>
      <c r="K54" s="442" t="str">
        <f>IF($H54="已改造",VLOOKUP($A54+1000,改造信息!$A$2:$AQ$1002,COLUMN(K53)-4,0),VLOOKUP($A54,未改造信息!$A$2:$AQ$1002,COLUMN(K53)-4,0))</f>
        <v>护卫舰</v>
      </c>
      <c r="L54" s="442" t="str">
        <f>IF($H54="已改造",VLOOKUP($A54+1000,改造信息!$A$2:$AQ$1002,COLUMN(L53)-4,0),VLOOKUP($A54,未改造信息!$A$2:$AQ$1002,COLUMN(L53)-4,0))</f>
        <v>中型舰</v>
      </c>
      <c r="M54" s="442">
        <f>IF($H54="已改造",VLOOKUP($A54+1000,改造信息!$A$2:$AQ$1002,COLUMN(M53)-4,0),VLOOKUP($A54,未改造信息!$A$2:$AQ$1002,COLUMN(M53)-4,0))</f>
        <v>1</v>
      </c>
      <c r="N54" s="442">
        <f>IF($H54="已改造",VLOOKUP($A54+1000,改造信息!$A$2:$AQ$1002,COLUMN(N53)-4,0),VLOOKUP($A54,未改造信息!$A$2:$AQ$1002,COLUMN(N53)-4,0))</f>
        <v>2</v>
      </c>
      <c r="O54" s="442">
        <f>IF($H54="已改造",VLOOKUP($A54+1000,改造信息!$A$2:$AQ$1002,COLUMN(O53)-4,0),VLOOKUP($A54,未改造信息!$A$2:$AQ$1002,COLUMN(O53)-4,0))</f>
        <v>24</v>
      </c>
      <c r="P54" s="442">
        <f>IF($H54="已改造",VLOOKUP($A54+1000,改造信息!$A$2:$AQ$1002,COLUMN(P53)-4,0),VLOOKUP($A54,未改造信息!$A$2:$AQ$1002,COLUMN(P53)-4,0))</f>
        <v>0</v>
      </c>
      <c r="Q54" s="442">
        <f>IF($H54="已改造",VLOOKUP($A54+1000,改造信息!$A$2:$AQ$1002,COLUMN(Q53)-4,0),VLOOKUP($A54,未改造信息!$A$2:$AQ$1002,COLUMN(Q53)-4,0))</f>
        <v>42</v>
      </c>
      <c r="R54" s="442">
        <f>IF($H54="已改造",VLOOKUP($A54+1000,改造信息!$A$2:$AQ$1002,COLUMN(R53)-4,0),VLOOKUP($A54,未改造信息!$A$2:$AQ$1002,COLUMN(R53)-4,0))</f>
        <v>34</v>
      </c>
      <c r="S54" s="442">
        <f>IF($H54="已改造",VLOOKUP($A54+1000,改造信息!$A$2:$AQ$1002,COLUMN(S53)-4,0),VLOOKUP($A54,未改造信息!$A$2:$AQ$1002,COLUMN(S53)-4,0))</f>
        <v>50</v>
      </c>
      <c r="T54" s="442">
        <f>IF($H54="已改造",VLOOKUP($A54+1000,改造信息!$A$2:$AQ$1002,COLUMN(T53)-4,0),VLOOKUP($A54,未改造信息!$A$2:$AQ$1002,COLUMN(T53)-4,0))</f>
        <v>58</v>
      </c>
      <c r="U54" s="442">
        <f>IF($H54="已改造",VLOOKUP($A54+1000,改造信息!$A$2:$AQ$1002,COLUMN(U53)-4,0),VLOOKUP($A54,未改造信息!$A$2:$AQ$1002,COLUMN(U53)-4,0))</f>
        <v>72</v>
      </c>
      <c r="V54" s="442">
        <f>IF($H54="已改造",VLOOKUP($A54+1000,改造信息!$A$2:$AQ$1002,COLUMN(V53)-4,0),VLOOKUP($A54,未改造信息!$A$2:$AQ$1002,COLUMN(V53)-4,0))</f>
        <v>20</v>
      </c>
      <c r="W54" s="442">
        <f>IF($H54="已改造",VLOOKUP($A54+1000,改造信息!$A$2:$AQ$1002,COLUMN(W53)-4,0),VLOOKUP($A54,未改造信息!$A$2:$AQ$1002,COLUMN(W53)-4,0))</f>
        <v>68</v>
      </c>
      <c r="X54" s="442">
        <f>IF($H54="已改造",VLOOKUP($A54+1000,改造信息!$A$2:$AQ$1002,COLUMN(X53)-4,0),VLOOKUP($A54,未改造信息!$A$2:$AQ$1002,COLUMN(X53)-4,0))</f>
        <v>90</v>
      </c>
      <c r="Y54" s="442">
        <f>IF($H54="已改造",VLOOKUP($A54+1000,改造信息!$A$2:$AQ$1002,COLUMN(Y53)-4,0),VLOOKUP($A54,未改造信息!$A$2:$AQ$1002,COLUMN(Y53)-4,0))</f>
        <v>15</v>
      </c>
      <c r="Z54" s="442">
        <f>IF($H54="已改造",VLOOKUP($A54+1000,改造信息!$A$2:$AQ$1002,COLUMN(Z53)-4,0),VLOOKUP($A54,未改造信息!$A$2:$AQ$1002,COLUMN(Z53)-4,0))</f>
        <v>32</v>
      </c>
      <c r="AA54" s="442" t="str">
        <f>IF($H54="已改造",VLOOKUP($A54+1000,改造信息!$A$2:$AQ$1002,COLUMN(AA53)-4,0),VLOOKUP($A54,未改造信息!$A$2:$AQ$1002,COLUMN(AA53)-4,0))</f>
        <v>中</v>
      </c>
      <c r="AB54" s="442" t="str">
        <f>IF($H54="已改造",VLOOKUP($A54+1000,改造信息!$A$2:$AQ$1002,COLUMN(AB53)-4,0),VLOOKUP($A54,未改造信息!$A$2:$AQ$1002,COLUMN(AB53)-4,0))</f>
        <v>[2,2,2]</v>
      </c>
      <c r="AC54" s="442">
        <f>IF($H54="已改造",VLOOKUP($A54+1000,改造信息!$A$2:$AQ$1002,COLUMN(AC53)-4,0),VLOOKUP($A54,未改造信息!$A$2:$AQ$1002,COLUMN(AC53)-4,0))</f>
        <v>6</v>
      </c>
      <c r="AD54" s="442">
        <f>IF($H54="已改造",VLOOKUP($A54+1000,改造信息!$A$2:$AQ$1002,COLUMN(AD53)-4,0),VLOOKUP($A54,未改造信息!$A$2:$AQ$1002,COLUMN(AD53)-4,0))</f>
        <v>3</v>
      </c>
      <c r="AE54" s="446" t="str">
        <f>IF($H54="已改造",VLOOKUP($A54+1000,改造信息!$A$2:$AQ$1002,COLUMN(AE53)-4,0),VLOOKUP($A54,未改造信息!$A$2:$AQ$1002,COLUMN(AE53)-4,0))</f>
        <v>E国双联6英寸炮</v>
      </c>
      <c r="AF54" s="445" t="s">
        <v>92</v>
      </c>
      <c r="AG54" s="445" t="s">
        <v>92</v>
      </c>
      <c r="AH54" s="442">
        <f>IF($H54="已改造",VLOOKUP($A54+1000,改造信息!$A$2:$AQ$1002,COLUMN(AH53)-6,0),VLOOKUP($A54,未改造信息!$A$2:$AQ$1002,COLUMN(AH53)-6,0))</f>
        <v>20</v>
      </c>
      <c r="AI54" s="442">
        <f>IF($H54="已改造",VLOOKUP($A54+1000,改造信息!$A$2:$AQ$1002,COLUMN(AI53)-6,0),VLOOKUP($A54,未改造信息!$A$2:$AQ$1002,COLUMN(AI53)-6,0))</f>
        <v>30</v>
      </c>
      <c r="AJ54" s="442">
        <f>IF($H54="已改造",VLOOKUP($A54+1000,改造信息!$A$2:$AQ$1002,COLUMN(AJ53)-6,0),VLOOKUP($A54,未改造信息!$A$2:$AQ$1002,COLUMN(AJ53)-6,0))</f>
        <v>0.8</v>
      </c>
      <c r="AK54" s="442">
        <f>IF($H54="已改造",VLOOKUP($A54+1000,改造信息!$A$2:$AQ$1002,COLUMN(AK53)-6,0),VLOOKUP($A54,未改造信息!$A$2:$AQ$1002,COLUMN(AK53)-6,0))</f>
        <v>1.5</v>
      </c>
      <c r="AL54" s="442">
        <f>IF($H54="已改造",VLOOKUP($A54+1000,改造信息!$A$2:$AQ$1002,COLUMN(AL53)-6,0),VLOOKUP($A54,未改造信息!$A$2:$AQ$1002,COLUMN(AL53)-6,0))</f>
        <v>0.5</v>
      </c>
      <c r="AM54" s="445" t="s">
        <v>92</v>
      </c>
      <c r="AN54" s="445" t="s">
        <v>92</v>
      </c>
      <c r="AO54" s="442">
        <f>IF($H54="已改造",VLOOKUP($A54+1000,改造信息!$A$2:$AQ$1002,COLUMN(AO53)-8,0),VLOOKUP($A54,未改造信息!$A$2:$AQ$1002,COLUMN(AO53)-8,0))</f>
        <v>5</v>
      </c>
      <c r="AP54" s="442">
        <f>IF($H54="已改造",VLOOKUP($A54+1000,改造信息!$A$2:$AQ$1002,COLUMN(AP53)-8,0),VLOOKUP($A54,未改造信息!$A$2:$AQ$1002,COLUMN(AP53)-8,0))</f>
        <v>8</v>
      </c>
      <c r="AQ54" s="442">
        <f>IF($H54="已改造",VLOOKUP($A54+1000,改造信息!$A$2:$AQ$1002,COLUMN(AQ53)-8,0),VLOOKUP($A54,未改造信息!$A$2:$AQ$1002,COLUMN(AQ53)-8,0))</f>
        <v>5</v>
      </c>
      <c r="AR54" s="442">
        <f>IF($H54="已改造",VLOOKUP($A54+1000,改造信息!$A$2:$AQ$1002,COLUMN(AR53)-8,0),VLOOKUP($A54,未改造信息!$A$2:$AQ$1002,COLUMN(AR53)-8,0))</f>
        <v>0</v>
      </c>
      <c r="AS54" s="442">
        <f>IF($H54="已改造",VLOOKUP($A54+1000,改造信息!$A$2:$AQ$1002,COLUMN(AS53)-8,0),VLOOKUP($A54,未改造信息!$A$2:$AQ$1002,COLUMN(AS53)-8,0))</f>
        <v>12</v>
      </c>
      <c r="AT54" s="442">
        <f>IF($H54="已改造",VLOOKUP($A54+1000,改造信息!$A$2:$AQ$1002,COLUMN(AT53)-8,0),VLOOKUP($A54,未改造信息!$A$2:$AQ$1002,COLUMN(AT53)-8,0))</f>
        <v>10</v>
      </c>
      <c r="AU54" s="442">
        <f>IF($H54="已改造",VLOOKUP($A54+1000,改造信息!$A$2:$AQ$1002,COLUMN(AU53)-8,0),VLOOKUP($A54,未改造信息!$A$2:$AQ$1002,COLUMN(AU53)-8,0))</f>
        <v>7</v>
      </c>
      <c r="AV54" s="442">
        <f>IF($H54="已改造",VLOOKUP($A54+1000,改造信息!$A$2:$AQ$1002,COLUMN(AV53)-8,0),VLOOKUP($A54,未改造信息!$A$2:$AQ$1002,COLUMN(AV53)-8,0))</f>
        <v>14</v>
      </c>
      <c r="AW54" s="445" t="s">
        <v>92</v>
      </c>
      <c r="AX54" s="445" t="s">
        <v>92</v>
      </c>
      <c r="AY54" s="442">
        <f>IF($H54="已改造",VLOOKUP($A54+1000,改造信息!$A$2:$AQ$1002,COLUMN(AY53)-10,0),VLOOKUP($A54,未改造信息!$A$2:$AQ$1002,COLUMN(AY53)-10,0))</f>
        <v>0</v>
      </c>
      <c r="AZ54" s="442">
        <f>IF($H54="已改造",VLOOKUP($A54+1000,改造信息!$A$2:$AQ$1002,COLUMN(AZ53)-10,0),VLOOKUP($A54,未改造信息!$A$2:$AQ$1002,COLUMN(AZ53)-10,0))</f>
        <v>0</v>
      </c>
      <c r="BA54" s="445" t="s">
        <v>92</v>
      </c>
      <c r="BB54" s="445" t="s">
        <v>92</v>
      </c>
      <c r="BC54" s="442" t="str">
        <f>IF($H54="尚未改造",VLOOKUP($A54,未改造信息!$A$2:$AQ$1002,COLUMN(BC53)-12,0),"0")</f>
        <v>0</v>
      </c>
      <c r="BD54" s="442">
        <f>VLOOKUP($A54,未改造信息!$A$2:$BA$1002,COLUMN(BD53)-12,0)</f>
        <v>0</v>
      </c>
      <c r="BE54" s="442" t="s">
        <v>94</v>
      </c>
      <c r="BF54" s="445" t="s">
        <v>92</v>
      </c>
      <c r="BG54" s="445" t="s">
        <v>92</v>
      </c>
      <c r="BH54" s="442"/>
      <c r="BI54" s="442"/>
      <c r="BK54" s="442"/>
      <c r="BL54" s="442"/>
      <c r="BN54" s="442"/>
      <c r="BO54" s="442"/>
      <c r="BQ54" s="445" t="s">
        <v>92</v>
      </c>
      <c r="BR54" s="442"/>
      <c r="BS54" s="442"/>
      <c r="BT54" s="442"/>
      <c r="BU54" s="442"/>
      <c r="BV54" s="442"/>
    </row>
    <row r="55" spans="1:74">
      <c r="A55" s="442">
        <v>53</v>
      </c>
      <c r="B55" s="442" t="str">
        <f>IF($H55="已改造",VLOOKUP($A55+1000,改造信息!$A$2:$AQ$1002,COLUMN(B54),0),VLOOKUP($A55,未改造信息!$A$2:$AQ$1002,COLUMN(B54),0))</f>
        <v>E</v>
      </c>
      <c r="C55" s="442" t="str">
        <f>IF($H55="已改造",VLOOKUP($A55+1000,改造信息!$A$2:$AQ$1002,COLUMN(C54),0),VLOOKUP($A55,未改造信息!$A$2:$AQ$1002,COLUMN(C54),0))</f>
        <v>轻巡洋舰</v>
      </c>
      <c r="D55" s="442">
        <f>IF($H55="已改造",VLOOKUP($A55+1000,改造信息!$A$2:$AQ$1002,COLUMN(D54),0),VLOOKUP($A55,未改造信息!$A$2:$AQ$1002,COLUMN(D54),0))</f>
        <v>2</v>
      </c>
      <c r="E55" s="442" t="str">
        <f>IF($H55="已改造",VLOOKUP($A55+1000,改造信息!$A$2:$AQ$1002,COLUMN(E54),0),VLOOKUP($A55,未改造信息!$A$2:$AQ$1002,COLUMN(E54),0))</f>
        <v>佩内洛珀</v>
      </c>
      <c r="F55" s="442" t="str">
        <f>VLOOKUP(A55,未改造信息!$A$2:$F$1000,COLUMN(F54),0)</f>
        <v>未拥有</v>
      </c>
      <c r="H55" s="442" t="str">
        <f>IF(COUNTIF(改造信息!$A$2:$A$196,A55+1000),IF(VLOOKUP(A55+1000,改造信息!$A$2:$F$502,6,0)="已拥有","已改造","尚未改造"),"未开放改造")</f>
        <v>未开放改造</v>
      </c>
      <c r="I55" s="442" t="str">
        <f t="shared" si="0"/>
        <v>仅打捞可获取</v>
      </c>
      <c r="J55" s="445" t="s">
        <v>92</v>
      </c>
      <c r="K55" s="442" t="str">
        <f>IF($H55="已改造",VLOOKUP($A55+1000,改造信息!$A$2:$AQ$1002,COLUMN(K54)-4,0),VLOOKUP($A55,未改造信息!$A$2:$AQ$1002,COLUMN(K54)-4,0))</f>
        <v>护卫舰</v>
      </c>
      <c r="L55" s="442" t="str">
        <f>IF($H55="已改造",VLOOKUP($A55+1000,改造信息!$A$2:$AQ$1002,COLUMN(L54)-4,0),VLOOKUP($A55,未改造信息!$A$2:$AQ$1002,COLUMN(L54)-4,0))</f>
        <v>中型舰</v>
      </c>
      <c r="M55" s="442">
        <f>IF($H55="已改造",VLOOKUP($A55+1000,改造信息!$A$2:$AQ$1002,COLUMN(M54)-4,0),VLOOKUP($A55,未改造信息!$A$2:$AQ$1002,COLUMN(M54)-4,0))</f>
        <v>1</v>
      </c>
      <c r="N55" s="442">
        <f>IF($H55="已改造",VLOOKUP($A55+1000,改造信息!$A$2:$AQ$1002,COLUMN(N54)-4,0),VLOOKUP($A55,未改造信息!$A$2:$AQ$1002,COLUMN(N54)-4,0))</f>
        <v>2</v>
      </c>
      <c r="O55" s="442">
        <f>IF($H55="已改造",VLOOKUP($A55+1000,改造信息!$A$2:$AQ$1002,COLUMN(O54)-4,0),VLOOKUP($A55,未改造信息!$A$2:$AQ$1002,COLUMN(O54)-4,0))</f>
        <v>24</v>
      </c>
      <c r="P55" s="442">
        <f>IF($H55="已改造",VLOOKUP($A55+1000,改造信息!$A$2:$AQ$1002,COLUMN(P54)-4,0),VLOOKUP($A55,未改造信息!$A$2:$AQ$1002,COLUMN(P54)-4,0))</f>
        <v>0</v>
      </c>
      <c r="Q55" s="442">
        <f>IF($H55="已改造",VLOOKUP($A55+1000,改造信息!$A$2:$AQ$1002,COLUMN(Q54)-4,0),VLOOKUP($A55,未改造信息!$A$2:$AQ$1002,COLUMN(Q54)-4,0))</f>
        <v>42</v>
      </c>
      <c r="R55" s="442">
        <f>IF($H55="已改造",VLOOKUP($A55+1000,改造信息!$A$2:$AQ$1002,COLUMN(R54)-4,0),VLOOKUP($A55,未改造信息!$A$2:$AQ$1002,COLUMN(R54)-4,0))</f>
        <v>35</v>
      </c>
      <c r="S55" s="442">
        <f>IF($H55="已改造",VLOOKUP($A55+1000,改造信息!$A$2:$AQ$1002,COLUMN(S54)-4,0),VLOOKUP($A55,未改造信息!$A$2:$AQ$1002,COLUMN(S54)-4,0))</f>
        <v>50</v>
      </c>
      <c r="T55" s="442">
        <f>IF($H55="已改造",VLOOKUP($A55+1000,改造信息!$A$2:$AQ$1002,COLUMN(T54)-4,0),VLOOKUP($A55,未改造信息!$A$2:$AQ$1002,COLUMN(T54)-4,0))</f>
        <v>58</v>
      </c>
      <c r="U55" s="442">
        <f>IF($H55="已改造",VLOOKUP($A55+1000,改造信息!$A$2:$AQ$1002,COLUMN(U54)-4,0),VLOOKUP($A55,未改造信息!$A$2:$AQ$1002,COLUMN(U54)-4,0))</f>
        <v>72</v>
      </c>
      <c r="V55" s="442">
        <f>IF($H55="已改造",VLOOKUP($A55+1000,改造信息!$A$2:$AQ$1002,COLUMN(V54)-4,0),VLOOKUP($A55,未改造信息!$A$2:$AQ$1002,COLUMN(V54)-4,0))</f>
        <v>20</v>
      </c>
      <c r="W55" s="442">
        <f>IF($H55="已改造",VLOOKUP($A55+1000,改造信息!$A$2:$AQ$1002,COLUMN(W54)-4,0),VLOOKUP($A55,未改造信息!$A$2:$AQ$1002,COLUMN(W54)-4,0))</f>
        <v>68</v>
      </c>
      <c r="X55" s="442">
        <f>IF($H55="已改造",VLOOKUP($A55+1000,改造信息!$A$2:$AQ$1002,COLUMN(X54)-4,0),VLOOKUP($A55,未改造信息!$A$2:$AQ$1002,COLUMN(X54)-4,0))</f>
        <v>90</v>
      </c>
      <c r="Y55" s="442">
        <f>IF($H55="已改造",VLOOKUP($A55+1000,改造信息!$A$2:$AQ$1002,COLUMN(Y54)-4,0),VLOOKUP($A55,未改造信息!$A$2:$AQ$1002,COLUMN(Y54)-4,0))</f>
        <v>15</v>
      </c>
      <c r="Z55" s="442">
        <f>IF($H55="已改造",VLOOKUP($A55+1000,改造信息!$A$2:$AQ$1002,COLUMN(Z54)-4,0),VLOOKUP($A55,未改造信息!$A$2:$AQ$1002,COLUMN(Z54)-4,0))</f>
        <v>32</v>
      </c>
      <c r="AA55" s="442" t="str">
        <f>IF($H55="已改造",VLOOKUP($A55+1000,改造信息!$A$2:$AQ$1002,COLUMN(AA54)-4,0),VLOOKUP($A55,未改造信息!$A$2:$AQ$1002,COLUMN(AA54)-4,0))</f>
        <v>中</v>
      </c>
      <c r="AB55" s="442" t="str">
        <f>IF($H55="已改造",VLOOKUP($A55+1000,改造信息!$A$2:$AQ$1002,COLUMN(AB54)-4,0),VLOOKUP($A55,未改造信息!$A$2:$AQ$1002,COLUMN(AB54)-4,0))</f>
        <v>[2,2,2]</v>
      </c>
      <c r="AC55" s="442">
        <f>IF($H55="已改造",VLOOKUP($A55+1000,改造信息!$A$2:$AQ$1002,COLUMN(AC54)-4,0),VLOOKUP($A55,未改造信息!$A$2:$AQ$1002,COLUMN(AC54)-4,0))</f>
        <v>6</v>
      </c>
      <c r="AD55" s="442">
        <f>IF($H55="已改造",VLOOKUP($A55+1000,改造信息!$A$2:$AQ$1002,COLUMN(AD54)-4,0),VLOOKUP($A55,未改造信息!$A$2:$AQ$1002,COLUMN(AD54)-4,0))</f>
        <v>3</v>
      </c>
      <c r="AE55" s="446" t="str">
        <f>IF($H55="已改造",VLOOKUP($A55+1000,改造信息!$A$2:$AQ$1002,COLUMN(AE54)-4,0),VLOOKUP($A55,未改造信息!$A$2:$AQ$1002,COLUMN(AE54)-4,0))</f>
        <v>E国双联6英寸炮</v>
      </c>
      <c r="AF55" s="445" t="s">
        <v>92</v>
      </c>
      <c r="AG55" s="445" t="s">
        <v>92</v>
      </c>
      <c r="AH55" s="442">
        <f>IF($H55="已改造",VLOOKUP($A55+1000,改造信息!$A$2:$AQ$1002,COLUMN(AH54)-6,0),VLOOKUP($A55,未改造信息!$A$2:$AQ$1002,COLUMN(AH54)-6,0))</f>
        <v>20</v>
      </c>
      <c r="AI55" s="442">
        <f>IF($H55="已改造",VLOOKUP($A55+1000,改造信息!$A$2:$AQ$1002,COLUMN(AI54)-6,0),VLOOKUP($A55,未改造信息!$A$2:$AQ$1002,COLUMN(AI54)-6,0))</f>
        <v>30</v>
      </c>
      <c r="AJ55" s="442">
        <f>IF($H55="已改造",VLOOKUP($A55+1000,改造信息!$A$2:$AQ$1002,COLUMN(AJ54)-6,0),VLOOKUP($A55,未改造信息!$A$2:$AQ$1002,COLUMN(AJ54)-6,0))</f>
        <v>0.8</v>
      </c>
      <c r="AK55" s="442">
        <f>IF($H55="已改造",VLOOKUP($A55+1000,改造信息!$A$2:$AQ$1002,COLUMN(AK54)-6,0),VLOOKUP($A55,未改造信息!$A$2:$AQ$1002,COLUMN(AK54)-6,0))</f>
        <v>1.5</v>
      </c>
      <c r="AL55" s="442">
        <f>IF($H55="已改造",VLOOKUP($A55+1000,改造信息!$A$2:$AQ$1002,COLUMN(AL54)-6,0),VLOOKUP($A55,未改造信息!$A$2:$AQ$1002,COLUMN(AL54)-6,0))</f>
        <v>0.5</v>
      </c>
      <c r="AM55" s="445" t="s">
        <v>92</v>
      </c>
      <c r="AN55" s="445" t="s">
        <v>92</v>
      </c>
      <c r="AO55" s="442">
        <f>IF($H55="已改造",VLOOKUP($A55+1000,改造信息!$A$2:$AQ$1002,COLUMN(AO54)-8,0),VLOOKUP($A55,未改造信息!$A$2:$AQ$1002,COLUMN(AO54)-8,0))</f>
        <v>5</v>
      </c>
      <c r="AP55" s="442">
        <f>IF($H55="已改造",VLOOKUP($A55+1000,改造信息!$A$2:$AQ$1002,COLUMN(AP54)-8,0),VLOOKUP($A55,未改造信息!$A$2:$AQ$1002,COLUMN(AP54)-8,0))</f>
        <v>8</v>
      </c>
      <c r="AQ55" s="442">
        <f>IF($H55="已改造",VLOOKUP($A55+1000,改造信息!$A$2:$AQ$1002,COLUMN(AQ54)-8,0),VLOOKUP($A55,未改造信息!$A$2:$AQ$1002,COLUMN(AQ54)-8,0))</f>
        <v>5</v>
      </c>
      <c r="AR55" s="442">
        <f>IF($H55="已改造",VLOOKUP($A55+1000,改造信息!$A$2:$AQ$1002,COLUMN(AR54)-8,0),VLOOKUP($A55,未改造信息!$A$2:$AQ$1002,COLUMN(AR54)-8,0))</f>
        <v>0</v>
      </c>
      <c r="AS55" s="442">
        <f>IF($H55="已改造",VLOOKUP($A55+1000,改造信息!$A$2:$AQ$1002,COLUMN(AS54)-8,0),VLOOKUP($A55,未改造信息!$A$2:$AQ$1002,COLUMN(AS54)-8,0))</f>
        <v>12</v>
      </c>
      <c r="AT55" s="442">
        <f>IF($H55="已改造",VLOOKUP($A55+1000,改造信息!$A$2:$AQ$1002,COLUMN(AT54)-8,0),VLOOKUP($A55,未改造信息!$A$2:$AQ$1002,COLUMN(AT54)-8,0))</f>
        <v>10</v>
      </c>
      <c r="AU55" s="442">
        <f>IF($H55="已改造",VLOOKUP($A55+1000,改造信息!$A$2:$AQ$1002,COLUMN(AU54)-8,0),VLOOKUP($A55,未改造信息!$A$2:$AQ$1002,COLUMN(AU54)-8,0))</f>
        <v>8</v>
      </c>
      <c r="AV55" s="442">
        <f>IF($H55="已改造",VLOOKUP($A55+1000,改造信息!$A$2:$AQ$1002,COLUMN(AV54)-8,0),VLOOKUP($A55,未改造信息!$A$2:$AQ$1002,COLUMN(AV54)-8,0))</f>
        <v>14</v>
      </c>
      <c r="AW55" s="445" t="s">
        <v>92</v>
      </c>
      <c r="AX55" s="445" t="s">
        <v>92</v>
      </c>
      <c r="AY55" s="442">
        <f>IF($H55="已改造",VLOOKUP($A55+1000,改造信息!$A$2:$AQ$1002,COLUMN(AY54)-10,0),VLOOKUP($A55,未改造信息!$A$2:$AQ$1002,COLUMN(AY54)-10,0))</f>
        <v>0</v>
      </c>
      <c r="AZ55" s="442">
        <f>IF($H55="已改造",VLOOKUP($A55+1000,改造信息!$A$2:$AQ$1002,COLUMN(AZ54)-10,0),VLOOKUP($A55,未改造信息!$A$2:$AQ$1002,COLUMN(AZ54)-10,0))</f>
        <v>0</v>
      </c>
      <c r="BA55" s="445" t="s">
        <v>92</v>
      </c>
      <c r="BB55" s="445" t="s">
        <v>92</v>
      </c>
      <c r="BC55" s="442" t="str">
        <f>IF($H55="尚未改造",VLOOKUP($A55,未改造信息!$A$2:$AQ$1002,COLUMN(BC54)-12,0),"0")</f>
        <v>0</v>
      </c>
      <c r="BD55" s="442">
        <f>VLOOKUP($A55,未改造信息!$A$2:$BA$1002,COLUMN(BD54)-12,0)</f>
        <v>0</v>
      </c>
      <c r="BE55" s="442" t="s">
        <v>94</v>
      </c>
      <c r="BF55" s="445" t="s">
        <v>92</v>
      </c>
      <c r="BG55" s="445" t="s">
        <v>92</v>
      </c>
      <c r="BH55" s="442"/>
      <c r="BI55" s="442"/>
      <c r="BK55" s="442"/>
      <c r="BL55" s="442"/>
      <c r="BN55" s="442"/>
      <c r="BO55" s="442"/>
      <c r="BQ55" s="445" t="s">
        <v>92</v>
      </c>
      <c r="BR55" s="442"/>
      <c r="BS55" s="442"/>
      <c r="BT55" s="442"/>
      <c r="BU55" s="442"/>
      <c r="BV55" s="442"/>
    </row>
    <row r="56" spans="1:74">
      <c r="A56" s="442">
        <v>54</v>
      </c>
      <c r="B56" s="442" t="str">
        <f>IF($H56="已改造",VLOOKUP($A56+1000,改造信息!$A$2:$AQ$1002,COLUMN(B55),0),VLOOKUP($A56,未改造信息!$A$2:$AQ$1002,COLUMN(B55),0))</f>
        <v>E</v>
      </c>
      <c r="C56" s="442" t="str">
        <f>IF($H56="已改造",VLOOKUP($A56+1000,改造信息!$A$2:$AQ$1002,COLUMN(C55),0),VLOOKUP($A56,未改造信息!$A$2:$AQ$1002,COLUMN(C55),0))</f>
        <v>轻巡洋舰</v>
      </c>
      <c r="D56" s="442">
        <f>IF($H56="已改造",VLOOKUP($A56+1000,改造信息!$A$2:$AQ$1002,COLUMN(D55),0),VLOOKUP($A56,未改造信息!$A$2:$AQ$1002,COLUMN(D55),0))</f>
        <v>3</v>
      </c>
      <c r="E56" s="442" t="str">
        <f>IF($H56="已改造",VLOOKUP($A56+1000,改造信息!$A$2:$AQ$1002,COLUMN(E55),0),VLOOKUP($A56,未改造信息!$A$2:$AQ$1002,COLUMN(E55),0))</f>
        <v>曙光女神</v>
      </c>
      <c r="F56" s="442" t="str">
        <f>VLOOKUP(A56,未改造信息!$A$2:$F$1000,COLUMN(F55),0)</f>
        <v>未拥有</v>
      </c>
      <c r="H56" s="442" t="str">
        <f>IF(COUNTIF(改造信息!$A$2:$A$196,A56+1000),IF(VLOOKUP(A56+1000,改造信息!$A$2:$F$502,6,0)="已拥有","已改造","尚未改造"),"未开放改造")</f>
        <v>尚未改造</v>
      </c>
      <c r="I56" s="442" t="str">
        <f t="shared" si="0"/>
        <v>仅打捞可获取</v>
      </c>
      <c r="J56" s="445" t="s">
        <v>92</v>
      </c>
      <c r="K56" s="442" t="str">
        <f>IF($H56="已改造",VLOOKUP($A56+1000,改造信息!$A$2:$AQ$1002,COLUMN(K55)-4,0),VLOOKUP($A56,未改造信息!$A$2:$AQ$1002,COLUMN(K55)-4,0))</f>
        <v>护卫舰</v>
      </c>
      <c r="L56" s="442" t="str">
        <f>IF($H56="已改造",VLOOKUP($A56+1000,改造信息!$A$2:$AQ$1002,COLUMN(L55)-4,0),VLOOKUP($A56,未改造信息!$A$2:$AQ$1002,COLUMN(L55)-4,0))</f>
        <v>中型舰</v>
      </c>
      <c r="M56" s="442">
        <f>IF($H56="已改造",VLOOKUP($A56+1000,改造信息!$A$2:$AQ$1002,COLUMN(M55)-4,0),VLOOKUP($A56,未改造信息!$A$2:$AQ$1002,COLUMN(M55)-4,0))</f>
        <v>1</v>
      </c>
      <c r="N56" s="442">
        <f>IF($H56="已改造",VLOOKUP($A56+1000,改造信息!$A$2:$AQ$1002,COLUMN(N55)-4,0),VLOOKUP($A56,未改造信息!$A$2:$AQ$1002,COLUMN(N55)-4,0))</f>
        <v>2</v>
      </c>
      <c r="O56" s="442">
        <f>IF($H56="已改造",VLOOKUP($A56+1000,改造信息!$A$2:$AQ$1002,COLUMN(O55)-4,0),VLOOKUP($A56,未改造信息!$A$2:$AQ$1002,COLUMN(O55)-4,0))</f>
        <v>24</v>
      </c>
      <c r="P56" s="442">
        <f>IF($H56="已改造",VLOOKUP($A56+1000,改造信息!$A$2:$AQ$1002,COLUMN(P55)-4,0),VLOOKUP($A56,未改造信息!$A$2:$AQ$1002,COLUMN(P55)-4,0))</f>
        <v>0</v>
      </c>
      <c r="Q56" s="442">
        <f>IF($H56="已改造",VLOOKUP($A56+1000,改造信息!$A$2:$AQ$1002,COLUMN(Q55)-4,0),VLOOKUP($A56,未改造信息!$A$2:$AQ$1002,COLUMN(Q55)-4,0))</f>
        <v>42</v>
      </c>
      <c r="R56" s="442">
        <f>IF($H56="已改造",VLOOKUP($A56+1000,改造信息!$A$2:$AQ$1002,COLUMN(R55)-4,0),VLOOKUP($A56,未改造信息!$A$2:$AQ$1002,COLUMN(R55)-4,0))</f>
        <v>35</v>
      </c>
      <c r="S56" s="442">
        <f>IF($H56="已改造",VLOOKUP($A56+1000,改造信息!$A$2:$AQ$1002,COLUMN(S55)-4,0),VLOOKUP($A56,未改造信息!$A$2:$AQ$1002,COLUMN(S55)-4,0))</f>
        <v>50</v>
      </c>
      <c r="T56" s="442">
        <f>IF($H56="已改造",VLOOKUP($A56+1000,改造信息!$A$2:$AQ$1002,COLUMN(T55)-4,0),VLOOKUP($A56,未改造信息!$A$2:$AQ$1002,COLUMN(T55)-4,0))</f>
        <v>58</v>
      </c>
      <c r="U56" s="442">
        <f>IF($H56="已改造",VLOOKUP($A56+1000,改造信息!$A$2:$AQ$1002,COLUMN(U55)-4,0),VLOOKUP($A56,未改造信息!$A$2:$AQ$1002,COLUMN(U55)-4,0))</f>
        <v>72</v>
      </c>
      <c r="V56" s="442">
        <f>IF($H56="已改造",VLOOKUP($A56+1000,改造信息!$A$2:$AQ$1002,COLUMN(V55)-4,0),VLOOKUP($A56,未改造信息!$A$2:$AQ$1002,COLUMN(V55)-4,0))</f>
        <v>20</v>
      </c>
      <c r="W56" s="442">
        <f>IF($H56="已改造",VLOOKUP($A56+1000,改造信息!$A$2:$AQ$1002,COLUMN(W55)-4,0),VLOOKUP($A56,未改造信息!$A$2:$AQ$1002,COLUMN(W55)-4,0))</f>
        <v>68</v>
      </c>
      <c r="X56" s="442">
        <f>IF($H56="已改造",VLOOKUP($A56+1000,改造信息!$A$2:$AQ$1002,COLUMN(X55)-4,0),VLOOKUP($A56,未改造信息!$A$2:$AQ$1002,COLUMN(X55)-4,0))</f>
        <v>90</v>
      </c>
      <c r="Y56" s="442">
        <f>IF($H56="已改造",VLOOKUP($A56+1000,改造信息!$A$2:$AQ$1002,COLUMN(Y55)-4,0),VLOOKUP($A56,未改造信息!$A$2:$AQ$1002,COLUMN(Y55)-4,0))</f>
        <v>16</v>
      </c>
      <c r="Z56" s="442">
        <f>IF($H56="已改造",VLOOKUP($A56+1000,改造信息!$A$2:$AQ$1002,COLUMN(Z55)-4,0),VLOOKUP($A56,未改造信息!$A$2:$AQ$1002,COLUMN(Z55)-4,0))</f>
        <v>32</v>
      </c>
      <c r="AA56" s="442" t="str">
        <f>IF($H56="已改造",VLOOKUP($A56+1000,改造信息!$A$2:$AQ$1002,COLUMN(AA55)-4,0),VLOOKUP($A56,未改造信息!$A$2:$AQ$1002,COLUMN(AA55)-4,0))</f>
        <v>中</v>
      </c>
      <c r="AB56" s="442" t="str">
        <f>IF($H56="已改造",VLOOKUP($A56+1000,改造信息!$A$2:$AQ$1002,COLUMN(AB55)-4,0),VLOOKUP($A56,未改造信息!$A$2:$AQ$1002,COLUMN(AB55)-4,0))</f>
        <v>[2,2,2]</v>
      </c>
      <c r="AC56" s="442">
        <f>IF($H56="已改造",VLOOKUP($A56+1000,改造信息!$A$2:$AQ$1002,COLUMN(AC55)-4,0),VLOOKUP($A56,未改造信息!$A$2:$AQ$1002,COLUMN(AC55)-4,0))</f>
        <v>6</v>
      </c>
      <c r="AD56" s="442">
        <f>IF($H56="已改造",VLOOKUP($A56+1000,改造信息!$A$2:$AQ$1002,COLUMN(AD55)-4,0),VLOOKUP($A56,未改造信息!$A$2:$AQ$1002,COLUMN(AD55)-4,0))</f>
        <v>3</v>
      </c>
      <c r="AE56" s="446" t="str">
        <f>IF($H56="已改造",VLOOKUP($A56+1000,改造信息!$A$2:$AQ$1002,COLUMN(AE55)-4,0),VLOOKUP($A56,未改造信息!$A$2:$AQ$1002,COLUMN(AE55)-4,0))</f>
        <v>E国双联6英寸炮</v>
      </c>
      <c r="AF56" s="445" t="s">
        <v>92</v>
      </c>
      <c r="AG56" s="445" t="s">
        <v>92</v>
      </c>
      <c r="AH56" s="442">
        <f>IF($H56="已改造",VLOOKUP($A56+1000,改造信息!$A$2:$AQ$1002,COLUMN(AH55)-6,0),VLOOKUP($A56,未改造信息!$A$2:$AQ$1002,COLUMN(AH55)-6,0))</f>
        <v>20</v>
      </c>
      <c r="AI56" s="442">
        <f>IF($H56="已改造",VLOOKUP($A56+1000,改造信息!$A$2:$AQ$1002,COLUMN(AI55)-6,0),VLOOKUP($A56,未改造信息!$A$2:$AQ$1002,COLUMN(AI55)-6,0))</f>
        <v>30</v>
      </c>
      <c r="AJ56" s="442">
        <f>IF($H56="已改造",VLOOKUP($A56+1000,改造信息!$A$2:$AQ$1002,COLUMN(AJ55)-6,0),VLOOKUP($A56,未改造信息!$A$2:$AQ$1002,COLUMN(AJ55)-6,0))</f>
        <v>0.8</v>
      </c>
      <c r="AK56" s="442">
        <f>IF($H56="已改造",VLOOKUP($A56+1000,改造信息!$A$2:$AQ$1002,COLUMN(AK55)-6,0),VLOOKUP($A56,未改造信息!$A$2:$AQ$1002,COLUMN(AK55)-6,0))</f>
        <v>1.5</v>
      </c>
      <c r="AL56" s="442">
        <f>IF($H56="已改造",VLOOKUP($A56+1000,改造信息!$A$2:$AQ$1002,COLUMN(AL55)-6,0),VLOOKUP($A56,未改造信息!$A$2:$AQ$1002,COLUMN(AL55)-6,0))</f>
        <v>0.5</v>
      </c>
      <c r="AM56" s="445" t="s">
        <v>92</v>
      </c>
      <c r="AN56" s="445" t="s">
        <v>92</v>
      </c>
      <c r="AO56" s="442">
        <f>IF($H56="已改造",VLOOKUP($A56+1000,改造信息!$A$2:$AQ$1002,COLUMN(AO55)-8,0),VLOOKUP($A56,未改造信息!$A$2:$AQ$1002,COLUMN(AO55)-8,0))</f>
        <v>10</v>
      </c>
      <c r="AP56" s="442">
        <f>IF($H56="已改造",VLOOKUP($A56+1000,改造信息!$A$2:$AQ$1002,COLUMN(AP55)-8,0),VLOOKUP($A56,未改造信息!$A$2:$AQ$1002,COLUMN(AP55)-8,0))</f>
        <v>16</v>
      </c>
      <c r="AQ56" s="442">
        <f>IF($H56="已改造",VLOOKUP($A56+1000,改造信息!$A$2:$AQ$1002,COLUMN(AQ55)-8,0),VLOOKUP($A56,未改造信息!$A$2:$AQ$1002,COLUMN(AQ55)-8,0))</f>
        <v>10</v>
      </c>
      <c r="AR56" s="442">
        <f>IF($H56="已改造",VLOOKUP($A56+1000,改造信息!$A$2:$AQ$1002,COLUMN(AR55)-8,0),VLOOKUP($A56,未改造信息!$A$2:$AQ$1002,COLUMN(AR55)-8,0))</f>
        <v>0</v>
      </c>
      <c r="AS56" s="442">
        <f>IF($H56="已改造",VLOOKUP($A56+1000,改造信息!$A$2:$AQ$1002,COLUMN(AS55)-8,0),VLOOKUP($A56,未改造信息!$A$2:$AQ$1002,COLUMN(AS55)-8,0))</f>
        <v>12</v>
      </c>
      <c r="AT56" s="442">
        <f>IF($H56="已改造",VLOOKUP($A56+1000,改造信息!$A$2:$AQ$1002,COLUMN(AT55)-8,0),VLOOKUP($A56,未改造信息!$A$2:$AQ$1002,COLUMN(AT55)-8,0))</f>
        <v>10</v>
      </c>
      <c r="AU56" s="442">
        <f>IF($H56="已改造",VLOOKUP($A56+1000,改造信息!$A$2:$AQ$1002,COLUMN(AU55)-8,0),VLOOKUP($A56,未改造信息!$A$2:$AQ$1002,COLUMN(AU55)-8,0))</f>
        <v>8</v>
      </c>
      <c r="AV56" s="442">
        <f>IF($H56="已改造",VLOOKUP($A56+1000,改造信息!$A$2:$AQ$1002,COLUMN(AV55)-8,0),VLOOKUP($A56,未改造信息!$A$2:$AQ$1002,COLUMN(AV55)-8,0))</f>
        <v>14</v>
      </c>
      <c r="AW56" s="445" t="s">
        <v>92</v>
      </c>
      <c r="AX56" s="445" t="s">
        <v>92</v>
      </c>
      <c r="AY56" s="442">
        <f>IF($H56="已改造",VLOOKUP($A56+1000,改造信息!$A$2:$AQ$1002,COLUMN(AY55)-10,0),VLOOKUP($A56,未改造信息!$A$2:$AQ$1002,COLUMN(AY55)-10,0))</f>
        <v>0</v>
      </c>
      <c r="AZ56" s="442">
        <f>IF($H56="已改造",VLOOKUP($A56+1000,改造信息!$A$2:$AQ$1002,COLUMN(AZ55)-10,0),VLOOKUP($A56,未改造信息!$A$2:$AQ$1002,COLUMN(AZ55)-10,0))</f>
        <v>0</v>
      </c>
      <c r="BA56" s="445" t="s">
        <v>92</v>
      </c>
      <c r="BB56" s="445" t="s">
        <v>92</v>
      </c>
      <c r="BC56" s="446" t="str">
        <f>IF($H56="尚未改造",VLOOKUP($A56,未改造信息!$A$2:$AQ$1002,COLUMN(BC55)-12,0),"0")</f>
        <v>等级49|巡洋核心4|油300|钢500</v>
      </c>
      <c r="BD56" s="442">
        <f>VLOOKUP($A56,未改造信息!$A$2:$BA$1002,COLUMN(BD55)-12,0)</f>
        <v>0</v>
      </c>
      <c r="BE56" s="442" t="s">
        <v>94</v>
      </c>
      <c r="BF56" s="445" t="s">
        <v>92</v>
      </c>
      <c r="BG56" s="445" t="s">
        <v>92</v>
      </c>
      <c r="BH56" s="446"/>
      <c r="BI56" s="442"/>
      <c r="BK56" s="446"/>
      <c r="BL56" s="442"/>
      <c r="BN56" s="446"/>
      <c r="BO56" s="442"/>
      <c r="BQ56" s="445" t="s">
        <v>92</v>
      </c>
      <c r="BR56" s="442"/>
      <c r="BS56" s="442"/>
      <c r="BT56" s="442"/>
      <c r="BU56" s="442"/>
      <c r="BV56" s="442"/>
    </row>
    <row r="57" spans="1:74">
      <c r="A57" s="442">
        <v>55</v>
      </c>
      <c r="B57" s="442" t="str">
        <f>IF($H57="已改造",VLOOKUP($A57+1000,改造信息!$A$2:$AQ$1002,COLUMN(B56),0),VLOOKUP($A57,未改造信息!$A$2:$AQ$1002,COLUMN(B56),0))</f>
        <v>U</v>
      </c>
      <c r="C57" s="442" t="str">
        <f>IF($H57="已改造",VLOOKUP($A57+1000,改造信息!$A$2:$AQ$1002,COLUMN(C56),0),VLOOKUP($A57,未改造信息!$A$2:$AQ$1002,COLUMN(C56),0))</f>
        <v>轻巡洋舰</v>
      </c>
      <c r="D57" s="442">
        <f>IF($H57="已改造",VLOOKUP($A57+1000,改造信息!$A$2:$AQ$1002,COLUMN(D56),0),VLOOKUP($A57,未改造信息!$A$2:$AQ$1002,COLUMN(D56),0))</f>
        <v>2</v>
      </c>
      <c r="E57" s="442" t="str">
        <f>IF($H57="已改造",VLOOKUP($A57+1000,改造信息!$A$2:$AQ$1002,COLUMN(E56),0),VLOOKUP($A57,未改造信息!$A$2:$AQ$1002,COLUMN(E56),0))</f>
        <v>奥马哈</v>
      </c>
      <c r="F57" s="442" t="str">
        <f>VLOOKUP(A57,未改造信息!$A$2:$F$1000,COLUMN(F56),0)</f>
        <v>未拥有</v>
      </c>
      <c r="H57" s="442" t="str">
        <f>IF(COUNTIF(改造信息!$A$2:$A$196,A57+1000),IF(VLOOKUP(A57+1000,改造信息!$A$2:$F$502,6,0)="已拥有","已改造","尚未改造"),"未开放改造")</f>
        <v>尚未改造</v>
      </c>
      <c r="I57" s="442" t="str">
        <f t="shared" si="0"/>
        <v>E1~E2 打捞可获取</v>
      </c>
      <c r="J57" s="445" t="s">
        <v>92</v>
      </c>
      <c r="K57" s="442" t="str">
        <f>IF($H57="已改造",VLOOKUP($A57+1000,改造信息!$A$2:$AQ$1002,COLUMN(K56)-4,0),VLOOKUP($A57,未改造信息!$A$2:$AQ$1002,COLUMN(K56)-4,0))</f>
        <v>护卫舰</v>
      </c>
      <c r="L57" s="442" t="str">
        <f>IF($H57="已改造",VLOOKUP($A57+1000,改造信息!$A$2:$AQ$1002,COLUMN(L56)-4,0),VLOOKUP($A57,未改造信息!$A$2:$AQ$1002,COLUMN(L56)-4,0))</f>
        <v>中型舰</v>
      </c>
      <c r="M57" s="442">
        <f>IF($H57="已改造",VLOOKUP($A57+1000,改造信息!$A$2:$AQ$1002,COLUMN(M56)-4,0),VLOOKUP($A57,未改造信息!$A$2:$AQ$1002,COLUMN(M56)-4,0))</f>
        <v>1</v>
      </c>
      <c r="N57" s="442">
        <f>IF($H57="已改造",VLOOKUP($A57+1000,改造信息!$A$2:$AQ$1002,COLUMN(N56)-4,0),VLOOKUP($A57,未改造信息!$A$2:$AQ$1002,COLUMN(N56)-4,0))</f>
        <v>2</v>
      </c>
      <c r="O57" s="442">
        <f>IF($H57="已改造",VLOOKUP($A57+1000,改造信息!$A$2:$AQ$1002,COLUMN(O56)-4,0),VLOOKUP($A57,未改造信息!$A$2:$AQ$1002,COLUMN(O56)-4,0))</f>
        <v>28</v>
      </c>
      <c r="P57" s="442">
        <f>IF($H57="已改造",VLOOKUP($A57+1000,改造信息!$A$2:$AQ$1002,COLUMN(P56)-4,0),VLOOKUP($A57,未改造信息!$A$2:$AQ$1002,COLUMN(P56)-4,0))</f>
        <v>0</v>
      </c>
      <c r="Q57" s="442">
        <f>IF($H57="已改造",VLOOKUP($A57+1000,改造信息!$A$2:$AQ$1002,COLUMN(Q56)-4,0),VLOOKUP($A57,未改造信息!$A$2:$AQ$1002,COLUMN(Q56)-4,0))</f>
        <v>45</v>
      </c>
      <c r="R57" s="442">
        <f>IF($H57="已改造",VLOOKUP($A57+1000,改造信息!$A$2:$AQ$1002,COLUMN(R56)-4,0),VLOOKUP($A57,未改造信息!$A$2:$AQ$1002,COLUMN(R56)-4,0))</f>
        <v>35</v>
      </c>
      <c r="S57" s="442">
        <f>IF($H57="已改造",VLOOKUP($A57+1000,改造信息!$A$2:$AQ$1002,COLUMN(S56)-4,0),VLOOKUP($A57,未改造信息!$A$2:$AQ$1002,COLUMN(S56)-4,0))</f>
        <v>58</v>
      </c>
      <c r="T57" s="442">
        <f>IF($H57="已改造",VLOOKUP($A57+1000,改造信息!$A$2:$AQ$1002,COLUMN(T56)-4,0),VLOOKUP($A57,未改造信息!$A$2:$AQ$1002,COLUMN(T56)-4,0))</f>
        <v>60</v>
      </c>
      <c r="U57" s="442">
        <f>IF($H57="已改造",VLOOKUP($A57+1000,改造信息!$A$2:$AQ$1002,COLUMN(U56)-4,0),VLOOKUP($A57,未改造信息!$A$2:$AQ$1002,COLUMN(U56)-4,0))</f>
        <v>62</v>
      </c>
      <c r="V57" s="442">
        <f>IF($H57="已改造",VLOOKUP($A57+1000,改造信息!$A$2:$AQ$1002,COLUMN(V56)-4,0),VLOOKUP($A57,未改造信息!$A$2:$AQ$1002,COLUMN(V56)-4,0))</f>
        <v>19</v>
      </c>
      <c r="W57" s="442">
        <f>IF($H57="已改造",VLOOKUP($A57+1000,改造信息!$A$2:$AQ$1002,COLUMN(W56)-4,0),VLOOKUP($A57,未改造信息!$A$2:$AQ$1002,COLUMN(W56)-4,0))</f>
        <v>70</v>
      </c>
      <c r="X57" s="442">
        <f>IF($H57="已改造",VLOOKUP($A57+1000,改造信息!$A$2:$AQ$1002,COLUMN(X56)-4,0),VLOOKUP($A57,未改造信息!$A$2:$AQ$1002,COLUMN(X56)-4,0))</f>
        <v>90</v>
      </c>
      <c r="Y57" s="442">
        <f>IF($H57="已改造",VLOOKUP($A57+1000,改造信息!$A$2:$AQ$1002,COLUMN(Y56)-4,0),VLOOKUP($A57,未改造信息!$A$2:$AQ$1002,COLUMN(Y56)-4,0))</f>
        <v>20</v>
      </c>
      <c r="Z57" s="442">
        <f>IF($H57="已改造",VLOOKUP($A57+1000,改造信息!$A$2:$AQ$1002,COLUMN(Z56)-4,0),VLOOKUP($A57,未改造信息!$A$2:$AQ$1002,COLUMN(Z56)-4,0))</f>
        <v>35</v>
      </c>
      <c r="AA57" s="442" t="str">
        <f>IF($H57="已改造",VLOOKUP($A57+1000,改造信息!$A$2:$AQ$1002,COLUMN(AA56)-4,0),VLOOKUP($A57,未改造信息!$A$2:$AQ$1002,COLUMN(AA56)-4,0))</f>
        <v>中</v>
      </c>
      <c r="AB57" s="442" t="str">
        <f>IF($H57="已改造",VLOOKUP($A57+1000,改造信息!$A$2:$AQ$1002,COLUMN(AB56)-4,0),VLOOKUP($A57,未改造信息!$A$2:$AQ$1002,COLUMN(AB56)-4,0))</f>
        <v>[2,2,2]</v>
      </c>
      <c r="AC57" s="442">
        <f>IF($H57="已改造",VLOOKUP($A57+1000,改造信息!$A$2:$AQ$1002,COLUMN(AC56)-4,0),VLOOKUP($A57,未改造信息!$A$2:$AQ$1002,COLUMN(AC56)-4,0))</f>
        <v>6</v>
      </c>
      <c r="AD57" s="442">
        <f>IF($H57="已改造",VLOOKUP($A57+1000,改造信息!$A$2:$AQ$1002,COLUMN(AD56)-4,0),VLOOKUP($A57,未改造信息!$A$2:$AQ$1002,COLUMN(AD56)-4,0))</f>
        <v>3</v>
      </c>
      <c r="AE57" s="446" t="str">
        <f>IF($H57="已改造",VLOOKUP($A57+1000,改造信息!$A$2:$AQ$1002,COLUMN(AE56)-4,0),VLOOKUP($A57,未改造信息!$A$2:$AQ$1002,COLUMN(AE56)-4,0))</f>
        <v>U国双联5英寸平高两用炮|U国单装5英寸炮</v>
      </c>
      <c r="AF57" s="445" t="s">
        <v>92</v>
      </c>
      <c r="AG57" s="445" t="s">
        <v>92</v>
      </c>
      <c r="AH57" s="442">
        <f>IF($H57="已改造",VLOOKUP($A57+1000,改造信息!$A$2:$AQ$1002,COLUMN(AH56)-6,0),VLOOKUP($A57,未改造信息!$A$2:$AQ$1002,COLUMN(AH56)-6,0))</f>
        <v>25</v>
      </c>
      <c r="AI57" s="442">
        <f>IF($H57="已改造",VLOOKUP($A57+1000,改造信息!$A$2:$AQ$1002,COLUMN(AI56)-6,0),VLOOKUP($A57,未改造信息!$A$2:$AQ$1002,COLUMN(AI56)-6,0))</f>
        <v>25</v>
      </c>
      <c r="AJ57" s="442">
        <f>IF($H57="已改造",VLOOKUP($A57+1000,改造信息!$A$2:$AQ$1002,COLUMN(AJ56)-6,0),VLOOKUP($A57,未改造信息!$A$2:$AQ$1002,COLUMN(AJ56)-6,0))</f>
        <v>0.8</v>
      </c>
      <c r="AK57" s="442">
        <f>IF($H57="已改造",VLOOKUP($A57+1000,改造信息!$A$2:$AQ$1002,COLUMN(AK56)-6,0),VLOOKUP($A57,未改造信息!$A$2:$AQ$1002,COLUMN(AK56)-6,0))</f>
        <v>1.5</v>
      </c>
      <c r="AL57" s="442">
        <f>IF($H57="已改造",VLOOKUP($A57+1000,改造信息!$A$2:$AQ$1002,COLUMN(AL56)-6,0),VLOOKUP($A57,未改造信息!$A$2:$AQ$1002,COLUMN(AL56)-6,0))</f>
        <v>0.4</v>
      </c>
      <c r="AM57" s="445" t="s">
        <v>92</v>
      </c>
      <c r="AN57" s="445" t="s">
        <v>92</v>
      </c>
      <c r="AO57" s="442">
        <f>IF($H57="已改造",VLOOKUP($A57+1000,改造信息!$A$2:$AQ$1002,COLUMN(AO56)-8,0),VLOOKUP($A57,未改造信息!$A$2:$AQ$1002,COLUMN(AO56)-8,0))</f>
        <v>5</v>
      </c>
      <c r="AP57" s="442">
        <f>IF($H57="已改造",VLOOKUP($A57+1000,改造信息!$A$2:$AQ$1002,COLUMN(AP56)-8,0),VLOOKUP($A57,未改造信息!$A$2:$AQ$1002,COLUMN(AP56)-8,0))</f>
        <v>8</v>
      </c>
      <c r="AQ57" s="442">
        <f>IF($H57="已改造",VLOOKUP($A57+1000,改造信息!$A$2:$AQ$1002,COLUMN(AQ56)-8,0),VLOOKUP($A57,未改造信息!$A$2:$AQ$1002,COLUMN(AQ56)-8,0))</f>
        <v>5</v>
      </c>
      <c r="AR57" s="442">
        <f>IF($H57="已改造",VLOOKUP($A57+1000,改造信息!$A$2:$AQ$1002,COLUMN(AR56)-8,0),VLOOKUP($A57,未改造信息!$A$2:$AQ$1002,COLUMN(AR56)-8,0))</f>
        <v>0</v>
      </c>
      <c r="AS57" s="442">
        <f>IF($H57="已改造",VLOOKUP($A57+1000,改造信息!$A$2:$AQ$1002,COLUMN(AS56)-8,0),VLOOKUP($A57,未改造信息!$A$2:$AQ$1002,COLUMN(AS56)-8,0))</f>
        <v>10</v>
      </c>
      <c r="AT57" s="442">
        <f>IF($H57="已改造",VLOOKUP($A57+1000,改造信息!$A$2:$AQ$1002,COLUMN(AT56)-8,0),VLOOKUP($A57,未改造信息!$A$2:$AQ$1002,COLUMN(AT56)-8,0))</f>
        <v>18</v>
      </c>
      <c r="AU57" s="442">
        <f>IF($H57="已改造",VLOOKUP($A57+1000,改造信息!$A$2:$AQ$1002,COLUMN(AU56)-8,0),VLOOKUP($A57,未改造信息!$A$2:$AQ$1002,COLUMN(AU56)-8,0))</f>
        <v>8</v>
      </c>
      <c r="AV57" s="442">
        <f>IF($H57="已改造",VLOOKUP($A57+1000,改造信息!$A$2:$AQ$1002,COLUMN(AV56)-8,0),VLOOKUP($A57,未改造信息!$A$2:$AQ$1002,COLUMN(AV56)-8,0))</f>
        <v>20</v>
      </c>
      <c r="AW57" s="445" t="s">
        <v>92</v>
      </c>
      <c r="AX57" s="445" t="s">
        <v>92</v>
      </c>
      <c r="AY57" s="442">
        <f>IF($H57="已改造",VLOOKUP($A57+1000,改造信息!$A$2:$AQ$1002,COLUMN(AY56)-10,0),VLOOKUP($A57,未改造信息!$A$2:$AQ$1002,COLUMN(AY56)-10,0))</f>
        <v>0</v>
      </c>
      <c r="AZ57" s="442">
        <f>IF($H57="已改造",VLOOKUP($A57+1000,改造信息!$A$2:$AQ$1002,COLUMN(AZ56)-10,0),VLOOKUP($A57,未改造信息!$A$2:$AQ$1002,COLUMN(AZ56)-10,0))</f>
        <v>0</v>
      </c>
      <c r="BA57" s="445" t="s">
        <v>92</v>
      </c>
      <c r="BB57" s="445" t="s">
        <v>92</v>
      </c>
      <c r="BC57" s="446" t="str">
        <f>IF($H57="尚未改造",VLOOKUP($A57,未改造信息!$A$2:$AQ$1002,COLUMN(BC56)-12,0),"0")</f>
        <v>等级42|巡洋核心5|油500|钢500</v>
      </c>
      <c r="BD57" s="442">
        <f>VLOOKUP($A57,未改造信息!$A$2:$BA$1002,COLUMN(BD56)-12,0)</f>
        <v>0</v>
      </c>
      <c r="BE57" s="442" t="s">
        <v>98</v>
      </c>
      <c r="BF57" s="445" t="s">
        <v>92</v>
      </c>
      <c r="BG57" s="445" t="s">
        <v>92</v>
      </c>
      <c r="BH57" s="446"/>
      <c r="BI57" s="442"/>
      <c r="BK57" s="446"/>
      <c r="BL57" s="442"/>
      <c r="BN57" s="446"/>
      <c r="BO57" s="442"/>
      <c r="BQ57" s="445" t="s">
        <v>92</v>
      </c>
      <c r="BR57" s="442"/>
      <c r="BS57" s="442"/>
      <c r="BT57" s="442"/>
      <c r="BU57" s="442"/>
      <c r="BV57" s="442"/>
    </row>
    <row r="58" spans="1:74">
      <c r="A58" s="442">
        <v>56</v>
      </c>
      <c r="B58" s="442" t="str">
        <f>IF($H58="已改造",VLOOKUP($A58+1000,改造信息!$A$2:$AQ$1002,COLUMN(B57),0),VLOOKUP($A58,未改造信息!$A$2:$AQ$1002,COLUMN(B57),0))</f>
        <v>U</v>
      </c>
      <c r="C58" s="442" t="str">
        <f>IF($H58="已改造",VLOOKUP($A58+1000,改造信息!$A$2:$AQ$1002,COLUMN(C57),0),VLOOKUP($A58,未改造信息!$A$2:$AQ$1002,COLUMN(C57),0))</f>
        <v>轻巡洋舰</v>
      </c>
      <c r="D58" s="442">
        <f>IF($H58="已改造",VLOOKUP($A58+1000,改造信息!$A$2:$AQ$1002,COLUMN(D57),0),VLOOKUP($A58,未改造信息!$A$2:$AQ$1002,COLUMN(D57),0))</f>
        <v>3</v>
      </c>
      <c r="E58" s="442" t="str">
        <f>IF($H58="已改造",VLOOKUP($A58+1000,改造信息!$A$2:$AQ$1002,COLUMN(E57),0),VLOOKUP($A58,未改造信息!$A$2:$AQ$1002,COLUMN(E57),0))</f>
        <v>亚特兰大</v>
      </c>
      <c r="F58" s="442" t="str">
        <f>VLOOKUP(A58,未改造信息!$A$2:$F$1000,COLUMN(F57),0)</f>
        <v>未拥有</v>
      </c>
      <c r="H58" s="442" t="str">
        <f>IF(COUNTIF(改造信息!$A$2:$A$196,A58+1000),IF(VLOOKUP(A58+1000,改造信息!$A$2:$F$502,6,0)="已拥有","已改造","尚未改造"),"未开放改造")</f>
        <v>尚未改造</v>
      </c>
      <c r="I58" s="442" t="str">
        <f t="shared" si="0"/>
        <v>E1~E2 打捞可获取</v>
      </c>
      <c r="J58" s="445" t="s">
        <v>92</v>
      </c>
      <c r="K58" s="442" t="str">
        <f>IF($H58="已改造",VLOOKUP($A58+1000,改造信息!$A$2:$AQ$1002,COLUMN(K57)-4,0),VLOOKUP($A58,未改造信息!$A$2:$AQ$1002,COLUMN(K57)-4,0))</f>
        <v>护卫舰</v>
      </c>
      <c r="L58" s="442" t="str">
        <f>IF($H58="已改造",VLOOKUP($A58+1000,改造信息!$A$2:$AQ$1002,COLUMN(L57)-4,0),VLOOKUP($A58,未改造信息!$A$2:$AQ$1002,COLUMN(L57)-4,0))</f>
        <v>中型舰</v>
      </c>
      <c r="M58" s="442">
        <f>IF($H58="已改造",VLOOKUP($A58+1000,改造信息!$A$2:$AQ$1002,COLUMN(M57)-4,0),VLOOKUP($A58,未改造信息!$A$2:$AQ$1002,COLUMN(M57)-4,0))</f>
        <v>1</v>
      </c>
      <c r="N58" s="442">
        <f>IF($H58="已改造",VLOOKUP($A58+1000,改造信息!$A$2:$AQ$1002,COLUMN(N57)-4,0),VLOOKUP($A58,未改造信息!$A$2:$AQ$1002,COLUMN(N57)-4,0))</f>
        <v>2</v>
      </c>
      <c r="O58" s="442">
        <f>IF($H58="已改造",VLOOKUP($A58+1000,改造信息!$A$2:$AQ$1002,COLUMN(O57)-4,0),VLOOKUP($A58,未改造信息!$A$2:$AQ$1002,COLUMN(O57)-4,0))</f>
        <v>27</v>
      </c>
      <c r="P58" s="442">
        <f>IF($H58="已改造",VLOOKUP($A58+1000,改造信息!$A$2:$AQ$1002,COLUMN(P57)-4,0),VLOOKUP($A58,未改造信息!$A$2:$AQ$1002,COLUMN(P57)-4,0))</f>
        <v>1</v>
      </c>
      <c r="Q58" s="442">
        <f>IF($H58="已改造",VLOOKUP($A58+1000,改造信息!$A$2:$AQ$1002,COLUMN(Q57)-4,0),VLOOKUP($A58,未改造信息!$A$2:$AQ$1002,COLUMN(Q57)-4,0))</f>
        <v>54</v>
      </c>
      <c r="R58" s="442">
        <f>IF($H58="已改造",VLOOKUP($A58+1000,改造信息!$A$2:$AQ$1002,COLUMN(R57)-4,0),VLOOKUP($A58,未改造信息!$A$2:$AQ$1002,COLUMN(R57)-4,0))</f>
        <v>44</v>
      </c>
      <c r="S58" s="442">
        <f>IF($H58="已改造",VLOOKUP($A58+1000,改造信息!$A$2:$AQ$1002,COLUMN(S57)-4,0),VLOOKUP($A58,未改造信息!$A$2:$AQ$1002,COLUMN(S57)-4,0))</f>
        <v>0</v>
      </c>
      <c r="T58" s="442">
        <f>IF($H58="已改造",VLOOKUP($A58+1000,改造信息!$A$2:$AQ$1002,COLUMN(T57)-4,0),VLOOKUP($A58,未改造信息!$A$2:$AQ$1002,COLUMN(T57)-4,0))</f>
        <v>98</v>
      </c>
      <c r="U58" s="442">
        <f>IF($H58="已改造",VLOOKUP($A58+1000,改造信息!$A$2:$AQ$1002,COLUMN(U57)-4,0),VLOOKUP($A58,未改造信息!$A$2:$AQ$1002,COLUMN(U57)-4,0))</f>
        <v>84</v>
      </c>
      <c r="V58" s="442">
        <f>IF($H58="已改造",VLOOKUP($A58+1000,改造信息!$A$2:$AQ$1002,COLUMN(V57)-4,0),VLOOKUP($A58,未改造信息!$A$2:$AQ$1002,COLUMN(V57)-4,0))</f>
        <v>23</v>
      </c>
      <c r="W58" s="442">
        <f>IF($H58="已改造",VLOOKUP($A58+1000,改造信息!$A$2:$AQ$1002,COLUMN(W57)-4,0),VLOOKUP($A58,未改造信息!$A$2:$AQ$1002,COLUMN(W57)-4,0))</f>
        <v>69</v>
      </c>
      <c r="X58" s="442">
        <f>IF($H58="已改造",VLOOKUP($A58+1000,改造信息!$A$2:$AQ$1002,COLUMN(X57)-4,0),VLOOKUP($A58,未改造信息!$A$2:$AQ$1002,COLUMN(X57)-4,0))</f>
        <v>90</v>
      </c>
      <c r="Y58" s="442">
        <f>IF($H58="已改造",VLOOKUP($A58+1000,改造信息!$A$2:$AQ$1002,COLUMN(Y57)-4,0),VLOOKUP($A58,未改造信息!$A$2:$AQ$1002,COLUMN(Y57)-4,0))</f>
        <v>10</v>
      </c>
      <c r="Z58" s="442">
        <f>IF($H58="已改造",VLOOKUP($A58+1000,改造信息!$A$2:$AQ$1002,COLUMN(Z57)-4,0),VLOOKUP($A58,未改造信息!$A$2:$AQ$1002,COLUMN(Z57)-4,0))</f>
        <v>33.6</v>
      </c>
      <c r="AA58" s="442" t="str">
        <f>IF($H58="已改造",VLOOKUP($A58+1000,改造信息!$A$2:$AQ$1002,COLUMN(AA57)-4,0),VLOOKUP($A58,未改造信息!$A$2:$AQ$1002,COLUMN(AA57)-4,0))</f>
        <v>中</v>
      </c>
      <c r="AB58" s="442">
        <f>IF($H58="已改造",VLOOKUP($A58+1000,改造信息!$A$2:$AQ$1002,COLUMN(AB57)-4,0),VLOOKUP($A58,未改造信息!$A$2:$AQ$1002,COLUMN(AB57)-4,0))</f>
        <v>0</v>
      </c>
      <c r="AC58" s="442">
        <f>IF($H58="已改造",VLOOKUP($A58+1000,改造信息!$A$2:$AQ$1002,COLUMN(AC57)-4,0),VLOOKUP($A58,未改造信息!$A$2:$AQ$1002,COLUMN(AC57)-4,0))</f>
        <v>0</v>
      </c>
      <c r="AD58" s="442">
        <f>IF($H58="已改造",VLOOKUP($A58+1000,改造信息!$A$2:$AQ$1002,COLUMN(AD57)-4,0),VLOOKUP($A58,未改造信息!$A$2:$AQ$1002,COLUMN(AD57)-4,0))</f>
        <v>3</v>
      </c>
      <c r="AE58" s="446" t="str">
        <f>IF($H58="已改造",VLOOKUP($A58+1000,改造信息!$A$2:$AQ$1002,COLUMN(AE57)-4,0),VLOOKUP($A58,未改造信息!$A$2:$AQ$1002,COLUMN(AE57)-4,0))</f>
        <v>U国双联5英寸平高两用炮</v>
      </c>
      <c r="AF58" s="445" t="s">
        <v>92</v>
      </c>
      <c r="AG58" s="445" t="s">
        <v>92</v>
      </c>
      <c r="AH58" s="442">
        <f>IF($H58="已改造",VLOOKUP($A58+1000,改造信息!$A$2:$AQ$1002,COLUMN(AH57)-6,0),VLOOKUP($A58,未改造信息!$A$2:$AQ$1002,COLUMN(AH57)-6,0))</f>
        <v>25</v>
      </c>
      <c r="AI58" s="442">
        <f>IF($H58="已改造",VLOOKUP($A58+1000,改造信息!$A$2:$AQ$1002,COLUMN(AI57)-6,0),VLOOKUP($A58,未改造信息!$A$2:$AQ$1002,COLUMN(AI57)-6,0))</f>
        <v>30</v>
      </c>
      <c r="AJ58" s="442">
        <f>IF($H58="已改造",VLOOKUP($A58+1000,改造信息!$A$2:$AQ$1002,COLUMN(AJ57)-6,0),VLOOKUP($A58,未改造信息!$A$2:$AQ$1002,COLUMN(AJ57)-6,0))</f>
        <v>0.8</v>
      </c>
      <c r="AK58" s="442">
        <f>IF($H58="已改造",VLOOKUP($A58+1000,改造信息!$A$2:$AQ$1002,COLUMN(AK57)-6,0),VLOOKUP($A58,未改造信息!$A$2:$AQ$1002,COLUMN(AK57)-6,0))</f>
        <v>1.5</v>
      </c>
      <c r="AL58" s="442">
        <f>IF($H58="已改造",VLOOKUP($A58+1000,改造信息!$A$2:$AQ$1002,COLUMN(AL57)-6,0),VLOOKUP($A58,未改造信息!$A$2:$AQ$1002,COLUMN(AL57)-6,0))</f>
        <v>0.4</v>
      </c>
      <c r="AM58" s="445" t="s">
        <v>92</v>
      </c>
      <c r="AN58" s="445" t="s">
        <v>92</v>
      </c>
      <c r="AO58" s="442">
        <f>IF($H58="已改造",VLOOKUP($A58+1000,改造信息!$A$2:$AQ$1002,COLUMN(AO57)-8,0),VLOOKUP($A58,未改造信息!$A$2:$AQ$1002,COLUMN(AO57)-8,0))</f>
        <v>10</v>
      </c>
      <c r="AP58" s="442">
        <f>IF($H58="已改造",VLOOKUP($A58+1000,改造信息!$A$2:$AQ$1002,COLUMN(AP57)-8,0),VLOOKUP($A58,未改造信息!$A$2:$AQ$1002,COLUMN(AP57)-8,0))</f>
        <v>16</v>
      </c>
      <c r="AQ58" s="442">
        <f>IF($H58="已改造",VLOOKUP($A58+1000,改造信息!$A$2:$AQ$1002,COLUMN(AQ57)-8,0),VLOOKUP($A58,未改造信息!$A$2:$AQ$1002,COLUMN(AQ57)-8,0))</f>
        <v>10</v>
      </c>
      <c r="AR58" s="442">
        <f>IF($H58="已改造",VLOOKUP($A58+1000,改造信息!$A$2:$AQ$1002,COLUMN(AR57)-8,0),VLOOKUP($A58,未改造信息!$A$2:$AQ$1002,COLUMN(AR57)-8,0))</f>
        <v>0</v>
      </c>
      <c r="AS58" s="442">
        <f>IF($H58="已改造",VLOOKUP($A58+1000,改造信息!$A$2:$AQ$1002,COLUMN(AS57)-8,0),VLOOKUP($A58,未改造信息!$A$2:$AQ$1002,COLUMN(AS57)-8,0))</f>
        <v>12</v>
      </c>
      <c r="AT58" s="442">
        <f>IF($H58="已改造",VLOOKUP($A58+1000,改造信息!$A$2:$AQ$1002,COLUMN(AT57)-8,0),VLOOKUP($A58,未改造信息!$A$2:$AQ$1002,COLUMN(AT57)-8,0))</f>
        <v>0</v>
      </c>
      <c r="AU58" s="442">
        <f>IF($H58="已改造",VLOOKUP($A58+1000,改造信息!$A$2:$AQ$1002,COLUMN(AU57)-8,0),VLOOKUP($A58,未改造信息!$A$2:$AQ$1002,COLUMN(AU57)-8,0))</f>
        <v>10</v>
      </c>
      <c r="AV58" s="442">
        <f>IF($H58="已改造",VLOOKUP($A58+1000,改造信息!$A$2:$AQ$1002,COLUMN(AV57)-8,0),VLOOKUP($A58,未改造信息!$A$2:$AQ$1002,COLUMN(AV57)-8,0))</f>
        <v>68</v>
      </c>
      <c r="AW58" s="445" t="s">
        <v>92</v>
      </c>
      <c r="AX58" s="445" t="s">
        <v>92</v>
      </c>
      <c r="AY58" s="442">
        <f>IF($H58="已改造",VLOOKUP($A58+1000,改造信息!$A$2:$AQ$1002,COLUMN(AY57)-10,0),VLOOKUP($A58,未改造信息!$A$2:$AQ$1002,COLUMN(AY57)-10,0))</f>
        <v>0</v>
      </c>
      <c r="AZ58" s="442">
        <f>IF($H58="已改造",VLOOKUP($A58+1000,改造信息!$A$2:$AQ$1002,COLUMN(AZ57)-10,0),VLOOKUP($A58,未改造信息!$A$2:$AQ$1002,COLUMN(AZ57)-10,0))</f>
        <v>0</v>
      </c>
      <c r="BA58" s="445" t="s">
        <v>92</v>
      </c>
      <c r="BB58" s="445" t="s">
        <v>92</v>
      </c>
      <c r="BC58" s="446" t="str">
        <f>IF($H58="尚未改造",VLOOKUP($A58,未改造信息!$A$2:$AQ$1002,COLUMN(BC57)-12,0),"0")</f>
        <v>等级40|巡洋核心4|油500|铝300</v>
      </c>
      <c r="BD58" s="442">
        <f>VLOOKUP($A58,未改造信息!$A$2:$BA$1002,COLUMN(BD57)-12,0)</f>
        <v>0</v>
      </c>
      <c r="BE58" s="442" t="s">
        <v>98</v>
      </c>
      <c r="BF58" s="445" t="s">
        <v>92</v>
      </c>
      <c r="BG58" s="445" t="s">
        <v>92</v>
      </c>
      <c r="BH58" s="446"/>
      <c r="BI58" s="442"/>
      <c r="BK58" s="446"/>
      <c r="BL58" s="442"/>
      <c r="BN58" s="446"/>
      <c r="BO58" s="442"/>
      <c r="BQ58" s="445" t="s">
        <v>92</v>
      </c>
      <c r="BR58" s="442"/>
      <c r="BS58" s="442"/>
      <c r="BT58" s="442"/>
      <c r="BU58" s="442"/>
      <c r="BV58" s="442"/>
    </row>
    <row r="59" spans="1:74">
      <c r="A59" s="442">
        <v>57</v>
      </c>
      <c r="B59" s="442" t="str">
        <f>IF($H59="已改造",VLOOKUP($A59+1000,改造信息!$A$2:$AQ$1002,COLUMN(B58),0),VLOOKUP($A59,未改造信息!$A$2:$AQ$1002,COLUMN(B58),0))</f>
        <v>U</v>
      </c>
      <c r="C59" s="442" t="str">
        <f>IF($H59="已改造",VLOOKUP($A59+1000,改造信息!$A$2:$AQ$1002,COLUMN(C58),0),VLOOKUP($A59,未改造信息!$A$2:$AQ$1002,COLUMN(C58),0))</f>
        <v>轻巡洋舰</v>
      </c>
      <c r="D59" s="442">
        <f>IF($H59="已改造",VLOOKUP($A59+1000,改造信息!$A$2:$AQ$1002,COLUMN(D58),0),VLOOKUP($A59,未改造信息!$A$2:$AQ$1002,COLUMN(D58),0))</f>
        <v>3</v>
      </c>
      <c r="E59" s="442" t="str">
        <f>IF($H59="已改造",VLOOKUP($A59+1000,改造信息!$A$2:$AQ$1002,COLUMN(E58),0),VLOOKUP($A59,未改造信息!$A$2:$AQ$1002,COLUMN(E58),0))</f>
        <v>朱诺</v>
      </c>
      <c r="F59" s="442" t="str">
        <f>VLOOKUP(A59,未改造信息!$A$2:$F$1000,COLUMN(F58),0)</f>
        <v>未拥有</v>
      </c>
      <c r="H59" s="442" t="str">
        <f>IF(COUNTIF(改造信息!$A$2:$A$196,A59+1000),IF(VLOOKUP(A59+1000,改造信息!$A$2:$F$502,6,0)="已拥有","已改造","尚未改造"),"未开放改造")</f>
        <v>尚未改造</v>
      </c>
      <c r="I59" s="442" t="str">
        <f t="shared" si="0"/>
        <v>E1~E2 打捞可获取</v>
      </c>
      <c r="J59" s="445" t="s">
        <v>92</v>
      </c>
      <c r="K59" s="442" t="str">
        <f>IF($H59="已改造",VLOOKUP($A59+1000,改造信息!$A$2:$AQ$1002,COLUMN(K58)-4,0),VLOOKUP($A59,未改造信息!$A$2:$AQ$1002,COLUMN(K58)-4,0))</f>
        <v>护卫舰</v>
      </c>
      <c r="L59" s="442" t="str">
        <f>IF($H59="已改造",VLOOKUP($A59+1000,改造信息!$A$2:$AQ$1002,COLUMN(L58)-4,0),VLOOKUP($A59,未改造信息!$A$2:$AQ$1002,COLUMN(L58)-4,0))</f>
        <v>中型舰</v>
      </c>
      <c r="M59" s="442">
        <f>IF($H59="已改造",VLOOKUP($A59+1000,改造信息!$A$2:$AQ$1002,COLUMN(M58)-4,0),VLOOKUP($A59,未改造信息!$A$2:$AQ$1002,COLUMN(M58)-4,0))</f>
        <v>1</v>
      </c>
      <c r="N59" s="442">
        <f>IF($H59="已改造",VLOOKUP($A59+1000,改造信息!$A$2:$AQ$1002,COLUMN(N58)-4,0),VLOOKUP($A59,未改造信息!$A$2:$AQ$1002,COLUMN(N58)-4,0))</f>
        <v>2</v>
      </c>
      <c r="O59" s="442">
        <f>IF($H59="已改造",VLOOKUP($A59+1000,改造信息!$A$2:$AQ$1002,COLUMN(O58)-4,0),VLOOKUP($A59,未改造信息!$A$2:$AQ$1002,COLUMN(O58)-4,0))</f>
        <v>27</v>
      </c>
      <c r="P59" s="442">
        <f>IF($H59="已改造",VLOOKUP($A59+1000,改造信息!$A$2:$AQ$1002,COLUMN(P58)-4,0),VLOOKUP($A59,未改造信息!$A$2:$AQ$1002,COLUMN(P58)-4,0))</f>
        <v>1</v>
      </c>
      <c r="Q59" s="442">
        <f>IF($H59="已改造",VLOOKUP($A59+1000,改造信息!$A$2:$AQ$1002,COLUMN(Q58)-4,0),VLOOKUP($A59,未改造信息!$A$2:$AQ$1002,COLUMN(Q58)-4,0))</f>
        <v>54</v>
      </c>
      <c r="R59" s="442">
        <f>IF($H59="已改造",VLOOKUP($A59+1000,改造信息!$A$2:$AQ$1002,COLUMN(R58)-4,0),VLOOKUP($A59,未改造信息!$A$2:$AQ$1002,COLUMN(R58)-4,0))</f>
        <v>44</v>
      </c>
      <c r="S59" s="442">
        <f>IF($H59="已改造",VLOOKUP($A59+1000,改造信息!$A$2:$AQ$1002,COLUMN(S58)-4,0),VLOOKUP($A59,未改造信息!$A$2:$AQ$1002,COLUMN(S58)-4,0))</f>
        <v>0</v>
      </c>
      <c r="T59" s="442">
        <f>IF($H59="已改造",VLOOKUP($A59+1000,改造信息!$A$2:$AQ$1002,COLUMN(T58)-4,0),VLOOKUP($A59,未改造信息!$A$2:$AQ$1002,COLUMN(T58)-4,0))</f>
        <v>98</v>
      </c>
      <c r="U59" s="442">
        <f>IF($H59="已改造",VLOOKUP($A59+1000,改造信息!$A$2:$AQ$1002,COLUMN(U58)-4,0),VLOOKUP($A59,未改造信息!$A$2:$AQ$1002,COLUMN(U58)-4,0))</f>
        <v>84</v>
      </c>
      <c r="V59" s="442">
        <f>IF($H59="已改造",VLOOKUP($A59+1000,改造信息!$A$2:$AQ$1002,COLUMN(V58)-4,0),VLOOKUP($A59,未改造信息!$A$2:$AQ$1002,COLUMN(V58)-4,0))</f>
        <v>23</v>
      </c>
      <c r="W59" s="442">
        <f>IF($H59="已改造",VLOOKUP($A59+1000,改造信息!$A$2:$AQ$1002,COLUMN(W58)-4,0),VLOOKUP($A59,未改造信息!$A$2:$AQ$1002,COLUMN(W58)-4,0))</f>
        <v>69</v>
      </c>
      <c r="X59" s="442">
        <f>IF($H59="已改造",VLOOKUP($A59+1000,改造信息!$A$2:$AQ$1002,COLUMN(X58)-4,0),VLOOKUP($A59,未改造信息!$A$2:$AQ$1002,COLUMN(X58)-4,0))</f>
        <v>90</v>
      </c>
      <c r="Y59" s="442">
        <f>IF($H59="已改造",VLOOKUP($A59+1000,改造信息!$A$2:$AQ$1002,COLUMN(Y58)-4,0),VLOOKUP($A59,未改造信息!$A$2:$AQ$1002,COLUMN(Y58)-4,0))</f>
        <v>5</v>
      </c>
      <c r="Z59" s="442">
        <f>IF($H59="已改造",VLOOKUP($A59+1000,改造信息!$A$2:$AQ$1002,COLUMN(Z58)-4,0),VLOOKUP($A59,未改造信息!$A$2:$AQ$1002,COLUMN(Z58)-4,0))</f>
        <v>33.6</v>
      </c>
      <c r="AA59" s="442" t="str">
        <f>IF($H59="已改造",VLOOKUP($A59+1000,改造信息!$A$2:$AQ$1002,COLUMN(AA58)-4,0),VLOOKUP($A59,未改造信息!$A$2:$AQ$1002,COLUMN(AA58)-4,0))</f>
        <v>中</v>
      </c>
      <c r="AB59" s="442">
        <f>IF($H59="已改造",VLOOKUP($A59+1000,改造信息!$A$2:$AQ$1002,COLUMN(AB58)-4,0),VLOOKUP($A59,未改造信息!$A$2:$AQ$1002,COLUMN(AB58)-4,0))</f>
        <v>0</v>
      </c>
      <c r="AC59" s="442">
        <f>IF($H59="已改造",VLOOKUP($A59+1000,改造信息!$A$2:$AQ$1002,COLUMN(AC58)-4,0),VLOOKUP($A59,未改造信息!$A$2:$AQ$1002,COLUMN(AC58)-4,0))</f>
        <v>0</v>
      </c>
      <c r="AD59" s="442">
        <f>IF($H59="已改造",VLOOKUP($A59+1000,改造信息!$A$2:$AQ$1002,COLUMN(AD58)-4,0),VLOOKUP($A59,未改造信息!$A$2:$AQ$1002,COLUMN(AD58)-4,0))</f>
        <v>3</v>
      </c>
      <c r="AE59" s="446" t="str">
        <f>IF($H59="已改造",VLOOKUP($A59+1000,改造信息!$A$2:$AQ$1002,COLUMN(AE58)-4,0),VLOOKUP($A59,未改造信息!$A$2:$AQ$1002,COLUMN(AE58)-4,0))</f>
        <v>U国双联5英寸平高两用炮</v>
      </c>
      <c r="AF59" s="445" t="s">
        <v>92</v>
      </c>
      <c r="AG59" s="445" t="s">
        <v>92</v>
      </c>
      <c r="AH59" s="442">
        <f>IF($H59="已改造",VLOOKUP($A59+1000,改造信息!$A$2:$AQ$1002,COLUMN(AH58)-6,0),VLOOKUP($A59,未改造信息!$A$2:$AQ$1002,COLUMN(AH58)-6,0))</f>
        <v>25</v>
      </c>
      <c r="AI59" s="442">
        <f>IF($H59="已改造",VLOOKUP($A59+1000,改造信息!$A$2:$AQ$1002,COLUMN(AI58)-6,0),VLOOKUP($A59,未改造信息!$A$2:$AQ$1002,COLUMN(AI58)-6,0))</f>
        <v>30</v>
      </c>
      <c r="AJ59" s="442">
        <f>IF($H59="已改造",VLOOKUP($A59+1000,改造信息!$A$2:$AQ$1002,COLUMN(AJ58)-6,0),VLOOKUP($A59,未改造信息!$A$2:$AQ$1002,COLUMN(AJ58)-6,0))</f>
        <v>0.8</v>
      </c>
      <c r="AK59" s="442">
        <f>IF($H59="已改造",VLOOKUP($A59+1000,改造信息!$A$2:$AQ$1002,COLUMN(AK58)-6,0),VLOOKUP($A59,未改造信息!$A$2:$AQ$1002,COLUMN(AK58)-6,0))</f>
        <v>1.5</v>
      </c>
      <c r="AL59" s="442">
        <f>IF($H59="已改造",VLOOKUP($A59+1000,改造信息!$A$2:$AQ$1002,COLUMN(AL58)-6,0),VLOOKUP($A59,未改造信息!$A$2:$AQ$1002,COLUMN(AL58)-6,0))</f>
        <v>0.4</v>
      </c>
      <c r="AM59" s="445" t="s">
        <v>92</v>
      </c>
      <c r="AN59" s="445" t="s">
        <v>92</v>
      </c>
      <c r="AO59" s="442">
        <f>IF($H59="已改造",VLOOKUP($A59+1000,改造信息!$A$2:$AQ$1002,COLUMN(AO58)-8,0),VLOOKUP($A59,未改造信息!$A$2:$AQ$1002,COLUMN(AO58)-8,0))</f>
        <v>10</v>
      </c>
      <c r="AP59" s="442">
        <f>IF($H59="已改造",VLOOKUP($A59+1000,改造信息!$A$2:$AQ$1002,COLUMN(AP58)-8,0),VLOOKUP($A59,未改造信息!$A$2:$AQ$1002,COLUMN(AP58)-8,0))</f>
        <v>16</v>
      </c>
      <c r="AQ59" s="442">
        <f>IF($H59="已改造",VLOOKUP($A59+1000,改造信息!$A$2:$AQ$1002,COLUMN(AQ58)-8,0),VLOOKUP($A59,未改造信息!$A$2:$AQ$1002,COLUMN(AQ58)-8,0))</f>
        <v>10</v>
      </c>
      <c r="AR59" s="442">
        <f>IF($H59="已改造",VLOOKUP($A59+1000,改造信息!$A$2:$AQ$1002,COLUMN(AR58)-8,0),VLOOKUP($A59,未改造信息!$A$2:$AQ$1002,COLUMN(AR58)-8,0))</f>
        <v>0</v>
      </c>
      <c r="AS59" s="442">
        <f>IF($H59="已改造",VLOOKUP($A59+1000,改造信息!$A$2:$AQ$1002,COLUMN(AS58)-8,0),VLOOKUP($A59,未改造信息!$A$2:$AQ$1002,COLUMN(AS58)-8,0))</f>
        <v>12</v>
      </c>
      <c r="AT59" s="442">
        <f>IF($H59="已改造",VLOOKUP($A59+1000,改造信息!$A$2:$AQ$1002,COLUMN(AT58)-8,0),VLOOKUP($A59,未改造信息!$A$2:$AQ$1002,COLUMN(AT58)-8,0))</f>
        <v>0</v>
      </c>
      <c r="AU59" s="442">
        <f>IF($H59="已改造",VLOOKUP($A59+1000,改造信息!$A$2:$AQ$1002,COLUMN(AU58)-8,0),VLOOKUP($A59,未改造信息!$A$2:$AQ$1002,COLUMN(AU58)-8,0))</f>
        <v>10</v>
      </c>
      <c r="AV59" s="442">
        <f>IF($H59="已改造",VLOOKUP($A59+1000,改造信息!$A$2:$AQ$1002,COLUMN(AV58)-8,0),VLOOKUP($A59,未改造信息!$A$2:$AQ$1002,COLUMN(AV58)-8,0))</f>
        <v>68</v>
      </c>
      <c r="AW59" s="445" t="s">
        <v>92</v>
      </c>
      <c r="AX59" s="445" t="s">
        <v>92</v>
      </c>
      <c r="AY59" s="442">
        <f>IF($H59="已改造",VLOOKUP($A59+1000,改造信息!$A$2:$AQ$1002,COLUMN(AY58)-10,0),VLOOKUP($A59,未改造信息!$A$2:$AQ$1002,COLUMN(AY58)-10,0))</f>
        <v>0</v>
      </c>
      <c r="AZ59" s="442">
        <f>IF($H59="已改造",VLOOKUP($A59+1000,改造信息!$A$2:$AQ$1002,COLUMN(AZ58)-10,0),VLOOKUP($A59,未改造信息!$A$2:$AQ$1002,COLUMN(AZ58)-10,0))</f>
        <v>0</v>
      </c>
      <c r="BA59" s="445" t="s">
        <v>92</v>
      </c>
      <c r="BB59" s="445" t="s">
        <v>92</v>
      </c>
      <c r="BC59" s="446" t="str">
        <f>IF($H59="尚未改造",VLOOKUP($A59,未改造信息!$A$2:$AQ$1002,COLUMN(BC58)-12,0),"0")</f>
        <v>等级50|巡洋核心7|油500|弹500|钢500|铝500</v>
      </c>
      <c r="BD59" s="442">
        <f>VLOOKUP($A59,未改造信息!$A$2:$BA$1002,COLUMN(BD58)-12,0)</f>
        <v>0</v>
      </c>
      <c r="BE59" s="442" t="s">
        <v>98</v>
      </c>
      <c r="BF59" s="445" t="s">
        <v>92</v>
      </c>
      <c r="BG59" s="445" t="s">
        <v>92</v>
      </c>
      <c r="BH59" s="446"/>
      <c r="BI59" s="442"/>
      <c r="BK59" s="446"/>
      <c r="BL59" s="442"/>
      <c r="BN59" s="446"/>
      <c r="BO59" s="442"/>
      <c r="BQ59" s="445" t="s">
        <v>92</v>
      </c>
      <c r="BR59" s="442"/>
      <c r="BS59" s="442"/>
      <c r="BT59" s="442"/>
      <c r="BU59" s="442"/>
      <c r="BV59" s="442"/>
    </row>
    <row r="60" spans="1:74">
      <c r="A60" s="442">
        <v>58</v>
      </c>
      <c r="B60" s="442" t="str">
        <f>IF($H60="已改造",VLOOKUP($A60+1000,改造信息!$A$2:$AQ$1002,COLUMN(B59),0),VLOOKUP($A60,未改造信息!$A$2:$AQ$1002,COLUMN(B59),0))</f>
        <v>U</v>
      </c>
      <c r="C60" s="442" t="str">
        <f>IF($H60="已改造",VLOOKUP($A60+1000,改造信息!$A$2:$AQ$1002,COLUMN(C59),0),VLOOKUP($A60,未改造信息!$A$2:$AQ$1002,COLUMN(C59),0))</f>
        <v>轻巡洋舰</v>
      </c>
      <c r="D60" s="442">
        <f>IF($H60="已改造",VLOOKUP($A60+1000,改造信息!$A$2:$AQ$1002,COLUMN(D59),0),VLOOKUP($A60,未改造信息!$A$2:$AQ$1002,COLUMN(D59),0))</f>
        <v>3</v>
      </c>
      <c r="E60" s="442" t="str">
        <f>IF($H60="已改造",VLOOKUP($A60+1000,改造信息!$A$2:$AQ$1002,COLUMN(E59),0),VLOOKUP($A60,未改造信息!$A$2:$AQ$1002,COLUMN(E59),0))</f>
        <v>布鲁克林</v>
      </c>
      <c r="F60" s="442" t="str">
        <f>VLOOKUP(A60,未改造信息!$A$2:$F$1000,COLUMN(F59),0)</f>
        <v>未拥有</v>
      </c>
      <c r="H60" s="442" t="str">
        <f>IF(COUNTIF(改造信息!$A$2:$A$196,A60+1000),IF(VLOOKUP(A60+1000,改造信息!$A$2:$F$502,6,0)="已拥有","已改造","尚未改造"),"未开放改造")</f>
        <v>尚未改造</v>
      </c>
      <c r="I60" s="442" t="str">
        <f t="shared" si="0"/>
        <v>E1~E2 打捞可获取</v>
      </c>
      <c r="J60" s="445" t="s">
        <v>92</v>
      </c>
      <c r="K60" s="442" t="str">
        <f>IF($H60="已改造",VLOOKUP($A60+1000,改造信息!$A$2:$AQ$1002,COLUMN(K59)-4,0),VLOOKUP($A60,未改造信息!$A$2:$AQ$1002,COLUMN(K59)-4,0))</f>
        <v>护卫舰</v>
      </c>
      <c r="L60" s="442" t="str">
        <f>IF($H60="已改造",VLOOKUP($A60+1000,改造信息!$A$2:$AQ$1002,COLUMN(L59)-4,0),VLOOKUP($A60,未改造信息!$A$2:$AQ$1002,COLUMN(L59)-4,0))</f>
        <v>中型舰</v>
      </c>
      <c r="M60" s="442">
        <f>IF($H60="已改造",VLOOKUP($A60+1000,改造信息!$A$2:$AQ$1002,COLUMN(M59)-4,0),VLOOKUP($A60,未改造信息!$A$2:$AQ$1002,COLUMN(M59)-4,0))</f>
        <v>1</v>
      </c>
      <c r="N60" s="442">
        <f>IF($H60="已改造",VLOOKUP($A60+1000,改造信息!$A$2:$AQ$1002,COLUMN(N59)-4,0),VLOOKUP($A60,未改造信息!$A$2:$AQ$1002,COLUMN(N59)-4,0))</f>
        <v>2</v>
      </c>
      <c r="O60" s="442">
        <f>IF($H60="已改造",VLOOKUP($A60+1000,改造信息!$A$2:$AQ$1002,COLUMN(O59)-4,0),VLOOKUP($A60,未改造信息!$A$2:$AQ$1002,COLUMN(O59)-4,0))</f>
        <v>33</v>
      </c>
      <c r="P60" s="442">
        <f>IF($H60="已改造",VLOOKUP($A60+1000,改造信息!$A$2:$AQ$1002,COLUMN(P59)-4,0),VLOOKUP($A60,未改造信息!$A$2:$AQ$1002,COLUMN(P59)-4,0))</f>
        <v>-1</v>
      </c>
      <c r="Q60" s="442">
        <f>IF($H60="已改造",VLOOKUP($A60+1000,改造信息!$A$2:$AQ$1002,COLUMN(Q59)-4,0),VLOOKUP($A60,未改造信息!$A$2:$AQ$1002,COLUMN(Q59)-4,0))</f>
        <v>62</v>
      </c>
      <c r="R60" s="442">
        <f>IF($H60="已改造",VLOOKUP($A60+1000,改造信息!$A$2:$AQ$1002,COLUMN(R59)-4,0),VLOOKUP($A60,未改造信息!$A$2:$AQ$1002,COLUMN(R59)-4,0))</f>
        <v>52</v>
      </c>
      <c r="S60" s="442">
        <f>IF($H60="已改造",VLOOKUP($A60+1000,改造信息!$A$2:$AQ$1002,COLUMN(S59)-4,0),VLOOKUP($A60,未改造信息!$A$2:$AQ$1002,COLUMN(S59)-4,0))</f>
        <v>0</v>
      </c>
      <c r="T60" s="442">
        <f>IF($H60="已改造",VLOOKUP($A60+1000,改造信息!$A$2:$AQ$1002,COLUMN(T59)-4,0),VLOOKUP($A60,未改造信息!$A$2:$AQ$1002,COLUMN(T59)-4,0))</f>
        <v>82</v>
      </c>
      <c r="U60" s="442">
        <f>IF($H60="已改造",VLOOKUP($A60+1000,改造信息!$A$2:$AQ$1002,COLUMN(U59)-4,0),VLOOKUP($A60,未改造信息!$A$2:$AQ$1002,COLUMN(U59)-4,0))</f>
        <v>69</v>
      </c>
      <c r="V60" s="442">
        <f>IF($H60="已改造",VLOOKUP($A60+1000,改造信息!$A$2:$AQ$1002,COLUMN(V59)-4,0),VLOOKUP($A60,未改造信息!$A$2:$AQ$1002,COLUMN(V59)-4,0))</f>
        <v>23</v>
      </c>
      <c r="W60" s="442">
        <f>IF($H60="已改造",VLOOKUP($A60+1000,改造信息!$A$2:$AQ$1002,COLUMN(W59)-4,0),VLOOKUP($A60,未改造信息!$A$2:$AQ$1002,COLUMN(W59)-4,0))</f>
        <v>69</v>
      </c>
      <c r="X60" s="442">
        <f>IF($H60="已改造",VLOOKUP($A60+1000,改造信息!$A$2:$AQ$1002,COLUMN(X59)-4,0),VLOOKUP($A60,未改造信息!$A$2:$AQ$1002,COLUMN(X59)-4,0))</f>
        <v>90</v>
      </c>
      <c r="Y60" s="442">
        <f>IF($H60="已改造",VLOOKUP($A60+1000,改造信息!$A$2:$AQ$1002,COLUMN(Y59)-4,0),VLOOKUP($A60,未改造信息!$A$2:$AQ$1002,COLUMN(Y59)-4,0))</f>
        <v>15</v>
      </c>
      <c r="Z60" s="442">
        <f>IF($H60="已改造",VLOOKUP($A60+1000,改造信息!$A$2:$AQ$1002,COLUMN(Z59)-4,0),VLOOKUP($A60,未改造信息!$A$2:$AQ$1002,COLUMN(Z59)-4,0))</f>
        <v>31.5</v>
      </c>
      <c r="AA60" s="442" t="str">
        <f>IF($H60="已改造",VLOOKUP($A60+1000,改造信息!$A$2:$AQ$1002,COLUMN(AA59)-4,0),VLOOKUP($A60,未改造信息!$A$2:$AQ$1002,COLUMN(AA59)-4,0))</f>
        <v>中</v>
      </c>
      <c r="AB60" s="442" t="str">
        <f>IF($H60="已改造",VLOOKUP($A60+1000,改造信息!$A$2:$AQ$1002,COLUMN(AB59)-4,0),VLOOKUP($A60,未改造信息!$A$2:$AQ$1002,COLUMN(AB59)-4,0))</f>
        <v>[4,4,4]</v>
      </c>
      <c r="AC60" s="442">
        <f>IF($H60="已改造",VLOOKUP($A60+1000,改造信息!$A$2:$AQ$1002,COLUMN(AC59)-4,0),VLOOKUP($A60,未改造信息!$A$2:$AQ$1002,COLUMN(AC59)-4,0))</f>
        <v>12</v>
      </c>
      <c r="AD60" s="442">
        <f>IF($H60="已改造",VLOOKUP($A60+1000,改造信息!$A$2:$AQ$1002,COLUMN(AD59)-4,0),VLOOKUP($A60,未改造信息!$A$2:$AQ$1002,COLUMN(AD59)-4,0))</f>
        <v>3</v>
      </c>
      <c r="AE60" s="446" t="str">
        <f>IF($H60="已改造",VLOOKUP($A60+1000,改造信息!$A$2:$AQ$1002,COLUMN(AE59)-4,0),VLOOKUP($A60,未改造信息!$A$2:$AQ$1002,COLUMN(AE59)-4,0))</f>
        <v>U国三联6英寸炮</v>
      </c>
      <c r="AF60" s="445" t="s">
        <v>92</v>
      </c>
      <c r="AG60" s="445" t="s">
        <v>92</v>
      </c>
      <c r="AH60" s="442">
        <f>IF($H60="已改造",VLOOKUP($A60+1000,改造信息!$A$2:$AQ$1002,COLUMN(AH59)-6,0),VLOOKUP($A60,未改造信息!$A$2:$AQ$1002,COLUMN(AH59)-6,0))</f>
        <v>30</v>
      </c>
      <c r="AI60" s="442">
        <f>IF($H60="已改造",VLOOKUP($A60+1000,改造信息!$A$2:$AQ$1002,COLUMN(AI59)-6,0),VLOOKUP($A60,未改造信息!$A$2:$AQ$1002,COLUMN(AI59)-6,0))</f>
        <v>35</v>
      </c>
      <c r="AJ60" s="442">
        <f>IF($H60="已改造",VLOOKUP($A60+1000,改造信息!$A$2:$AQ$1002,COLUMN(AJ59)-6,0),VLOOKUP($A60,未改造信息!$A$2:$AQ$1002,COLUMN(AJ59)-6,0))</f>
        <v>0.8</v>
      </c>
      <c r="AK60" s="442">
        <f>IF($H60="已改造",VLOOKUP($A60+1000,改造信息!$A$2:$AQ$1002,COLUMN(AK59)-6,0),VLOOKUP($A60,未改造信息!$A$2:$AQ$1002,COLUMN(AK59)-6,0))</f>
        <v>1.5</v>
      </c>
      <c r="AL60" s="442">
        <f>IF($H60="已改造",VLOOKUP($A60+1000,改造信息!$A$2:$AQ$1002,COLUMN(AL59)-6,0),VLOOKUP($A60,未改造信息!$A$2:$AQ$1002,COLUMN(AL59)-6,0))</f>
        <v>0.4</v>
      </c>
      <c r="AM60" s="445" t="s">
        <v>92</v>
      </c>
      <c r="AN60" s="445" t="s">
        <v>92</v>
      </c>
      <c r="AO60" s="442">
        <f>IF($H60="已改造",VLOOKUP($A60+1000,改造信息!$A$2:$AQ$1002,COLUMN(AO59)-8,0),VLOOKUP($A60,未改造信息!$A$2:$AQ$1002,COLUMN(AO59)-8,0))</f>
        <v>10</v>
      </c>
      <c r="AP60" s="442">
        <f>IF($H60="已改造",VLOOKUP($A60+1000,改造信息!$A$2:$AQ$1002,COLUMN(AP59)-8,0),VLOOKUP($A60,未改造信息!$A$2:$AQ$1002,COLUMN(AP59)-8,0))</f>
        <v>16</v>
      </c>
      <c r="AQ60" s="442">
        <f>IF($H60="已改造",VLOOKUP($A60+1000,改造信息!$A$2:$AQ$1002,COLUMN(AQ59)-8,0),VLOOKUP($A60,未改造信息!$A$2:$AQ$1002,COLUMN(AQ59)-8,0))</f>
        <v>10</v>
      </c>
      <c r="AR60" s="442">
        <f>IF($H60="已改造",VLOOKUP($A60+1000,改造信息!$A$2:$AQ$1002,COLUMN(AR59)-8,0),VLOOKUP($A60,未改造信息!$A$2:$AQ$1002,COLUMN(AR59)-8,0))</f>
        <v>0</v>
      </c>
      <c r="AS60" s="442">
        <f>IF($H60="已改造",VLOOKUP($A60+1000,改造信息!$A$2:$AQ$1002,COLUMN(AS59)-8,0),VLOOKUP($A60,未改造信息!$A$2:$AQ$1002,COLUMN(AS59)-8,0))</f>
        <v>16</v>
      </c>
      <c r="AT60" s="442">
        <f>IF($H60="已改造",VLOOKUP($A60+1000,改造信息!$A$2:$AQ$1002,COLUMN(AT59)-8,0),VLOOKUP($A60,未改造信息!$A$2:$AQ$1002,COLUMN(AT59)-8,0))</f>
        <v>0</v>
      </c>
      <c r="AU60" s="442">
        <f>IF($H60="已改造",VLOOKUP($A60+1000,改造信息!$A$2:$AQ$1002,COLUMN(AU59)-8,0),VLOOKUP($A60,未改造信息!$A$2:$AQ$1002,COLUMN(AU59)-8,0))</f>
        <v>14</v>
      </c>
      <c r="AV60" s="442">
        <f>IF($H60="已改造",VLOOKUP($A60+1000,改造信息!$A$2:$AQ$1002,COLUMN(AV59)-8,0),VLOOKUP($A60,未改造信息!$A$2:$AQ$1002,COLUMN(AV59)-8,0))</f>
        <v>43</v>
      </c>
      <c r="AW60" s="445" t="s">
        <v>92</v>
      </c>
      <c r="AX60" s="445" t="s">
        <v>92</v>
      </c>
      <c r="AY60" s="442">
        <f>IF($H60="已改造",VLOOKUP($A60+1000,改造信息!$A$2:$AQ$1002,COLUMN(AY59)-10,0),VLOOKUP($A60,未改造信息!$A$2:$AQ$1002,COLUMN(AY59)-10,0))</f>
        <v>0</v>
      </c>
      <c r="AZ60" s="442">
        <f>IF($H60="已改造",VLOOKUP($A60+1000,改造信息!$A$2:$AQ$1002,COLUMN(AZ59)-10,0),VLOOKUP($A60,未改造信息!$A$2:$AQ$1002,COLUMN(AZ59)-10,0))</f>
        <v>0</v>
      </c>
      <c r="BA60" s="445" t="s">
        <v>92</v>
      </c>
      <c r="BB60" s="445" t="s">
        <v>92</v>
      </c>
      <c r="BC60" s="446" t="str">
        <f>IF($H60="尚未改造",VLOOKUP($A60,未改造信息!$A$2:$AQ$1002,COLUMN(BC59)-12,0),"0")</f>
        <v>等级30|巡洋核心5|油200|弹200|钢100</v>
      </c>
      <c r="BD60" s="442">
        <f>VLOOKUP($A60,未改造信息!$A$2:$BA$1002,COLUMN(BD59)-12,0)</f>
        <v>0</v>
      </c>
      <c r="BE60" s="442" t="s">
        <v>98</v>
      </c>
      <c r="BF60" s="445" t="s">
        <v>92</v>
      </c>
      <c r="BG60" s="445" t="s">
        <v>92</v>
      </c>
      <c r="BH60" s="446"/>
      <c r="BI60" s="442"/>
      <c r="BK60" s="446"/>
      <c r="BL60" s="442"/>
      <c r="BN60" s="446"/>
      <c r="BO60" s="442"/>
      <c r="BQ60" s="445" t="s">
        <v>92</v>
      </c>
      <c r="BR60" s="442"/>
      <c r="BS60" s="442"/>
      <c r="BT60" s="442"/>
      <c r="BU60" s="442"/>
      <c r="BV60" s="442"/>
    </row>
    <row r="61" spans="1:74">
      <c r="A61" s="442">
        <v>59</v>
      </c>
      <c r="B61" s="442" t="str">
        <f>IF($H61="已改造",VLOOKUP($A61+1000,改造信息!$A$2:$AQ$1002,COLUMN(B60),0),VLOOKUP($A61,未改造信息!$A$2:$AQ$1002,COLUMN(B60),0))</f>
        <v>U</v>
      </c>
      <c r="C61" s="442" t="str">
        <f>IF($H61="已改造",VLOOKUP($A61+1000,改造信息!$A$2:$AQ$1002,COLUMN(C60),0),VLOOKUP($A61,未改造信息!$A$2:$AQ$1002,COLUMN(C60),0))</f>
        <v>轻巡洋舰</v>
      </c>
      <c r="D61" s="442">
        <f>IF($H61="已改造",VLOOKUP($A61+1000,改造信息!$A$2:$AQ$1002,COLUMN(D60),0),VLOOKUP($A61,未改造信息!$A$2:$AQ$1002,COLUMN(D60),0))</f>
        <v>4</v>
      </c>
      <c r="E61" s="442" t="str">
        <f>IF($H61="已改造",VLOOKUP($A61+1000,改造信息!$A$2:$AQ$1002,COLUMN(E60),0),VLOOKUP($A61,未改造信息!$A$2:$AQ$1002,COLUMN(E60),0))</f>
        <v>海伦娜</v>
      </c>
      <c r="F61" s="442" t="str">
        <f>VLOOKUP(A61,未改造信息!$A$2:$F$1000,COLUMN(F60),0)</f>
        <v>未拥有</v>
      </c>
      <c r="H61" s="442" t="str">
        <f>IF(COUNTIF(改造信息!$A$2:$A$196,A61+1000),IF(VLOOKUP(A61+1000,改造信息!$A$2:$F$502,6,0)="已拥有","已改造","尚未改造"),"未开放改造")</f>
        <v>尚未改造</v>
      </c>
      <c r="I61" s="442" t="str">
        <f t="shared" si="0"/>
        <v>E1~E2 打捞可获取</v>
      </c>
      <c r="J61" s="445" t="s">
        <v>92</v>
      </c>
      <c r="K61" s="442" t="str">
        <f>IF($H61="已改造",VLOOKUP($A61+1000,改造信息!$A$2:$AQ$1002,COLUMN(K60)-4,0),VLOOKUP($A61,未改造信息!$A$2:$AQ$1002,COLUMN(K60)-4,0))</f>
        <v>护卫舰</v>
      </c>
      <c r="L61" s="442" t="str">
        <f>IF($H61="已改造",VLOOKUP($A61+1000,改造信息!$A$2:$AQ$1002,COLUMN(L60)-4,0),VLOOKUP($A61,未改造信息!$A$2:$AQ$1002,COLUMN(L60)-4,0))</f>
        <v>中型舰</v>
      </c>
      <c r="M61" s="442">
        <f>IF($H61="已改造",VLOOKUP($A61+1000,改造信息!$A$2:$AQ$1002,COLUMN(M60)-4,0),VLOOKUP($A61,未改造信息!$A$2:$AQ$1002,COLUMN(M60)-4,0))</f>
        <v>2</v>
      </c>
      <c r="N61" s="442">
        <f>IF($H61="已改造",VLOOKUP($A61+1000,改造信息!$A$2:$AQ$1002,COLUMN(N60)-4,0),VLOOKUP($A61,未改造信息!$A$2:$AQ$1002,COLUMN(N60)-4,0))</f>
        <v>2</v>
      </c>
      <c r="O61" s="442">
        <f>IF($H61="已改造",VLOOKUP($A61+1000,改造信息!$A$2:$AQ$1002,COLUMN(O60)-4,0),VLOOKUP($A61,未改造信息!$A$2:$AQ$1002,COLUMN(O60)-4,0))</f>
        <v>33</v>
      </c>
      <c r="P61" s="442">
        <f>IF($H61="已改造",VLOOKUP($A61+1000,改造信息!$A$2:$AQ$1002,COLUMN(P60)-4,0),VLOOKUP($A61,未改造信息!$A$2:$AQ$1002,COLUMN(P60)-4,0))</f>
        <v>-1</v>
      </c>
      <c r="Q61" s="442">
        <f>IF($H61="已改造",VLOOKUP($A61+1000,改造信息!$A$2:$AQ$1002,COLUMN(Q60)-4,0),VLOOKUP($A61,未改造信息!$A$2:$AQ$1002,COLUMN(Q60)-4,0))</f>
        <v>62</v>
      </c>
      <c r="R61" s="442">
        <f>IF($H61="已改造",VLOOKUP($A61+1000,改造信息!$A$2:$AQ$1002,COLUMN(R60)-4,0),VLOOKUP($A61,未改造信息!$A$2:$AQ$1002,COLUMN(R60)-4,0))</f>
        <v>54</v>
      </c>
      <c r="S61" s="442">
        <f>IF($H61="已改造",VLOOKUP($A61+1000,改造信息!$A$2:$AQ$1002,COLUMN(S60)-4,0),VLOOKUP($A61,未改造信息!$A$2:$AQ$1002,COLUMN(S60)-4,0))</f>
        <v>0</v>
      </c>
      <c r="T61" s="442">
        <f>IF($H61="已改造",VLOOKUP($A61+1000,改造信息!$A$2:$AQ$1002,COLUMN(T60)-4,0),VLOOKUP($A61,未改造信息!$A$2:$AQ$1002,COLUMN(T60)-4,0))</f>
        <v>85</v>
      </c>
      <c r="U61" s="442">
        <f>IF($H61="已改造",VLOOKUP($A61+1000,改造信息!$A$2:$AQ$1002,COLUMN(U60)-4,0),VLOOKUP($A61,未改造信息!$A$2:$AQ$1002,COLUMN(U60)-4,0))</f>
        <v>69</v>
      </c>
      <c r="V61" s="442">
        <f>IF($H61="已改造",VLOOKUP($A61+1000,改造信息!$A$2:$AQ$1002,COLUMN(V60)-4,0),VLOOKUP($A61,未改造信息!$A$2:$AQ$1002,COLUMN(V60)-4,0))</f>
        <v>23</v>
      </c>
      <c r="W61" s="442">
        <f>IF($H61="已改造",VLOOKUP($A61+1000,改造信息!$A$2:$AQ$1002,COLUMN(W60)-4,0),VLOOKUP($A61,未改造信息!$A$2:$AQ$1002,COLUMN(W60)-4,0))</f>
        <v>69</v>
      </c>
      <c r="X61" s="442">
        <f>IF($H61="已改造",VLOOKUP($A61+1000,改造信息!$A$2:$AQ$1002,COLUMN(X60)-4,0),VLOOKUP($A61,未改造信息!$A$2:$AQ$1002,COLUMN(X60)-4,0))</f>
        <v>91</v>
      </c>
      <c r="Y61" s="442">
        <f>IF($H61="已改造",VLOOKUP($A61+1000,改造信息!$A$2:$AQ$1002,COLUMN(Y60)-4,0),VLOOKUP($A61,未改造信息!$A$2:$AQ$1002,COLUMN(Y60)-4,0))</f>
        <v>15</v>
      </c>
      <c r="Z61" s="442">
        <f>IF($H61="已改造",VLOOKUP($A61+1000,改造信息!$A$2:$AQ$1002,COLUMN(Z60)-4,0),VLOOKUP($A61,未改造信息!$A$2:$AQ$1002,COLUMN(Z60)-4,0))</f>
        <v>31.5</v>
      </c>
      <c r="AA61" s="442" t="str">
        <f>IF($H61="已改造",VLOOKUP($A61+1000,改造信息!$A$2:$AQ$1002,COLUMN(AA60)-4,0),VLOOKUP($A61,未改造信息!$A$2:$AQ$1002,COLUMN(AA60)-4,0))</f>
        <v>中</v>
      </c>
      <c r="AB61" s="442" t="str">
        <f>IF($H61="已改造",VLOOKUP($A61+1000,改造信息!$A$2:$AQ$1002,COLUMN(AB60)-4,0),VLOOKUP($A61,未改造信息!$A$2:$AQ$1002,COLUMN(AB60)-4,0))</f>
        <v>[4,4,4]</v>
      </c>
      <c r="AC61" s="442">
        <f>IF($H61="已改造",VLOOKUP($A61+1000,改造信息!$A$2:$AQ$1002,COLUMN(AC60)-4,0),VLOOKUP($A61,未改造信息!$A$2:$AQ$1002,COLUMN(AC60)-4,0))</f>
        <v>12</v>
      </c>
      <c r="AD61" s="442">
        <f>IF($H61="已改造",VLOOKUP($A61+1000,改造信息!$A$2:$AQ$1002,COLUMN(AD60)-4,0),VLOOKUP($A61,未改造信息!$A$2:$AQ$1002,COLUMN(AD60)-4,0))</f>
        <v>3</v>
      </c>
      <c r="AE61" s="446" t="str">
        <f>IF($H61="已改造",VLOOKUP($A61+1000,改造信息!$A$2:$AQ$1002,COLUMN(AE60)-4,0),VLOOKUP($A61,未改造信息!$A$2:$AQ$1002,COLUMN(AE60)-4,0))</f>
        <v>U国三联6英寸炮|标准型对海雷达</v>
      </c>
      <c r="AF61" s="445" t="s">
        <v>92</v>
      </c>
      <c r="AG61" s="445" t="s">
        <v>92</v>
      </c>
      <c r="AH61" s="442">
        <f>IF($H61="已改造",VLOOKUP($A61+1000,改造信息!$A$2:$AQ$1002,COLUMN(AH60)-6,0),VLOOKUP($A61,未改造信息!$A$2:$AQ$1002,COLUMN(AH60)-6,0))</f>
        <v>30</v>
      </c>
      <c r="AI61" s="442">
        <f>IF($H61="已改造",VLOOKUP($A61+1000,改造信息!$A$2:$AQ$1002,COLUMN(AI60)-6,0),VLOOKUP($A61,未改造信息!$A$2:$AQ$1002,COLUMN(AI60)-6,0))</f>
        <v>35</v>
      </c>
      <c r="AJ61" s="442">
        <f>IF($H61="已改造",VLOOKUP($A61+1000,改造信息!$A$2:$AQ$1002,COLUMN(AJ60)-6,0),VLOOKUP($A61,未改造信息!$A$2:$AQ$1002,COLUMN(AJ60)-6,0))</f>
        <v>0.8</v>
      </c>
      <c r="AK61" s="442">
        <f>IF($H61="已改造",VLOOKUP($A61+1000,改造信息!$A$2:$AQ$1002,COLUMN(AK60)-6,0),VLOOKUP($A61,未改造信息!$A$2:$AQ$1002,COLUMN(AK60)-6,0))</f>
        <v>1.5</v>
      </c>
      <c r="AL61" s="442">
        <f>IF($H61="已改造",VLOOKUP($A61+1000,改造信息!$A$2:$AQ$1002,COLUMN(AL60)-6,0),VLOOKUP($A61,未改造信息!$A$2:$AQ$1002,COLUMN(AL60)-6,0))</f>
        <v>0.4</v>
      </c>
      <c r="AM61" s="445" t="s">
        <v>92</v>
      </c>
      <c r="AN61" s="445" t="s">
        <v>92</v>
      </c>
      <c r="AO61" s="442">
        <f>IF($H61="已改造",VLOOKUP($A61+1000,改造信息!$A$2:$AQ$1002,COLUMN(AO60)-8,0),VLOOKUP($A61,未改造信息!$A$2:$AQ$1002,COLUMN(AO60)-8,0))</f>
        <v>10</v>
      </c>
      <c r="AP61" s="442">
        <f>IF($H61="已改造",VLOOKUP($A61+1000,改造信息!$A$2:$AQ$1002,COLUMN(AP60)-8,0),VLOOKUP($A61,未改造信息!$A$2:$AQ$1002,COLUMN(AP60)-8,0))</f>
        <v>16</v>
      </c>
      <c r="AQ61" s="442">
        <f>IF($H61="已改造",VLOOKUP($A61+1000,改造信息!$A$2:$AQ$1002,COLUMN(AQ60)-8,0),VLOOKUP($A61,未改造信息!$A$2:$AQ$1002,COLUMN(AQ60)-8,0))</f>
        <v>10</v>
      </c>
      <c r="AR61" s="442">
        <f>IF($H61="已改造",VLOOKUP($A61+1000,改造信息!$A$2:$AQ$1002,COLUMN(AR60)-8,0),VLOOKUP($A61,未改造信息!$A$2:$AQ$1002,COLUMN(AR60)-8,0))</f>
        <v>0</v>
      </c>
      <c r="AS61" s="442">
        <f>IF($H61="已改造",VLOOKUP($A61+1000,改造信息!$A$2:$AQ$1002,COLUMN(AS60)-8,0),VLOOKUP($A61,未改造信息!$A$2:$AQ$1002,COLUMN(AS60)-8,0))</f>
        <v>16</v>
      </c>
      <c r="AT61" s="442">
        <f>IF($H61="已改造",VLOOKUP($A61+1000,改造信息!$A$2:$AQ$1002,COLUMN(AT60)-8,0),VLOOKUP($A61,未改造信息!$A$2:$AQ$1002,COLUMN(AT60)-8,0))</f>
        <v>0</v>
      </c>
      <c r="AU61" s="442">
        <f>IF($H61="已改造",VLOOKUP($A61+1000,改造信息!$A$2:$AQ$1002,COLUMN(AU60)-8,0),VLOOKUP($A61,未改造信息!$A$2:$AQ$1002,COLUMN(AU60)-8,0))</f>
        <v>15</v>
      </c>
      <c r="AV61" s="442">
        <f>IF($H61="已改造",VLOOKUP($A61+1000,改造信息!$A$2:$AQ$1002,COLUMN(AV60)-8,0),VLOOKUP($A61,未改造信息!$A$2:$AQ$1002,COLUMN(AV60)-8,0))</f>
        <v>48</v>
      </c>
      <c r="AW61" s="445" t="s">
        <v>92</v>
      </c>
      <c r="AX61" s="445" t="s">
        <v>92</v>
      </c>
      <c r="AY61" s="442">
        <f>IF($H61="已改造",VLOOKUP($A61+1000,改造信息!$A$2:$AQ$1002,COLUMN(AY60)-10,0),VLOOKUP($A61,未改造信息!$A$2:$AQ$1002,COLUMN(AY60)-10,0))</f>
        <v>0</v>
      </c>
      <c r="AZ61" s="442">
        <f>IF($H61="已改造",VLOOKUP($A61+1000,改造信息!$A$2:$AQ$1002,COLUMN(AZ60)-10,0),VLOOKUP($A61,未改造信息!$A$2:$AQ$1002,COLUMN(AZ60)-10,0))</f>
        <v>0</v>
      </c>
      <c r="BA61" s="445" t="s">
        <v>92</v>
      </c>
      <c r="BB61" s="445" t="s">
        <v>92</v>
      </c>
      <c r="BC61" s="442" t="str">
        <f>IF($H61="尚未改造",VLOOKUP($A61,未改造信息!$A$2:$AQ$1002,COLUMN(BC60)-12,0),"0")</f>
        <v>等级30|巡洋核心5|油200|弹200|钢100</v>
      </c>
      <c r="BD61" s="442">
        <f>VLOOKUP($A61,未改造信息!$A$2:$BA$1002,COLUMN(BD60)-12,0)</f>
        <v>0</v>
      </c>
      <c r="BE61" s="442" t="s">
        <v>98</v>
      </c>
      <c r="BF61" s="445" t="s">
        <v>92</v>
      </c>
      <c r="BG61" s="445" t="s">
        <v>92</v>
      </c>
      <c r="BH61" s="442"/>
      <c r="BI61" s="442"/>
      <c r="BK61" s="442"/>
      <c r="BL61" s="442"/>
      <c r="BN61" s="442"/>
      <c r="BO61" s="442"/>
      <c r="BQ61" s="445" t="s">
        <v>92</v>
      </c>
      <c r="BR61" s="442"/>
      <c r="BS61" s="442"/>
      <c r="BT61" s="442"/>
      <c r="BU61" s="442"/>
      <c r="BV61" s="442"/>
    </row>
    <row r="62" spans="1:74">
      <c r="A62" s="442">
        <v>60</v>
      </c>
      <c r="B62" s="442" t="str">
        <f>IF($H62="已改造",VLOOKUP($A62+1000,改造信息!$A$2:$AQ$1002,COLUMN(B61),0),VLOOKUP($A62,未改造信息!$A$2:$AQ$1002,COLUMN(B61),0))</f>
        <v>C</v>
      </c>
      <c r="C62" s="442" t="str">
        <f>IF($H62="已改造",VLOOKUP($A62+1000,改造信息!$A$2:$AQ$1002,COLUMN(C61),0),VLOOKUP($A62,未改造信息!$A$2:$AQ$1002,COLUMN(C61),0))</f>
        <v>轻巡洋舰</v>
      </c>
      <c r="D62" s="442">
        <f>IF($H62="已改造",VLOOKUP($A62+1000,改造信息!$A$2:$AQ$1002,COLUMN(D61),0),VLOOKUP($A62,未改造信息!$A$2:$AQ$1002,COLUMN(D61),0))</f>
        <v>4</v>
      </c>
      <c r="E62" s="442" t="str">
        <f>IF($H62="已改造",VLOOKUP($A62+1000,改造信息!$A$2:$AQ$1002,COLUMN(E61),0),VLOOKUP($A62,未改造信息!$A$2:$AQ$1002,COLUMN(E61),0))</f>
        <v>宁海</v>
      </c>
      <c r="F62" s="442" t="str">
        <f>VLOOKUP(A62,未改造信息!$A$2:$F$1000,COLUMN(F61),0)</f>
        <v>未拥有</v>
      </c>
      <c r="H62" s="442" t="str">
        <f>IF(COUNTIF(改造信息!$A$2:$A$196,A62+1000),IF(VLOOKUP(A62+1000,改造信息!$A$2:$F$502,6,0)="已拥有","已改造","尚未改造"),"未开放改造")</f>
        <v>尚未改造</v>
      </c>
      <c r="I62" s="442" t="str">
        <f t="shared" si="0"/>
        <v>E3~E4 打捞可获取</v>
      </c>
      <c r="J62" s="445" t="s">
        <v>92</v>
      </c>
      <c r="K62" s="442" t="str">
        <f>IF($H62="已改造",VLOOKUP($A62+1000,改造信息!$A$2:$AQ$1002,COLUMN(K61)-4,0),VLOOKUP($A62,未改造信息!$A$2:$AQ$1002,COLUMN(K61)-4,0))</f>
        <v>护卫舰</v>
      </c>
      <c r="L62" s="442" t="str">
        <f>IF($H62="已改造",VLOOKUP($A62+1000,改造信息!$A$2:$AQ$1002,COLUMN(L61)-4,0),VLOOKUP($A62,未改造信息!$A$2:$AQ$1002,COLUMN(L61)-4,0))</f>
        <v>中型舰</v>
      </c>
      <c r="M62" s="442">
        <f>IF($H62="已改造",VLOOKUP($A62+1000,改造信息!$A$2:$AQ$1002,COLUMN(M61)-4,0),VLOOKUP($A62,未改造信息!$A$2:$AQ$1002,COLUMN(M61)-4,0))</f>
        <v>1</v>
      </c>
      <c r="N62" s="442">
        <f>IF($H62="已改造",VLOOKUP($A62+1000,改造信息!$A$2:$AQ$1002,COLUMN(N61)-4,0),VLOOKUP($A62,未改造信息!$A$2:$AQ$1002,COLUMN(N61)-4,0))</f>
        <v>2</v>
      </c>
      <c r="O62" s="442">
        <f>IF($H62="已改造",VLOOKUP($A62+1000,改造信息!$A$2:$AQ$1002,COLUMN(O61)-4,0),VLOOKUP($A62,未改造信息!$A$2:$AQ$1002,COLUMN(O61)-4,0))</f>
        <v>20</v>
      </c>
      <c r="P62" s="442">
        <f>IF($H62="已改造",VLOOKUP($A62+1000,改造信息!$A$2:$AQ$1002,COLUMN(P61)-4,0),VLOOKUP($A62,未改造信息!$A$2:$AQ$1002,COLUMN(P61)-4,0))</f>
        <v>0</v>
      </c>
      <c r="Q62" s="442">
        <f>IF($H62="已改造",VLOOKUP($A62+1000,改造信息!$A$2:$AQ$1002,COLUMN(Q61)-4,0),VLOOKUP($A62,未改造信息!$A$2:$AQ$1002,COLUMN(Q61)-4,0))</f>
        <v>41</v>
      </c>
      <c r="R62" s="442">
        <f>IF($H62="已改造",VLOOKUP($A62+1000,改造信息!$A$2:$AQ$1002,COLUMN(R61)-4,0),VLOOKUP($A62,未改造信息!$A$2:$AQ$1002,COLUMN(R61)-4,0))</f>
        <v>33</v>
      </c>
      <c r="S62" s="442">
        <f>IF($H62="已改造",VLOOKUP($A62+1000,改造信息!$A$2:$AQ$1002,COLUMN(S61)-4,0),VLOOKUP($A62,未改造信息!$A$2:$AQ$1002,COLUMN(S61)-4,0))</f>
        <v>56</v>
      </c>
      <c r="T62" s="442">
        <f>IF($H62="已改造",VLOOKUP($A62+1000,改造信息!$A$2:$AQ$1002,COLUMN(T61)-4,0),VLOOKUP($A62,未改造信息!$A$2:$AQ$1002,COLUMN(T61)-4,0))</f>
        <v>46</v>
      </c>
      <c r="U62" s="442">
        <f>IF($H62="已改造",VLOOKUP($A62+1000,改造信息!$A$2:$AQ$1002,COLUMN(U61)-4,0),VLOOKUP($A62,未改造信息!$A$2:$AQ$1002,COLUMN(U61)-4,0))</f>
        <v>64</v>
      </c>
      <c r="V62" s="442">
        <f>IF($H62="已改造",VLOOKUP($A62+1000,改造信息!$A$2:$AQ$1002,COLUMN(V61)-4,0),VLOOKUP($A62,未改造信息!$A$2:$AQ$1002,COLUMN(V61)-4,0))</f>
        <v>19</v>
      </c>
      <c r="W62" s="442">
        <f>IF($H62="已改造",VLOOKUP($A62+1000,改造信息!$A$2:$AQ$1002,COLUMN(W61)-4,0),VLOOKUP($A62,未改造信息!$A$2:$AQ$1002,COLUMN(W61)-4,0))</f>
        <v>62</v>
      </c>
      <c r="X62" s="442">
        <f>IF($H62="已改造",VLOOKUP($A62+1000,改造信息!$A$2:$AQ$1002,COLUMN(X61)-4,0),VLOOKUP($A62,未改造信息!$A$2:$AQ$1002,COLUMN(X61)-4,0))</f>
        <v>91</v>
      </c>
      <c r="Y62" s="442">
        <f>IF($H62="已改造",VLOOKUP($A62+1000,改造信息!$A$2:$AQ$1002,COLUMN(Y61)-4,0),VLOOKUP($A62,未改造信息!$A$2:$AQ$1002,COLUMN(Y61)-4,0))</f>
        <v>20</v>
      </c>
      <c r="Z62" s="442">
        <f>IF($H62="已改造",VLOOKUP($A62+1000,改造信息!$A$2:$AQ$1002,COLUMN(Z61)-4,0),VLOOKUP($A62,未改造信息!$A$2:$AQ$1002,COLUMN(Z61)-4,0))</f>
        <v>23.2</v>
      </c>
      <c r="AA62" s="442" t="str">
        <f>IF($H62="已改造",VLOOKUP($A62+1000,改造信息!$A$2:$AQ$1002,COLUMN(AA61)-4,0),VLOOKUP($A62,未改造信息!$A$2:$AQ$1002,COLUMN(AA61)-4,0))</f>
        <v>中</v>
      </c>
      <c r="AB62" s="442" t="str">
        <f>IF($H62="已改造",VLOOKUP($A62+1000,改造信息!$A$2:$AQ$1002,COLUMN(AB61)-4,0),VLOOKUP($A62,未改造信息!$A$2:$AQ$1002,COLUMN(AB61)-4,0))</f>
        <v>[1,1,1]</v>
      </c>
      <c r="AC62" s="442">
        <f>IF($H62="已改造",VLOOKUP($A62+1000,改造信息!$A$2:$AQ$1002,COLUMN(AC61)-4,0),VLOOKUP($A62,未改造信息!$A$2:$AQ$1002,COLUMN(AC61)-4,0))</f>
        <v>3</v>
      </c>
      <c r="AD62" s="442">
        <f>IF($H62="已改造",VLOOKUP($A62+1000,改造信息!$A$2:$AQ$1002,COLUMN(AD61)-4,0),VLOOKUP($A62,未改造信息!$A$2:$AQ$1002,COLUMN(AD61)-4,0))</f>
        <v>3</v>
      </c>
      <c r="AE62" s="446" t="str">
        <f>IF($H62="已改造",VLOOKUP($A62+1000,改造信息!$A$2:$AQ$1002,COLUMN(AE61)-4,0),VLOOKUP($A62,未改造信息!$A$2:$AQ$1002,COLUMN(AE61)-4,0))</f>
        <v>C国双联140毫米炮</v>
      </c>
      <c r="AF62" s="445" t="s">
        <v>92</v>
      </c>
      <c r="AG62" s="445" t="s">
        <v>92</v>
      </c>
      <c r="AH62" s="442">
        <f>IF($H62="已改造",VLOOKUP($A62+1000,改造信息!$A$2:$AQ$1002,COLUMN(AH61)-6,0),VLOOKUP($A62,未改造信息!$A$2:$AQ$1002,COLUMN(AH61)-6,0))</f>
        <v>15</v>
      </c>
      <c r="AI62" s="442">
        <f>IF($H62="已改造",VLOOKUP($A62+1000,改造信息!$A$2:$AQ$1002,COLUMN(AI61)-6,0),VLOOKUP($A62,未改造信息!$A$2:$AQ$1002,COLUMN(AI61)-6,0))</f>
        <v>20</v>
      </c>
      <c r="AJ62" s="442">
        <f>IF($H62="已改造",VLOOKUP($A62+1000,改造信息!$A$2:$AQ$1002,COLUMN(AJ61)-6,0),VLOOKUP($A62,未改造信息!$A$2:$AQ$1002,COLUMN(AJ61)-6,0))</f>
        <v>0.64</v>
      </c>
      <c r="AK62" s="442">
        <f>IF($H62="已改造",VLOOKUP($A62+1000,改造信息!$A$2:$AQ$1002,COLUMN(AK61)-6,0),VLOOKUP($A62,未改造信息!$A$2:$AQ$1002,COLUMN(AK61)-6,0))</f>
        <v>1.2</v>
      </c>
      <c r="AL62" s="442">
        <f>IF($H62="已改造",VLOOKUP($A62+1000,改造信息!$A$2:$AQ$1002,COLUMN(AL61)-6,0),VLOOKUP($A62,未改造信息!$A$2:$AQ$1002,COLUMN(AL61)-6,0))</f>
        <v>0.5</v>
      </c>
      <c r="AM62" s="445" t="s">
        <v>92</v>
      </c>
      <c r="AN62" s="445" t="s">
        <v>92</v>
      </c>
      <c r="AO62" s="442">
        <f>IF($H62="已改造",VLOOKUP($A62+1000,改造信息!$A$2:$AQ$1002,COLUMN(AO61)-8,0),VLOOKUP($A62,未改造信息!$A$2:$AQ$1002,COLUMN(AO61)-8,0))</f>
        <v>10</v>
      </c>
      <c r="AP62" s="442">
        <f>IF($H62="已改造",VLOOKUP($A62+1000,改造信息!$A$2:$AQ$1002,COLUMN(AP61)-8,0),VLOOKUP($A62,未改造信息!$A$2:$AQ$1002,COLUMN(AP61)-8,0))</f>
        <v>16</v>
      </c>
      <c r="AQ62" s="442">
        <f>IF($H62="已改造",VLOOKUP($A62+1000,改造信息!$A$2:$AQ$1002,COLUMN(AQ61)-8,0),VLOOKUP($A62,未改造信息!$A$2:$AQ$1002,COLUMN(AQ61)-8,0))</f>
        <v>10</v>
      </c>
      <c r="AR62" s="442">
        <f>IF($H62="已改造",VLOOKUP($A62+1000,改造信息!$A$2:$AQ$1002,COLUMN(AR61)-8,0),VLOOKUP($A62,未改造信息!$A$2:$AQ$1002,COLUMN(AR61)-8,0))</f>
        <v>0</v>
      </c>
      <c r="AS62" s="442">
        <f>IF($H62="已改造",VLOOKUP($A62+1000,改造信息!$A$2:$AQ$1002,COLUMN(AS61)-8,0),VLOOKUP($A62,未改造信息!$A$2:$AQ$1002,COLUMN(AS61)-8,0))</f>
        <v>8</v>
      </c>
      <c r="AT62" s="442">
        <f>IF($H62="已改造",VLOOKUP($A62+1000,改造信息!$A$2:$AQ$1002,COLUMN(AT61)-8,0),VLOOKUP($A62,未改造信息!$A$2:$AQ$1002,COLUMN(AT61)-8,0))</f>
        <v>16</v>
      </c>
      <c r="AU62" s="442">
        <f>IF($H62="已改造",VLOOKUP($A62+1000,改造信息!$A$2:$AQ$1002,COLUMN(AU61)-8,0),VLOOKUP($A62,未改造信息!$A$2:$AQ$1002,COLUMN(AU61)-8,0))</f>
        <v>7</v>
      </c>
      <c r="AV62" s="442">
        <f>IF($H62="已改造",VLOOKUP($A62+1000,改造信息!$A$2:$AQ$1002,COLUMN(AV61)-8,0),VLOOKUP($A62,未改造信息!$A$2:$AQ$1002,COLUMN(AV61)-8,0))</f>
        <v>8</v>
      </c>
      <c r="AW62" s="445" t="s">
        <v>92</v>
      </c>
      <c r="AX62" s="445" t="s">
        <v>92</v>
      </c>
      <c r="AY62" s="442">
        <f>IF($H62="已改造",VLOOKUP($A62+1000,改造信息!$A$2:$AQ$1002,COLUMN(AY61)-10,0),VLOOKUP($A62,未改造信息!$A$2:$AQ$1002,COLUMN(AY61)-10,0))</f>
        <v>0</v>
      </c>
      <c r="AZ62" s="442">
        <f>IF($H62="已改造",VLOOKUP($A62+1000,改造信息!$A$2:$AQ$1002,COLUMN(AZ61)-10,0),VLOOKUP($A62,未改造信息!$A$2:$AQ$1002,COLUMN(AZ61)-10,0))</f>
        <v>0</v>
      </c>
      <c r="BA62" s="445" t="s">
        <v>92</v>
      </c>
      <c r="BB62" s="445" t="s">
        <v>92</v>
      </c>
      <c r="BC62" s="442" t="str">
        <f>IF($H62="尚未改造",VLOOKUP($A62,未改造信息!$A$2:$AQ$1002,COLUMN(BC61)-12,0),"0")</f>
        <v>等级50|巡洋核心6|油200|弹200|钢200|铝200</v>
      </c>
      <c r="BD62" s="442">
        <f>VLOOKUP($A62,未改造信息!$A$2:$BA$1002,COLUMN(BD61)-12,0)</f>
        <v>0</v>
      </c>
      <c r="BE62" s="442" t="s">
        <v>99</v>
      </c>
      <c r="BF62" s="445" t="s">
        <v>92</v>
      </c>
      <c r="BG62" s="445" t="s">
        <v>92</v>
      </c>
      <c r="BH62" s="442"/>
      <c r="BI62" s="442"/>
      <c r="BK62" s="442"/>
      <c r="BL62" s="442"/>
      <c r="BN62" s="442"/>
      <c r="BO62" s="442"/>
      <c r="BQ62" s="445" t="s">
        <v>92</v>
      </c>
      <c r="BR62" s="442"/>
      <c r="BS62" s="442"/>
      <c r="BT62" s="442"/>
      <c r="BU62" s="442"/>
      <c r="BV62" s="442"/>
    </row>
    <row r="63" spans="1:74">
      <c r="A63" s="442">
        <v>61</v>
      </c>
      <c r="B63" s="442" t="str">
        <f>IF($H63="已改造",VLOOKUP($A63+1000,改造信息!$A$2:$AQ$1002,COLUMN(B62),0),VLOOKUP($A63,未改造信息!$A$2:$AQ$1002,COLUMN(B62),0))</f>
        <v>C</v>
      </c>
      <c r="C63" s="442" t="str">
        <f>IF($H63="已改造",VLOOKUP($A63+1000,改造信息!$A$2:$AQ$1002,COLUMN(C62),0),VLOOKUP($A63,未改造信息!$A$2:$AQ$1002,COLUMN(C62),0))</f>
        <v>轻巡洋舰</v>
      </c>
      <c r="D63" s="442">
        <f>IF($H63="已改造",VLOOKUP($A63+1000,改造信息!$A$2:$AQ$1002,COLUMN(D62),0),VLOOKUP($A63,未改造信息!$A$2:$AQ$1002,COLUMN(D62),0))</f>
        <v>4</v>
      </c>
      <c r="E63" s="442" t="str">
        <f>IF($H63="已改造",VLOOKUP($A63+1000,改造信息!$A$2:$AQ$1002,COLUMN(E62),0),VLOOKUP($A63,未改造信息!$A$2:$AQ$1002,COLUMN(E62),0))</f>
        <v>平海</v>
      </c>
      <c r="F63" s="442" t="str">
        <f>VLOOKUP(A63,未改造信息!$A$2:$F$1000,COLUMN(F62),0)</f>
        <v>未拥有</v>
      </c>
      <c r="H63" s="442" t="str">
        <f>IF(COUNTIF(改造信息!$A$2:$A$196,A63+1000),IF(VLOOKUP(A63+1000,改造信息!$A$2:$F$502,6,0)="已拥有","已改造","尚未改造"),"未开放改造")</f>
        <v>尚未改造</v>
      </c>
      <c r="I63" s="442" t="str">
        <f t="shared" si="0"/>
        <v>E3~E4 打捞可获取</v>
      </c>
      <c r="J63" s="445" t="s">
        <v>92</v>
      </c>
      <c r="K63" s="442" t="str">
        <f>IF($H63="已改造",VLOOKUP($A63+1000,改造信息!$A$2:$AQ$1002,COLUMN(K62)-4,0),VLOOKUP($A63,未改造信息!$A$2:$AQ$1002,COLUMN(K62)-4,0))</f>
        <v>护卫舰</v>
      </c>
      <c r="L63" s="442" t="str">
        <f>IF($H63="已改造",VLOOKUP($A63+1000,改造信息!$A$2:$AQ$1002,COLUMN(L62)-4,0),VLOOKUP($A63,未改造信息!$A$2:$AQ$1002,COLUMN(L62)-4,0))</f>
        <v>中型舰</v>
      </c>
      <c r="M63" s="442">
        <f>IF($H63="已改造",VLOOKUP($A63+1000,改造信息!$A$2:$AQ$1002,COLUMN(M62)-4,0),VLOOKUP($A63,未改造信息!$A$2:$AQ$1002,COLUMN(M62)-4,0))</f>
        <v>1</v>
      </c>
      <c r="N63" s="442">
        <f>IF($H63="已改造",VLOOKUP($A63+1000,改造信息!$A$2:$AQ$1002,COLUMN(N62)-4,0),VLOOKUP($A63,未改造信息!$A$2:$AQ$1002,COLUMN(N62)-4,0))</f>
        <v>2</v>
      </c>
      <c r="O63" s="442">
        <f>IF($H63="已改造",VLOOKUP($A63+1000,改造信息!$A$2:$AQ$1002,COLUMN(O62)-4,0),VLOOKUP($A63,未改造信息!$A$2:$AQ$1002,COLUMN(O62)-4,0))</f>
        <v>20</v>
      </c>
      <c r="P63" s="442">
        <f>IF($H63="已改造",VLOOKUP($A63+1000,改造信息!$A$2:$AQ$1002,COLUMN(P62)-4,0),VLOOKUP($A63,未改造信息!$A$2:$AQ$1002,COLUMN(P62)-4,0))</f>
        <v>0</v>
      </c>
      <c r="Q63" s="442">
        <f>IF($H63="已改造",VLOOKUP($A63+1000,改造信息!$A$2:$AQ$1002,COLUMN(Q62)-4,0),VLOOKUP($A63,未改造信息!$A$2:$AQ$1002,COLUMN(Q62)-4,0))</f>
        <v>41</v>
      </c>
      <c r="R63" s="442">
        <f>IF($H63="已改造",VLOOKUP($A63+1000,改造信息!$A$2:$AQ$1002,COLUMN(R62)-4,0),VLOOKUP($A63,未改造信息!$A$2:$AQ$1002,COLUMN(R62)-4,0))</f>
        <v>33</v>
      </c>
      <c r="S63" s="442">
        <f>IF($H63="已改造",VLOOKUP($A63+1000,改造信息!$A$2:$AQ$1002,COLUMN(S62)-4,0),VLOOKUP($A63,未改造信息!$A$2:$AQ$1002,COLUMN(S62)-4,0))</f>
        <v>56</v>
      </c>
      <c r="T63" s="442">
        <f>IF($H63="已改造",VLOOKUP($A63+1000,改造信息!$A$2:$AQ$1002,COLUMN(T62)-4,0),VLOOKUP($A63,未改造信息!$A$2:$AQ$1002,COLUMN(T62)-4,0))</f>
        <v>42</v>
      </c>
      <c r="U63" s="442">
        <f>IF($H63="已改造",VLOOKUP($A63+1000,改造信息!$A$2:$AQ$1002,COLUMN(U62)-4,0),VLOOKUP($A63,未改造信息!$A$2:$AQ$1002,COLUMN(U62)-4,0))</f>
        <v>64</v>
      </c>
      <c r="V63" s="442">
        <f>IF($H63="已改造",VLOOKUP($A63+1000,改造信息!$A$2:$AQ$1002,COLUMN(V62)-4,0),VLOOKUP($A63,未改造信息!$A$2:$AQ$1002,COLUMN(V62)-4,0))</f>
        <v>19</v>
      </c>
      <c r="W63" s="442">
        <f>IF($H63="已改造",VLOOKUP($A63+1000,改造信息!$A$2:$AQ$1002,COLUMN(W62)-4,0),VLOOKUP($A63,未改造信息!$A$2:$AQ$1002,COLUMN(W62)-4,0))</f>
        <v>60</v>
      </c>
      <c r="X63" s="442">
        <f>IF($H63="已改造",VLOOKUP($A63+1000,改造信息!$A$2:$AQ$1002,COLUMN(X62)-4,0),VLOOKUP($A63,未改造信息!$A$2:$AQ$1002,COLUMN(X62)-4,0))</f>
        <v>91</v>
      </c>
      <c r="Y63" s="442">
        <f>IF($H63="已改造",VLOOKUP($A63+1000,改造信息!$A$2:$AQ$1002,COLUMN(Y62)-4,0),VLOOKUP($A63,未改造信息!$A$2:$AQ$1002,COLUMN(Y62)-4,0))</f>
        <v>20</v>
      </c>
      <c r="Z63" s="442">
        <f>IF($H63="已改造",VLOOKUP($A63+1000,改造信息!$A$2:$AQ$1002,COLUMN(Z62)-4,0),VLOOKUP($A63,未改造信息!$A$2:$AQ$1002,COLUMN(Z62)-4,0))</f>
        <v>21.3</v>
      </c>
      <c r="AA63" s="442" t="str">
        <f>IF($H63="已改造",VLOOKUP($A63+1000,改造信息!$A$2:$AQ$1002,COLUMN(AA62)-4,0),VLOOKUP($A63,未改造信息!$A$2:$AQ$1002,COLUMN(AA62)-4,0))</f>
        <v>中</v>
      </c>
      <c r="AB63" s="442">
        <f>IF($H63="已改造",VLOOKUP($A63+1000,改造信息!$A$2:$AQ$1002,COLUMN(AB62)-4,0),VLOOKUP($A63,未改造信息!$A$2:$AQ$1002,COLUMN(AB62)-4,0))</f>
        <v>0</v>
      </c>
      <c r="AC63" s="442">
        <f>IF($H63="已改造",VLOOKUP($A63+1000,改造信息!$A$2:$AQ$1002,COLUMN(AC62)-4,0),VLOOKUP($A63,未改造信息!$A$2:$AQ$1002,COLUMN(AC62)-4,0))</f>
        <v>0</v>
      </c>
      <c r="AD63" s="442">
        <f>IF($H63="已改造",VLOOKUP($A63+1000,改造信息!$A$2:$AQ$1002,COLUMN(AD62)-4,0),VLOOKUP($A63,未改造信息!$A$2:$AQ$1002,COLUMN(AD62)-4,0))</f>
        <v>3</v>
      </c>
      <c r="AE63" s="446" t="str">
        <f>IF($H63="已改造",VLOOKUP($A63+1000,改造信息!$A$2:$AQ$1002,COLUMN(AE62)-4,0),VLOOKUP($A63,未改造信息!$A$2:$AQ$1002,COLUMN(AE62)-4,0))</f>
        <v>C国双联140毫米炮</v>
      </c>
      <c r="AF63" s="445" t="s">
        <v>92</v>
      </c>
      <c r="AG63" s="445" t="s">
        <v>92</v>
      </c>
      <c r="AH63" s="442">
        <f>IF($H63="已改造",VLOOKUP($A63+1000,改造信息!$A$2:$AQ$1002,COLUMN(AH62)-6,0),VLOOKUP($A63,未改造信息!$A$2:$AQ$1002,COLUMN(AH62)-6,0))</f>
        <v>15</v>
      </c>
      <c r="AI63" s="442">
        <f>IF($H63="已改造",VLOOKUP($A63+1000,改造信息!$A$2:$AQ$1002,COLUMN(AI62)-6,0),VLOOKUP($A63,未改造信息!$A$2:$AQ$1002,COLUMN(AI62)-6,0))</f>
        <v>20</v>
      </c>
      <c r="AJ63" s="442">
        <f>IF($H63="已改造",VLOOKUP($A63+1000,改造信息!$A$2:$AQ$1002,COLUMN(AJ62)-6,0),VLOOKUP($A63,未改造信息!$A$2:$AQ$1002,COLUMN(AJ62)-6,0))</f>
        <v>0.64</v>
      </c>
      <c r="AK63" s="442">
        <f>IF($H63="已改造",VLOOKUP($A63+1000,改造信息!$A$2:$AQ$1002,COLUMN(AK62)-6,0),VLOOKUP($A63,未改造信息!$A$2:$AQ$1002,COLUMN(AK62)-6,0))</f>
        <v>1.2</v>
      </c>
      <c r="AL63" s="442">
        <f>IF($H63="已改造",VLOOKUP($A63+1000,改造信息!$A$2:$AQ$1002,COLUMN(AL62)-6,0),VLOOKUP($A63,未改造信息!$A$2:$AQ$1002,COLUMN(AL62)-6,0))</f>
        <v>0.5</v>
      </c>
      <c r="AM63" s="445" t="s">
        <v>92</v>
      </c>
      <c r="AN63" s="445" t="s">
        <v>92</v>
      </c>
      <c r="AO63" s="442">
        <f>IF($H63="已改造",VLOOKUP($A63+1000,改造信息!$A$2:$AQ$1002,COLUMN(AO62)-8,0),VLOOKUP($A63,未改造信息!$A$2:$AQ$1002,COLUMN(AO62)-8,0))</f>
        <v>10</v>
      </c>
      <c r="AP63" s="442">
        <f>IF($H63="已改造",VLOOKUP($A63+1000,改造信息!$A$2:$AQ$1002,COLUMN(AP62)-8,0),VLOOKUP($A63,未改造信息!$A$2:$AQ$1002,COLUMN(AP62)-8,0))</f>
        <v>16</v>
      </c>
      <c r="AQ63" s="442">
        <f>IF($H63="已改造",VLOOKUP($A63+1000,改造信息!$A$2:$AQ$1002,COLUMN(AQ62)-8,0),VLOOKUP($A63,未改造信息!$A$2:$AQ$1002,COLUMN(AQ62)-8,0))</f>
        <v>10</v>
      </c>
      <c r="AR63" s="442">
        <f>IF($H63="已改造",VLOOKUP($A63+1000,改造信息!$A$2:$AQ$1002,COLUMN(AR62)-8,0),VLOOKUP($A63,未改造信息!$A$2:$AQ$1002,COLUMN(AR62)-8,0))</f>
        <v>0</v>
      </c>
      <c r="AS63" s="442">
        <f>IF($H63="已改造",VLOOKUP($A63+1000,改造信息!$A$2:$AQ$1002,COLUMN(AS62)-8,0),VLOOKUP($A63,未改造信息!$A$2:$AQ$1002,COLUMN(AS62)-8,0))</f>
        <v>8</v>
      </c>
      <c r="AT63" s="442">
        <f>IF($H63="已改造",VLOOKUP($A63+1000,改造信息!$A$2:$AQ$1002,COLUMN(AT62)-8,0),VLOOKUP($A63,未改造信息!$A$2:$AQ$1002,COLUMN(AT62)-8,0))</f>
        <v>16</v>
      </c>
      <c r="AU63" s="442">
        <f>IF($H63="已改造",VLOOKUP($A63+1000,改造信息!$A$2:$AQ$1002,COLUMN(AU62)-8,0),VLOOKUP($A63,未改造信息!$A$2:$AQ$1002,COLUMN(AU62)-8,0))</f>
        <v>7</v>
      </c>
      <c r="AV63" s="442">
        <f>IF($H63="已改造",VLOOKUP($A63+1000,改造信息!$A$2:$AQ$1002,COLUMN(AV62)-8,0),VLOOKUP($A63,未改造信息!$A$2:$AQ$1002,COLUMN(AV62)-8,0))</f>
        <v>6</v>
      </c>
      <c r="AW63" s="445" t="s">
        <v>92</v>
      </c>
      <c r="AX63" s="445" t="s">
        <v>92</v>
      </c>
      <c r="AY63" s="442">
        <f>IF($H63="已改造",VLOOKUP($A63+1000,改造信息!$A$2:$AQ$1002,COLUMN(AY62)-10,0),VLOOKUP($A63,未改造信息!$A$2:$AQ$1002,COLUMN(AY62)-10,0))</f>
        <v>0</v>
      </c>
      <c r="AZ63" s="442">
        <f>IF($H63="已改造",VLOOKUP($A63+1000,改造信息!$A$2:$AQ$1002,COLUMN(AZ62)-10,0),VLOOKUP($A63,未改造信息!$A$2:$AQ$1002,COLUMN(AZ62)-10,0))</f>
        <v>0</v>
      </c>
      <c r="BA63" s="445" t="s">
        <v>92</v>
      </c>
      <c r="BB63" s="445" t="s">
        <v>92</v>
      </c>
      <c r="BC63" s="446" t="str">
        <f>IF($H63="尚未改造",VLOOKUP($A63,未改造信息!$A$2:$AQ$1002,COLUMN(BC62)-12,0),"0")</f>
        <v>等级50|巡洋核心9|油400|钢400</v>
      </c>
      <c r="BD63" s="442">
        <f>VLOOKUP($A63,未改造信息!$A$2:$BA$1002,COLUMN(BD62)-12,0)</f>
        <v>0</v>
      </c>
      <c r="BE63" s="442" t="s">
        <v>99</v>
      </c>
      <c r="BF63" s="445" t="s">
        <v>92</v>
      </c>
      <c r="BG63" s="445" t="s">
        <v>92</v>
      </c>
      <c r="BH63" s="446"/>
      <c r="BI63" s="442"/>
      <c r="BK63" s="446"/>
      <c r="BL63" s="442"/>
      <c r="BN63" s="446"/>
      <c r="BO63" s="442"/>
      <c r="BQ63" s="445" t="s">
        <v>92</v>
      </c>
      <c r="BR63" s="442"/>
      <c r="BS63" s="442"/>
      <c r="BT63" s="442"/>
      <c r="BU63" s="442"/>
      <c r="BV63" s="442"/>
    </row>
    <row r="64" spans="1:74">
      <c r="A64" s="442">
        <v>62</v>
      </c>
      <c r="B64" s="442" t="str">
        <f>IF($H64="已改造",VLOOKUP($A64+1000,改造信息!$A$2:$AQ$1002,COLUMN(B63),0),VLOOKUP($A64,未改造信息!$A$2:$AQ$1002,COLUMN(B63),0))</f>
        <v>E</v>
      </c>
      <c r="C64" s="442" t="str">
        <f>IF($H64="已改造",VLOOKUP($A64+1000,改造信息!$A$2:$AQ$1002,COLUMN(C63),0),VLOOKUP($A64,未改造信息!$A$2:$AQ$1002,COLUMN(C63),0))</f>
        <v>浅水重炮舰</v>
      </c>
      <c r="D64" s="442">
        <f>IF($H64="已改造",VLOOKUP($A64+1000,改造信息!$A$2:$AQ$1002,COLUMN(D63),0),VLOOKUP($A64,未改造信息!$A$2:$AQ$1002,COLUMN(D63),0))</f>
        <v>3</v>
      </c>
      <c r="E64" s="442" t="str">
        <f>IF($H64="已改造",VLOOKUP($A64+1000,改造信息!$A$2:$AQ$1002,COLUMN(E63),0),VLOOKUP($A64,未改造信息!$A$2:$AQ$1002,COLUMN(E63),0))</f>
        <v>罗伯茨</v>
      </c>
      <c r="F64" s="442" t="str">
        <f>VLOOKUP(A64,未改造信息!$A$2:$F$1000,COLUMN(F63),0)</f>
        <v>未拥有</v>
      </c>
      <c r="H64" s="442" t="str">
        <f>IF(COUNTIF(改造信息!$A$2:$A$196,A64+1000),IF(VLOOKUP(A64+1000,改造信息!$A$2:$F$502,6,0)="已拥有","已改造","尚未改造"),"未开放改造")</f>
        <v>尚未改造</v>
      </c>
      <c r="I64" s="442" t="str">
        <f t="shared" si="0"/>
        <v>E1~E2 打捞可获取</v>
      </c>
      <c r="J64" s="445" t="s">
        <v>92</v>
      </c>
      <c r="K64" s="442" t="str">
        <f>IF($H64="已改造",VLOOKUP($A64+1000,改造信息!$A$2:$AQ$1002,COLUMN(K63)-4,0),VLOOKUP($A64,未改造信息!$A$2:$AQ$1002,COLUMN(K63)-4,0))</f>
        <v>护卫舰</v>
      </c>
      <c r="L64" s="442" t="str">
        <f>IF($H64="已改造",VLOOKUP($A64+1000,改造信息!$A$2:$AQ$1002,COLUMN(L63)-4,0),VLOOKUP($A64,未改造信息!$A$2:$AQ$1002,COLUMN(L63)-4,0))</f>
        <v>小型舰</v>
      </c>
      <c r="M64" s="442">
        <f>IF($H64="已改造",VLOOKUP($A64+1000,改造信息!$A$2:$AQ$1002,COLUMN(M63)-4,0),VLOOKUP($A64,未改造信息!$A$2:$AQ$1002,COLUMN(M63)-4,0))</f>
        <v>1</v>
      </c>
      <c r="N64" s="442">
        <f>IF($H64="已改造",VLOOKUP($A64+1000,改造信息!$A$2:$AQ$1002,COLUMN(N63)-4,0),VLOOKUP($A64,未改造信息!$A$2:$AQ$1002,COLUMN(N63)-4,0))</f>
        <v>2</v>
      </c>
      <c r="O64" s="442">
        <f>IF($H64="已改造",VLOOKUP($A64+1000,改造信息!$A$2:$AQ$1002,COLUMN(O63)-4,0),VLOOKUP($A64,未改造信息!$A$2:$AQ$1002,COLUMN(O63)-4,0))</f>
        <v>28</v>
      </c>
      <c r="P64" s="442">
        <f>IF($H64="已改造",VLOOKUP($A64+1000,改造信息!$A$2:$AQ$1002,COLUMN(P63)-4,0),VLOOKUP($A64,未改造信息!$A$2:$AQ$1002,COLUMN(P63)-4,0))</f>
        <v>0</v>
      </c>
      <c r="Q64" s="442">
        <f>IF($H64="已改造",VLOOKUP($A64+1000,改造信息!$A$2:$AQ$1002,COLUMN(Q63)-4,0),VLOOKUP($A64,未改造信息!$A$2:$AQ$1002,COLUMN(Q63)-4,0))</f>
        <v>56</v>
      </c>
      <c r="R64" s="442">
        <f>IF($H64="已改造",VLOOKUP($A64+1000,改造信息!$A$2:$AQ$1002,COLUMN(R63)-4,0),VLOOKUP($A64,未改造信息!$A$2:$AQ$1002,COLUMN(R63)-4,0))</f>
        <v>52</v>
      </c>
      <c r="S64" s="442">
        <f>IF($H64="已改造",VLOOKUP($A64+1000,改造信息!$A$2:$AQ$1002,COLUMN(S63)-4,0),VLOOKUP($A64,未改造信息!$A$2:$AQ$1002,COLUMN(S63)-4,0))</f>
        <v>0</v>
      </c>
      <c r="T64" s="442">
        <f>IF($H64="已改造",VLOOKUP($A64+1000,改造信息!$A$2:$AQ$1002,COLUMN(T63)-4,0),VLOOKUP($A64,未改造信息!$A$2:$AQ$1002,COLUMN(T63)-4,0))</f>
        <v>54</v>
      </c>
      <c r="U64" s="442">
        <f>IF($H64="已改造",VLOOKUP($A64+1000,改造信息!$A$2:$AQ$1002,COLUMN(U63)-4,0),VLOOKUP($A64,未改造信息!$A$2:$AQ$1002,COLUMN(U63)-4,0))</f>
        <v>0</v>
      </c>
      <c r="V64" s="442">
        <f>IF($H64="已改造",VLOOKUP($A64+1000,改造信息!$A$2:$AQ$1002,COLUMN(V63)-4,0),VLOOKUP($A64,未改造信息!$A$2:$AQ$1002,COLUMN(V63)-4,0))</f>
        <v>21</v>
      </c>
      <c r="W64" s="442">
        <f>IF($H64="已改造",VLOOKUP($A64+1000,改造信息!$A$2:$AQ$1002,COLUMN(W63)-4,0),VLOOKUP($A64,未改造信息!$A$2:$AQ$1002,COLUMN(W63)-4,0))</f>
        <v>43</v>
      </c>
      <c r="X64" s="442">
        <f>IF($H64="已改造",VLOOKUP($A64+1000,改造信息!$A$2:$AQ$1002,COLUMN(X63)-4,0),VLOOKUP($A64,未改造信息!$A$2:$AQ$1002,COLUMN(X63)-4,0))</f>
        <v>87</v>
      </c>
      <c r="Y64" s="442">
        <f>IF($H64="已改造",VLOOKUP($A64+1000,改造信息!$A$2:$AQ$1002,COLUMN(Y63)-4,0),VLOOKUP($A64,未改造信息!$A$2:$AQ$1002,COLUMN(Y63)-4,0))</f>
        <v>20</v>
      </c>
      <c r="Z64" s="442">
        <f>IF($H64="已改造",VLOOKUP($A64+1000,改造信息!$A$2:$AQ$1002,COLUMN(Z63)-4,0),VLOOKUP($A64,未改造信息!$A$2:$AQ$1002,COLUMN(Z63)-4,0))</f>
        <v>12.2</v>
      </c>
      <c r="AA64" s="442" t="str">
        <f>IF($H64="已改造",VLOOKUP($A64+1000,改造信息!$A$2:$AQ$1002,COLUMN(AA63)-4,0),VLOOKUP($A64,未改造信息!$A$2:$AQ$1002,COLUMN(AA63)-4,0))</f>
        <v>长</v>
      </c>
      <c r="AB64" s="442">
        <f>IF($H64="已改造",VLOOKUP($A64+1000,改造信息!$A$2:$AQ$1002,COLUMN(AB63)-4,0),VLOOKUP($A64,未改造信息!$A$2:$AQ$1002,COLUMN(AB63)-4,0))</f>
        <v>0</v>
      </c>
      <c r="AC64" s="442">
        <f>IF($H64="已改造",VLOOKUP($A64+1000,改造信息!$A$2:$AQ$1002,COLUMN(AC63)-4,0),VLOOKUP($A64,未改造信息!$A$2:$AQ$1002,COLUMN(AC63)-4,0))</f>
        <v>0</v>
      </c>
      <c r="AD64" s="442">
        <f>IF($H64="已改造",VLOOKUP($A64+1000,改造信息!$A$2:$AQ$1002,COLUMN(AD63)-4,0),VLOOKUP($A64,未改造信息!$A$2:$AQ$1002,COLUMN(AD63)-4,0))</f>
        <v>2</v>
      </c>
      <c r="AE64" s="446" t="str">
        <f>IF($H64="已改造",VLOOKUP($A64+1000,改造信息!$A$2:$AQ$1002,COLUMN(AE63)-4,0),VLOOKUP($A64,未改造信息!$A$2:$AQ$1002,COLUMN(AE63)-4,0))</f>
        <v>E国双联15英寸炮</v>
      </c>
      <c r="AF64" s="445" t="s">
        <v>92</v>
      </c>
      <c r="AG64" s="445" t="s">
        <v>92</v>
      </c>
      <c r="AH64" s="442">
        <f>IF($H64="已改造",VLOOKUP($A64+1000,改造信息!$A$2:$AQ$1002,COLUMN(AH63)-6,0),VLOOKUP($A64,未改造信息!$A$2:$AQ$1002,COLUMN(AH63)-6,0))</f>
        <v>15</v>
      </c>
      <c r="AI64" s="442">
        <f>IF($H64="已改造",VLOOKUP($A64+1000,改造信息!$A$2:$AQ$1002,COLUMN(AI63)-6,0),VLOOKUP($A64,未改造信息!$A$2:$AQ$1002,COLUMN(AI63)-6,0))</f>
        <v>30</v>
      </c>
      <c r="AJ64" s="442">
        <f>IF($H64="已改造",VLOOKUP($A64+1000,改造信息!$A$2:$AQ$1002,COLUMN(AJ63)-6,0),VLOOKUP($A64,未改造信息!$A$2:$AQ$1002,COLUMN(AJ63)-6,0))</f>
        <v>0.64</v>
      </c>
      <c r="AK64" s="442">
        <f>IF($H64="已改造",VLOOKUP($A64+1000,改造信息!$A$2:$AQ$1002,COLUMN(AK63)-6,0),VLOOKUP($A64,未改造信息!$A$2:$AQ$1002,COLUMN(AK63)-6,0))</f>
        <v>1.2</v>
      </c>
      <c r="AL64" s="442">
        <f>IF($H64="已改造",VLOOKUP($A64+1000,改造信息!$A$2:$AQ$1002,COLUMN(AL63)-6,0),VLOOKUP($A64,未改造信息!$A$2:$AQ$1002,COLUMN(AL63)-6,0))</f>
        <v>0.5</v>
      </c>
      <c r="AM64" s="445" t="s">
        <v>92</v>
      </c>
      <c r="AN64" s="445" t="s">
        <v>92</v>
      </c>
      <c r="AO64" s="442">
        <f>IF($H64="已改造",VLOOKUP($A64+1000,改造信息!$A$2:$AQ$1002,COLUMN(AO63)-8,0),VLOOKUP($A64,未改造信息!$A$2:$AQ$1002,COLUMN(AO63)-8,0))</f>
        <v>20</v>
      </c>
      <c r="AP64" s="442">
        <f>IF($H64="已改造",VLOOKUP($A64+1000,改造信息!$A$2:$AQ$1002,COLUMN(AP63)-8,0),VLOOKUP($A64,未改造信息!$A$2:$AQ$1002,COLUMN(AP63)-8,0))</f>
        <v>20</v>
      </c>
      <c r="AQ64" s="442">
        <f>IF($H64="已改造",VLOOKUP($A64+1000,改造信息!$A$2:$AQ$1002,COLUMN(AQ63)-8,0),VLOOKUP($A64,未改造信息!$A$2:$AQ$1002,COLUMN(AQ63)-8,0))</f>
        <v>30</v>
      </c>
      <c r="AR64" s="442">
        <f>IF($H64="已改造",VLOOKUP($A64+1000,改造信息!$A$2:$AQ$1002,COLUMN(AR63)-8,0),VLOOKUP($A64,未改造信息!$A$2:$AQ$1002,COLUMN(AR63)-8,0))</f>
        <v>0</v>
      </c>
      <c r="AS64" s="442">
        <f>IF($H64="已改造",VLOOKUP($A64+1000,改造信息!$A$2:$AQ$1002,COLUMN(AS63)-8,0),VLOOKUP($A64,未改造信息!$A$2:$AQ$1002,COLUMN(AS63)-8,0))</f>
        <v>30</v>
      </c>
      <c r="AT64" s="442">
        <f>IF($H64="已改造",VLOOKUP($A64+1000,改造信息!$A$2:$AQ$1002,COLUMN(AT63)-8,0),VLOOKUP($A64,未改造信息!$A$2:$AQ$1002,COLUMN(AT63)-8,0))</f>
        <v>0</v>
      </c>
      <c r="AU64" s="442">
        <f>IF($H64="已改造",VLOOKUP($A64+1000,改造信息!$A$2:$AQ$1002,COLUMN(AU63)-8,0),VLOOKUP($A64,未改造信息!$A$2:$AQ$1002,COLUMN(AU63)-8,0))</f>
        <v>32</v>
      </c>
      <c r="AV64" s="442">
        <f>IF($H64="已改造",VLOOKUP($A64+1000,改造信息!$A$2:$AQ$1002,COLUMN(AV63)-8,0),VLOOKUP($A64,未改造信息!$A$2:$AQ$1002,COLUMN(AV63)-8,0))</f>
        <v>0</v>
      </c>
      <c r="AW64" s="445" t="s">
        <v>92</v>
      </c>
      <c r="AX64" s="445" t="s">
        <v>92</v>
      </c>
      <c r="AY64" s="442">
        <f>IF($H64="已改造",VLOOKUP($A64+1000,改造信息!$A$2:$AQ$1002,COLUMN(AY63)-10,0),VLOOKUP($A64,未改造信息!$A$2:$AQ$1002,COLUMN(AY63)-10,0))</f>
        <v>0</v>
      </c>
      <c r="AZ64" s="442">
        <f>IF($H64="已改造",VLOOKUP($A64+1000,改造信息!$A$2:$AQ$1002,COLUMN(AZ63)-10,0),VLOOKUP($A64,未改造信息!$A$2:$AQ$1002,COLUMN(AZ63)-10,0))</f>
        <v>0</v>
      </c>
      <c r="BA64" s="445" t="s">
        <v>92</v>
      </c>
      <c r="BB64" s="445" t="s">
        <v>92</v>
      </c>
      <c r="BC64" s="446" t="str">
        <f>IF($H64="尚未改造",VLOOKUP($A64,未改造信息!$A$2:$AQ$1002,COLUMN(BC63)-12,0),"0")</f>
        <v>等级50|战列核心8|油800|弹600|钢400</v>
      </c>
      <c r="BD64" s="442">
        <f>VLOOKUP($A64,未改造信息!$A$2:$BA$1002,COLUMN(BD63)-12,0)</f>
        <v>0</v>
      </c>
      <c r="BE64" s="442" t="s">
        <v>98</v>
      </c>
      <c r="BF64" s="445" t="s">
        <v>92</v>
      </c>
      <c r="BG64" s="445" t="s">
        <v>92</v>
      </c>
      <c r="BH64" s="446"/>
      <c r="BI64" s="442"/>
      <c r="BK64" s="446"/>
      <c r="BL64" s="442"/>
      <c r="BN64" s="446"/>
      <c r="BO64" s="442"/>
      <c r="BQ64" s="445" t="s">
        <v>92</v>
      </c>
      <c r="BR64" s="442"/>
      <c r="BS64" s="442"/>
      <c r="BT64" s="442"/>
      <c r="BU64" s="442"/>
      <c r="BV64" s="442"/>
    </row>
    <row r="65" spans="1:74">
      <c r="A65" s="442">
        <v>63</v>
      </c>
      <c r="B65" s="442" t="str">
        <f>IF($H65="已改造",VLOOKUP($A65+1000,改造信息!$A$2:$AQ$1002,COLUMN(B64),0),VLOOKUP($A65,未改造信息!$A$2:$AQ$1002,COLUMN(B64),0))</f>
        <v>E</v>
      </c>
      <c r="C65" s="442" t="str">
        <f>IF($H65="已改造",VLOOKUP($A65+1000,改造信息!$A$2:$AQ$1002,COLUMN(C64),0),VLOOKUP($A65,未改造信息!$A$2:$AQ$1002,COLUMN(C64),0))</f>
        <v>浅水重炮舰</v>
      </c>
      <c r="D65" s="442">
        <f>IF($H65="已改造",VLOOKUP($A65+1000,改造信息!$A$2:$AQ$1002,COLUMN(D64),0),VLOOKUP($A65,未改造信息!$A$2:$AQ$1002,COLUMN(D64),0))</f>
        <v>3</v>
      </c>
      <c r="E65" s="442" t="str">
        <f>IF($H65="已改造",VLOOKUP($A65+1000,改造信息!$A$2:$AQ$1002,COLUMN(E64),0),VLOOKUP($A65,未改造信息!$A$2:$AQ$1002,COLUMN(E64),0))</f>
        <v>阿贝克隆比</v>
      </c>
      <c r="F65" s="442" t="str">
        <f>VLOOKUP(A65,未改造信息!$A$2:$F$1000,COLUMN(F64),0)</f>
        <v>未拥有</v>
      </c>
      <c r="H65" s="442" t="str">
        <f>IF(COUNTIF(改造信息!$A$2:$A$196,A65+1000),IF(VLOOKUP(A65+1000,改造信息!$A$2:$F$502,6,0)="已拥有","已改造","尚未改造"),"未开放改造")</f>
        <v>尚未改造</v>
      </c>
      <c r="I65" s="442" t="str">
        <f t="shared" si="0"/>
        <v>E1~E2 打捞可获取</v>
      </c>
      <c r="J65" s="445" t="s">
        <v>92</v>
      </c>
      <c r="K65" s="442" t="str">
        <f>IF($H65="已改造",VLOOKUP($A65+1000,改造信息!$A$2:$AQ$1002,COLUMN(K64)-4,0),VLOOKUP($A65,未改造信息!$A$2:$AQ$1002,COLUMN(K64)-4,0))</f>
        <v>护卫舰</v>
      </c>
      <c r="L65" s="442" t="str">
        <f>IF($H65="已改造",VLOOKUP($A65+1000,改造信息!$A$2:$AQ$1002,COLUMN(L64)-4,0),VLOOKUP($A65,未改造信息!$A$2:$AQ$1002,COLUMN(L64)-4,0))</f>
        <v>小型舰</v>
      </c>
      <c r="M65" s="442">
        <f>IF($H65="已改造",VLOOKUP($A65+1000,改造信息!$A$2:$AQ$1002,COLUMN(M64)-4,0),VLOOKUP($A65,未改造信息!$A$2:$AQ$1002,COLUMN(M64)-4,0))</f>
        <v>1</v>
      </c>
      <c r="N65" s="442">
        <f>IF($H65="已改造",VLOOKUP($A65+1000,改造信息!$A$2:$AQ$1002,COLUMN(N64)-4,0),VLOOKUP($A65,未改造信息!$A$2:$AQ$1002,COLUMN(N64)-4,0))</f>
        <v>2</v>
      </c>
      <c r="O65" s="442">
        <f>IF($H65="已改造",VLOOKUP($A65+1000,改造信息!$A$2:$AQ$1002,COLUMN(O64)-4,0),VLOOKUP($A65,未改造信息!$A$2:$AQ$1002,COLUMN(O64)-4,0))</f>
        <v>28</v>
      </c>
      <c r="P65" s="442">
        <f>IF($H65="已改造",VLOOKUP($A65+1000,改造信息!$A$2:$AQ$1002,COLUMN(P64)-4,0),VLOOKUP($A65,未改造信息!$A$2:$AQ$1002,COLUMN(P64)-4,0))</f>
        <v>0</v>
      </c>
      <c r="Q65" s="442">
        <f>IF($H65="已改造",VLOOKUP($A65+1000,改造信息!$A$2:$AQ$1002,COLUMN(Q64)-4,0),VLOOKUP($A65,未改造信息!$A$2:$AQ$1002,COLUMN(Q64)-4,0))</f>
        <v>56</v>
      </c>
      <c r="R65" s="442">
        <f>IF($H65="已改造",VLOOKUP($A65+1000,改造信息!$A$2:$AQ$1002,COLUMN(R64)-4,0),VLOOKUP($A65,未改造信息!$A$2:$AQ$1002,COLUMN(R64)-4,0))</f>
        <v>52</v>
      </c>
      <c r="S65" s="442">
        <f>IF($H65="已改造",VLOOKUP($A65+1000,改造信息!$A$2:$AQ$1002,COLUMN(S64)-4,0),VLOOKUP($A65,未改造信息!$A$2:$AQ$1002,COLUMN(S64)-4,0))</f>
        <v>0</v>
      </c>
      <c r="T65" s="442">
        <f>IF($H65="已改造",VLOOKUP($A65+1000,改造信息!$A$2:$AQ$1002,COLUMN(T64)-4,0),VLOOKUP($A65,未改造信息!$A$2:$AQ$1002,COLUMN(T64)-4,0))</f>
        <v>54</v>
      </c>
      <c r="U65" s="442">
        <f>IF($H65="已改造",VLOOKUP($A65+1000,改造信息!$A$2:$AQ$1002,COLUMN(U64)-4,0),VLOOKUP($A65,未改造信息!$A$2:$AQ$1002,COLUMN(U64)-4,0))</f>
        <v>0</v>
      </c>
      <c r="V65" s="442">
        <f>IF($H65="已改造",VLOOKUP($A65+1000,改造信息!$A$2:$AQ$1002,COLUMN(V64)-4,0),VLOOKUP($A65,未改造信息!$A$2:$AQ$1002,COLUMN(V64)-4,0))</f>
        <v>21</v>
      </c>
      <c r="W65" s="442">
        <f>IF($H65="已改造",VLOOKUP($A65+1000,改造信息!$A$2:$AQ$1002,COLUMN(W64)-4,0),VLOOKUP($A65,未改造信息!$A$2:$AQ$1002,COLUMN(W64)-4,0))</f>
        <v>43</v>
      </c>
      <c r="X65" s="442">
        <f>IF($H65="已改造",VLOOKUP($A65+1000,改造信息!$A$2:$AQ$1002,COLUMN(X64)-4,0),VLOOKUP($A65,未改造信息!$A$2:$AQ$1002,COLUMN(X64)-4,0))</f>
        <v>87</v>
      </c>
      <c r="Y65" s="442">
        <f>IF($H65="已改造",VLOOKUP($A65+1000,改造信息!$A$2:$AQ$1002,COLUMN(Y64)-4,0),VLOOKUP($A65,未改造信息!$A$2:$AQ$1002,COLUMN(Y64)-4,0))</f>
        <v>18</v>
      </c>
      <c r="Z65" s="442">
        <f>IF($H65="已改造",VLOOKUP($A65+1000,改造信息!$A$2:$AQ$1002,COLUMN(Z64)-4,0),VLOOKUP($A65,未改造信息!$A$2:$AQ$1002,COLUMN(Z64)-4,0))</f>
        <v>12.2</v>
      </c>
      <c r="AA65" s="442" t="str">
        <f>IF($H65="已改造",VLOOKUP($A65+1000,改造信息!$A$2:$AQ$1002,COLUMN(AA64)-4,0),VLOOKUP($A65,未改造信息!$A$2:$AQ$1002,COLUMN(AA64)-4,0))</f>
        <v>长</v>
      </c>
      <c r="AB65" s="442">
        <f>IF($H65="已改造",VLOOKUP($A65+1000,改造信息!$A$2:$AQ$1002,COLUMN(AB64)-4,0),VLOOKUP($A65,未改造信息!$A$2:$AQ$1002,COLUMN(AB64)-4,0))</f>
        <v>0</v>
      </c>
      <c r="AC65" s="442">
        <f>IF($H65="已改造",VLOOKUP($A65+1000,改造信息!$A$2:$AQ$1002,COLUMN(AC64)-4,0),VLOOKUP($A65,未改造信息!$A$2:$AQ$1002,COLUMN(AC64)-4,0))</f>
        <v>0</v>
      </c>
      <c r="AD65" s="442">
        <f>IF($H65="已改造",VLOOKUP($A65+1000,改造信息!$A$2:$AQ$1002,COLUMN(AD64)-4,0),VLOOKUP($A65,未改造信息!$A$2:$AQ$1002,COLUMN(AD64)-4,0))</f>
        <v>2</v>
      </c>
      <c r="AE65" s="446" t="str">
        <f>IF($H65="已改造",VLOOKUP($A65+1000,改造信息!$A$2:$AQ$1002,COLUMN(AE64)-4,0),VLOOKUP($A65,未改造信息!$A$2:$AQ$1002,COLUMN(AE64)-4,0))</f>
        <v>E国双联15英寸炮</v>
      </c>
      <c r="AF65" s="445" t="s">
        <v>92</v>
      </c>
      <c r="AG65" s="445" t="s">
        <v>92</v>
      </c>
      <c r="AH65" s="442">
        <f>IF($H65="已改造",VLOOKUP($A65+1000,改造信息!$A$2:$AQ$1002,COLUMN(AH64)-6,0),VLOOKUP($A65,未改造信息!$A$2:$AQ$1002,COLUMN(AH64)-6,0))</f>
        <v>15</v>
      </c>
      <c r="AI65" s="442">
        <f>IF($H65="已改造",VLOOKUP($A65+1000,改造信息!$A$2:$AQ$1002,COLUMN(AI64)-6,0),VLOOKUP($A65,未改造信息!$A$2:$AQ$1002,COLUMN(AI64)-6,0))</f>
        <v>30</v>
      </c>
      <c r="AJ65" s="442">
        <f>IF($H65="已改造",VLOOKUP($A65+1000,改造信息!$A$2:$AQ$1002,COLUMN(AJ64)-6,0),VLOOKUP($A65,未改造信息!$A$2:$AQ$1002,COLUMN(AJ64)-6,0))</f>
        <v>0.64</v>
      </c>
      <c r="AK65" s="442">
        <f>IF($H65="已改造",VLOOKUP($A65+1000,改造信息!$A$2:$AQ$1002,COLUMN(AK64)-6,0),VLOOKUP($A65,未改造信息!$A$2:$AQ$1002,COLUMN(AK64)-6,0))</f>
        <v>1.2</v>
      </c>
      <c r="AL65" s="442">
        <f>IF($H65="已改造",VLOOKUP($A65+1000,改造信息!$A$2:$AQ$1002,COLUMN(AL64)-6,0),VLOOKUP($A65,未改造信息!$A$2:$AQ$1002,COLUMN(AL64)-6,0))</f>
        <v>0.5</v>
      </c>
      <c r="AM65" s="445" t="s">
        <v>92</v>
      </c>
      <c r="AN65" s="445" t="s">
        <v>92</v>
      </c>
      <c r="AO65" s="442">
        <f>IF($H65="已改造",VLOOKUP($A65+1000,改造信息!$A$2:$AQ$1002,COLUMN(AO64)-8,0),VLOOKUP($A65,未改造信息!$A$2:$AQ$1002,COLUMN(AO64)-8,0))</f>
        <v>20</v>
      </c>
      <c r="AP65" s="442">
        <f>IF($H65="已改造",VLOOKUP($A65+1000,改造信息!$A$2:$AQ$1002,COLUMN(AP64)-8,0),VLOOKUP($A65,未改造信息!$A$2:$AQ$1002,COLUMN(AP64)-8,0))</f>
        <v>20</v>
      </c>
      <c r="AQ65" s="442">
        <f>IF($H65="已改造",VLOOKUP($A65+1000,改造信息!$A$2:$AQ$1002,COLUMN(AQ64)-8,0),VLOOKUP($A65,未改造信息!$A$2:$AQ$1002,COLUMN(AQ64)-8,0))</f>
        <v>30</v>
      </c>
      <c r="AR65" s="442">
        <f>IF($H65="已改造",VLOOKUP($A65+1000,改造信息!$A$2:$AQ$1002,COLUMN(AR64)-8,0),VLOOKUP($A65,未改造信息!$A$2:$AQ$1002,COLUMN(AR64)-8,0))</f>
        <v>0</v>
      </c>
      <c r="AS65" s="442">
        <f>IF($H65="已改造",VLOOKUP($A65+1000,改造信息!$A$2:$AQ$1002,COLUMN(AS64)-8,0),VLOOKUP($A65,未改造信息!$A$2:$AQ$1002,COLUMN(AS64)-8,0))</f>
        <v>30</v>
      </c>
      <c r="AT65" s="442">
        <f>IF($H65="已改造",VLOOKUP($A65+1000,改造信息!$A$2:$AQ$1002,COLUMN(AT64)-8,0),VLOOKUP($A65,未改造信息!$A$2:$AQ$1002,COLUMN(AT64)-8,0))</f>
        <v>0</v>
      </c>
      <c r="AU65" s="442">
        <f>IF($H65="已改造",VLOOKUP($A65+1000,改造信息!$A$2:$AQ$1002,COLUMN(AU64)-8,0),VLOOKUP($A65,未改造信息!$A$2:$AQ$1002,COLUMN(AU64)-8,0))</f>
        <v>32</v>
      </c>
      <c r="AV65" s="442">
        <f>IF($H65="已改造",VLOOKUP($A65+1000,改造信息!$A$2:$AQ$1002,COLUMN(AV64)-8,0),VLOOKUP($A65,未改造信息!$A$2:$AQ$1002,COLUMN(AV64)-8,0))</f>
        <v>0</v>
      </c>
      <c r="AW65" s="445" t="s">
        <v>92</v>
      </c>
      <c r="AX65" s="445" t="s">
        <v>92</v>
      </c>
      <c r="AY65" s="442">
        <f>IF($H65="已改造",VLOOKUP($A65+1000,改造信息!$A$2:$AQ$1002,COLUMN(AY64)-10,0),VLOOKUP($A65,未改造信息!$A$2:$AQ$1002,COLUMN(AY64)-10,0))</f>
        <v>0</v>
      </c>
      <c r="AZ65" s="442">
        <f>IF($H65="已改造",VLOOKUP($A65+1000,改造信息!$A$2:$AQ$1002,COLUMN(AZ64)-10,0),VLOOKUP($A65,未改造信息!$A$2:$AQ$1002,COLUMN(AZ64)-10,0))</f>
        <v>0</v>
      </c>
      <c r="BA65" s="445" t="s">
        <v>92</v>
      </c>
      <c r="BB65" s="445" t="s">
        <v>92</v>
      </c>
      <c r="BC65" s="446" t="str">
        <f>IF($H65="尚未改造",VLOOKUP($A65,未改造信息!$A$2:$AQ$1002,COLUMN(BC64)-12,0),"0")</f>
        <v>等级50|战列核心8|油800|弹600|钢400</v>
      </c>
      <c r="BD65" s="442">
        <f>VLOOKUP($A65,未改造信息!$A$2:$BA$1002,COLUMN(BD64)-12,0)</f>
        <v>0</v>
      </c>
      <c r="BE65" s="442" t="s">
        <v>98</v>
      </c>
      <c r="BF65" s="445" t="s">
        <v>92</v>
      </c>
      <c r="BG65" s="445" t="s">
        <v>92</v>
      </c>
      <c r="BH65" s="446"/>
      <c r="BI65" s="442"/>
      <c r="BK65" s="446"/>
      <c r="BL65" s="442"/>
      <c r="BN65" s="446"/>
      <c r="BO65" s="442"/>
      <c r="BQ65" s="445" t="s">
        <v>92</v>
      </c>
      <c r="BR65" s="442"/>
      <c r="BS65" s="442"/>
      <c r="BT65" s="442"/>
      <c r="BU65" s="442"/>
      <c r="BV65" s="442"/>
    </row>
    <row r="66" spans="1:74">
      <c r="A66" s="442">
        <v>64</v>
      </c>
      <c r="B66" s="442" t="str">
        <f>IF($H66="已改造",VLOOKUP($A66+1000,改造信息!$A$2:$AQ$1002,COLUMN(B65),0),VLOOKUP($A66,未改造信息!$A$2:$AQ$1002,COLUMN(B65),0))</f>
        <v>J</v>
      </c>
      <c r="C66" s="442" t="str">
        <f>IF($H66="已改造",VLOOKUP($A66+1000,改造信息!$A$2:$AQ$1002,COLUMN(C65),0),VLOOKUP($A66,未改造信息!$A$2:$AQ$1002,COLUMN(C65),0))</f>
        <v>驱逐舰</v>
      </c>
      <c r="D66" s="442">
        <f>IF($H66="已改造",VLOOKUP($A66+1000,改造信息!$A$2:$AQ$1002,COLUMN(D65),0),VLOOKUP($A66,未改造信息!$A$2:$AQ$1002,COLUMN(D65),0))</f>
        <v>2</v>
      </c>
      <c r="E66" s="442" t="str">
        <f>IF($H66="已改造",VLOOKUP($A66+1000,改造信息!$A$2:$AQ$1002,COLUMN(E65),0),VLOOKUP($A66,未改造信息!$A$2:$AQ$1002,COLUMN(E65),0))</f>
        <v>吹雪</v>
      </c>
      <c r="F66" s="442" t="str">
        <f>VLOOKUP(A66,未改造信息!$A$2:$F$1000,COLUMN(F65),0)</f>
        <v>未拥有</v>
      </c>
      <c r="H66" s="442" t="str">
        <f>IF(COUNTIF(改造信息!$A$2:$A$196,A66+1000),IF(VLOOKUP(A66+1000,改造信息!$A$2:$F$502,6,0)="已拥有","已改造","尚未改造"),"未开放改造")</f>
        <v>尚未改造</v>
      </c>
      <c r="I66" s="442" t="str">
        <f t="shared" si="0"/>
        <v>E1~E2 打捞可获取</v>
      </c>
      <c r="J66" s="445" t="s">
        <v>92</v>
      </c>
      <c r="K66" s="442" t="str">
        <f>IF($H66="已改造",VLOOKUP($A66+1000,改造信息!$A$2:$AQ$1002,COLUMN(K65)-4,0),VLOOKUP($A66,未改造信息!$A$2:$AQ$1002,COLUMN(K65)-4,0))</f>
        <v>护卫舰</v>
      </c>
      <c r="L66" s="442" t="str">
        <f>IF($H66="已改造",VLOOKUP($A66+1000,改造信息!$A$2:$AQ$1002,COLUMN(L65)-4,0),VLOOKUP($A66,未改造信息!$A$2:$AQ$1002,COLUMN(L65)-4,0))</f>
        <v>小型舰</v>
      </c>
      <c r="M66" s="442">
        <f>IF($H66="已改造",VLOOKUP($A66+1000,改造信息!$A$2:$AQ$1002,COLUMN(M65)-4,0),VLOOKUP($A66,未改造信息!$A$2:$AQ$1002,COLUMN(M65)-4,0))</f>
        <v>1</v>
      </c>
      <c r="N66" s="442">
        <f>IF($H66="已改造",VLOOKUP($A66+1000,改造信息!$A$2:$AQ$1002,COLUMN(N65)-4,0),VLOOKUP($A66,未改造信息!$A$2:$AQ$1002,COLUMN(N65)-4,0))</f>
        <v>2</v>
      </c>
      <c r="O66" s="442">
        <f>IF($H66="已改造",VLOOKUP($A66+1000,改造信息!$A$2:$AQ$1002,COLUMN(O65)-4,0),VLOOKUP($A66,未改造信息!$A$2:$AQ$1002,COLUMN(O65)-4,0))</f>
        <v>15</v>
      </c>
      <c r="P66" s="442">
        <f>IF($H66="已改造",VLOOKUP($A66+1000,改造信息!$A$2:$AQ$1002,COLUMN(P65)-4,0),VLOOKUP($A66,未改造信息!$A$2:$AQ$1002,COLUMN(P65)-4,0))</f>
        <v>1</v>
      </c>
      <c r="Q66" s="442">
        <f>IF($H66="已改造",VLOOKUP($A66+1000,改造信息!$A$2:$AQ$1002,COLUMN(Q65)-4,0),VLOOKUP($A66,未改造信息!$A$2:$AQ$1002,COLUMN(Q65)-4,0))</f>
        <v>31</v>
      </c>
      <c r="R66" s="442">
        <f>IF($H66="已改造",VLOOKUP($A66+1000,改造信息!$A$2:$AQ$1002,COLUMN(R65)-4,0),VLOOKUP($A66,未改造信息!$A$2:$AQ$1002,COLUMN(R65)-4,0))</f>
        <v>22</v>
      </c>
      <c r="S66" s="442">
        <f>IF($H66="已改造",VLOOKUP($A66+1000,改造信息!$A$2:$AQ$1002,COLUMN(S65)-4,0),VLOOKUP($A66,未改造信息!$A$2:$AQ$1002,COLUMN(S65)-4,0))</f>
        <v>75</v>
      </c>
      <c r="T66" s="442">
        <f>IF($H66="已改造",VLOOKUP($A66+1000,改造信息!$A$2:$AQ$1002,COLUMN(T65)-4,0),VLOOKUP($A66,未改造信息!$A$2:$AQ$1002,COLUMN(T65)-4,0))</f>
        <v>37</v>
      </c>
      <c r="U66" s="442">
        <f>IF($H66="已改造",VLOOKUP($A66+1000,改造信息!$A$2:$AQ$1002,COLUMN(U65)-4,0),VLOOKUP($A66,未改造信息!$A$2:$AQ$1002,COLUMN(U65)-4,0))</f>
        <v>49</v>
      </c>
      <c r="V66" s="442">
        <f>IF($H66="已改造",VLOOKUP($A66+1000,改造信息!$A$2:$AQ$1002,COLUMN(V65)-4,0),VLOOKUP($A66,未改造信息!$A$2:$AQ$1002,COLUMN(V65)-4,0))</f>
        <v>17</v>
      </c>
      <c r="W66" s="442">
        <f>IF($H66="已改造",VLOOKUP($A66+1000,改造信息!$A$2:$AQ$1002,COLUMN(W65)-4,0),VLOOKUP($A66,未改造信息!$A$2:$AQ$1002,COLUMN(W65)-4,0))</f>
        <v>87</v>
      </c>
      <c r="X66" s="442">
        <f>IF($H66="已改造",VLOOKUP($A66+1000,改造信息!$A$2:$AQ$1002,COLUMN(X65)-4,0),VLOOKUP($A66,未改造信息!$A$2:$AQ$1002,COLUMN(X65)-4,0))</f>
        <v>87</v>
      </c>
      <c r="Y66" s="442">
        <f>IF($H66="已改造",VLOOKUP($A66+1000,改造信息!$A$2:$AQ$1002,COLUMN(Y65)-4,0),VLOOKUP($A66,未改造信息!$A$2:$AQ$1002,COLUMN(Y65)-4,0))</f>
        <v>12</v>
      </c>
      <c r="Z66" s="442">
        <f>IF($H66="已改造",VLOOKUP($A66+1000,改造信息!$A$2:$AQ$1002,COLUMN(Z65)-4,0),VLOOKUP($A66,未改造信息!$A$2:$AQ$1002,COLUMN(Z65)-4,0))</f>
        <v>37</v>
      </c>
      <c r="AA66" s="442" t="str">
        <f>IF($H66="已改造",VLOOKUP($A66+1000,改造信息!$A$2:$AQ$1002,COLUMN(AA65)-4,0),VLOOKUP($A66,未改造信息!$A$2:$AQ$1002,COLUMN(AA65)-4,0))</f>
        <v>短</v>
      </c>
      <c r="AB66" s="442">
        <f>IF($H66="已改造",VLOOKUP($A66+1000,改造信息!$A$2:$AQ$1002,COLUMN(AB65)-4,0),VLOOKUP($A66,未改造信息!$A$2:$AQ$1002,COLUMN(AB65)-4,0))</f>
        <v>0</v>
      </c>
      <c r="AC66" s="442">
        <f>IF($H66="已改造",VLOOKUP($A66+1000,改造信息!$A$2:$AQ$1002,COLUMN(AC65)-4,0),VLOOKUP($A66,未改造信息!$A$2:$AQ$1002,COLUMN(AC65)-4,0))</f>
        <v>0</v>
      </c>
      <c r="AD66" s="442">
        <f>IF($H66="已改造",VLOOKUP($A66+1000,改造信息!$A$2:$AQ$1002,COLUMN(AD65)-4,0),VLOOKUP($A66,未改造信息!$A$2:$AQ$1002,COLUMN(AD65)-4,0))</f>
        <v>2</v>
      </c>
      <c r="AE66" s="446" t="str">
        <f>IF($H66="已改造",VLOOKUP($A66+1000,改造信息!$A$2:$AQ$1002,COLUMN(AE65)-4,0),VLOOKUP($A66,未改造信息!$A$2:$AQ$1002,COLUMN(AE65)-4,0))</f>
        <v>J国12.7厘米连装炮|61厘米三连装鱼雷</v>
      </c>
      <c r="AF66" s="445" t="s">
        <v>92</v>
      </c>
      <c r="AG66" s="445" t="s">
        <v>92</v>
      </c>
      <c r="AH66" s="442">
        <f>IF($H66="已改造",VLOOKUP($A66+1000,改造信息!$A$2:$AQ$1002,COLUMN(AH65)-6,0),VLOOKUP($A66,未改造信息!$A$2:$AQ$1002,COLUMN(AH65)-6,0))</f>
        <v>15</v>
      </c>
      <c r="AI66" s="442">
        <f>IF($H66="已改造",VLOOKUP($A66+1000,改造信息!$A$2:$AQ$1002,COLUMN(AI65)-6,0),VLOOKUP($A66,未改造信息!$A$2:$AQ$1002,COLUMN(AI65)-6,0))</f>
        <v>20</v>
      </c>
      <c r="AJ66" s="442">
        <f>IF($H66="已改造",VLOOKUP($A66+1000,改造信息!$A$2:$AQ$1002,COLUMN(AJ65)-6,0),VLOOKUP($A66,未改造信息!$A$2:$AQ$1002,COLUMN(AJ65)-6,0))</f>
        <v>0.48</v>
      </c>
      <c r="AK66" s="442">
        <f>IF($H66="已改造",VLOOKUP($A66+1000,改造信息!$A$2:$AQ$1002,COLUMN(AK65)-6,0),VLOOKUP($A66,未改造信息!$A$2:$AQ$1002,COLUMN(AK65)-6,0))</f>
        <v>0.9</v>
      </c>
      <c r="AL66" s="442">
        <f>IF($H66="已改造",VLOOKUP($A66+1000,改造信息!$A$2:$AQ$1002,COLUMN(AL65)-6,0),VLOOKUP($A66,未改造信息!$A$2:$AQ$1002,COLUMN(AL65)-6,0))</f>
        <v>0.5</v>
      </c>
      <c r="AM66" s="445" t="s">
        <v>92</v>
      </c>
      <c r="AN66" s="445" t="s">
        <v>92</v>
      </c>
      <c r="AO66" s="442">
        <f>IF($H66="已改造",VLOOKUP($A66+1000,改造信息!$A$2:$AQ$1002,COLUMN(AO65)-8,0),VLOOKUP($A66,未改造信息!$A$2:$AQ$1002,COLUMN(AO65)-8,0))</f>
        <v>2</v>
      </c>
      <c r="AP66" s="442">
        <f>IF($H66="已改造",VLOOKUP($A66+1000,改造信息!$A$2:$AQ$1002,COLUMN(AP65)-8,0),VLOOKUP($A66,未改造信息!$A$2:$AQ$1002,COLUMN(AP65)-8,0))</f>
        <v>4</v>
      </c>
      <c r="AQ66" s="442">
        <f>IF($H66="已改造",VLOOKUP($A66+1000,改造信息!$A$2:$AQ$1002,COLUMN(AQ65)-8,0),VLOOKUP($A66,未改造信息!$A$2:$AQ$1002,COLUMN(AQ65)-8,0))</f>
        <v>3</v>
      </c>
      <c r="AR66" s="442">
        <f>IF($H66="已改造",VLOOKUP($A66+1000,改造信息!$A$2:$AQ$1002,COLUMN(AR65)-8,0),VLOOKUP($A66,未改造信息!$A$2:$AQ$1002,COLUMN(AR65)-8,0))</f>
        <v>0</v>
      </c>
      <c r="AS66" s="442">
        <f>IF($H66="已改造",VLOOKUP($A66+1000,改造信息!$A$2:$AQ$1002,COLUMN(AS65)-8,0),VLOOKUP($A66,未改造信息!$A$2:$AQ$1002,COLUMN(AS65)-8,0))</f>
        <v>0</v>
      </c>
      <c r="AT66" s="442">
        <f>IF($H66="已改造",VLOOKUP($A66+1000,改造信息!$A$2:$AQ$1002,COLUMN(AT65)-8,0),VLOOKUP($A66,未改造信息!$A$2:$AQ$1002,COLUMN(AT65)-8,0))</f>
        <v>28</v>
      </c>
      <c r="AU66" s="442">
        <f>IF($H66="已改造",VLOOKUP($A66+1000,改造信息!$A$2:$AQ$1002,COLUMN(AU65)-8,0),VLOOKUP($A66,未改造信息!$A$2:$AQ$1002,COLUMN(AU65)-8,0))</f>
        <v>7</v>
      </c>
      <c r="AV66" s="442">
        <f>IF($H66="已改造",VLOOKUP($A66+1000,改造信息!$A$2:$AQ$1002,COLUMN(AV65)-8,0),VLOOKUP($A66,未改造信息!$A$2:$AQ$1002,COLUMN(AV65)-8,0))</f>
        <v>0</v>
      </c>
      <c r="AW66" s="445" t="s">
        <v>92</v>
      </c>
      <c r="AX66" s="445" t="s">
        <v>92</v>
      </c>
      <c r="AY66" s="442" t="str">
        <f>IF($H66="已改造",VLOOKUP($A66+1000,改造信息!$A$2:$AQ$1002,COLUMN(AY65)-10,0),VLOOKUP($A66,未改造信息!$A$2:$AQ$1002,COLUMN(AY65)-10,0))</f>
        <v>孤注一掷</v>
      </c>
      <c r="AZ66" s="442">
        <f>IF($H66="已改造",VLOOKUP($A66+1000,改造信息!$A$2:$AQ$1002,COLUMN(AZ65)-10,0),VLOOKUP($A66,未改造信息!$A$2:$AQ$1002,COLUMN(AZ65)-10,0))</f>
        <v>0</v>
      </c>
      <c r="BA66" s="445" t="s">
        <v>92</v>
      </c>
      <c r="BB66" s="445" t="s">
        <v>92</v>
      </c>
      <c r="BC66" s="442" t="str">
        <f>IF($H66="尚未改造",VLOOKUP($A66,未改造信息!$A$2:$AQ$1002,COLUMN(BC65)-12,0),"0")</f>
        <v>等级48|驱逐核心8|油200|弹400|钢200</v>
      </c>
      <c r="BD66" s="442">
        <f>VLOOKUP($A66,未改造信息!$A$2:$BA$1002,COLUMN(BD65)-12,0)</f>
        <v>0</v>
      </c>
      <c r="BE66" s="442" t="s">
        <v>98</v>
      </c>
      <c r="BF66" s="445" t="s">
        <v>92</v>
      </c>
      <c r="BG66" s="445" t="s">
        <v>92</v>
      </c>
      <c r="BH66" s="442"/>
      <c r="BI66" s="442"/>
      <c r="BK66" s="442"/>
      <c r="BL66" s="442"/>
      <c r="BN66" s="442"/>
      <c r="BO66" s="442"/>
      <c r="BQ66" s="445" t="s">
        <v>92</v>
      </c>
      <c r="BR66" s="442"/>
      <c r="BS66" s="442"/>
      <c r="BT66" s="442"/>
      <c r="BU66" s="442"/>
      <c r="BV66" s="442"/>
    </row>
    <row r="67" spans="1:74">
      <c r="A67" s="442">
        <v>65</v>
      </c>
      <c r="B67" s="442" t="str">
        <f>IF($H67="已改造",VLOOKUP($A67+1000,改造信息!$A$2:$AQ$1002,COLUMN(B66),0),VLOOKUP($A67,未改造信息!$A$2:$AQ$1002,COLUMN(B66),0))</f>
        <v>J</v>
      </c>
      <c r="C67" s="442" t="str">
        <f>IF($H67="已改造",VLOOKUP($A67+1000,改造信息!$A$2:$AQ$1002,COLUMN(C66),0),VLOOKUP($A67,未改造信息!$A$2:$AQ$1002,COLUMN(C66),0))</f>
        <v>驱逐舰</v>
      </c>
      <c r="D67" s="442">
        <f>IF($H67="已改造",VLOOKUP($A67+1000,改造信息!$A$2:$AQ$1002,COLUMN(D66),0),VLOOKUP($A67,未改造信息!$A$2:$AQ$1002,COLUMN(D66),0))</f>
        <v>2</v>
      </c>
      <c r="E67" s="442" t="str">
        <f>IF($H67="已改造",VLOOKUP($A67+1000,改造信息!$A$2:$AQ$1002,COLUMN(E66),0),VLOOKUP($A67,未改造信息!$A$2:$AQ$1002,COLUMN(E66),0))</f>
        <v>白雪</v>
      </c>
      <c r="F67" s="442" t="str">
        <f>VLOOKUP(A67,未改造信息!$A$2:$F$1000,COLUMN(F66),0)</f>
        <v>未拥有</v>
      </c>
      <c r="H67" s="442" t="str">
        <f>IF(COUNTIF(改造信息!$A$2:$A$196,A67+1000),IF(VLOOKUP(A67+1000,改造信息!$A$2:$F$502,6,0)="已拥有","已改造","尚未改造"),"未开放改造")</f>
        <v>尚未改造</v>
      </c>
      <c r="I67" s="442" t="str">
        <f t="shared" si="0"/>
        <v>E1~E2 打捞可获取</v>
      </c>
      <c r="J67" s="445" t="s">
        <v>92</v>
      </c>
      <c r="K67" s="442" t="str">
        <f>IF($H67="已改造",VLOOKUP($A67+1000,改造信息!$A$2:$AQ$1002,COLUMN(K66)-4,0),VLOOKUP($A67,未改造信息!$A$2:$AQ$1002,COLUMN(K66)-4,0))</f>
        <v>护卫舰</v>
      </c>
      <c r="L67" s="442" t="str">
        <f>IF($H67="已改造",VLOOKUP($A67+1000,改造信息!$A$2:$AQ$1002,COLUMN(L66)-4,0),VLOOKUP($A67,未改造信息!$A$2:$AQ$1002,COLUMN(L66)-4,0))</f>
        <v>小型舰</v>
      </c>
      <c r="M67" s="442">
        <f>IF($H67="已改造",VLOOKUP($A67+1000,改造信息!$A$2:$AQ$1002,COLUMN(M66)-4,0),VLOOKUP($A67,未改造信息!$A$2:$AQ$1002,COLUMN(M66)-4,0))</f>
        <v>1</v>
      </c>
      <c r="N67" s="442">
        <f>IF($H67="已改造",VLOOKUP($A67+1000,改造信息!$A$2:$AQ$1002,COLUMN(N66)-4,0),VLOOKUP($A67,未改造信息!$A$2:$AQ$1002,COLUMN(N66)-4,0))</f>
        <v>2</v>
      </c>
      <c r="O67" s="442">
        <f>IF($H67="已改造",VLOOKUP($A67+1000,改造信息!$A$2:$AQ$1002,COLUMN(O66)-4,0),VLOOKUP($A67,未改造信息!$A$2:$AQ$1002,COLUMN(O66)-4,0))</f>
        <v>15</v>
      </c>
      <c r="P67" s="442">
        <f>IF($H67="已改造",VLOOKUP($A67+1000,改造信息!$A$2:$AQ$1002,COLUMN(P66)-4,0),VLOOKUP($A67,未改造信息!$A$2:$AQ$1002,COLUMN(P66)-4,0))</f>
        <v>1</v>
      </c>
      <c r="Q67" s="442">
        <f>IF($H67="已改造",VLOOKUP($A67+1000,改造信息!$A$2:$AQ$1002,COLUMN(Q66)-4,0),VLOOKUP($A67,未改造信息!$A$2:$AQ$1002,COLUMN(Q66)-4,0))</f>
        <v>31</v>
      </c>
      <c r="R67" s="442">
        <f>IF($H67="已改造",VLOOKUP($A67+1000,改造信息!$A$2:$AQ$1002,COLUMN(R66)-4,0),VLOOKUP($A67,未改造信息!$A$2:$AQ$1002,COLUMN(R66)-4,0))</f>
        <v>22</v>
      </c>
      <c r="S67" s="442">
        <f>IF($H67="已改造",VLOOKUP($A67+1000,改造信息!$A$2:$AQ$1002,COLUMN(S66)-4,0),VLOOKUP($A67,未改造信息!$A$2:$AQ$1002,COLUMN(S66)-4,0))</f>
        <v>75</v>
      </c>
      <c r="T67" s="442">
        <f>IF($H67="已改造",VLOOKUP($A67+1000,改造信息!$A$2:$AQ$1002,COLUMN(T66)-4,0),VLOOKUP($A67,未改造信息!$A$2:$AQ$1002,COLUMN(T66)-4,0))</f>
        <v>37</v>
      </c>
      <c r="U67" s="442">
        <f>IF($H67="已改造",VLOOKUP($A67+1000,改造信息!$A$2:$AQ$1002,COLUMN(U66)-4,0),VLOOKUP($A67,未改造信息!$A$2:$AQ$1002,COLUMN(U66)-4,0))</f>
        <v>49</v>
      </c>
      <c r="V67" s="442">
        <f>IF($H67="已改造",VLOOKUP($A67+1000,改造信息!$A$2:$AQ$1002,COLUMN(V66)-4,0),VLOOKUP($A67,未改造信息!$A$2:$AQ$1002,COLUMN(V66)-4,0))</f>
        <v>17</v>
      </c>
      <c r="W67" s="442">
        <f>IF($H67="已改造",VLOOKUP($A67+1000,改造信息!$A$2:$AQ$1002,COLUMN(W66)-4,0),VLOOKUP($A67,未改造信息!$A$2:$AQ$1002,COLUMN(W66)-4,0))</f>
        <v>87</v>
      </c>
      <c r="X67" s="442">
        <f>IF($H67="已改造",VLOOKUP($A67+1000,改造信息!$A$2:$AQ$1002,COLUMN(X66)-4,0),VLOOKUP($A67,未改造信息!$A$2:$AQ$1002,COLUMN(X66)-4,0))</f>
        <v>87</v>
      </c>
      <c r="Y67" s="442">
        <f>IF($H67="已改造",VLOOKUP($A67+1000,改造信息!$A$2:$AQ$1002,COLUMN(Y66)-4,0),VLOOKUP($A67,未改造信息!$A$2:$AQ$1002,COLUMN(Y66)-4,0))</f>
        <v>9</v>
      </c>
      <c r="Z67" s="442">
        <f>IF($H67="已改造",VLOOKUP($A67+1000,改造信息!$A$2:$AQ$1002,COLUMN(Z66)-4,0),VLOOKUP($A67,未改造信息!$A$2:$AQ$1002,COLUMN(Z66)-4,0))</f>
        <v>37</v>
      </c>
      <c r="AA67" s="442" t="str">
        <f>IF($H67="已改造",VLOOKUP($A67+1000,改造信息!$A$2:$AQ$1002,COLUMN(AA66)-4,0),VLOOKUP($A67,未改造信息!$A$2:$AQ$1002,COLUMN(AA66)-4,0))</f>
        <v>短</v>
      </c>
      <c r="AB67" s="442">
        <f>IF($H67="已改造",VLOOKUP($A67+1000,改造信息!$A$2:$AQ$1002,COLUMN(AB66)-4,0),VLOOKUP($A67,未改造信息!$A$2:$AQ$1002,COLUMN(AB66)-4,0))</f>
        <v>0</v>
      </c>
      <c r="AC67" s="442">
        <f>IF($H67="已改造",VLOOKUP($A67+1000,改造信息!$A$2:$AQ$1002,COLUMN(AC66)-4,0),VLOOKUP($A67,未改造信息!$A$2:$AQ$1002,COLUMN(AC66)-4,0))</f>
        <v>0</v>
      </c>
      <c r="AD67" s="442">
        <f>IF($H67="已改造",VLOOKUP($A67+1000,改造信息!$A$2:$AQ$1002,COLUMN(AD66)-4,0),VLOOKUP($A67,未改造信息!$A$2:$AQ$1002,COLUMN(AD66)-4,0))</f>
        <v>2</v>
      </c>
      <c r="AE67" s="446" t="str">
        <f>IF($H67="已改造",VLOOKUP($A67+1000,改造信息!$A$2:$AQ$1002,COLUMN(AE66)-4,0),VLOOKUP($A67,未改造信息!$A$2:$AQ$1002,COLUMN(AE66)-4,0))</f>
        <v>J国12.7厘米连装炮</v>
      </c>
      <c r="AF67" s="445" t="s">
        <v>92</v>
      </c>
      <c r="AG67" s="445" t="s">
        <v>92</v>
      </c>
      <c r="AH67" s="442">
        <f>IF($H67="已改造",VLOOKUP($A67+1000,改造信息!$A$2:$AQ$1002,COLUMN(AH66)-6,0),VLOOKUP($A67,未改造信息!$A$2:$AQ$1002,COLUMN(AH66)-6,0))</f>
        <v>15</v>
      </c>
      <c r="AI67" s="442">
        <f>IF($H67="已改造",VLOOKUP($A67+1000,改造信息!$A$2:$AQ$1002,COLUMN(AI66)-6,0),VLOOKUP($A67,未改造信息!$A$2:$AQ$1002,COLUMN(AI66)-6,0))</f>
        <v>20</v>
      </c>
      <c r="AJ67" s="442">
        <f>IF($H67="已改造",VLOOKUP($A67+1000,改造信息!$A$2:$AQ$1002,COLUMN(AJ66)-6,0),VLOOKUP($A67,未改造信息!$A$2:$AQ$1002,COLUMN(AJ66)-6,0))</f>
        <v>0.48</v>
      </c>
      <c r="AK67" s="442">
        <f>IF($H67="已改造",VLOOKUP($A67+1000,改造信息!$A$2:$AQ$1002,COLUMN(AK66)-6,0),VLOOKUP($A67,未改造信息!$A$2:$AQ$1002,COLUMN(AK66)-6,0))</f>
        <v>0.9</v>
      </c>
      <c r="AL67" s="442">
        <f>IF($H67="已改造",VLOOKUP($A67+1000,改造信息!$A$2:$AQ$1002,COLUMN(AL66)-6,0),VLOOKUP($A67,未改造信息!$A$2:$AQ$1002,COLUMN(AL66)-6,0))</f>
        <v>0.5</v>
      </c>
      <c r="AM67" s="445" t="s">
        <v>92</v>
      </c>
      <c r="AN67" s="445" t="s">
        <v>92</v>
      </c>
      <c r="AO67" s="442">
        <f>IF($H67="已改造",VLOOKUP($A67+1000,改造信息!$A$2:$AQ$1002,COLUMN(AO66)-8,0),VLOOKUP($A67,未改造信息!$A$2:$AQ$1002,COLUMN(AO66)-8,0))</f>
        <v>2</v>
      </c>
      <c r="AP67" s="442">
        <f>IF($H67="已改造",VLOOKUP($A67+1000,改造信息!$A$2:$AQ$1002,COLUMN(AP66)-8,0),VLOOKUP($A67,未改造信息!$A$2:$AQ$1002,COLUMN(AP66)-8,0))</f>
        <v>4</v>
      </c>
      <c r="AQ67" s="442">
        <f>IF($H67="已改造",VLOOKUP($A67+1000,改造信息!$A$2:$AQ$1002,COLUMN(AQ66)-8,0),VLOOKUP($A67,未改造信息!$A$2:$AQ$1002,COLUMN(AQ66)-8,0))</f>
        <v>3</v>
      </c>
      <c r="AR67" s="442">
        <f>IF($H67="已改造",VLOOKUP($A67+1000,改造信息!$A$2:$AQ$1002,COLUMN(AR66)-8,0),VLOOKUP($A67,未改造信息!$A$2:$AQ$1002,COLUMN(AR66)-8,0))</f>
        <v>0</v>
      </c>
      <c r="AS67" s="442">
        <f>IF($H67="已改造",VLOOKUP($A67+1000,改造信息!$A$2:$AQ$1002,COLUMN(AS66)-8,0),VLOOKUP($A67,未改造信息!$A$2:$AQ$1002,COLUMN(AS66)-8,0))</f>
        <v>0</v>
      </c>
      <c r="AT67" s="442">
        <f>IF($H67="已改造",VLOOKUP($A67+1000,改造信息!$A$2:$AQ$1002,COLUMN(AT66)-8,0),VLOOKUP($A67,未改造信息!$A$2:$AQ$1002,COLUMN(AT66)-8,0))</f>
        <v>28</v>
      </c>
      <c r="AU67" s="442">
        <f>IF($H67="已改造",VLOOKUP($A67+1000,改造信息!$A$2:$AQ$1002,COLUMN(AU66)-8,0),VLOOKUP($A67,未改造信息!$A$2:$AQ$1002,COLUMN(AU66)-8,0))</f>
        <v>7</v>
      </c>
      <c r="AV67" s="442">
        <f>IF($H67="已改造",VLOOKUP($A67+1000,改造信息!$A$2:$AQ$1002,COLUMN(AV66)-8,0),VLOOKUP($A67,未改造信息!$A$2:$AQ$1002,COLUMN(AV66)-8,0))</f>
        <v>0</v>
      </c>
      <c r="AW67" s="445" t="s">
        <v>92</v>
      </c>
      <c r="AX67" s="445" t="s">
        <v>92</v>
      </c>
      <c r="AY67" s="442">
        <f>IF($H67="已改造",VLOOKUP($A67+1000,改造信息!$A$2:$AQ$1002,COLUMN(AY66)-10,0),VLOOKUP($A67,未改造信息!$A$2:$AQ$1002,COLUMN(AY66)-10,0))</f>
        <v>0</v>
      </c>
      <c r="AZ67" s="442">
        <f>IF($H67="已改造",VLOOKUP($A67+1000,改造信息!$A$2:$AQ$1002,COLUMN(AZ66)-10,0),VLOOKUP($A67,未改造信息!$A$2:$AQ$1002,COLUMN(AZ66)-10,0))</f>
        <v>0</v>
      </c>
      <c r="BA67" s="445" t="s">
        <v>92</v>
      </c>
      <c r="BB67" s="445" t="s">
        <v>92</v>
      </c>
      <c r="BC67" s="446" t="str">
        <f>IF($H67="尚未改造",VLOOKUP($A67,未改造信息!$A$2:$AQ$1002,COLUMN(BC66)-12,0),"0")</f>
        <v>等级49|驱逐核心8|油200|弹400|钢200</v>
      </c>
      <c r="BD67" s="442">
        <f>VLOOKUP($A67,未改造信息!$A$2:$BA$1002,COLUMN(BD66)-12,0)</f>
        <v>0</v>
      </c>
      <c r="BE67" s="442" t="s">
        <v>98</v>
      </c>
      <c r="BF67" s="445" t="s">
        <v>92</v>
      </c>
      <c r="BG67" s="445" t="s">
        <v>92</v>
      </c>
      <c r="BH67" s="446"/>
      <c r="BI67" s="442"/>
      <c r="BK67" s="446"/>
      <c r="BL67" s="442"/>
      <c r="BN67" s="446"/>
      <c r="BO67" s="442"/>
      <c r="BQ67" s="445" t="s">
        <v>92</v>
      </c>
      <c r="BR67" s="442"/>
      <c r="BS67" s="442"/>
      <c r="BT67" s="442"/>
      <c r="BU67" s="442"/>
      <c r="BV67" s="442"/>
    </row>
    <row r="68" spans="1:74">
      <c r="A68" s="442">
        <v>66</v>
      </c>
      <c r="B68" s="442" t="str">
        <f>IF($H68="已改造",VLOOKUP($A68+1000,改造信息!$A$2:$AQ$1002,COLUMN(B67),0),VLOOKUP($A68,未改造信息!$A$2:$AQ$1002,COLUMN(B67),0))</f>
        <v>J</v>
      </c>
      <c r="C68" s="442" t="str">
        <f>IF($H68="已改造",VLOOKUP($A68+1000,改造信息!$A$2:$AQ$1002,COLUMN(C67),0),VLOOKUP($A68,未改造信息!$A$2:$AQ$1002,COLUMN(C67),0))</f>
        <v>驱逐舰</v>
      </c>
      <c r="D68" s="442">
        <f>IF($H68="已改造",VLOOKUP($A68+1000,改造信息!$A$2:$AQ$1002,COLUMN(D67),0),VLOOKUP($A68,未改造信息!$A$2:$AQ$1002,COLUMN(D67),0))</f>
        <v>2</v>
      </c>
      <c r="E68" s="442" t="str">
        <f>IF($H68="已改造",VLOOKUP($A68+1000,改造信息!$A$2:$AQ$1002,COLUMN(E67),0),VLOOKUP($A68,未改造信息!$A$2:$AQ$1002,COLUMN(E67),0))</f>
        <v>初雪</v>
      </c>
      <c r="F68" s="442" t="str">
        <f>VLOOKUP(A68,未改造信息!$A$2:$F$1000,COLUMN(F67),0)</f>
        <v>未拥有</v>
      </c>
      <c r="H68" s="442" t="str">
        <f>IF(COUNTIF(改造信息!$A$2:$A$196,A68+1000),IF(VLOOKUP(A68+1000,改造信息!$A$2:$F$502,6,0)="已拥有","已改造","尚未改造"),"未开放改造")</f>
        <v>尚未改造</v>
      </c>
      <c r="I68" s="442" t="str">
        <f t="shared" ref="I68:I131" si="1">IF(F68="未拥有",BE68,"")</f>
        <v>E1~E2 打捞可获取</v>
      </c>
      <c r="J68" s="445" t="s">
        <v>92</v>
      </c>
      <c r="K68" s="442" t="str">
        <f>IF($H68="已改造",VLOOKUP($A68+1000,改造信息!$A$2:$AQ$1002,COLUMN(K67)-4,0),VLOOKUP($A68,未改造信息!$A$2:$AQ$1002,COLUMN(K67)-4,0))</f>
        <v>护卫舰</v>
      </c>
      <c r="L68" s="442" t="str">
        <f>IF($H68="已改造",VLOOKUP($A68+1000,改造信息!$A$2:$AQ$1002,COLUMN(L67)-4,0),VLOOKUP($A68,未改造信息!$A$2:$AQ$1002,COLUMN(L67)-4,0))</f>
        <v>小型舰</v>
      </c>
      <c r="M68" s="442">
        <f>IF($H68="已改造",VLOOKUP($A68+1000,改造信息!$A$2:$AQ$1002,COLUMN(M67)-4,0),VLOOKUP($A68,未改造信息!$A$2:$AQ$1002,COLUMN(M67)-4,0))</f>
        <v>1</v>
      </c>
      <c r="N68" s="442">
        <f>IF($H68="已改造",VLOOKUP($A68+1000,改造信息!$A$2:$AQ$1002,COLUMN(N67)-4,0),VLOOKUP($A68,未改造信息!$A$2:$AQ$1002,COLUMN(N67)-4,0))</f>
        <v>2</v>
      </c>
      <c r="O68" s="442">
        <f>IF($H68="已改造",VLOOKUP($A68+1000,改造信息!$A$2:$AQ$1002,COLUMN(O67)-4,0),VLOOKUP($A68,未改造信息!$A$2:$AQ$1002,COLUMN(O67)-4,0))</f>
        <v>15</v>
      </c>
      <c r="P68" s="442">
        <f>IF($H68="已改造",VLOOKUP($A68+1000,改造信息!$A$2:$AQ$1002,COLUMN(P67)-4,0),VLOOKUP($A68,未改造信息!$A$2:$AQ$1002,COLUMN(P67)-4,0))</f>
        <v>1</v>
      </c>
      <c r="Q68" s="442">
        <f>IF($H68="已改造",VLOOKUP($A68+1000,改造信息!$A$2:$AQ$1002,COLUMN(Q67)-4,0),VLOOKUP($A68,未改造信息!$A$2:$AQ$1002,COLUMN(Q67)-4,0))</f>
        <v>31</v>
      </c>
      <c r="R68" s="442">
        <f>IF($H68="已改造",VLOOKUP($A68+1000,改造信息!$A$2:$AQ$1002,COLUMN(R67)-4,0),VLOOKUP($A68,未改造信息!$A$2:$AQ$1002,COLUMN(R67)-4,0))</f>
        <v>22</v>
      </c>
      <c r="S68" s="442">
        <f>IF($H68="已改造",VLOOKUP($A68+1000,改造信息!$A$2:$AQ$1002,COLUMN(S67)-4,0),VLOOKUP($A68,未改造信息!$A$2:$AQ$1002,COLUMN(S67)-4,0))</f>
        <v>75</v>
      </c>
      <c r="T68" s="442">
        <f>IF($H68="已改造",VLOOKUP($A68+1000,改造信息!$A$2:$AQ$1002,COLUMN(T67)-4,0),VLOOKUP($A68,未改造信息!$A$2:$AQ$1002,COLUMN(T67)-4,0))</f>
        <v>37</v>
      </c>
      <c r="U68" s="442">
        <f>IF($H68="已改造",VLOOKUP($A68+1000,改造信息!$A$2:$AQ$1002,COLUMN(U67)-4,0),VLOOKUP($A68,未改造信息!$A$2:$AQ$1002,COLUMN(U67)-4,0))</f>
        <v>49</v>
      </c>
      <c r="V68" s="442">
        <f>IF($H68="已改造",VLOOKUP($A68+1000,改造信息!$A$2:$AQ$1002,COLUMN(V67)-4,0),VLOOKUP($A68,未改造信息!$A$2:$AQ$1002,COLUMN(V67)-4,0))</f>
        <v>17</v>
      </c>
      <c r="W68" s="442">
        <f>IF($H68="已改造",VLOOKUP($A68+1000,改造信息!$A$2:$AQ$1002,COLUMN(W67)-4,0),VLOOKUP($A68,未改造信息!$A$2:$AQ$1002,COLUMN(W67)-4,0))</f>
        <v>87</v>
      </c>
      <c r="X68" s="442">
        <f>IF($H68="已改造",VLOOKUP($A68+1000,改造信息!$A$2:$AQ$1002,COLUMN(X67)-4,0),VLOOKUP($A68,未改造信息!$A$2:$AQ$1002,COLUMN(X67)-4,0))</f>
        <v>87</v>
      </c>
      <c r="Y68" s="442">
        <f>IF($H68="已改造",VLOOKUP($A68+1000,改造信息!$A$2:$AQ$1002,COLUMN(Y67)-4,0),VLOOKUP($A68,未改造信息!$A$2:$AQ$1002,COLUMN(Y67)-4,0))</f>
        <v>9</v>
      </c>
      <c r="Z68" s="442">
        <f>IF($H68="已改造",VLOOKUP($A68+1000,改造信息!$A$2:$AQ$1002,COLUMN(Z67)-4,0),VLOOKUP($A68,未改造信息!$A$2:$AQ$1002,COLUMN(Z67)-4,0))</f>
        <v>37</v>
      </c>
      <c r="AA68" s="442" t="str">
        <f>IF($H68="已改造",VLOOKUP($A68+1000,改造信息!$A$2:$AQ$1002,COLUMN(AA67)-4,0),VLOOKUP($A68,未改造信息!$A$2:$AQ$1002,COLUMN(AA67)-4,0))</f>
        <v>短</v>
      </c>
      <c r="AB68" s="442">
        <f>IF($H68="已改造",VLOOKUP($A68+1000,改造信息!$A$2:$AQ$1002,COLUMN(AB67)-4,0),VLOOKUP($A68,未改造信息!$A$2:$AQ$1002,COLUMN(AB67)-4,0))</f>
        <v>0</v>
      </c>
      <c r="AC68" s="442">
        <f>IF($H68="已改造",VLOOKUP($A68+1000,改造信息!$A$2:$AQ$1002,COLUMN(AC67)-4,0),VLOOKUP($A68,未改造信息!$A$2:$AQ$1002,COLUMN(AC67)-4,0))</f>
        <v>0</v>
      </c>
      <c r="AD68" s="442">
        <f>IF($H68="已改造",VLOOKUP($A68+1000,改造信息!$A$2:$AQ$1002,COLUMN(AD67)-4,0),VLOOKUP($A68,未改造信息!$A$2:$AQ$1002,COLUMN(AD67)-4,0))</f>
        <v>2</v>
      </c>
      <c r="AE68" s="446" t="str">
        <f>IF($H68="已改造",VLOOKUP($A68+1000,改造信息!$A$2:$AQ$1002,COLUMN(AE67)-4,0),VLOOKUP($A68,未改造信息!$A$2:$AQ$1002,COLUMN(AE67)-4,0))</f>
        <v>J国12.7厘米连装炮</v>
      </c>
      <c r="AF68" s="445" t="s">
        <v>92</v>
      </c>
      <c r="AG68" s="445" t="s">
        <v>92</v>
      </c>
      <c r="AH68" s="442">
        <f>IF($H68="已改造",VLOOKUP($A68+1000,改造信息!$A$2:$AQ$1002,COLUMN(AH67)-6,0),VLOOKUP($A68,未改造信息!$A$2:$AQ$1002,COLUMN(AH67)-6,0))</f>
        <v>15</v>
      </c>
      <c r="AI68" s="442">
        <f>IF($H68="已改造",VLOOKUP($A68+1000,改造信息!$A$2:$AQ$1002,COLUMN(AI67)-6,0),VLOOKUP($A68,未改造信息!$A$2:$AQ$1002,COLUMN(AI67)-6,0))</f>
        <v>20</v>
      </c>
      <c r="AJ68" s="442">
        <f>IF($H68="已改造",VLOOKUP($A68+1000,改造信息!$A$2:$AQ$1002,COLUMN(AJ67)-6,0),VLOOKUP($A68,未改造信息!$A$2:$AQ$1002,COLUMN(AJ67)-6,0))</f>
        <v>0.48</v>
      </c>
      <c r="AK68" s="442">
        <f>IF($H68="已改造",VLOOKUP($A68+1000,改造信息!$A$2:$AQ$1002,COLUMN(AK67)-6,0),VLOOKUP($A68,未改造信息!$A$2:$AQ$1002,COLUMN(AK67)-6,0))</f>
        <v>0.9</v>
      </c>
      <c r="AL68" s="442">
        <f>IF($H68="已改造",VLOOKUP($A68+1000,改造信息!$A$2:$AQ$1002,COLUMN(AL67)-6,0),VLOOKUP($A68,未改造信息!$A$2:$AQ$1002,COLUMN(AL67)-6,0))</f>
        <v>0.5</v>
      </c>
      <c r="AM68" s="445" t="s">
        <v>92</v>
      </c>
      <c r="AN68" s="445" t="s">
        <v>92</v>
      </c>
      <c r="AO68" s="442">
        <f>IF($H68="已改造",VLOOKUP($A68+1000,改造信息!$A$2:$AQ$1002,COLUMN(AO67)-8,0),VLOOKUP($A68,未改造信息!$A$2:$AQ$1002,COLUMN(AO67)-8,0))</f>
        <v>2</v>
      </c>
      <c r="AP68" s="442">
        <f>IF($H68="已改造",VLOOKUP($A68+1000,改造信息!$A$2:$AQ$1002,COLUMN(AP67)-8,0),VLOOKUP($A68,未改造信息!$A$2:$AQ$1002,COLUMN(AP67)-8,0))</f>
        <v>4</v>
      </c>
      <c r="AQ68" s="442">
        <f>IF($H68="已改造",VLOOKUP($A68+1000,改造信息!$A$2:$AQ$1002,COLUMN(AQ67)-8,0),VLOOKUP($A68,未改造信息!$A$2:$AQ$1002,COLUMN(AQ67)-8,0))</f>
        <v>3</v>
      </c>
      <c r="AR68" s="442">
        <f>IF($H68="已改造",VLOOKUP($A68+1000,改造信息!$A$2:$AQ$1002,COLUMN(AR67)-8,0),VLOOKUP($A68,未改造信息!$A$2:$AQ$1002,COLUMN(AR67)-8,0))</f>
        <v>0</v>
      </c>
      <c r="AS68" s="442">
        <f>IF($H68="已改造",VLOOKUP($A68+1000,改造信息!$A$2:$AQ$1002,COLUMN(AS67)-8,0),VLOOKUP($A68,未改造信息!$A$2:$AQ$1002,COLUMN(AS67)-8,0))</f>
        <v>0</v>
      </c>
      <c r="AT68" s="442">
        <f>IF($H68="已改造",VLOOKUP($A68+1000,改造信息!$A$2:$AQ$1002,COLUMN(AT67)-8,0),VLOOKUP($A68,未改造信息!$A$2:$AQ$1002,COLUMN(AT67)-8,0))</f>
        <v>28</v>
      </c>
      <c r="AU68" s="442">
        <f>IF($H68="已改造",VLOOKUP($A68+1000,改造信息!$A$2:$AQ$1002,COLUMN(AU67)-8,0),VLOOKUP($A68,未改造信息!$A$2:$AQ$1002,COLUMN(AU67)-8,0))</f>
        <v>7</v>
      </c>
      <c r="AV68" s="442">
        <f>IF($H68="已改造",VLOOKUP($A68+1000,改造信息!$A$2:$AQ$1002,COLUMN(AV67)-8,0),VLOOKUP($A68,未改造信息!$A$2:$AQ$1002,COLUMN(AV67)-8,0))</f>
        <v>0</v>
      </c>
      <c r="AW68" s="445" t="s">
        <v>92</v>
      </c>
      <c r="AX68" s="445" t="s">
        <v>92</v>
      </c>
      <c r="AY68" s="442">
        <f>IF($H68="已改造",VLOOKUP($A68+1000,改造信息!$A$2:$AQ$1002,COLUMN(AY67)-10,0),VLOOKUP($A68,未改造信息!$A$2:$AQ$1002,COLUMN(AY67)-10,0))</f>
        <v>0</v>
      </c>
      <c r="AZ68" s="442">
        <f>IF($H68="已改造",VLOOKUP($A68+1000,改造信息!$A$2:$AQ$1002,COLUMN(AZ67)-10,0),VLOOKUP($A68,未改造信息!$A$2:$AQ$1002,COLUMN(AZ67)-10,0))</f>
        <v>0</v>
      </c>
      <c r="BA68" s="445" t="s">
        <v>92</v>
      </c>
      <c r="BB68" s="445" t="s">
        <v>92</v>
      </c>
      <c r="BC68" s="446" t="str">
        <f>IF($H68="尚未改造",VLOOKUP($A68,未改造信息!$A$2:$AQ$1002,COLUMN(BC67)-12,0),"0")</f>
        <v>等级51|驱逐核心8|油200|弹400|钢200</v>
      </c>
      <c r="BD68" s="442">
        <f>VLOOKUP($A68,未改造信息!$A$2:$BA$1002,COLUMN(BD67)-12,0)</f>
        <v>0</v>
      </c>
      <c r="BE68" s="442" t="s">
        <v>98</v>
      </c>
      <c r="BF68" s="445" t="s">
        <v>92</v>
      </c>
      <c r="BG68" s="445" t="s">
        <v>92</v>
      </c>
      <c r="BH68" s="446"/>
      <c r="BI68" s="442"/>
      <c r="BK68" s="446"/>
      <c r="BL68" s="442"/>
      <c r="BN68" s="446"/>
      <c r="BO68" s="442"/>
      <c r="BQ68" s="445" t="s">
        <v>92</v>
      </c>
      <c r="BR68" s="442"/>
      <c r="BS68" s="442"/>
      <c r="BT68" s="442"/>
      <c r="BU68" s="442"/>
      <c r="BV68" s="442"/>
    </row>
    <row r="69" spans="1:74">
      <c r="A69" s="442">
        <v>67</v>
      </c>
      <c r="B69" s="442" t="str">
        <f>IF($H69="已改造",VLOOKUP($A69+1000,改造信息!$A$2:$AQ$1002,COLUMN(B68),0),VLOOKUP($A69,未改造信息!$A$2:$AQ$1002,COLUMN(B68),0))</f>
        <v>J</v>
      </c>
      <c r="C69" s="442" t="str">
        <f>IF($H69="已改造",VLOOKUP($A69+1000,改造信息!$A$2:$AQ$1002,COLUMN(C68),0),VLOOKUP($A69,未改造信息!$A$2:$AQ$1002,COLUMN(C68),0))</f>
        <v>驱逐舰</v>
      </c>
      <c r="D69" s="442">
        <f>IF($H69="已改造",VLOOKUP($A69+1000,改造信息!$A$2:$AQ$1002,COLUMN(D68),0),VLOOKUP($A69,未改造信息!$A$2:$AQ$1002,COLUMN(D68),0))</f>
        <v>2</v>
      </c>
      <c r="E69" s="442" t="str">
        <f>IF($H69="已改造",VLOOKUP($A69+1000,改造信息!$A$2:$AQ$1002,COLUMN(E68),0),VLOOKUP($A69,未改造信息!$A$2:$AQ$1002,COLUMN(E68),0))</f>
        <v>深雪</v>
      </c>
      <c r="F69" s="442" t="str">
        <f>VLOOKUP(A69,未改造信息!$A$2:$F$1000,COLUMN(F68),0)</f>
        <v>未拥有</v>
      </c>
      <c r="H69" s="442" t="str">
        <f>IF(COUNTIF(改造信息!$A$2:$A$196,A69+1000),IF(VLOOKUP(A69+1000,改造信息!$A$2:$F$502,6,0)="已拥有","已改造","尚未改造"),"未开放改造")</f>
        <v>尚未改造</v>
      </c>
      <c r="I69" s="442" t="str">
        <f t="shared" si="1"/>
        <v>E1~E2 打捞可获取</v>
      </c>
      <c r="J69" s="445" t="s">
        <v>92</v>
      </c>
      <c r="K69" s="442" t="str">
        <f>IF($H69="已改造",VLOOKUP($A69+1000,改造信息!$A$2:$AQ$1002,COLUMN(K68)-4,0),VLOOKUP($A69,未改造信息!$A$2:$AQ$1002,COLUMN(K68)-4,0))</f>
        <v>护卫舰</v>
      </c>
      <c r="L69" s="442" t="str">
        <f>IF($H69="已改造",VLOOKUP($A69+1000,改造信息!$A$2:$AQ$1002,COLUMN(L68)-4,0),VLOOKUP($A69,未改造信息!$A$2:$AQ$1002,COLUMN(L68)-4,0))</f>
        <v>小型舰</v>
      </c>
      <c r="M69" s="442">
        <f>IF($H69="已改造",VLOOKUP($A69+1000,改造信息!$A$2:$AQ$1002,COLUMN(M68)-4,0),VLOOKUP($A69,未改造信息!$A$2:$AQ$1002,COLUMN(M68)-4,0))</f>
        <v>1</v>
      </c>
      <c r="N69" s="442">
        <f>IF($H69="已改造",VLOOKUP($A69+1000,改造信息!$A$2:$AQ$1002,COLUMN(N68)-4,0),VLOOKUP($A69,未改造信息!$A$2:$AQ$1002,COLUMN(N68)-4,0))</f>
        <v>2</v>
      </c>
      <c r="O69" s="442">
        <f>IF($H69="已改造",VLOOKUP($A69+1000,改造信息!$A$2:$AQ$1002,COLUMN(O68)-4,0),VLOOKUP($A69,未改造信息!$A$2:$AQ$1002,COLUMN(O68)-4,0))</f>
        <v>15</v>
      </c>
      <c r="P69" s="442">
        <f>IF($H69="已改造",VLOOKUP($A69+1000,改造信息!$A$2:$AQ$1002,COLUMN(P68)-4,0),VLOOKUP($A69,未改造信息!$A$2:$AQ$1002,COLUMN(P68)-4,0))</f>
        <v>1</v>
      </c>
      <c r="Q69" s="442">
        <f>IF($H69="已改造",VLOOKUP($A69+1000,改造信息!$A$2:$AQ$1002,COLUMN(Q68)-4,0),VLOOKUP($A69,未改造信息!$A$2:$AQ$1002,COLUMN(Q68)-4,0))</f>
        <v>31</v>
      </c>
      <c r="R69" s="442">
        <f>IF($H69="已改造",VLOOKUP($A69+1000,改造信息!$A$2:$AQ$1002,COLUMN(R68)-4,0),VLOOKUP($A69,未改造信息!$A$2:$AQ$1002,COLUMN(R68)-4,0))</f>
        <v>22</v>
      </c>
      <c r="S69" s="442">
        <f>IF($H69="已改造",VLOOKUP($A69+1000,改造信息!$A$2:$AQ$1002,COLUMN(S68)-4,0),VLOOKUP($A69,未改造信息!$A$2:$AQ$1002,COLUMN(S68)-4,0))</f>
        <v>75</v>
      </c>
      <c r="T69" s="442">
        <f>IF($H69="已改造",VLOOKUP($A69+1000,改造信息!$A$2:$AQ$1002,COLUMN(T68)-4,0),VLOOKUP($A69,未改造信息!$A$2:$AQ$1002,COLUMN(T68)-4,0))</f>
        <v>37</v>
      </c>
      <c r="U69" s="442">
        <f>IF($H69="已改造",VLOOKUP($A69+1000,改造信息!$A$2:$AQ$1002,COLUMN(U68)-4,0),VLOOKUP($A69,未改造信息!$A$2:$AQ$1002,COLUMN(U68)-4,0))</f>
        <v>49</v>
      </c>
      <c r="V69" s="442">
        <f>IF($H69="已改造",VLOOKUP($A69+1000,改造信息!$A$2:$AQ$1002,COLUMN(V68)-4,0),VLOOKUP($A69,未改造信息!$A$2:$AQ$1002,COLUMN(V68)-4,0))</f>
        <v>17</v>
      </c>
      <c r="W69" s="442">
        <f>IF($H69="已改造",VLOOKUP($A69+1000,改造信息!$A$2:$AQ$1002,COLUMN(W68)-4,0),VLOOKUP($A69,未改造信息!$A$2:$AQ$1002,COLUMN(W68)-4,0))</f>
        <v>87</v>
      </c>
      <c r="X69" s="442">
        <f>IF($H69="已改造",VLOOKUP($A69+1000,改造信息!$A$2:$AQ$1002,COLUMN(X68)-4,0),VLOOKUP($A69,未改造信息!$A$2:$AQ$1002,COLUMN(X68)-4,0))</f>
        <v>87</v>
      </c>
      <c r="Y69" s="442">
        <f>IF($H69="已改造",VLOOKUP($A69+1000,改造信息!$A$2:$AQ$1002,COLUMN(Y68)-4,0),VLOOKUP($A69,未改造信息!$A$2:$AQ$1002,COLUMN(Y68)-4,0))</f>
        <v>5</v>
      </c>
      <c r="Z69" s="442">
        <f>IF($H69="已改造",VLOOKUP($A69+1000,改造信息!$A$2:$AQ$1002,COLUMN(Z68)-4,0),VLOOKUP($A69,未改造信息!$A$2:$AQ$1002,COLUMN(Z68)-4,0))</f>
        <v>37</v>
      </c>
      <c r="AA69" s="442" t="str">
        <f>IF($H69="已改造",VLOOKUP($A69+1000,改造信息!$A$2:$AQ$1002,COLUMN(AA68)-4,0),VLOOKUP($A69,未改造信息!$A$2:$AQ$1002,COLUMN(AA68)-4,0))</f>
        <v>短</v>
      </c>
      <c r="AB69" s="442">
        <f>IF($H69="已改造",VLOOKUP($A69+1000,改造信息!$A$2:$AQ$1002,COLUMN(AB68)-4,0),VLOOKUP($A69,未改造信息!$A$2:$AQ$1002,COLUMN(AB68)-4,0))</f>
        <v>0</v>
      </c>
      <c r="AC69" s="442">
        <f>IF($H69="已改造",VLOOKUP($A69+1000,改造信息!$A$2:$AQ$1002,COLUMN(AC68)-4,0),VLOOKUP($A69,未改造信息!$A$2:$AQ$1002,COLUMN(AC68)-4,0))</f>
        <v>0</v>
      </c>
      <c r="AD69" s="442">
        <f>IF($H69="已改造",VLOOKUP($A69+1000,改造信息!$A$2:$AQ$1002,COLUMN(AD68)-4,0),VLOOKUP($A69,未改造信息!$A$2:$AQ$1002,COLUMN(AD68)-4,0))</f>
        <v>2</v>
      </c>
      <c r="AE69" s="446" t="str">
        <f>IF($H69="已改造",VLOOKUP($A69+1000,改造信息!$A$2:$AQ$1002,COLUMN(AE68)-4,0),VLOOKUP($A69,未改造信息!$A$2:$AQ$1002,COLUMN(AE68)-4,0))</f>
        <v>J国12.7厘米连装炮</v>
      </c>
      <c r="AF69" s="445" t="s">
        <v>92</v>
      </c>
      <c r="AG69" s="445" t="s">
        <v>92</v>
      </c>
      <c r="AH69" s="442">
        <f>IF($H69="已改造",VLOOKUP($A69+1000,改造信息!$A$2:$AQ$1002,COLUMN(AH68)-6,0),VLOOKUP($A69,未改造信息!$A$2:$AQ$1002,COLUMN(AH68)-6,0))</f>
        <v>15</v>
      </c>
      <c r="AI69" s="442">
        <f>IF($H69="已改造",VLOOKUP($A69+1000,改造信息!$A$2:$AQ$1002,COLUMN(AI68)-6,0),VLOOKUP($A69,未改造信息!$A$2:$AQ$1002,COLUMN(AI68)-6,0))</f>
        <v>20</v>
      </c>
      <c r="AJ69" s="442">
        <f>IF($H69="已改造",VLOOKUP($A69+1000,改造信息!$A$2:$AQ$1002,COLUMN(AJ68)-6,0),VLOOKUP($A69,未改造信息!$A$2:$AQ$1002,COLUMN(AJ68)-6,0))</f>
        <v>0.48</v>
      </c>
      <c r="AK69" s="442">
        <f>IF($H69="已改造",VLOOKUP($A69+1000,改造信息!$A$2:$AQ$1002,COLUMN(AK68)-6,0),VLOOKUP($A69,未改造信息!$A$2:$AQ$1002,COLUMN(AK68)-6,0))</f>
        <v>0.9</v>
      </c>
      <c r="AL69" s="442">
        <f>IF($H69="已改造",VLOOKUP($A69+1000,改造信息!$A$2:$AQ$1002,COLUMN(AL68)-6,0),VLOOKUP($A69,未改造信息!$A$2:$AQ$1002,COLUMN(AL68)-6,0))</f>
        <v>0.5</v>
      </c>
      <c r="AM69" s="445" t="s">
        <v>92</v>
      </c>
      <c r="AN69" s="445" t="s">
        <v>92</v>
      </c>
      <c r="AO69" s="442">
        <f>IF($H69="已改造",VLOOKUP($A69+1000,改造信息!$A$2:$AQ$1002,COLUMN(AO68)-8,0),VLOOKUP($A69,未改造信息!$A$2:$AQ$1002,COLUMN(AO68)-8,0))</f>
        <v>2</v>
      </c>
      <c r="AP69" s="442">
        <f>IF($H69="已改造",VLOOKUP($A69+1000,改造信息!$A$2:$AQ$1002,COLUMN(AP68)-8,0),VLOOKUP($A69,未改造信息!$A$2:$AQ$1002,COLUMN(AP68)-8,0))</f>
        <v>4</v>
      </c>
      <c r="AQ69" s="442">
        <f>IF($H69="已改造",VLOOKUP($A69+1000,改造信息!$A$2:$AQ$1002,COLUMN(AQ68)-8,0),VLOOKUP($A69,未改造信息!$A$2:$AQ$1002,COLUMN(AQ68)-8,0))</f>
        <v>3</v>
      </c>
      <c r="AR69" s="442">
        <f>IF($H69="已改造",VLOOKUP($A69+1000,改造信息!$A$2:$AQ$1002,COLUMN(AR68)-8,0),VLOOKUP($A69,未改造信息!$A$2:$AQ$1002,COLUMN(AR68)-8,0))</f>
        <v>0</v>
      </c>
      <c r="AS69" s="442">
        <f>IF($H69="已改造",VLOOKUP($A69+1000,改造信息!$A$2:$AQ$1002,COLUMN(AS68)-8,0),VLOOKUP($A69,未改造信息!$A$2:$AQ$1002,COLUMN(AS68)-8,0))</f>
        <v>0</v>
      </c>
      <c r="AT69" s="442">
        <f>IF($H69="已改造",VLOOKUP($A69+1000,改造信息!$A$2:$AQ$1002,COLUMN(AT68)-8,0),VLOOKUP($A69,未改造信息!$A$2:$AQ$1002,COLUMN(AT68)-8,0))</f>
        <v>28</v>
      </c>
      <c r="AU69" s="442">
        <f>IF($H69="已改造",VLOOKUP($A69+1000,改造信息!$A$2:$AQ$1002,COLUMN(AU68)-8,0),VLOOKUP($A69,未改造信息!$A$2:$AQ$1002,COLUMN(AU68)-8,0))</f>
        <v>7</v>
      </c>
      <c r="AV69" s="442">
        <f>IF($H69="已改造",VLOOKUP($A69+1000,改造信息!$A$2:$AQ$1002,COLUMN(AV68)-8,0),VLOOKUP($A69,未改造信息!$A$2:$AQ$1002,COLUMN(AV68)-8,0))</f>
        <v>0</v>
      </c>
      <c r="AW69" s="445" t="s">
        <v>92</v>
      </c>
      <c r="AX69" s="445" t="s">
        <v>92</v>
      </c>
      <c r="AY69" s="442">
        <f>IF($H69="已改造",VLOOKUP($A69+1000,改造信息!$A$2:$AQ$1002,COLUMN(AY68)-10,0),VLOOKUP($A69,未改造信息!$A$2:$AQ$1002,COLUMN(AY68)-10,0))</f>
        <v>0</v>
      </c>
      <c r="AZ69" s="442">
        <f>IF($H69="已改造",VLOOKUP($A69+1000,改造信息!$A$2:$AQ$1002,COLUMN(AZ68)-10,0),VLOOKUP($A69,未改造信息!$A$2:$AQ$1002,COLUMN(AZ68)-10,0))</f>
        <v>0</v>
      </c>
      <c r="BA69" s="445" t="s">
        <v>92</v>
      </c>
      <c r="BB69" s="445" t="s">
        <v>92</v>
      </c>
      <c r="BC69" s="446" t="str">
        <f>IF($H69="尚未改造",VLOOKUP($A69,未改造信息!$A$2:$AQ$1002,COLUMN(BC68)-12,0),"0")</f>
        <v>等级72|驱逐核心12|油250|弹500|钢250</v>
      </c>
      <c r="BD69" s="442">
        <f>VLOOKUP($A69,未改造信息!$A$2:$BA$1002,COLUMN(BD68)-12,0)</f>
        <v>0</v>
      </c>
      <c r="BE69" s="442" t="s">
        <v>98</v>
      </c>
      <c r="BF69" s="445" t="s">
        <v>92</v>
      </c>
      <c r="BG69" s="445" t="s">
        <v>92</v>
      </c>
      <c r="BH69" s="446"/>
      <c r="BI69" s="442"/>
      <c r="BK69" s="446"/>
      <c r="BL69" s="442"/>
      <c r="BN69" s="446"/>
      <c r="BO69" s="442"/>
      <c r="BQ69" s="445" t="s">
        <v>92</v>
      </c>
      <c r="BR69" s="442"/>
      <c r="BS69" s="442"/>
      <c r="BT69" s="442"/>
      <c r="BU69" s="442"/>
      <c r="BV69" s="442"/>
    </row>
    <row r="70" spans="1:74">
      <c r="A70" s="442">
        <v>68</v>
      </c>
      <c r="B70" s="442" t="str">
        <f>IF($H70="已改造",VLOOKUP($A70+1000,改造信息!$A$2:$AQ$1002,COLUMN(B69),0),VLOOKUP($A70,未改造信息!$A$2:$AQ$1002,COLUMN(B69),0))</f>
        <v>J</v>
      </c>
      <c r="C70" s="442" t="str">
        <f>IF($H70="已改造",VLOOKUP($A70+1000,改造信息!$A$2:$AQ$1002,COLUMN(C69),0),VLOOKUP($A70,未改造信息!$A$2:$AQ$1002,COLUMN(C69),0))</f>
        <v>驱逐舰</v>
      </c>
      <c r="D70" s="442">
        <f>IF($H70="已改造",VLOOKUP($A70+1000,改造信息!$A$2:$AQ$1002,COLUMN(D69),0),VLOOKUP($A70,未改造信息!$A$2:$AQ$1002,COLUMN(D69),0))</f>
        <v>3</v>
      </c>
      <c r="E70" s="442" t="str">
        <f>IF($H70="已改造",VLOOKUP($A70+1000,改造信息!$A$2:$AQ$1002,COLUMN(E69),0),VLOOKUP($A70,未改造信息!$A$2:$AQ$1002,COLUMN(E69),0))</f>
        <v>晓</v>
      </c>
      <c r="F70" s="442" t="str">
        <f>VLOOKUP(A70,未改造信息!$A$2:$F$1000,COLUMN(F69),0)</f>
        <v>未拥有</v>
      </c>
      <c r="H70" s="442" t="str">
        <f>IF(COUNTIF(改造信息!$A$2:$A$196,A70+1000),IF(VLOOKUP(A70+1000,改造信息!$A$2:$F$502,6,0)="已拥有","已改造","尚未改造"),"未开放改造")</f>
        <v>尚未改造</v>
      </c>
      <c r="I70" s="442" t="str">
        <f t="shared" si="1"/>
        <v>E1~E2 打捞可获取</v>
      </c>
      <c r="J70" s="445" t="s">
        <v>92</v>
      </c>
      <c r="K70" s="442" t="str">
        <f>IF($H70="已改造",VLOOKUP($A70+1000,改造信息!$A$2:$AQ$1002,COLUMN(K69)-4,0),VLOOKUP($A70,未改造信息!$A$2:$AQ$1002,COLUMN(K69)-4,0))</f>
        <v>护卫舰</v>
      </c>
      <c r="L70" s="442" t="str">
        <f>IF($H70="已改造",VLOOKUP($A70+1000,改造信息!$A$2:$AQ$1002,COLUMN(L69)-4,0),VLOOKUP($A70,未改造信息!$A$2:$AQ$1002,COLUMN(L69)-4,0))</f>
        <v>小型舰</v>
      </c>
      <c r="M70" s="442">
        <f>IF($H70="已改造",VLOOKUP($A70+1000,改造信息!$A$2:$AQ$1002,COLUMN(M69)-4,0),VLOOKUP($A70,未改造信息!$A$2:$AQ$1002,COLUMN(M69)-4,0))</f>
        <v>1</v>
      </c>
      <c r="N70" s="442">
        <f>IF($H70="已改造",VLOOKUP($A70+1000,改造信息!$A$2:$AQ$1002,COLUMN(N69)-4,0),VLOOKUP($A70,未改造信息!$A$2:$AQ$1002,COLUMN(N69)-4,0))</f>
        <v>2</v>
      </c>
      <c r="O70" s="442">
        <f>IF($H70="已改造",VLOOKUP($A70+1000,改造信息!$A$2:$AQ$1002,COLUMN(O69)-4,0),VLOOKUP($A70,未改造信息!$A$2:$AQ$1002,COLUMN(O69)-4,0))</f>
        <v>15</v>
      </c>
      <c r="P70" s="442">
        <f>IF($H70="已改造",VLOOKUP($A70+1000,改造信息!$A$2:$AQ$1002,COLUMN(P69)-4,0),VLOOKUP($A70,未改造信息!$A$2:$AQ$1002,COLUMN(P69)-4,0))</f>
        <v>1</v>
      </c>
      <c r="Q70" s="442">
        <f>IF($H70="已改造",VLOOKUP($A70+1000,改造信息!$A$2:$AQ$1002,COLUMN(Q69)-4,0),VLOOKUP($A70,未改造信息!$A$2:$AQ$1002,COLUMN(Q69)-4,0))</f>
        <v>31</v>
      </c>
      <c r="R70" s="442">
        <f>IF($H70="已改造",VLOOKUP($A70+1000,改造信息!$A$2:$AQ$1002,COLUMN(R69)-4,0),VLOOKUP($A70,未改造信息!$A$2:$AQ$1002,COLUMN(R69)-4,0))</f>
        <v>22</v>
      </c>
      <c r="S70" s="442">
        <f>IF($H70="已改造",VLOOKUP($A70+1000,改造信息!$A$2:$AQ$1002,COLUMN(S69)-4,0),VLOOKUP($A70,未改造信息!$A$2:$AQ$1002,COLUMN(S69)-4,0))</f>
        <v>75</v>
      </c>
      <c r="T70" s="442">
        <f>IF($H70="已改造",VLOOKUP($A70+1000,改造信息!$A$2:$AQ$1002,COLUMN(T69)-4,0),VLOOKUP($A70,未改造信息!$A$2:$AQ$1002,COLUMN(T69)-4,0))</f>
        <v>38</v>
      </c>
      <c r="U70" s="442">
        <f>IF($H70="已改造",VLOOKUP($A70+1000,改造信息!$A$2:$AQ$1002,COLUMN(U69)-4,0),VLOOKUP($A70,未改造信息!$A$2:$AQ$1002,COLUMN(U69)-4,0))</f>
        <v>49</v>
      </c>
      <c r="V70" s="442">
        <f>IF($H70="已改造",VLOOKUP($A70+1000,改造信息!$A$2:$AQ$1002,COLUMN(V69)-4,0),VLOOKUP($A70,未改造信息!$A$2:$AQ$1002,COLUMN(V69)-4,0))</f>
        <v>17</v>
      </c>
      <c r="W70" s="442">
        <f>IF($H70="已改造",VLOOKUP($A70+1000,改造信息!$A$2:$AQ$1002,COLUMN(W69)-4,0),VLOOKUP($A70,未改造信息!$A$2:$AQ$1002,COLUMN(W69)-4,0))</f>
        <v>87</v>
      </c>
      <c r="X70" s="442">
        <f>IF($H70="已改造",VLOOKUP($A70+1000,改造信息!$A$2:$AQ$1002,COLUMN(X69)-4,0),VLOOKUP($A70,未改造信息!$A$2:$AQ$1002,COLUMN(X69)-4,0))</f>
        <v>87</v>
      </c>
      <c r="Y70" s="442">
        <f>IF($H70="已改造",VLOOKUP($A70+1000,改造信息!$A$2:$AQ$1002,COLUMN(Y69)-4,0),VLOOKUP($A70,未改造信息!$A$2:$AQ$1002,COLUMN(Y69)-4,0))</f>
        <v>20</v>
      </c>
      <c r="Z70" s="442">
        <f>IF($H70="已改造",VLOOKUP($A70+1000,改造信息!$A$2:$AQ$1002,COLUMN(Z69)-4,0),VLOOKUP($A70,未改造信息!$A$2:$AQ$1002,COLUMN(Z69)-4,0))</f>
        <v>38</v>
      </c>
      <c r="AA70" s="442" t="str">
        <f>IF($H70="已改造",VLOOKUP($A70+1000,改造信息!$A$2:$AQ$1002,COLUMN(AA69)-4,0),VLOOKUP($A70,未改造信息!$A$2:$AQ$1002,COLUMN(AA69)-4,0))</f>
        <v>短</v>
      </c>
      <c r="AB70" s="442">
        <f>IF($H70="已改造",VLOOKUP($A70+1000,改造信息!$A$2:$AQ$1002,COLUMN(AB69)-4,0),VLOOKUP($A70,未改造信息!$A$2:$AQ$1002,COLUMN(AB69)-4,0))</f>
        <v>0</v>
      </c>
      <c r="AC70" s="442">
        <f>IF($H70="已改造",VLOOKUP($A70+1000,改造信息!$A$2:$AQ$1002,COLUMN(AC69)-4,0),VLOOKUP($A70,未改造信息!$A$2:$AQ$1002,COLUMN(AC69)-4,0))</f>
        <v>0</v>
      </c>
      <c r="AD70" s="442">
        <f>IF($H70="已改造",VLOOKUP($A70+1000,改造信息!$A$2:$AQ$1002,COLUMN(AD69)-4,0),VLOOKUP($A70,未改造信息!$A$2:$AQ$1002,COLUMN(AD69)-4,0))</f>
        <v>2</v>
      </c>
      <c r="AE70" s="446" t="str">
        <f>IF($H70="已改造",VLOOKUP($A70+1000,改造信息!$A$2:$AQ$1002,COLUMN(AE69)-4,0),VLOOKUP($A70,未改造信息!$A$2:$AQ$1002,COLUMN(AE69)-4,0))</f>
        <v>J国12.7厘米连装炮|61厘米三连装鱼雷</v>
      </c>
      <c r="AF70" s="445" t="s">
        <v>92</v>
      </c>
      <c r="AG70" s="445" t="s">
        <v>92</v>
      </c>
      <c r="AH70" s="442">
        <f>IF($H70="已改造",VLOOKUP($A70+1000,改造信息!$A$2:$AQ$1002,COLUMN(AH69)-6,0),VLOOKUP($A70,未改造信息!$A$2:$AQ$1002,COLUMN(AH69)-6,0))</f>
        <v>15</v>
      </c>
      <c r="AI70" s="442">
        <f>IF($H70="已改造",VLOOKUP($A70+1000,改造信息!$A$2:$AQ$1002,COLUMN(AI69)-6,0),VLOOKUP($A70,未改造信息!$A$2:$AQ$1002,COLUMN(AI69)-6,0))</f>
        <v>20</v>
      </c>
      <c r="AJ70" s="442">
        <f>IF($H70="已改造",VLOOKUP($A70+1000,改造信息!$A$2:$AQ$1002,COLUMN(AJ69)-6,0),VLOOKUP($A70,未改造信息!$A$2:$AQ$1002,COLUMN(AJ69)-6,0))</f>
        <v>0.48</v>
      </c>
      <c r="AK70" s="442">
        <f>IF($H70="已改造",VLOOKUP($A70+1000,改造信息!$A$2:$AQ$1002,COLUMN(AK69)-6,0),VLOOKUP($A70,未改造信息!$A$2:$AQ$1002,COLUMN(AK69)-6,0))</f>
        <v>0.9</v>
      </c>
      <c r="AL70" s="442">
        <f>IF($H70="已改造",VLOOKUP($A70+1000,改造信息!$A$2:$AQ$1002,COLUMN(AL69)-6,0),VLOOKUP($A70,未改造信息!$A$2:$AQ$1002,COLUMN(AL69)-6,0))</f>
        <v>0.5</v>
      </c>
      <c r="AM70" s="445" t="s">
        <v>92</v>
      </c>
      <c r="AN70" s="445" t="s">
        <v>92</v>
      </c>
      <c r="AO70" s="442">
        <f>IF($H70="已改造",VLOOKUP($A70+1000,改造信息!$A$2:$AQ$1002,COLUMN(AO69)-8,0),VLOOKUP($A70,未改造信息!$A$2:$AQ$1002,COLUMN(AO69)-8,0))</f>
        <v>4</v>
      </c>
      <c r="AP70" s="442">
        <f>IF($H70="已改造",VLOOKUP($A70+1000,改造信息!$A$2:$AQ$1002,COLUMN(AP69)-8,0),VLOOKUP($A70,未改造信息!$A$2:$AQ$1002,COLUMN(AP69)-8,0))</f>
        <v>8</v>
      </c>
      <c r="AQ70" s="442">
        <f>IF($H70="已改造",VLOOKUP($A70+1000,改造信息!$A$2:$AQ$1002,COLUMN(AQ69)-8,0),VLOOKUP($A70,未改造信息!$A$2:$AQ$1002,COLUMN(AQ69)-8,0))</f>
        <v>6</v>
      </c>
      <c r="AR70" s="442">
        <f>IF($H70="已改造",VLOOKUP($A70+1000,改造信息!$A$2:$AQ$1002,COLUMN(AR69)-8,0),VLOOKUP($A70,未改造信息!$A$2:$AQ$1002,COLUMN(AR69)-8,0))</f>
        <v>0</v>
      </c>
      <c r="AS70" s="442">
        <f>IF($H70="已改造",VLOOKUP($A70+1000,改造信息!$A$2:$AQ$1002,COLUMN(AS69)-8,0),VLOOKUP($A70,未改造信息!$A$2:$AQ$1002,COLUMN(AS69)-8,0))</f>
        <v>0</v>
      </c>
      <c r="AT70" s="442">
        <f>IF($H70="已改造",VLOOKUP($A70+1000,改造信息!$A$2:$AQ$1002,COLUMN(AT69)-8,0),VLOOKUP($A70,未改造信息!$A$2:$AQ$1002,COLUMN(AT69)-8,0))</f>
        <v>28</v>
      </c>
      <c r="AU70" s="442">
        <f>IF($H70="已改造",VLOOKUP($A70+1000,改造信息!$A$2:$AQ$1002,COLUMN(AU69)-8,0),VLOOKUP($A70,未改造信息!$A$2:$AQ$1002,COLUMN(AU69)-8,0))</f>
        <v>7</v>
      </c>
      <c r="AV70" s="442">
        <f>IF($H70="已改造",VLOOKUP($A70+1000,改造信息!$A$2:$AQ$1002,COLUMN(AV69)-8,0),VLOOKUP($A70,未改造信息!$A$2:$AQ$1002,COLUMN(AV69)-8,0))</f>
        <v>0</v>
      </c>
      <c r="AW70" s="445" t="s">
        <v>92</v>
      </c>
      <c r="AX70" s="445" t="s">
        <v>92</v>
      </c>
      <c r="AY70" s="442">
        <f>IF($H70="已改造",VLOOKUP($A70+1000,改造信息!$A$2:$AQ$1002,COLUMN(AY69)-10,0),VLOOKUP($A70,未改造信息!$A$2:$AQ$1002,COLUMN(AY69)-10,0))</f>
        <v>0</v>
      </c>
      <c r="AZ70" s="442">
        <f>IF($H70="已改造",VLOOKUP($A70+1000,改造信息!$A$2:$AQ$1002,COLUMN(AZ69)-10,0),VLOOKUP($A70,未改造信息!$A$2:$AQ$1002,COLUMN(AZ69)-10,0))</f>
        <v>0</v>
      </c>
      <c r="BA70" s="445" t="s">
        <v>92</v>
      </c>
      <c r="BB70" s="445" t="s">
        <v>92</v>
      </c>
      <c r="BC70" s="446" t="str">
        <f>IF($H70="尚未改造",VLOOKUP($A70,未改造信息!$A$2:$AQ$1002,COLUMN(BC69)-12,0),"0")</f>
        <v>等级40|驱逐核心6|油200|弹200|钢400</v>
      </c>
      <c r="BD70" s="442">
        <f>VLOOKUP($A70,未改造信息!$A$2:$BA$1002,COLUMN(BD69)-12,0)</f>
        <v>0</v>
      </c>
      <c r="BE70" s="442" t="s">
        <v>98</v>
      </c>
      <c r="BF70" s="445" t="s">
        <v>92</v>
      </c>
      <c r="BG70" s="445" t="s">
        <v>92</v>
      </c>
      <c r="BH70" s="446"/>
      <c r="BI70" s="442"/>
      <c r="BK70" s="446"/>
      <c r="BL70" s="442"/>
      <c r="BN70" s="446"/>
      <c r="BO70" s="442"/>
      <c r="BQ70" s="445" t="s">
        <v>92</v>
      </c>
      <c r="BR70" s="442"/>
      <c r="BS70" s="442"/>
      <c r="BT70" s="442"/>
      <c r="BU70" s="442"/>
      <c r="BV70" s="442"/>
    </row>
    <row r="71" spans="1:74">
      <c r="A71" s="442">
        <v>69</v>
      </c>
      <c r="B71" s="442" t="str">
        <f>IF($H71="已改造",VLOOKUP($A71+1000,改造信息!$A$2:$AQ$1002,COLUMN(B70),0),VLOOKUP($A71,未改造信息!$A$2:$AQ$1002,COLUMN(B70),0))</f>
        <v>J</v>
      </c>
      <c r="C71" s="442" t="str">
        <f>IF($H71="已改造",VLOOKUP($A71+1000,改造信息!$A$2:$AQ$1002,COLUMN(C70),0),VLOOKUP($A71,未改造信息!$A$2:$AQ$1002,COLUMN(C70),0))</f>
        <v>驱逐舰</v>
      </c>
      <c r="D71" s="442">
        <f>IF($H71="已改造",VLOOKUP($A71+1000,改造信息!$A$2:$AQ$1002,COLUMN(D70),0),VLOOKUP($A71,未改造信息!$A$2:$AQ$1002,COLUMN(D70),0))</f>
        <v>3</v>
      </c>
      <c r="E71" s="442" t="str">
        <f>IF($H71="已改造",VLOOKUP($A71+1000,改造信息!$A$2:$AQ$1002,COLUMN(E70),0),VLOOKUP($A71,未改造信息!$A$2:$AQ$1002,COLUMN(E70),0))</f>
        <v>响</v>
      </c>
      <c r="F71" s="442" t="str">
        <f>VLOOKUP(A71,未改造信息!$A$2:$F$1000,COLUMN(F70),0)</f>
        <v>未拥有</v>
      </c>
      <c r="H71" s="442" t="str">
        <f>IF(COUNTIF(改造信息!$A$2:$A$196,A71+1000),IF(VLOOKUP(A71+1000,改造信息!$A$2:$F$502,6,0)="已拥有","已改造","尚未改造"),"未开放改造")</f>
        <v>尚未改造</v>
      </c>
      <c r="I71" s="442" t="str">
        <f t="shared" si="1"/>
        <v>E1~E2 打捞可获取</v>
      </c>
      <c r="J71" s="445" t="s">
        <v>92</v>
      </c>
      <c r="K71" s="442" t="str">
        <f>IF($H71="已改造",VLOOKUP($A71+1000,改造信息!$A$2:$AQ$1002,COLUMN(K70)-4,0),VLOOKUP($A71,未改造信息!$A$2:$AQ$1002,COLUMN(K70)-4,0))</f>
        <v>护卫舰</v>
      </c>
      <c r="L71" s="442" t="str">
        <f>IF($H71="已改造",VLOOKUP($A71+1000,改造信息!$A$2:$AQ$1002,COLUMN(L70)-4,0),VLOOKUP($A71,未改造信息!$A$2:$AQ$1002,COLUMN(L70)-4,0))</f>
        <v>小型舰</v>
      </c>
      <c r="M71" s="442">
        <f>IF($H71="已改造",VLOOKUP($A71+1000,改造信息!$A$2:$AQ$1002,COLUMN(M70)-4,0),VLOOKUP($A71,未改造信息!$A$2:$AQ$1002,COLUMN(M70)-4,0))</f>
        <v>1</v>
      </c>
      <c r="N71" s="442">
        <f>IF($H71="已改造",VLOOKUP($A71+1000,改造信息!$A$2:$AQ$1002,COLUMN(N70)-4,0),VLOOKUP($A71,未改造信息!$A$2:$AQ$1002,COLUMN(N70)-4,0))</f>
        <v>2</v>
      </c>
      <c r="O71" s="442">
        <f>IF($H71="已改造",VLOOKUP($A71+1000,改造信息!$A$2:$AQ$1002,COLUMN(O70)-4,0),VLOOKUP($A71,未改造信息!$A$2:$AQ$1002,COLUMN(O70)-4,0))</f>
        <v>15</v>
      </c>
      <c r="P71" s="442">
        <f>IF($H71="已改造",VLOOKUP($A71+1000,改造信息!$A$2:$AQ$1002,COLUMN(P70)-4,0),VLOOKUP($A71,未改造信息!$A$2:$AQ$1002,COLUMN(P70)-4,0))</f>
        <v>1</v>
      </c>
      <c r="Q71" s="442">
        <f>IF($H71="已改造",VLOOKUP($A71+1000,改造信息!$A$2:$AQ$1002,COLUMN(Q70)-4,0),VLOOKUP($A71,未改造信息!$A$2:$AQ$1002,COLUMN(Q70)-4,0))</f>
        <v>31</v>
      </c>
      <c r="R71" s="442">
        <f>IF($H71="已改造",VLOOKUP($A71+1000,改造信息!$A$2:$AQ$1002,COLUMN(R70)-4,0),VLOOKUP($A71,未改造信息!$A$2:$AQ$1002,COLUMN(R70)-4,0))</f>
        <v>22</v>
      </c>
      <c r="S71" s="442">
        <f>IF($H71="已改造",VLOOKUP($A71+1000,改造信息!$A$2:$AQ$1002,COLUMN(S70)-4,0),VLOOKUP($A71,未改造信息!$A$2:$AQ$1002,COLUMN(S70)-4,0))</f>
        <v>75</v>
      </c>
      <c r="T71" s="442">
        <f>IF($H71="已改造",VLOOKUP($A71+1000,改造信息!$A$2:$AQ$1002,COLUMN(T70)-4,0),VLOOKUP($A71,未改造信息!$A$2:$AQ$1002,COLUMN(T70)-4,0))</f>
        <v>38</v>
      </c>
      <c r="U71" s="442">
        <f>IF($H71="已改造",VLOOKUP($A71+1000,改造信息!$A$2:$AQ$1002,COLUMN(U70)-4,0),VLOOKUP($A71,未改造信息!$A$2:$AQ$1002,COLUMN(U70)-4,0))</f>
        <v>49</v>
      </c>
      <c r="V71" s="442">
        <f>IF($H71="已改造",VLOOKUP($A71+1000,改造信息!$A$2:$AQ$1002,COLUMN(V70)-4,0),VLOOKUP($A71,未改造信息!$A$2:$AQ$1002,COLUMN(V70)-4,0))</f>
        <v>17</v>
      </c>
      <c r="W71" s="442">
        <f>IF($H71="已改造",VLOOKUP($A71+1000,改造信息!$A$2:$AQ$1002,COLUMN(W70)-4,0),VLOOKUP($A71,未改造信息!$A$2:$AQ$1002,COLUMN(W70)-4,0))</f>
        <v>87</v>
      </c>
      <c r="X71" s="442">
        <f>IF($H71="已改造",VLOOKUP($A71+1000,改造信息!$A$2:$AQ$1002,COLUMN(X70)-4,0),VLOOKUP($A71,未改造信息!$A$2:$AQ$1002,COLUMN(X70)-4,0))</f>
        <v>87</v>
      </c>
      <c r="Y71" s="442">
        <f>IF($H71="已改造",VLOOKUP($A71+1000,改造信息!$A$2:$AQ$1002,COLUMN(Y70)-4,0),VLOOKUP($A71,未改造信息!$A$2:$AQ$1002,COLUMN(Y70)-4,0))</f>
        <v>13</v>
      </c>
      <c r="Z71" s="442">
        <f>IF($H71="已改造",VLOOKUP($A71+1000,改造信息!$A$2:$AQ$1002,COLUMN(Z70)-4,0),VLOOKUP($A71,未改造信息!$A$2:$AQ$1002,COLUMN(Z70)-4,0))</f>
        <v>38</v>
      </c>
      <c r="AA71" s="442" t="str">
        <f>IF($H71="已改造",VLOOKUP($A71+1000,改造信息!$A$2:$AQ$1002,COLUMN(AA70)-4,0),VLOOKUP($A71,未改造信息!$A$2:$AQ$1002,COLUMN(AA70)-4,0))</f>
        <v>短</v>
      </c>
      <c r="AB71" s="442">
        <f>IF($H71="已改造",VLOOKUP($A71+1000,改造信息!$A$2:$AQ$1002,COLUMN(AB70)-4,0),VLOOKUP($A71,未改造信息!$A$2:$AQ$1002,COLUMN(AB70)-4,0))</f>
        <v>0</v>
      </c>
      <c r="AC71" s="442">
        <f>IF($H71="已改造",VLOOKUP($A71+1000,改造信息!$A$2:$AQ$1002,COLUMN(AC70)-4,0),VLOOKUP($A71,未改造信息!$A$2:$AQ$1002,COLUMN(AC70)-4,0))</f>
        <v>0</v>
      </c>
      <c r="AD71" s="442">
        <f>IF($H71="已改造",VLOOKUP($A71+1000,改造信息!$A$2:$AQ$1002,COLUMN(AD70)-4,0),VLOOKUP($A71,未改造信息!$A$2:$AQ$1002,COLUMN(AD70)-4,0))</f>
        <v>2</v>
      </c>
      <c r="AE71" s="446" t="str">
        <f>IF($H71="已改造",VLOOKUP($A71+1000,改造信息!$A$2:$AQ$1002,COLUMN(AE70)-4,0),VLOOKUP($A71,未改造信息!$A$2:$AQ$1002,COLUMN(AE70)-4,0))</f>
        <v>J国12.7厘米连装炮</v>
      </c>
      <c r="AF71" s="445" t="s">
        <v>92</v>
      </c>
      <c r="AG71" s="445" t="s">
        <v>92</v>
      </c>
      <c r="AH71" s="442">
        <f>IF($H71="已改造",VLOOKUP($A71+1000,改造信息!$A$2:$AQ$1002,COLUMN(AH70)-6,0),VLOOKUP($A71,未改造信息!$A$2:$AQ$1002,COLUMN(AH70)-6,0))</f>
        <v>15</v>
      </c>
      <c r="AI71" s="442">
        <f>IF($H71="已改造",VLOOKUP($A71+1000,改造信息!$A$2:$AQ$1002,COLUMN(AI70)-6,0),VLOOKUP($A71,未改造信息!$A$2:$AQ$1002,COLUMN(AI70)-6,0))</f>
        <v>20</v>
      </c>
      <c r="AJ71" s="442">
        <f>IF($H71="已改造",VLOOKUP($A71+1000,改造信息!$A$2:$AQ$1002,COLUMN(AJ70)-6,0),VLOOKUP($A71,未改造信息!$A$2:$AQ$1002,COLUMN(AJ70)-6,0))</f>
        <v>0.48</v>
      </c>
      <c r="AK71" s="442">
        <f>IF($H71="已改造",VLOOKUP($A71+1000,改造信息!$A$2:$AQ$1002,COLUMN(AK70)-6,0),VLOOKUP($A71,未改造信息!$A$2:$AQ$1002,COLUMN(AK70)-6,0))</f>
        <v>0.9</v>
      </c>
      <c r="AL71" s="442">
        <f>IF($H71="已改造",VLOOKUP($A71+1000,改造信息!$A$2:$AQ$1002,COLUMN(AL70)-6,0),VLOOKUP($A71,未改造信息!$A$2:$AQ$1002,COLUMN(AL70)-6,0))</f>
        <v>0.5</v>
      </c>
      <c r="AM71" s="445" t="s">
        <v>92</v>
      </c>
      <c r="AN71" s="445" t="s">
        <v>92</v>
      </c>
      <c r="AO71" s="442">
        <f>IF($H71="已改造",VLOOKUP($A71+1000,改造信息!$A$2:$AQ$1002,COLUMN(AO70)-8,0),VLOOKUP($A71,未改造信息!$A$2:$AQ$1002,COLUMN(AO70)-8,0))</f>
        <v>4</v>
      </c>
      <c r="AP71" s="442">
        <f>IF($H71="已改造",VLOOKUP($A71+1000,改造信息!$A$2:$AQ$1002,COLUMN(AP70)-8,0),VLOOKUP($A71,未改造信息!$A$2:$AQ$1002,COLUMN(AP70)-8,0))</f>
        <v>8</v>
      </c>
      <c r="AQ71" s="442">
        <f>IF($H71="已改造",VLOOKUP($A71+1000,改造信息!$A$2:$AQ$1002,COLUMN(AQ70)-8,0),VLOOKUP($A71,未改造信息!$A$2:$AQ$1002,COLUMN(AQ70)-8,0))</f>
        <v>6</v>
      </c>
      <c r="AR71" s="442">
        <f>IF($H71="已改造",VLOOKUP($A71+1000,改造信息!$A$2:$AQ$1002,COLUMN(AR70)-8,0),VLOOKUP($A71,未改造信息!$A$2:$AQ$1002,COLUMN(AR70)-8,0))</f>
        <v>0</v>
      </c>
      <c r="AS71" s="442">
        <f>IF($H71="已改造",VLOOKUP($A71+1000,改造信息!$A$2:$AQ$1002,COLUMN(AS70)-8,0),VLOOKUP($A71,未改造信息!$A$2:$AQ$1002,COLUMN(AS70)-8,0))</f>
        <v>0</v>
      </c>
      <c r="AT71" s="442">
        <f>IF($H71="已改造",VLOOKUP($A71+1000,改造信息!$A$2:$AQ$1002,COLUMN(AT70)-8,0),VLOOKUP($A71,未改造信息!$A$2:$AQ$1002,COLUMN(AT70)-8,0))</f>
        <v>28</v>
      </c>
      <c r="AU71" s="442">
        <f>IF($H71="已改造",VLOOKUP($A71+1000,改造信息!$A$2:$AQ$1002,COLUMN(AU70)-8,0),VLOOKUP($A71,未改造信息!$A$2:$AQ$1002,COLUMN(AU70)-8,0))</f>
        <v>7</v>
      </c>
      <c r="AV71" s="442">
        <f>IF($H71="已改造",VLOOKUP($A71+1000,改造信息!$A$2:$AQ$1002,COLUMN(AV70)-8,0),VLOOKUP($A71,未改造信息!$A$2:$AQ$1002,COLUMN(AV70)-8,0))</f>
        <v>0</v>
      </c>
      <c r="AW71" s="445" t="s">
        <v>92</v>
      </c>
      <c r="AX71" s="445" t="s">
        <v>92</v>
      </c>
      <c r="AY71" s="442">
        <f>IF($H71="已改造",VLOOKUP($A71+1000,改造信息!$A$2:$AQ$1002,COLUMN(AY70)-10,0),VLOOKUP($A71,未改造信息!$A$2:$AQ$1002,COLUMN(AY70)-10,0))</f>
        <v>0</v>
      </c>
      <c r="AZ71" s="442">
        <f>IF($H71="已改造",VLOOKUP($A71+1000,改造信息!$A$2:$AQ$1002,COLUMN(AZ70)-10,0),VLOOKUP($A71,未改造信息!$A$2:$AQ$1002,COLUMN(AZ70)-10,0))</f>
        <v>0</v>
      </c>
      <c r="BA71" s="445" t="s">
        <v>92</v>
      </c>
      <c r="BB71" s="445" t="s">
        <v>92</v>
      </c>
      <c r="BC71" s="442" t="str">
        <f>IF($H71="尚未改造",VLOOKUP($A71,未改造信息!$A$2:$AQ$1002,COLUMN(BC70)-12,0),"0")</f>
        <v>等级47|驱逐核心7|油300|弹100|钢500</v>
      </c>
      <c r="BD71" s="442">
        <f>VLOOKUP($A71,未改造信息!$A$2:$BA$1002,COLUMN(BD70)-12,0)</f>
        <v>0</v>
      </c>
      <c r="BE71" s="442" t="s">
        <v>98</v>
      </c>
      <c r="BF71" s="445" t="s">
        <v>92</v>
      </c>
      <c r="BG71" s="445" t="s">
        <v>92</v>
      </c>
      <c r="BH71" s="442"/>
      <c r="BI71" s="442"/>
      <c r="BK71" s="442"/>
      <c r="BL71" s="442"/>
      <c r="BN71" s="442"/>
      <c r="BO71" s="442"/>
      <c r="BQ71" s="445" t="s">
        <v>92</v>
      </c>
      <c r="BR71" s="442"/>
      <c r="BS71" s="442"/>
      <c r="BT71" s="442"/>
      <c r="BU71" s="442"/>
      <c r="BV71" s="442"/>
    </row>
    <row r="72" spans="1:74">
      <c r="A72" s="442">
        <v>70</v>
      </c>
      <c r="B72" s="442" t="str">
        <f>IF($H72="已改造",VLOOKUP($A72+1000,改造信息!$A$2:$AQ$1002,COLUMN(B71),0),VLOOKUP($A72,未改造信息!$A$2:$AQ$1002,COLUMN(B71),0))</f>
        <v>J</v>
      </c>
      <c r="C72" s="442" t="str">
        <f>IF($H72="已改造",VLOOKUP($A72+1000,改造信息!$A$2:$AQ$1002,COLUMN(C71),0),VLOOKUP($A72,未改造信息!$A$2:$AQ$1002,COLUMN(C71),0))</f>
        <v>驱逐舰</v>
      </c>
      <c r="D72" s="442">
        <f>IF($H72="已改造",VLOOKUP($A72+1000,改造信息!$A$2:$AQ$1002,COLUMN(D71),0),VLOOKUP($A72,未改造信息!$A$2:$AQ$1002,COLUMN(D71),0))</f>
        <v>3</v>
      </c>
      <c r="E72" s="442" t="str">
        <f>IF($H72="已改造",VLOOKUP($A72+1000,改造信息!$A$2:$AQ$1002,COLUMN(E71),0),VLOOKUP($A72,未改造信息!$A$2:$AQ$1002,COLUMN(E71),0))</f>
        <v>雷</v>
      </c>
      <c r="F72" s="442" t="str">
        <f>VLOOKUP(A72,未改造信息!$A$2:$F$1000,COLUMN(F71),0)</f>
        <v>未拥有</v>
      </c>
      <c r="H72" s="442" t="str">
        <f>IF(COUNTIF(改造信息!$A$2:$A$196,A72+1000),IF(VLOOKUP(A72+1000,改造信息!$A$2:$F$502,6,0)="已拥有","已改造","尚未改造"),"未开放改造")</f>
        <v>尚未改造</v>
      </c>
      <c r="I72" s="442" t="str">
        <f t="shared" si="1"/>
        <v>E1~E2 打捞可获取</v>
      </c>
      <c r="J72" s="445" t="s">
        <v>92</v>
      </c>
      <c r="K72" s="442" t="str">
        <f>IF($H72="已改造",VLOOKUP($A72+1000,改造信息!$A$2:$AQ$1002,COLUMN(K71)-4,0),VLOOKUP($A72,未改造信息!$A$2:$AQ$1002,COLUMN(K71)-4,0))</f>
        <v>护卫舰</v>
      </c>
      <c r="L72" s="442" t="str">
        <f>IF($H72="已改造",VLOOKUP($A72+1000,改造信息!$A$2:$AQ$1002,COLUMN(L71)-4,0),VLOOKUP($A72,未改造信息!$A$2:$AQ$1002,COLUMN(L71)-4,0))</f>
        <v>小型舰</v>
      </c>
      <c r="M72" s="442">
        <f>IF($H72="已改造",VLOOKUP($A72+1000,改造信息!$A$2:$AQ$1002,COLUMN(M71)-4,0),VLOOKUP($A72,未改造信息!$A$2:$AQ$1002,COLUMN(M71)-4,0))</f>
        <v>1</v>
      </c>
      <c r="N72" s="442">
        <f>IF($H72="已改造",VLOOKUP($A72+1000,改造信息!$A$2:$AQ$1002,COLUMN(N71)-4,0),VLOOKUP($A72,未改造信息!$A$2:$AQ$1002,COLUMN(N71)-4,0))</f>
        <v>2</v>
      </c>
      <c r="O72" s="442">
        <f>IF($H72="已改造",VLOOKUP($A72+1000,改造信息!$A$2:$AQ$1002,COLUMN(O71)-4,0),VLOOKUP($A72,未改造信息!$A$2:$AQ$1002,COLUMN(O71)-4,0))</f>
        <v>15</v>
      </c>
      <c r="P72" s="442">
        <f>IF($H72="已改造",VLOOKUP($A72+1000,改造信息!$A$2:$AQ$1002,COLUMN(P71)-4,0),VLOOKUP($A72,未改造信息!$A$2:$AQ$1002,COLUMN(P71)-4,0))</f>
        <v>1</v>
      </c>
      <c r="Q72" s="442">
        <f>IF($H72="已改造",VLOOKUP($A72+1000,改造信息!$A$2:$AQ$1002,COLUMN(Q71)-4,0),VLOOKUP($A72,未改造信息!$A$2:$AQ$1002,COLUMN(Q71)-4,0))</f>
        <v>31</v>
      </c>
      <c r="R72" s="442">
        <f>IF($H72="已改造",VLOOKUP($A72+1000,改造信息!$A$2:$AQ$1002,COLUMN(R71)-4,0),VLOOKUP($A72,未改造信息!$A$2:$AQ$1002,COLUMN(R71)-4,0))</f>
        <v>22</v>
      </c>
      <c r="S72" s="442">
        <f>IF($H72="已改造",VLOOKUP($A72+1000,改造信息!$A$2:$AQ$1002,COLUMN(S71)-4,0),VLOOKUP($A72,未改造信息!$A$2:$AQ$1002,COLUMN(S71)-4,0))</f>
        <v>75</v>
      </c>
      <c r="T72" s="442">
        <f>IF($H72="已改造",VLOOKUP($A72+1000,改造信息!$A$2:$AQ$1002,COLUMN(T71)-4,0),VLOOKUP($A72,未改造信息!$A$2:$AQ$1002,COLUMN(T71)-4,0))</f>
        <v>38</v>
      </c>
      <c r="U72" s="442">
        <f>IF($H72="已改造",VLOOKUP($A72+1000,改造信息!$A$2:$AQ$1002,COLUMN(U71)-4,0),VLOOKUP($A72,未改造信息!$A$2:$AQ$1002,COLUMN(U71)-4,0))</f>
        <v>49</v>
      </c>
      <c r="V72" s="442">
        <f>IF($H72="已改造",VLOOKUP($A72+1000,改造信息!$A$2:$AQ$1002,COLUMN(V71)-4,0),VLOOKUP($A72,未改造信息!$A$2:$AQ$1002,COLUMN(V71)-4,0))</f>
        <v>17</v>
      </c>
      <c r="W72" s="442">
        <f>IF($H72="已改造",VLOOKUP($A72+1000,改造信息!$A$2:$AQ$1002,COLUMN(W71)-4,0),VLOOKUP($A72,未改造信息!$A$2:$AQ$1002,COLUMN(W71)-4,0))</f>
        <v>87</v>
      </c>
      <c r="X72" s="442">
        <f>IF($H72="已改造",VLOOKUP($A72+1000,改造信息!$A$2:$AQ$1002,COLUMN(X71)-4,0),VLOOKUP($A72,未改造信息!$A$2:$AQ$1002,COLUMN(X71)-4,0))</f>
        <v>87</v>
      </c>
      <c r="Y72" s="442">
        <f>IF($H72="已改造",VLOOKUP($A72+1000,改造信息!$A$2:$AQ$1002,COLUMN(Y71)-4,0),VLOOKUP($A72,未改造信息!$A$2:$AQ$1002,COLUMN(Y71)-4,0))</f>
        <v>13</v>
      </c>
      <c r="Z72" s="442">
        <f>IF($H72="已改造",VLOOKUP($A72+1000,改造信息!$A$2:$AQ$1002,COLUMN(Z71)-4,0),VLOOKUP($A72,未改造信息!$A$2:$AQ$1002,COLUMN(Z71)-4,0))</f>
        <v>38</v>
      </c>
      <c r="AA72" s="442" t="str">
        <f>IF($H72="已改造",VLOOKUP($A72+1000,改造信息!$A$2:$AQ$1002,COLUMN(AA71)-4,0),VLOOKUP($A72,未改造信息!$A$2:$AQ$1002,COLUMN(AA71)-4,0))</f>
        <v>短</v>
      </c>
      <c r="AB72" s="442">
        <f>IF($H72="已改造",VLOOKUP($A72+1000,改造信息!$A$2:$AQ$1002,COLUMN(AB71)-4,0),VLOOKUP($A72,未改造信息!$A$2:$AQ$1002,COLUMN(AB71)-4,0))</f>
        <v>0</v>
      </c>
      <c r="AC72" s="442">
        <f>IF($H72="已改造",VLOOKUP($A72+1000,改造信息!$A$2:$AQ$1002,COLUMN(AC71)-4,0),VLOOKUP($A72,未改造信息!$A$2:$AQ$1002,COLUMN(AC71)-4,0))</f>
        <v>0</v>
      </c>
      <c r="AD72" s="442">
        <f>IF($H72="已改造",VLOOKUP($A72+1000,改造信息!$A$2:$AQ$1002,COLUMN(AD71)-4,0),VLOOKUP($A72,未改造信息!$A$2:$AQ$1002,COLUMN(AD71)-4,0))</f>
        <v>2</v>
      </c>
      <c r="AE72" s="446" t="str">
        <f>IF($H72="已改造",VLOOKUP($A72+1000,改造信息!$A$2:$AQ$1002,COLUMN(AE71)-4,0),VLOOKUP($A72,未改造信息!$A$2:$AQ$1002,COLUMN(AE71)-4,0))</f>
        <v>J国12.7厘米连装炮</v>
      </c>
      <c r="AF72" s="445" t="s">
        <v>92</v>
      </c>
      <c r="AG72" s="445" t="s">
        <v>92</v>
      </c>
      <c r="AH72" s="442">
        <f>IF($H72="已改造",VLOOKUP($A72+1000,改造信息!$A$2:$AQ$1002,COLUMN(AH71)-6,0),VLOOKUP($A72,未改造信息!$A$2:$AQ$1002,COLUMN(AH71)-6,0))</f>
        <v>15</v>
      </c>
      <c r="AI72" s="442">
        <f>IF($H72="已改造",VLOOKUP($A72+1000,改造信息!$A$2:$AQ$1002,COLUMN(AI71)-6,0),VLOOKUP($A72,未改造信息!$A$2:$AQ$1002,COLUMN(AI71)-6,0))</f>
        <v>20</v>
      </c>
      <c r="AJ72" s="442">
        <f>IF($H72="已改造",VLOOKUP($A72+1000,改造信息!$A$2:$AQ$1002,COLUMN(AJ71)-6,0),VLOOKUP($A72,未改造信息!$A$2:$AQ$1002,COLUMN(AJ71)-6,0))</f>
        <v>0.48</v>
      </c>
      <c r="AK72" s="442">
        <f>IF($H72="已改造",VLOOKUP($A72+1000,改造信息!$A$2:$AQ$1002,COLUMN(AK71)-6,0),VLOOKUP($A72,未改造信息!$A$2:$AQ$1002,COLUMN(AK71)-6,0))</f>
        <v>0.9</v>
      </c>
      <c r="AL72" s="442">
        <f>IF($H72="已改造",VLOOKUP($A72+1000,改造信息!$A$2:$AQ$1002,COLUMN(AL71)-6,0),VLOOKUP($A72,未改造信息!$A$2:$AQ$1002,COLUMN(AL71)-6,0))</f>
        <v>0.5</v>
      </c>
      <c r="AM72" s="445" t="s">
        <v>92</v>
      </c>
      <c r="AN72" s="445" t="s">
        <v>92</v>
      </c>
      <c r="AO72" s="442">
        <f>IF($H72="已改造",VLOOKUP($A72+1000,改造信息!$A$2:$AQ$1002,COLUMN(AO71)-8,0),VLOOKUP($A72,未改造信息!$A$2:$AQ$1002,COLUMN(AO71)-8,0))</f>
        <v>4</v>
      </c>
      <c r="AP72" s="442">
        <f>IF($H72="已改造",VLOOKUP($A72+1000,改造信息!$A$2:$AQ$1002,COLUMN(AP71)-8,0),VLOOKUP($A72,未改造信息!$A$2:$AQ$1002,COLUMN(AP71)-8,0))</f>
        <v>8</v>
      </c>
      <c r="AQ72" s="442">
        <f>IF($H72="已改造",VLOOKUP($A72+1000,改造信息!$A$2:$AQ$1002,COLUMN(AQ71)-8,0),VLOOKUP($A72,未改造信息!$A$2:$AQ$1002,COLUMN(AQ71)-8,0))</f>
        <v>6</v>
      </c>
      <c r="AR72" s="442">
        <f>IF($H72="已改造",VLOOKUP($A72+1000,改造信息!$A$2:$AQ$1002,COLUMN(AR71)-8,0),VLOOKUP($A72,未改造信息!$A$2:$AQ$1002,COLUMN(AR71)-8,0))</f>
        <v>0</v>
      </c>
      <c r="AS72" s="442">
        <f>IF($H72="已改造",VLOOKUP($A72+1000,改造信息!$A$2:$AQ$1002,COLUMN(AS71)-8,0),VLOOKUP($A72,未改造信息!$A$2:$AQ$1002,COLUMN(AS71)-8,0))</f>
        <v>0</v>
      </c>
      <c r="AT72" s="442">
        <f>IF($H72="已改造",VLOOKUP($A72+1000,改造信息!$A$2:$AQ$1002,COLUMN(AT71)-8,0),VLOOKUP($A72,未改造信息!$A$2:$AQ$1002,COLUMN(AT71)-8,0))</f>
        <v>28</v>
      </c>
      <c r="AU72" s="442">
        <f>IF($H72="已改造",VLOOKUP($A72+1000,改造信息!$A$2:$AQ$1002,COLUMN(AU71)-8,0),VLOOKUP($A72,未改造信息!$A$2:$AQ$1002,COLUMN(AU71)-8,0))</f>
        <v>7</v>
      </c>
      <c r="AV72" s="442">
        <f>IF($H72="已改造",VLOOKUP($A72+1000,改造信息!$A$2:$AQ$1002,COLUMN(AV71)-8,0),VLOOKUP($A72,未改造信息!$A$2:$AQ$1002,COLUMN(AV71)-8,0))</f>
        <v>0</v>
      </c>
      <c r="AW72" s="445" t="s">
        <v>92</v>
      </c>
      <c r="AX72" s="445" t="s">
        <v>92</v>
      </c>
      <c r="AY72" s="442">
        <f>IF($H72="已改造",VLOOKUP($A72+1000,改造信息!$A$2:$AQ$1002,COLUMN(AY71)-10,0),VLOOKUP($A72,未改造信息!$A$2:$AQ$1002,COLUMN(AY71)-10,0))</f>
        <v>0</v>
      </c>
      <c r="AZ72" s="442">
        <f>IF($H72="已改造",VLOOKUP($A72+1000,改造信息!$A$2:$AQ$1002,COLUMN(AZ71)-10,0),VLOOKUP($A72,未改造信息!$A$2:$AQ$1002,COLUMN(AZ71)-10,0))</f>
        <v>0</v>
      </c>
      <c r="BA72" s="445" t="s">
        <v>92</v>
      </c>
      <c r="BB72" s="445" t="s">
        <v>92</v>
      </c>
      <c r="BC72" s="446" t="str">
        <f>IF($H72="尚未改造",VLOOKUP($A72,未改造信息!$A$2:$AQ$1002,COLUMN(BC71)-12,0),"0")</f>
        <v>等级30|驱逐核心6|油200|弹500|钢300</v>
      </c>
      <c r="BD72" s="442">
        <f>VLOOKUP($A72,未改造信息!$A$2:$BA$1002,COLUMN(BD71)-12,0)</f>
        <v>0</v>
      </c>
      <c r="BE72" s="442" t="s">
        <v>98</v>
      </c>
      <c r="BF72" s="445" t="s">
        <v>92</v>
      </c>
      <c r="BG72" s="445" t="s">
        <v>92</v>
      </c>
      <c r="BH72" s="446"/>
      <c r="BI72" s="442"/>
      <c r="BK72" s="446"/>
      <c r="BL72" s="442"/>
      <c r="BN72" s="446"/>
      <c r="BO72" s="442"/>
      <c r="BQ72" s="445" t="s">
        <v>92</v>
      </c>
      <c r="BR72" s="442"/>
      <c r="BS72" s="442"/>
      <c r="BT72" s="442"/>
      <c r="BU72" s="442"/>
      <c r="BV72" s="442"/>
    </row>
    <row r="73" spans="1:74">
      <c r="A73" s="442">
        <v>71</v>
      </c>
      <c r="B73" s="442" t="str">
        <f>IF($H73="已改造",VLOOKUP($A73+1000,改造信息!$A$2:$AQ$1002,COLUMN(B72),0),VLOOKUP($A73,未改造信息!$A$2:$AQ$1002,COLUMN(B72),0))</f>
        <v>J</v>
      </c>
      <c r="C73" s="442" t="str">
        <f>IF($H73="已改造",VLOOKUP($A73+1000,改造信息!$A$2:$AQ$1002,COLUMN(C72),0),VLOOKUP($A73,未改造信息!$A$2:$AQ$1002,COLUMN(C72),0))</f>
        <v>驱逐舰</v>
      </c>
      <c r="D73" s="442">
        <f>IF($H73="已改造",VLOOKUP($A73+1000,改造信息!$A$2:$AQ$1002,COLUMN(D72),0),VLOOKUP($A73,未改造信息!$A$2:$AQ$1002,COLUMN(D72),0))</f>
        <v>3</v>
      </c>
      <c r="E73" s="442" t="str">
        <f>IF($H73="已改造",VLOOKUP($A73+1000,改造信息!$A$2:$AQ$1002,COLUMN(E72),0),VLOOKUP($A73,未改造信息!$A$2:$AQ$1002,COLUMN(E72),0))</f>
        <v>电</v>
      </c>
      <c r="F73" s="442" t="str">
        <f>VLOOKUP(A73,未改造信息!$A$2:$F$1000,COLUMN(F72),0)</f>
        <v>未拥有</v>
      </c>
      <c r="H73" s="442" t="str">
        <f>IF(COUNTIF(改造信息!$A$2:$A$196,A73+1000),IF(VLOOKUP(A73+1000,改造信息!$A$2:$F$502,6,0)="已拥有","已改造","尚未改造"),"未开放改造")</f>
        <v>尚未改造</v>
      </c>
      <c r="I73" s="442" t="str">
        <f t="shared" si="1"/>
        <v>E1~E2 打捞可获取</v>
      </c>
      <c r="J73" s="445" t="s">
        <v>92</v>
      </c>
      <c r="K73" s="442" t="str">
        <f>IF($H73="已改造",VLOOKUP($A73+1000,改造信息!$A$2:$AQ$1002,COLUMN(K72)-4,0),VLOOKUP($A73,未改造信息!$A$2:$AQ$1002,COLUMN(K72)-4,0))</f>
        <v>护卫舰</v>
      </c>
      <c r="L73" s="442" t="str">
        <f>IF($H73="已改造",VLOOKUP($A73+1000,改造信息!$A$2:$AQ$1002,COLUMN(L72)-4,0),VLOOKUP($A73,未改造信息!$A$2:$AQ$1002,COLUMN(L72)-4,0))</f>
        <v>小型舰</v>
      </c>
      <c r="M73" s="442">
        <f>IF($H73="已改造",VLOOKUP($A73+1000,改造信息!$A$2:$AQ$1002,COLUMN(M72)-4,0),VLOOKUP($A73,未改造信息!$A$2:$AQ$1002,COLUMN(M72)-4,0))</f>
        <v>1</v>
      </c>
      <c r="N73" s="442">
        <f>IF($H73="已改造",VLOOKUP($A73+1000,改造信息!$A$2:$AQ$1002,COLUMN(N72)-4,0),VLOOKUP($A73,未改造信息!$A$2:$AQ$1002,COLUMN(N72)-4,0))</f>
        <v>2</v>
      </c>
      <c r="O73" s="442">
        <f>IF($H73="已改造",VLOOKUP($A73+1000,改造信息!$A$2:$AQ$1002,COLUMN(O72)-4,0),VLOOKUP($A73,未改造信息!$A$2:$AQ$1002,COLUMN(O72)-4,0))</f>
        <v>15</v>
      </c>
      <c r="P73" s="442">
        <f>IF($H73="已改造",VLOOKUP($A73+1000,改造信息!$A$2:$AQ$1002,COLUMN(P72)-4,0),VLOOKUP($A73,未改造信息!$A$2:$AQ$1002,COLUMN(P72)-4,0))</f>
        <v>1</v>
      </c>
      <c r="Q73" s="442">
        <f>IF($H73="已改造",VLOOKUP($A73+1000,改造信息!$A$2:$AQ$1002,COLUMN(Q72)-4,0),VLOOKUP($A73,未改造信息!$A$2:$AQ$1002,COLUMN(Q72)-4,0))</f>
        <v>31</v>
      </c>
      <c r="R73" s="442">
        <f>IF($H73="已改造",VLOOKUP($A73+1000,改造信息!$A$2:$AQ$1002,COLUMN(R72)-4,0),VLOOKUP($A73,未改造信息!$A$2:$AQ$1002,COLUMN(R72)-4,0))</f>
        <v>22</v>
      </c>
      <c r="S73" s="442">
        <f>IF($H73="已改造",VLOOKUP($A73+1000,改造信息!$A$2:$AQ$1002,COLUMN(S72)-4,0),VLOOKUP($A73,未改造信息!$A$2:$AQ$1002,COLUMN(S72)-4,0))</f>
        <v>75</v>
      </c>
      <c r="T73" s="442">
        <f>IF($H73="已改造",VLOOKUP($A73+1000,改造信息!$A$2:$AQ$1002,COLUMN(T72)-4,0),VLOOKUP($A73,未改造信息!$A$2:$AQ$1002,COLUMN(T72)-4,0))</f>
        <v>38</v>
      </c>
      <c r="U73" s="442">
        <f>IF($H73="已改造",VLOOKUP($A73+1000,改造信息!$A$2:$AQ$1002,COLUMN(U72)-4,0),VLOOKUP($A73,未改造信息!$A$2:$AQ$1002,COLUMN(U72)-4,0))</f>
        <v>49</v>
      </c>
      <c r="V73" s="442">
        <f>IF($H73="已改造",VLOOKUP($A73+1000,改造信息!$A$2:$AQ$1002,COLUMN(V72)-4,0),VLOOKUP($A73,未改造信息!$A$2:$AQ$1002,COLUMN(V72)-4,0))</f>
        <v>17</v>
      </c>
      <c r="W73" s="442">
        <f>IF($H73="已改造",VLOOKUP($A73+1000,改造信息!$A$2:$AQ$1002,COLUMN(W72)-4,0),VLOOKUP($A73,未改造信息!$A$2:$AQ$1002,COLUMN(W72)-4,0))</f>
        <v>87</v>
      </c>
      <c r="X73" s="442">
        <f>IF($H73="已改造",VLOOKUP($A73+1000,改造信息!$A$2:$AQ$1002,COLUMN(X72)-4,0),VLOOKUP($A73,未改造信息!$A$2:$AQ$1002,COLUMN(X72)-4,0))</f>
        <v>87</v>
      </c>
      <c r="Y73" s="442">
        <f>IF($H73="已改造",VLOOKUP($A73+1000,改造信息!$A$2:$AQ$1002,COLUMN(Y72)-4,0),VLOOKUP($A73,未改造信息!$A$2:$AQ$1002,COLUMN(Y72)-4,0))</f>
        <v>15</v>
      </c>
      <c r="Z73" s="442">
        <f>IF($H73="已改造",VLOOKUP($A73+1000,改造信息!$A$2:$AQ$1002,COLUMN(Z72)-4,0),VLOOKUP($A73,未改造信息!$A$2:$AQ$1002,COLUMN(Z72)-4,0))</f>
        <v>38</v>
      </c>
      <c r="AA73" s="442" t="str">
        <f>IF($H73="已改造",VLOOKUP($A73+1000,改造信息!$A$2:$AQ$1002,COLUMN(AA72)-4,0),VLOOKUP($A73,未改造信息!$A$2:$AQ$1002,COLUMN(AA72)-4,0))</f>
        <v>短</v>
      </c>
      <c r="AB73" s="442">
        <f>IF($H73="已改造",VLOOKUP($A73+1000,改造信息!$A$2:$AQ$1002,COLUMN(AB72)-4,0),VLOOKUP($A73,未改造信息!$A$2:$AQ$1002,COLUMN(AB72)-4,0))</f>
        <v>0</v>
      </c>
      <c r="AC73" s="442">
        <f>IF($H73="已改造",VLOOKUP($A73+1000,改造信息!$A$2:$AQ$1002,COLUMN(AC72)-4,0),VLOOKUP($A73,未改造信息!$A$2:$AQ$1002,COLUMN(AC72)-4,0))</f>
        <v>0</v>
      </c>
      <c r="AD73" s="442">
        <f>IF($H73="已改造",VLOOKUP($A73+1000,改造信息!$A$2:$AQ$1002,COLUMN(AD72)-4,0),VLOOKUP($A73,未改造信息!$A$2:$AQ$1002,COLUMN(AD72)-4,0))</f>
        <v>2</v>
      </c>
      <c r="AE73" s="446" t="str">
        <f>IF($H73="已改造",VLOOKUP($A73+1000,改造信息!$A$2:$AQ$1002,COLUMN(AE72)-4,0),VLOOKUP($A73,未改造信息!$A$2:$AQ$1002,COLUMN(AE72)-4,0))</f>
        <v>J国12.7厘米连装炮</v>
      </c>
      <c r="AF73" s="445" t="s">
        <v>92</v>
      </c>
      <c r="AG73" s="445" t="s">
        <v>92</v>
      </c>
      <c r="AH73" s="442">
        <f>IF($H73="已改造",VLOOKUP($A73+1000,改造信息!$A$2:$AQ$1002,COLUMN(AH72)-6,0),VLOOKUP($A73,未改造信息!$A$2:$AQ$1002,COLUMN(AH72)-6,0))</f>
        <v>15</v>
      </c>
      <c r="AI73" s="442">
        <f>IF($H73="已改造",VLOOKUP($A73+1000,改造信息!$A$2:$AQ$1002,COLUMN(AI72)-6,0),VLOOKUP($A73,未改造信息!$A$2:$AQ$1002,COLUMN(AI72)-6,0))</f>
        <v>20</v>
      </c>
      <c r="AJ73" s="442">
        <f>IF($H73="已改造",VLOOKUP($A73+1000,改造信息!$A$2:$AQ$1002,COLUMN(AJ72)-6,0),VLOOKUP($A73,未改造信息!$A$2:$AQ$1002,COLUMN(AJ72)-6,0))</f>
        <v>0.48</v>
      </c>
      <c r="AK73" s="442">
        <f>IF($H73="已改造",VLOOKUP($A73+1000,改造信息!$A$2:$AQ$1002,COLUMN(AK72)-6,0),VLOOKUP($A73,未改造信息!$A$2:$AQ$1002,COLUMN(AK72)-6,0))</f>
        <v>0.9</v>
      </c>
      <c r="AL73" s="442">
        <f>IF($H73="已改造",VLOOKUP($A73+1000,改造信息!$A$2:$AQ$1002,COLUMN(AL72)-6,0),VLOOKUP($A73,未改造信息!$A$2:$AQ$1002,COLUMN(AL72)-6,0))</f>
        <v>0.5</v>
      </c>
      <c r="AM73" s="445" t="s">
        <v>92</v>
      </c>
      <c r="AN73" s="445" t="s">
        <v>92</v>
      </c>
      <c r="AO73" s="442">
        <f>IF($H73="已改造",VLOOKUP($A73+1000,改造信息!$A$2:$AQ$1002,COLUMN(AO72)-8,0),VLOOKUP($A73,未改造信息!$A$2:$AQ$1002,COLUMN(AO72)-8,0))</f>
        <v>4</v>
      </c>
      <c r="AP73" s="442">
        <f>IF($H73="已改造",VLOOKUP($A73+1000,改造信息!$A$2:$AQ$1002,COLUMN(AP72)-8,0),VLOOKUP($A73,未改造信息!$A$2:$AQ$1002,COLUMN(AP72)-8,0))</f>
        <v>8</v>
      </c>
      <c r="AQ73" s="442">
        <f>IF($H73="已改造",VLOOKUP($A73+1000,改造信息!$A$2:$AQ$1002,COLUMN(AQ72)-8,0),VLOOKUP($A73,未改造信息!$A$2:$AQ$1002,COLUMN(AQ72)-8,0))</f>
        <v>6</v>
      </c>
      <c r="AR73" s="442">
        <f>IF($H73="已改造",VLOOKUP($A73+1000,改造信息!$A$2:$AQ$1002,COLUMN(AR72)-8,0),VLOOKUP($A73,未改造信息!$A$2:$AQ$1002,COLUMN(AR72)-8,0))</f>
        <v>0</v>
      </c>
      <c r="AS73" s="442">
        <f>IF($H73="已改造",VLOOKUP($A73+1000,改造信息!$A$2:$AQ$1002,COLUMN(AS72)-8,0),VLOOKUP($A73,未改造信息!$A$2:$AQ$1002,COLUMN(AS72)-8,0))</f>
        <v>0</v>
      </c>
      <c r="AT73" s="442">
        <f>IF($H73="已改造",VLOOKUP($A73+1000,改造信息!$A$2:$AQ$1002,COLUMN(AT72)-8,0),VLOOKUP($A73,未改造信息!$A$2:$AQ$1002,COLUMN(AT72)-8,0))</f>
        <v>28</v>
      </c>
      <c r="AU73" s="442">
        <f>IF($H73="已改造",VLOOKUP($A73+1000,改造信息!$A$2:$AQ$1002,COLUMN(AU72)-8,0),VLOOKUP($A73,未改造信息!$A$2:$AQ$1002,COLUMN(AU72)-8,0))</f>
        <v>7</v>
      </c>
      <c r="AV73" s="442">
        <f>IF($H73="已改造",VLOOKUP($A73+1000,改造信息!$A$2:$AQ$1002,COLUMN(AV72)-8,0),VLOOKUP($A73,未改造信息!$A$2:$AQ$1002,COLUMN(AV72)-8,0))</f>
        <v>0</v>
      </c>
      <c r="AW73" s="445" t="s">
        <v>92</v>
      </c>
      <c r="AX73" s="445" t="s">
        <v>92</v>
      </c>
      <c r="AY73" s="442">
        <f>IF($H73="已改造",VLOOKUP($A73+1000,改造信息!$A$2:$AQ$1002,COLUMN(AY72)-10,0),VLOOKUP($A73,未改造信息!$A$2:$AQ$1002,COLUMN(AY72)-10,0))</f>
        <v>0</v>
      </c>
      <c r="AZ73" s="442">
        <f>IF($H73="已改造",VLOOKUP($A73+1000,改造信息!$A$2:$AQ$1002,COLUMN(AZ72)-10,0),VLOOKUP($A73,未改造信息!$A$2:$AQ$1002,COLUMN(AZ72)-10,0))</f>
        <v>0</v>
      </c>
      <c r="BA73" s="445" t="s">
        <v>92</v>
      </c>
      <c r="BB73" s="445" t="s">
        <v>92</v>
      </c>
      <c r="BC73" s="446" t="str">
        <f>IF($H73="尚未改造",VLOOKUP($A73,未改造信息!$A$2:$AQ$1002,COLUMN(BC72)-12,0),"0")</f>
        <v>等级34|驱逐核心5|油400|弹400|钢400</v>
      </c>
      <c r="BD73" s="442">
        <f>VLOOKUP($A73,未改造信息!$A$2:$BA$1002,COLUMN(BD72)-12,0)</f>
        <v>0</v>
      </c>
      <c r="BE73" s="442" t="s">
        <v>98</v>
      </c>
      <c r="BF73" s="445" t="s">
        <v>92</v>
      </c>
      <c r="BG73" s="445" t="s">
        <v>92</v>
      </c>
      <c r="BH73" s="446"/>
      <c r="BI73" s="442"/>
      <c r="BK73" s="446"/>
      <c r="BL73" s="442"/>
      <c r="BN73" s="446"/>
      <c r="BO73" s="442"/>
      <c r="BQ73" s="445" t="s">
        <v>92</v>
      </c>
      <c r="BR73" s="442"/>
      <c r="BS73" s="442"/>
      <c r="BT73" s="442"/>
      <c r="BU73" s="442"/>
      <c r="BV73" s="442"/>
    </row>
    <row r="74" spans="1:74">
      <c r="A74" s="442">
        <v>72</v>
      </c>
      <c r="B74" s="442" t="str">
        <f>IF($H74="已改造",VLOOKUP($A74+1000,改造信息!$A$2:$AQ$1002,COLUMN(B73),0),VLOOKUP($A74,未改造信息!$A$2:$AQ$1002,COLUMN(B73),0))</f>
        <v>J</v>
      </c>
      <c r="C74" s="442" t="str">
        <f>IF($H74="已改造",VLOOKUP($A74+1000,改造信息!$A$2:$AQ$1002,COLUMN(C73),0),VLOOKUP($A74,未改造信息!$A$2:$AQ$1002,COLUMN(C73),0))</f>
        <v>驱逐舰</v>
      </c>
      <c r="D74" s="442">
        <f>IF($H74="已改造",VLOOKUP($A74+1000,改造信息!$A$2:$AQ$1002,COLUMN(D73),0),VLOOKUP($A74,未改造信息!$A$2:$AQ$1002,COLUMN(D73),0))</f>
        <v>2</v>
      </c>
      <c r="E74" s="442" t="str">
        <f>IF($H74="已改造",VLOOKUP($A74+1000,改造信息!$A$2:$AQ$1002,COLUMN(E73),0),VLOOKUP($A74,未改造信息!$A$2:$AQ$1002,COLUMN(E73),0))</f>
        <v>绫波</v>
      </c>
      <c r="F74" s="442" t="str">
        <f>VLOOKUP(A74,未改造信息!$A$2:$F$1000,COLUMN(F73),0)</f>
        <v>未拥有</v>
      </c>
      <c r="H74" s="442" t="str">
        <f>IF(COUNTIF(改造信息!$A$2:$A$196,A74+1000),IF(VLOOKUP(A74+1000,改造信息!$A$2:$F$502,6,0)="已拥有","已改造","尚未改造"),"未开放改造")</f>
        <v>尚未改造</v>
      </c>
      <c r="I74" s="442" t="str">
        <f t="shared" si="1"/>
        <v>E1~E2 打捞可获取</v>
      </c>
      <c r="J74" s="445" t="s">
        <v>92</v>
      </c>
      <c r="K74" s="442" t="str">
        <f>IF($H74="已改造",VLOOKUP($A74+1000,改造信息!$A$2:$AQ$1002,COLUMN(K73)-4,0),VLOOKUP($A74,未改造信息!$A$2:$AQ$1002,COLUMN(K73)-4,0))</f>
        <v>护卫舰</v>
      </c>
      <c r="L74" s="442" t="str">
        <f>IF($H74="已改造",VLOOKUP($A74+1000,改造信息!$A$2:$AQ$1002,COLUMN(L73)-4,0),VLOOKUP($A74,未改造信息!$A$2:$AQ$1002,COLUMN(L73)-4,0))</f>
        <v>小型舰</v>
      </c>
      <c r="M74" s="442">
        <f>IF($H74="已改造",VLOOKUP($A74+1000,改造信息!$A$2:$AQ$1002,COLUMN(M73)-4,0),VLOOKUP($A74,未改造信息!$A$2:$AQ$1002,COLUMN(M73)-4,0))</f>
        <v>1</v>
      </c>
      <c r="N74" s="442">
        <f>IF($H74="已改造",VLOOKUP($A74+1000,改造信息!$A$2:$AQ$1002,COLUMN(N73)-4,0),VLOOKUP($A74,未改造信息!$A$2:$AQ$1002,COLUMN(N73)-4,0))</f>
        <v>2</v>
      </c>
      <c r="O74" s="442">
        <f>IF($H74="已改造",VLOOKUP($A74+1000,改造信息!$A$2:$AQ$1002,COLUMN(O73)-4,0),VLOOKUP($A74,未改造信息!$A$2:$AQ$1002,COLUMN(O73)-4,0))</f>
        <v>15</v>
      </c>
      <c r="P74" s="442">
        <f>IF($H74="已改造",VLOOKUP($A74+1000,改造信息!$A$2:$AQ$1002,COLUMN(P73)-4,0),VLOOKUP($A74,未改造信息!$A$2:$AQ$1002,COLUMN(P73)-4,0))</f>
        <v>1</v>
      </c>
      <c r="Q74" s="442">
        <f>IF($H74="已改造",VLOOKUP($A74+1000,改造信息!$A$2:$AQ$1002,COLUMN(Q73)-4,0),VLOOKUP($A74,未改造信息!$A$2:$AQ$1002,COLUMN(Q73)-4,0))</f>
        <v>31</v>
      </c>
      <c r="R74" s="442">
        <f>IF($H74="已改造",VLOOKUP($A74+1000,改造信息!$A$2:$AQ$1002,COLUMN(R73)-4,0),VLOOKUP($A74,未改造信息!$A$2:$AQ$1002,COLUMN(R73)-4,0))</f>
        <v>22</v>
      </c>
      <c r="S74" s="442">
        <f>IF($H74="已改造",VLOOKUP($A74+1000,改造信息!$A$2:$AQ$1002,COLUMN(S73)-4,0),VLOOKUP($A74,未改造信息!$A$2:$AQ$1002,COLUMN(S73)-4,0))</f>
        <v>75</v>
      </c>
      <c r="T74" s="442">
        <f>IF($H74="已改造",VLOOKUP($A74+1000,改造信息!$A$2:$AQ$1002,COLUMN(T73)-4,0),VLOOKUP($A74,未改造信息!$A$2:$AQ$1002,COLUMN(T73)-4,0))</f>
        <v>40</v>
      </c>
      <c r="U74" s="442">
        <f>IF($H74="已改造",VLOOKUP($A74+1000,改造信息!$A$2:$AQ$1002,COLUMN(U73)-4,0),VLOOKUP($A74,未改造信息!$A$2:$AQ$1002,COLUMN(U73)-4,0))</f>
        <v>49</v>
      </c>
      <c r="V74" s="442">
        <f>IF($H74="已改造",VLOOKUP($A74+1000,改造信息!$A$2:$AQ$1002,COLUMN(V73)-4,0),VLOOKUP($A74,未改造信息!$A$2:$AQ$1002,COLUMN(V73)-4,0))</f>
        <v>17</v>
      </c>
      <c r="W74" s="442">
        <f>IF($H74="已改造",VLOOKUP($A74+1000,改造信息!$A$2:$AQ$1002,COLUMN(W73)-4,0),VLOOKUP($A74,未改造信息!$A$2:$AQ$1002,COLUMN(W73)-4,0))</f>
        <v>87</v>
      </c>
      <c r="X74" s="442">
        <f>IF($H74="已改造",VLOOKUP($A74+1000,改造信息!$A$2:$AQ$1002,COLUMN(X73)-4,0),VLOOKUP($A74,未改造信息!$A$2:$AQ$1002,COLUMN(X73)-4,0))</f>
        <v>87</v>
      </c>
      <c r="Y74" s="442">
        <f>IF($H74="已改造",VLOOKUP($A74+1000,改造信息!$A$2:$AQ$1002,COLUMN(Y73)-4,0),VLOOKUP($A74,未改造信息!$A$2:$AQ$1002,COLUMN(Y73)-4,0))</f>
        <v>9</v>
      </c>
      <c r="Z74" s="442">
        <f>IF($H74="已改造",VLOOKUP($A74+1000,改造信息!$A$2:$AQ$1002,COLUMN(Z73)-4,0),VLOOKUP($A74,未改造信息!$A$2:$AQ$1002,COLUMN(Z73)-4,0))</f>
        <v>38</v>
      </c>
      <c r="AA74" s="442" t="str">
        <f>IF($H74="已改造",VLOOKUP($A74+1000,改造信息!$A$2:$AQ$1002,COLUMN(AA73)-4,0),VLOOKUP($A74,未改造信息!$A$2:$AQ$1002,COLUMN(AA73)-4,0))</f>
        <v>短</v>
      </c>
      <c r="AB74" s="442">
        <f>IF($H74="已改造",VLOOKUP($A74+1000,改造信息!$A$2:$AQ$1002,COLUMN(AB73)-4,0),VLOOKUP($A74,未改造信息!$A$2:$AQ$1002,COLUMN(AB73)-4,0))</f>
        <v>0</v>
      </c>
      <c r="AC74" s="442">
        <f>IF($H74="已改造",VLOOKUP($A74+1000,改造信息!$A$2:$AQ$1002,COLUMN(AC73)-4,0),VLOOKUP($A74,未改造信息!$A$2:$AQ$1002,COLUMN(AC73)-4,0))</f>
        <v>0</v>
      </c>
      <c r="AD74" s="442">
        <f>IF($H74="已改造",VLOOKUP($A74+1000,改造信息!$A$2:$AQ$1002,COLUMN(AD73)-4,0),VLOOKUP($A74,未改造信息!$A$2:$AQ$1002,COLUMN(AD73)-4,0))</f>
        <v>2</v>
      </c>
      <c r="AE74" s="446" t="str">
        <f>IF($H74="已改造",VLOOKUP($A74+1000,改造信息!$A$2:$AQ$1002,COLUMN(AE73)-4,0),VLOOKUP($A74,未改造信息!$A$2:$AQ$1002,COLUMN(AE73)-4,0))</f>
        <v>J国12.7厘米连装炮|61厘米三连装鱼雷</v>
      </c>
      <c r="AF74" s="445" t="s">
        <v>92</v>
      </c>
      <c r="AG74" s="445" t="s">
        <v>92</v>
      </c>
      <c r="AH74" s="442">
        <f>IF($H74="已改造",VLOOKUP($A74+1000,改造信息!$A$2:$AQ$1002,COLUMN(AH73)-6,0),VLOOKUP($A74,未改造信息!$A$2:$AQ$1002,COLUMN(AH73)-6,0))</f>
        <v>15</v>
      </c>
      <c r="AI74" s="442">
        <f>IF($H74="已改造",VLOOKUP($A74+1000,改造信息!$A$2:$AQ$1002,COLUMN(AI73)-6,0),VLOOKUP($A74,未改造信息!$A$2:$AQ$1002,COLUMN(AI73)-6,0))</f>
        <v>20</v>
      </c>
      <c r="AJ74" s="442">
        <f>IF($H74="已改造",VLOOKUP($A74+1000,改造信息!$A$2:$AQ$1002,COLUMN(AJ73)-6,0),VLOOKUP($A74,未改造信息!$A$2:$AQ$1002,COLUMN(AJ73)-6,0))</f>
        <v>0.48</v>
      </c>
      <c r="AK74" s="442">
        <f>IF($H74="已改造",VLOOKUP($A74+1000,改造信息!$A$2:$AQ$1002,COLUMN(AK73)-6,0),VLOOKUP($A74,未改造信息!$A$2:$AQ$1002,COLUMN(AK73)-6,0))</f>
        <v>0.9</v>
      </c>
      <c r="AL74" s="442">
        <f>IF($H74="已改造",VLOOKUP($A74+1000,改造信息!$A$2:$AQ$1002,COLUMN(AL73)-6,0),VLOOKUP($A74,未改造信息!$A$2:$AQ$1002,COLUMN(AL73)-6,0))</f>
        <v>0.5</v>
      </c>
      <c r="AM74" s="445" t="s">
        <v>92</v>
      </c>
      <c r="AN74" s="445" t="s">
        <v>92</v>
      </c>
      <c r="AO74" s="442">
        <f>IF($H74="已改造",VLOOKUP($A74+1000,改造信息!$A$2:$AQ$1002,COLUMN(AO73)-8,0),VLOOKUP($A74,未改造信息!$A$2:$AQ$1002,COLUMN(AO73)-8,0))</f>
        <v>2</v>
      </c>
      <c r="AP74" s="442">
        <f>IF($H74="已改造",VLOOKUP($A74+1000,改造信息!$A$2:$AQ$1002,COLUMN(AP73)-8,0),VLOOKUP($A74,未改造信息!$A$2:$AQ$1002,COLUMN(AP73)-8,0))</f>
        <v>4</v>
      </c>
      <c r="AQ74" s="442">
        <f>IF($H74="已改造",VLOOKUP($A74+1000,改造信息!$A$2:$AQ$1002,COLUMN(AQ73)-8,0),VLOOKUP($A74,未改造信息!$A$2:$AQ$1002,COLUMN(AQ73)-8,0))</f>
        <v>3</v>
      </c>
      <c r="AR74" s="442">
        <f>IF($H74="已改造",VLOOKUP($A74+1000,改造信息!$A$2:$AQ$1002,COLUMN(AR73)-8,0),VLOOKUP($A74,未改造信息!$A$2:$AQ$1002,COLUMN(AR73)-8,0))</f>
        <v>0</v>
      </c>
      <c r="AS74" s="442">
        <f>IF($H74="已改造",VLOOKUP($A74+1000,改造信息!$A$2:$AQ$1002,COLUMN(AS73)-8,0),VLOOKUP($A74,未改造信息!$A$2:$AQ$1002,COLUMN(AS73)-8,0))</f>
        <v>0</v>
      </c>
      <c r="AT74" s="442">
        <f>IF($H74="已改造",VLOOKUP($A74+1000,改造信息!$A$2:$AQ$1002,COLUMN(AT73)-8,0),VLOOKUP($A74,未改造信息!$A$2:$AQ$1002,COLUMN(AT73)-8,0))</f>
        <v>28</v>
      </c>
      <c r="AU74" s="442">
        <f>IF($H74="已改造",VLOOKUP($A74+1000,改造信息!$A$2:$AQ$1002,COLUMN(AU73)-8,0),VLOOKUP($A74,未改造信息!$A$2:$AQ$1002,COLUMN(AU73)-8,0))</f>
        <v>7</v>
      </c>
      <c r="AV74" s="442">
        <f>IF($H74="已改造",VLOOKUP($A74+1000,改造信息!$A$2:$AQ$1002,COLUMN(AV73)-8,0),VLOOKUP($A74,未改造信息!$A$2:$AQ$1002,COLUMN(AV73)-8,0))</f>
        <v>0</v>
      </c>
      <c r="AW74" s="445" t="s">
        <v>92</v>
      </c>
      <c r="AX74" s="445" t="s">
        <v>92</v>
      </c>
      <c r="AY74" s="442">
        <f>IF($H74="已改造",VLOOKUP($A74+1000,改造信息!$A$2:$AQ$1002,COLUMN(AY73)-10,0),VLOOKUP($A74,未改造信息!$A$2:$AQ$1002,COLUMN(AY73)-10,0))</f>
        <v>0</v>
      </c>
      <c r="AZ74" s="442">
        <f>IF($H74="已改造",VLOOKUP($A74+1000,改造信息!$A$2:$AQ$1002,COLUMN(AZ73)-10,0),VLOOKUP($A74,未改造信息!$A$2:$AQ$1002,COLUMN(AZ73)-10,0))</f>
        <v>0</v>
      </c>
      <c r="BA74" s="445" t="s">
        <v>92</v>
      </c>
      <c r="BB74" s="445" t="s">
        <v>92</v>
      </c>
      <c r="BC74" s="442" t="str">
        <f>IF($H74="尚未改造",VLOOKUP($A74,未改造信息!$A$2:$AQ$1002,COLUMN(BC73)-12,0),"0")</f>
        <v>等级42|驱逐核心12|油300|弹300|钢800</v>
      </c>
      <c r="BD74" s="442">
        <f>VLOOKUP($A74,未改造信息!$A$2:$BA$1002,COLUMN(BD73)-12,0)</f>
        <v>0</v>
      </c>
      <c r="BE74" s="442" t="s">
        <v>98</v>
      </c>
      <c r="BF74" s="445" t="s">
        <v>92</v>
      </c>
      <c r="BG74" s="445" t="s">
        <v>92</v>
      </c>
      <c r="BH74" s="442"/>
      <c r="BI74" s="442"/>
      <c r="BK74" s="442"/>
      <c r="BL74" s="442"/>
      <c r="BN74" s="442"/>
      <c r="BO74" s="442"/>
      <c r="BQ74" s="445" t="s">
        <v>92</v>
      </c>
      <c r="BR74" s="442"/>
      <c r="BS74" s="442"/>
      <c r="BT74" s="442"/>
      <c r="BU74" s="442"/>
      <c r="BV74" s="442"/>
    </row>
    <row r="75" spans="1:74">
      <c r="A75" s="442">
        <v>73</v>
      </c>
      <c r="B75" s="442" t="str">
        <f>IF($H75="已改造",VLOOKUP($A75+1000,改造信息!$A$2:$AQ$1002,COLUMN(B74),0),VLOOKUP($A75,未改造信息!$A$2:$AQ$1002,COLUMN(B74),0))</f>
        <v>J</v>
      </c>
      <c r="C75" s="442" t="str">
        <f>IF($H75="已改造",VLOOKUP($A75+1000,改造信息!$A$2:$AQ$1002,COLUMN(C74),0),VLOOKUP($A75,未改造信息!$A$2:$AQ$1002,COLUMN(C74),0))</f>
        <v>驱逐舰</v>
      </c>
      <c r="D75" s="442">
        <f>IF($H75="已改造",VLOOKUP($A75+1000,改造信息!$A$2:$AQ$1002,COLUMN(D74),0),VLOOKUP($A75,未改造信息!$A$2:$AQ$1002,COLUMN(D74),0))</f>
        <v>1</v>
      </c>
      <c r="E75" s="442" t="str">
        <f>IF($H75="已改造",VLOOKUP($A75+1000,改造信息!$A$2:$AQ$1002,COLUMN(E74),0),VLOOKUP($A75,未改造信息!$A$2:$AQ$1002,COLUMN(E74),0))</f>
        <v>敷波</v>
      </c>
      <c r="F75" s="442" t="str">
        <f>VLOOKUP(A75,未改造信息!$A$2:$F$1000,COLUMN(F74),0)</f>
        <v>未拥有</v>
      </c>
      <c r="H75" s="442" t="str">
        <f>IF(COUNTIF(改造信息!$A$2:$A$196,A75+1000),IF(VLOOKUP(A75+1000,改造信息!$A$2:$F$502,6,0)="已拥有","已改造","尚未改造"),"未开放改造")</f>
        <v>尚未改造</v>
      </c>
      <c r="I75" s="442" t="str">
        <f t="shared" si="1"/>
        <v>E1~E2 打捞可获取</v>
      </c>
      <c r="J75" s="445" t="s">
        <v>92</v>
      </c>
      <c r="K75" s="442" t="str">
        <f>IF($H75="已改造",VLOOKUP($A75+1000,改造信息!$A$2:$AQ$1002,COLUMN(K74)-4,0),VLOOKUP($A75,未改造信息!$A$2:$AQ$1002,COLUMN(K74)-4,0))</f>
        <v>护卫舰</v>
      </c>
      <c r="L75" s="442" t="str">
        <f>IF($H75="已改造",VLOOKUP($A75+1000,改造信息!$A$2:$AQ$1002,COLUMN(L74)-4,0),VLOOKUP($A75,未改造信息!$A$2:$AQ$1002,COLUMN(L74)-4,0))</f>
        <v>小型舰</v>
      </c>
      <c r="M75" s="442">
        <f>IF($H75="已改造",VLOOKUP($A75+1000,改造信息!$A$2:$AQ$1002,COLUMN(M74)-4,0),VLOOKUP($A75,未改造信息!$A$2:$AQ$1002,COLUMN(M74)-4,0))</f>
        <v>1</v>
      </c>
      <c r="N75" s="442">
        <f>IF($H75="已改造",VLOOKUP($A75+1000,改造信息!$A$2:$AQ$1002,COLUMN(N74)-4,0),VLOOKUP($A75,未改造信息!$A$2:$AQ$1002,COLUMN(N74)-4,0))</f>
        <v>2</v>
      </c>
      <c r="O75" s="442">
        <f>IF($H75="已改造",VLOOKUP($A75+1000,改造信息!$A$2:$AQ$1002,COLUMN(O74)-4,0),VLOOKUP($A75,未改造信息!$A$2:$AQ$1002,COLUMN(O74)-4,0))</f>
        <v>15</v>
      </c>
      <c r="P75" s="442">
        <f>IF($H75="已改造",VLOOKUP($A75+1000,改造信息!$A$2:$AQ$1002,COLUMN(P74)-4,0),VLOOKUP($A75,未改造信息!$A$2:$AQ$1002,COLUMN(P74)-4,0))</f>
        <v>1</v>
      </c>
      <c r="Q75" s="442">
        <f>IF($H75="已改造",VLOOKUP($A75+1000,改造信息!$A$2:$AQ$1002,COLUMN(Q74)-4,0),VLOOKUP($A75,未改造信息!$A$2:$AQ$1002,COLUMN(Q74)-4,0))</f>
        <v>31</v>
      </c>
      <c r="R75" s="442">
        <f>IF($H75="已改造",VLOOKUP($A75+1000,改造信息!$A$2:$AQ$1002,COLUMN(R74)-4,0),VLOOKUP($A75,未改造信息!$A$2:$AQ$1002,COLUMN(R74)-4,0))</f>
        <v>22</v>
      </c>
      <c r="S75" s="442">
        <f>IF($H75="已改造",VLOOKUP($A75+1000,改造信息!$A$2:$AQ$1002,COLUMN(S74)-4,0),VLOOKUP($A75,未改造信息!$A$2:$AQ$1002,COLUMN(S74)-4,0))</f>
        <v>75</v>
      </c>
      <c r="T75" s="442">
        <f>IF($H75="已改造",VLOOKUP($A75+1000,改造信息!$A$2:$AQ$1002,COLUMN(T74)-4,0),VLOOKUP($A75,未改造信息!$A$2:$AQ$1002,COLUMN(T74)-4,0))</f>
        <v>40</v>
      </c>
      <c r="U75" s="442">
        <f>IF($H75="已改造",VLOOKUP($A75+1000,改造信息!$A$2:$AQ$1002,COLUMN(U74)-4,0),VLOOKUP($A75,未改造信息!$A$2:$AQ$1002,COLUMN(U74)-4,0))</f>
        <v>49</v>
      </c>
      <c r="V75" s="442">
        <f>IF($H75="已改造",VLOOKUP($A75+1000,改造信息!$A$2:$AQ$1002,COLUMN(V74)-4,0),VLOOKUP($A75,未改造信息!$A$2:$AQ$1002,COLUMN(V74)-4,0))</f>
        <v>17</v>
      </c>
      <c r="W75" s="442">
        <f>IF($H75="已改造",VLOOKUP($A75+1000,改造信息!$A$2:$AQ$1002,COLUMN(W74)-4,0),VLOOKUP($A75,未改造信息!$A$2:$AQ$1002,COLUMN(W74)-4,0))</f>
        <v>87</v>
      </c>
      <c r="X75" s="442">
        <f>IF($H75="已改造",VLOOKUP($A75+1000,改造信息!$A$2:$AQ$1002,COLUMN(X74)-4,0),VLOOKUP($A75,未改造信息!$A$2:$AQ$1002,COLUMN(X74)-4,0))</f>
        <v>87</v>
      </c>
      <c r="Y75" s="442">
        <f>IF($H75="已改造",VLOOKUP($A75+1000,改造信息!$A$2:$AQ$1002,COLUMN(Y74)-4,0),VLOOKUP($A75,未改造信息!$A$2:$AQ$1002,COLUMN(Y74)-4,0))</f>
        <v>9</v>
      </c>
      <c r="Z75" s="442">
        <f>IF($H75="已改造",VLOOKUP($A75+1000,改造信息!$A$2:$AQ$1002,COLUMN(Z74)-4,0),VLOOKUP($A75,未改造信息!$A$2:$AQ$1002,COLUMN(Z74)-4,0))</f>
        <v>38</v>
      </c>
      <c r="AA75" s="442" t="str">
        <f>IF($H75="已改造",VLOOKUP($A75+1000,改造信息!$A$2:$AQ$1002,COLUMN(AA74)-4,0),VLOOKUP($A75,未改造信息!$A$2:$AQ$1002,COLUMN(AA74)-4,0))</f>
        <v>短</v>
      </c>
      <c r="AB75" s="442">
        <f>IF($H75="已改造",VLOOKUP($A75+1000,改造信息!$A$2:$AQ$1002,COLUMN(AB74)-4,0),VLOOKUP($A75,未改造信息!$A$2:$AQ$1002,COLUMN(AB74)-4,0))</f>
        <v>0</v>
      </c>
      <c r="AC75" s="442">
        <f>IF($H75="已改造",VLOOKUP($A75+1000,改造信息!$A$2:$AQ$1002,COLUMN(AC74)-4,0),VLOOKUP($A75,未改造信息!$A$2:$AQ$1002,COLUMN(AC74)-4,0))</f>
        <v>0</v>
      </c>
      <c r="AD75" s="442">
        <f>IF($H75="已改造",VLOOKUP($A75+1000,改造信息!$A$2:$AQ$1002,COLUMN(AD74)-4,0),VLOOKUP($A75,未改造信息!$A$2:$AQ$1002,COLUMN(AD74)-4,0))</f>
        <v>2</v>
      </c>
      <c r="AE75" s="446" t="str">
        <f>IF($H75="已改造",VLOOKUP($A75+1000,改造信息!$A$2:$AQ$1002,COLUMN(AE74)-4,0),VLOOKUP($A75,未改造信息!$A$2:$AQ$1002,COLUMN(AE74)-4,0))</f>
        <v>J国12.7厘米连装炮</v>
      </c>
      <c r="AF75" s="445" t="s">
        <v>92</v>
      </c>
      <c r="AG75" s="445" t="s">
        <v>92</v>
      </c>
      <c r="AH75" s="442">
        <f>IF($H75="已改造",VLOOKUP($A75+1000,改造信息!$A$2:$AQ$1002,COLUMN(AH74)-6,0),VLOOKUP($A75,未改造信息!$A$2:$AQ$1002,COLUMN(AH74)-6,0))</f>
        <v>15</v>
      </c>
      <c r="AI75" s="442">
        <f>IF($H75="已改造",VLOOKUP($A75+1000,改造信息!$A$2:$AQ$1002,COLUMN(AI74)-6,0),VLOOKUP($A75,未改造信息!$A$2:$AQ$1002,COLUMN(AI74)-6,0))</f>
        <v>20</v>
      </c>
      <c r="AJ75" s="442">
        <f>IF($H75="已改造",VLOOKUP($A75+1000,改造信息!$A$2:$AQ$1002,COLUMN(AJ74)-6,0),VLOOKUP($A75,未改造信息!$A$2:$AQ$1002,COLUMN(AJ74)-6,0))</f>
        <v>0.48</v>
      </c>
      <c r="AK75" s="442">
        <f>IF($H75="已改造",VLOOKUP($A75+1000,改造信息!$A$2:$AQ$1002,COLUMN(AK74)-6,0),VLOOKUP($A75,未改造信息!$A$2:$AQ$1002,COLUMN(AK74)-6,0))</f>
        <v>0.9</v>
      </c>
      <c r="AL75" s="442">
        <f>IF($H75="已改造",VLOOKUP($A75+1000,改造信息!$A$2:$AQ$1002,COLUMN(AL74)-6,0),VLOOKUP($A75,未改造信息!$A$2:$AQ$1002,COLUMN(AL74)-6,0))</f>
        <v>0.5</v>
      </c>
      <c r="AM75" s="445" t="s">
        <v>92</v>
      </c>
      <c r="AN75" s="445" t="s">
        <v>92</v>
      </c>
      <c r="AO75" s="442">
        <f>IF($H75="已改造",VLOOKUP($A75+1000,改造信息!$A$2:$AQ$1002,COLUMN(AO74)-8,0),VLOOKUP($A75,未改造信息!$A$2:$AQ$1002,COLUMN(AO74)-8,0))</f>
        <v>2</v>
      </c>
      <c r="AP75" s="442">
        <f>IF($H75="已改造",VLOOKUP($A75+1000,改造信息!$A$2:$AQ$1002,COLUMN(AP74)-8,0),VLOOKUP($A75,未改造信息!$A$2:$AQ$1002,COLUMN(AP74)-8,0))</f>
        <v>4</v>
      </c>
      <c r="AQ75" s="442">
        <f>IF($H75="已改造",VLOOKUP($A75+1000,改造信息!$A$2:$AQ$1002,COLUMN(AQ74)-8,0),VLOOKUP($A75,未改造信息!$A$2:$AQ$1002,COLUMN(AQ74)-8,0))</f>
        <v>3</v>
      </c>
      <c r="AR75" s="442">
        <f>IF($H75="已改造",VLOOKUP($A75+1000,改造信息!$A$2:$AQ$1002,COLUMN(AR74)-8,0),VLOOKUP($A75,未改造信息!$A$2:$AQ$1002,COLUMN(AR74)-8,0))</f>
        <v>0</v>
      </c>
      <c r="AS75" s="442">
        <f>IF($H75="已改造",VLOOKUP($A75+1000,改造信息!$A$2:$AQ$1002,COLUMN(AS74)-8,0),VLOOKUP($A75,未改造信息!$A$2:$AQ$1002,COLUMN(AS74)-8,0))</f>
        <v>0</v>
      </c>
      <c r="AT75" s="442">
        <f>IF($H75="已改造",VLOOKUP($A75+1000,改造信息!$A$2:$AQ$1002,COLUMN(AT74)-8,0),VLOOKUP($A75,未改造信息!$A$2:$AQ$1002,COLUMN(AT74)-8,0))</f>
        <v>28</v>
      </c>
      <c r="AU75" s="442">
        <f>IF($H75="已改造",VLOOKUP($A75+1000,改造信息!$A$2:$AQ$1002,COLUMN(AU74)-8,0),VLOOKUP($A75,未改造信息!$A$2:$AQ$1002,COLUMN(AU74)-8,0))</f>
        <v>7</v>
      </c>
      <c r="AV75" s="442">
        <f>IF($H75="已改造",VLOOKUP($A75+1000,改造信息!$A$2:$AQ$1002,COLUMN(AV74)-8,0),VLOOKUP($A75,未改造信息!$A$2:$AQ$1002,COLUMN(AV74)-8,0))</f>
        <v>0</v>
      </c>
      <c r="AW75" s="445" t="s">
        <v>92</v>
      </c>
      <c r="AX75" s="445" t="s">
        <v>92</v>
      </c>
      <c r="AY75" s="442">
        <f>IF($H75="已改造",VLOOKUP($A75+1000,改造信息!$A$2:$AQ$1002,COLUMN(AY74)-10,0),VLOOKUP($A75,未改造信息!$A$2:$AQ$1002,COLUMN(AY74)-10,0))</f>
        <v>0</v>
      </c>
      <c r="AZ75" s="442">
        <f>IF($H75="已改造",VLOOKUP($A75+1000,改造信息!$A$2:$AQ$1002,COLUMN(AZ74)-10,0),VLOOKUP($A75,未改造信息!$A$2:$AQ$1002,COLUMN(AZ74)-10,0))</f>
        <v>0</v>
      </c>
      <c r="BA75" s="445" t="s">
        <v>92</v>
      </c>
      <c r="BB75" s="445" t="s">
        <v>92</v>
      </c>
      <c r="BC75" s="446" t="str">
        <f>IF($H75="尚未改造",VLOOKUP($A75,未改造信息!$A$2:$AQ$1002,COLUMN(BC74)-12,0),"0")</f>
        <v>等级44|驱逐核心4|油200|弹500|钢300</v>
      </c>
      <c r="BD75" s="442">
        <f>VLOOKUP($A75,未改造信息!$A$2:$BA$1002,COLUMN(BD74)-12,0)</f>
        <v>0</v>
      </c>
      <c r="BE75" s="442" t="s">
        <v>98</v>
      </c>
      <c r="BF75" s="445" t="s">
        <v>92</v>
      </c>
      <c r="BG75" s="445" t="s">
        <v>92</v>
      </c>
      <c r="BH75" s="446"/>
      <c r="BI75" s="442"/>
      <c r="BK75" s="446"/>
      <c r="BL75" s="442"/>
      <c r="BN75" s="446"/>
      <c r="BO75" s="442"/>
      <c r="BQ75" s="445" t="s">
        <v>92</v>
      </c>
      <c r="BR75" s="442"/>
      <c r="BS75" s="442"/>
      <c r="BT75" s="442"/>
      <c r="BU75" s="442"/>
      <c r="BV75" s="442"/>
    </row>
    <row r="76" spans="1:74">
      <c r="A76" s="442">
        <v>74</v>
      </c>
      <c r="B76" s="442" t="str">
        <f>IF($H76="已改造",VLOOKUP($A76+1000,改造信息!$A$2:$AQ$1002,COLUMN(B75),0),VLOOKUP($A76,未改造信息!$A$2:$AQ$1002,COLUMN(B75),0))</f>
        <v>G</v>
      </c>
      <c r="C76" s="442" t="str">
        <f>IF($H76="已改造",VLOOKUP($A76+1000,改造信息!$A$2:$AQ$1002,COLUMN(C75),0),VLOOKUP($A76,未改造信息!$A$2:$AQ$1002,COLUMN(C75),0))</f>
        <v>驱逐舰</v>
      </c>
      <c r="D76" s="442">
        <f>IF($H76="已改造",VLOOKUP($A76+1000,改造信息!$A$2:$AQ$1002,COLUMN(D75),0),VLOOKUP($A76,未改造信息!$A$2:$AQ$1002,COLUMN(D75),0))</f>
        <v>2</v>
      </c>
      <c r="E76" s="442" t="str">
        <f>IF($H76="已改造",VLOOKUP($A76+1000,改造信息!$A$2:$AQ$1002,COLUMN(E75),0),VLOOKUP($A76,未改造信息!$A$2:$AQ$1002,COLUMN(E75),0))</f>
        <v>Z1</v>
      </c>
      <c r="F76" s="442" t="str">
        <f>VLOOKUP(A76,未改造信息!$A$2:$F$1000,COLUMN(F75),0)</f>
        <v>未拥有</v>
      </c>
      <c r="H76" s="442" t="str">
        <f>IF(COUNTIF(改造信息!$A$2:$A$196,A76+1000),IF(VLOOKUP(A76+1000,改造信息!$A$2:$F$502,6,0)="已拥有","已改造","尚未改造"),"未开放改造")</f>
        <v>尚未改造</v>
      </c>
      <c r="I76" s="442" t="str">
        <f t="shared" si="1"/>
        <v>可建造</v>
      </c>
      <c r="J76" s="445" t="s">
        <v>92</v>
      </c>
      <c r="K76" s="442" t="str">
        <f>IF($H76="已改造",VLOOKUP($A76+1000,改造信息!$A$2:$AQ$1002,COLUMN(K75)-4,0),VLOOKUP($A76,未改造信息!$A$2:$AQ$1002,COLUMN(K75)-4,0))</f>
        <v>护卫舰</v>
      </c>
      <c r="L76" s="442" t="str">
        <f>IF($H76="已改造",VLOOKUP($A76+1000,改造信息!$A$2:$AQ$1002,COLUMN(L75)-4,0),VLOOKUP($A76,未改造信息!$A$2:$AQ$1002,COLUMN(L75)-4,0))</f>
        <v>小型舰</v>
      </c>
      <c r="M76" s="442">
        <f>IF($H76="已改造",VLOOKUP($A76+1000,改造信息!$A$2:$AQ$1002,COLUMN(M75)-4,0),VLOOKUP($A76,未改造信息!$A$2:$AQ$1002,COLUMN(M75)-4,0))</f>
        <v>1</v>
      </c>
      <c r="N76" s="442">
        <f>IF($H76="已改造",VLOOKUP($A76+1000,改造信息!$A$2:$AQ$1002,COLUMN(N75)-4,0),VLOOKUP($A76,未改造信息!$A$2:$AQ$1002,COLUMN(N75)-4,0))</f>
        <v>2</v>
      </c>
      <c r="O76" s="442">
        <f>IF($H76="已改造",VLOOKUP($A76+1000,改造信息!$A$2:$AQ$1002,COLUMN(O75)-4,0),VLOOKUP($A76,未改造信息!$A$2:$AQ$1002,COLUMN(O75)-4,0))</f>
        <v>18</v>
      </c>
      <c r="P76" s="442">
        <f>IF($H76="已改造",VLOOKUP($A76+1000,改造信息!$A$2:$AQ$1002,COLUMN(P75)-4,0),VLOOKUP($A76,未改造信息!$A$2:$AQ$1002,COLUMN(P75)-4,0))</f>
        <v>2</v>
      </c>
      <c r="Q76" s="442">
        <f>IF($H76="已改造",VLOOKUP($A76+1000,改造信息!$A$2:$AQ$1002,COLUMN(Q75)-4,0),VLOOKUP($A76,未改造信息!$A$2:$AQ$1002,COLUMN(Q75)-4,0))</f>
        <v>28</v>
      </c>
      <c r="R76" s="442">
        <f>IF($H76="已改造",VLOOKUP($A76+1000,改造信息!$A$2:$AQ$1002,COLUMN(R75)-4,0),VLOOKUP($A76,未改造信息!$A$2:$AQ$1002,COLUMN(R75)-4,0))</f>
        <v>23</v>
      </c>
      <c r="S76" s="442">
        <f>IF($H76="已改造",VLOOKUP($A76+1000,改造信息!$A$2:$AQ$1002,COLUMN(S75)-4,0),VLOOKUP($A76,未改造信息!$A$2:$AQ$1002,COLUMN(S75)-4,0))</f>
        <v>74</v>
      </c>
      <c r="T76" s="442">
        <f>IF($H76="已改造",VLOOKUP($A76+1000,改造信息!$A$2:$AQ$1002,COLUMN(T75)-4,0),VLOOKUP($A76,未改造信息!$A$2:$AQ$1002,COLUMN(T75)-4,0))</f>
        <v>41</v>
      </c>
      <c r="U76" s="442">
        <f>IF($H76="已改造",VLOOKUP($A76+1000,改造信息!$A$2:$AQ$1002,COLUMN(U75)-4,0),VLOOKUP($A76,未改造信息!$A$2:$AQ$1002,COLUMN(U75)-4,0))</f>
        <v>55</v>
      </c>
      <c r="V76" s="442">
        <f>IF($H76="已改造",VLOOKUP($A76+1000,改造信息!$A$2:$AQ$1002,COLUMN(V75)-4,0),VLOOKUP($A76,未改造信息!$A$2:$AQ$1002,COLUMN(V75)-4,0))</f>
        <v>17</v>
      </c>
      <c r="W76" s="442">
        <f>IF($H76="已改造",VLOOKUP($A76+1000,改造信息!$A$2:$AQ$1002,COLUMN(W75)-4,0),VLOOKUP($A76,未改造信息!$A$2:$AQ$1002,COLUMN(W75)-4,0))</f>
        <v>82</v>
      </c>
      <c r="X76" s="442">
        <f>IF($H76="已改造",VLOOKUP($A76+1000,改造信息!$A$2:$AQ$1002,COLUMN(X75)-4,0),VLOOKUP($A76,未改造信息!$A$2:$AQ$1002,COLUMN(X75)-4,0))</f>
        <v>87</v>
      </c>
      <c r="Y76" s="442">
        <f>IF($H76="已改造",VLOOKUP($A76+1000,改造信息!$A$2:$AQ$1002,COLUMN(Y75)-4,0),VLOOKUP($A76,未改造信息!$A$2:$AQ$1002,COLUMN(Y75)-4,0))</f>
        <v>15</v>
      </c>
      <c r="Z76" s="442">
        <f>IF($H76="已改造",VLOOKUP($A76+1000,改造信息!$A$2:$AQ$1002,COLUMN(Z75)-4,0),VLOOKUP($A76,未改造信息!$A$2:$AQ$1002,COLUMN(Z75)-4,0))</f>
        <v>38.2</v>
      </c>
      <c r="AA76" s="442" t="str">
        <f>IF($H76="已改造",VLOOKUP($A76+1000,改造信息!$A$2:$AQ$1002,COLUMN(AA75)-4,0),VLOOKUP($A76,未改造信息!$A$2:$AQ$1002,COLUMN(AA75)-4,0))</f>
        <v>短</v>
      </c>
      <c r="AB76" s="442">
        <f>IF($H76="已改造",VLOOKUP($A76+1000,改造信息!$A$2:$AQ$1002,COLUMN(AB75)-4,0),VLOOKUP($A76,未改造信息!$A$2:$AQ$1002,COLUMN(AB75)-4,0))</f>
        <v>0</v>
      </c>
      <c r="AC76" s="442">
        <f>IF($H76="已改造",VLOOKUP($A76+1000,改造信息!$A$2:$AQ$1002,COLUMN(AC75)-4,0),VLOOKUP($A76,未改造信息!$A$2:$AQ$1002,COLUMN(AC75)-4,0))</f>
        <v>0</v>
      </c>
      <c r="AD76" s="442">
        <f>IF($H76="已改造",VLOOKUP($A76+1000,改造信息!$A$2:$AQ$1002,COLUMN(AD75)-4,0),VLOOKUP($A76,未改造信息!$A$2:$AQ$1002,COLUMN(AD75)-4,0))</f>
        <v>2</v>
      </c>
      <c r="AE76" s="446" t="str">
        <f>IF($H76="已改造",VLOOKUP($A76+1000,改造信息!$A$2:$AQ$1002,COLUMN(AE75)-4,0),VLOOKUP($A76,未改造信息!$A$2:$AQ$1002,COLUMN(AE75)-4,0))</f>
        <v>G国单装127毫米炮|四联533毫米鱼雷</v>
      </c>
      <c r="AF76" s="445" t="s">
        <v>92</v>
      </c>
      <c r="AG76" s="445" t="s">
        <v>92</v>
      </c>
      <c r="AH76" s="442">
        <f>IF($H76="已改造",VLOOKUP($A76+1000,改造信息!$A$2:$AQ$1002,COLUMN(AH75)-6,0),VLOOKUP($A76,未改造信息!$A$2:$AQ$1002,COLUMN(AH75)-6,0))</f>
        <v>10</v>
      </c>
      <c r="AI76" s="442">
        <f>IF($H76="已改造",VLOOKUP($A76+1000,改造信息!$A$2:$AQ$1002,COLUMN(AI75)-6,0),VLOOKUP($A76,未改造信息!$A$2:$AQ$1002,COLUMN(AI75)-6,0))</f>
        <v>20</v>
      </c>
      <c r="AJ76" s="442">
        <f>IF($H76="已改造",VLOOKUP($A76+1000,改造信息!$A$2:$AQ$1002,COLUMN(AJ75)-6,0),VLOOKUP($A76,未改造信息!$A$2:$AQ$1002,COLUMN(AJ75)-6,0))</f>
        <v>0.48</v>
      </c>
      <c r="AK76" s="442">
        <f>IF($H76="已改造",VLOOKUP($A76+1000,改造信息!$A$2:$AQ$1002,COLUMN(AK75)-6,0),VLOOKUP($A76,未改造信息!$A$2:$AQ$1002,COLUMN(AK75)-6,0))</f>
        <v>0.99</v>
      </c>
      <c r="AL76" s="442">
        <f>IF($H76="已改造",VLOOKUP($A76+1000,改造信息!$A$2:$AQ$1002,COLUMN(AL75)-6,0),VLOOKUP($A76,未改造信息!$A$2:$AQ$1002,COLUMN(AL75)-6,0))</f>
        <v>0.5</v>
      </c>
      <c r="AM76" s="445" t="s">
        <v>92</v>
      </c>
      <c r="AN76" s="445" t="s">
        <v>92</v>
      </c>
      <c r="AO76" s="442">
        <f>IF($H76="已改造",VLOOKUP($A76+1000,改造信息!$A$2:$AQ$1002,COLUMN(AO75)-8,0),VLOOKUP($A76,未改造信息!$A$2:$AQ$1002,COLUMN(AO75)-8,0))</f>
        <v>2</v>
      </c>
      <c r="AP76" s="442">
        <f>IF($H76="已改造",VLOOKUP($A76+1000,改造信息!$A$2:$AQ$1002,COLUMN(AP75)-8,0),VLOOKUP($A76,未改造信息!$A$2:$AQ$1002,COLUMN(AP75)-8,0))</f>
        <v>4</v>
      </c>
      <c r="AQ76" s="442">
        <f>IF($H76="已改造",VLOOKUP($A76+1000,改造信息!$A$2:$AQ$1002,COLUMN(AQ75)-8,0),VLOOKUP($A76,未改造信息!$A$2:$AQ$1002,COLUMN(AQ75)-8,0))</f>
        <v>3</v>
      </c>
      <c r="AR76" s="442">
        <f>IF($H76="已改造",VLOOKUP($A76+1000,改造信息!$A$2:$AQ$1002,COLUMN(AR75)-8,0),VLOOKUP($A76,未改造信息!$A$2:$AQ$1002,COLUMN(AR75)-8,0))</f>
        <v>0</v>
      </c>
      <c r="AS76" s="442">
        <f>IF($H76="已改造",VLOOKUP($A76+1000,改造信息!$A$2:$AQ$1002,COLUMN(AS75)-8,0),VLOOKUP($A76,未改造信息!$A$2:$AQ$1002,COLUMN(AS75)-8,0))</f>
        <v>0</v>
      </c>
      <c r="AT76" s="442">
        <f>IF($H76="已改造",VLOOKUP($A76+1000,改造信息!$A$2:$AQ$1002,COLUMN(AT75)-8,0),VLOOKUP($A76,未改造信息!$A$2:$AQ$1002,COLUMN(AT75)-8,0))</f>
        <v>24</v>
      </c>
      <c r="AU76" s="442">
        <f>IF($H76="已改造",VLOOKUP($A76+1000,改造信息!$A$2:$AQ$1002,COLUMN(AU75)-8,0),VLOOKUP($A76,未改造信息!$A$2:$AQ$1002,COLUMN(AU75)-8,0))</f>
        <v>10</v>
      </c>
      <c r="AV76" s="442">
        <f>IF($H76="已改造",VLOOKUP($A76+1000,改造信息!$A$2:$AQ$1002,COLUMN(AV75)-8,0),VLOOKUP($A76,未改造信息!$A$2:$AQ$1002,COLUMN(AV75)-8,0))</f>
        <v>0</v>
      </c>
      <c r="AW76" s="445" t="s">
        <v>92</v>
      </c>
      <c r="AX76" s="445" t="s">
        <v>92</v>
      </c>
      <c r="AY76" s="442">
        <f>IF($H76="已改造",VLOOKUP($A76+1000,改造信息!$A$2:$AQ$1002,COLUMN(AY75)-10,0),VLOOKUP($A76,未改造信息!$A$2:$AQ$1002,COLUMN(AY75)-10,0))</f>
        <v>0</v>
      </c>
      <c r="AZ76" s="442">
        <f>IF($H76="已改造",VLOOKUP($A76+1000,改造信息!$A$2:$AQ$1002,COLUMN(AZ75)-10,0),VLOOKUP($A76,未改造信息!$A$2:$AQ$1002,COLUMN(AZ75)-10,0))</f>
        <v>0</v>
      </c>
      <c r="BA76" s="445" t="s">
        <v>92</v>
      </c>
      <c r="BB76" s="445" t="s">
        <v>92</v>
      </c>
      <c r="BC76" s="446" t="str">
        <f>IF($H76="尚未改造",VLOOKUP($A76,未改造信息!$A$2:$AQ$1002,COLUMN(BC75)-12,0),"0")</f>
        <v>等级20|驱逐核心3|弹150|钢200</v>
      </c>
      <c r="BD76" s="450">
        <f>VLOOKUP($A76,未改造信息!$A$2:$BA$1002,COLUMN(BD75)-12,0)</f>
        <v>0.0152777777777778</v>
      </c>
      <c r="BE76" s="442" t="s">
        <v>103</v>
      </c>
      <c r="BF76" s="445" t="s">
        <v>92</v>
      </c>
      <c r="BG76" s="445" t="s">
        <v>92</v>
      </c>
      <c r="BH76" s="446"/>
      <c r="BI76" s="450"/>
      <c r="BK76" s="446"/>
      <c r="BL76" s="450"/>
      <c r="BN76" s="446"/>
      <c r="BO76" s="450"/>
      <c r="BQ76" s="445" t="s">
        <v>92</v>
      </c>
      <c r="BR76" s="442"/>
      <c r="BS76" s="442"/>
      <c r="BT76" s="442"/>
      <c r="BU76" s="442"/>
      <c r="BV76" s="442"/>
    </row>
    <row r="77" spans="1:74">
      <c r="A77" s="442">
        <v>75</v>
      </c>
      <c r="B77" s="442" t="str">
        <f>IF($H77="已改造",VLOOKUP($A77+1000,改造信息!$A$2:$AQ$1002,COLUMN(B76),0),VLOOKUP($A77,未改造信息!$A$2:$AQ$1002,COLUMN(B76),0))</f>
        <v>G</v>
      </c>
      <c r="C77" s="442" t="str">
        <f>IF($H77="已改造",VLOOKUP($A77+1000,改造信息!$A$2:$AQ$1002,COLUMN(C76),0),VLOOKUP($A77,未改造信息!$A$2:$AQ$1002,COLUMN(C76),0))</f>
        <v>驱逐舰</v>
      </c>
      <c r="D77" s="442">
        <f>IF($H77="已改造",VLOOKUP($A77+1000,改造信息!$A$2:$AQ$1002,COLUMN(D76),0),VLOOKUP($A77,未改造信息!$A$2:$AQ$1002,COLUMN(D76),0))</f>
        <v>2</v>
      </c>
      <c r="E77" s="442" t="str">
        <f>IF($H77="已改造",VLOOKUP($A77+1000,改造信息!$A$2:$AQ$1002,COLUMN(E76),0),VLOOKUP($A77,未改造信息!$A$2:$AQ$1002,COLUMN(E76),0))</f>
        <v>Z16</v>
      </c>
      <c r="F77" s="442" t="str">
        <f>VLOOKUP(A77,未改造信息!$A$2:$F$1000,COLUMN(F76),0)</f>
        <v>未拥有</v>
      </c>
      <c r="H77" s="442" t="str">
        <f>IF(COUNTIF(改造信息!$A$2:$A$196,A77+1000),IF(VLOOKUP(A77+1000,改造信息!$A$2:$F$502,6,0)="已拥有","已改造","尚未改造"),"未开放改造")</f>
        <v>尚未改造</v>
      </c>
      <c r="I77" s="442" t="str">
        <f t="shared" si="1"/>
        <v>仅打捞可获取</v>
      </c>
      <c r="J77" s="445" t="s">
        <v>92</v>
      </c>
      <c r="K77" s="442" t="str">
        <f>IF($H77="已改造",VLOOKUP($A77+1000,改造信息!$A$2:$AQ$1002,COLUMN(K76)-4,0),VLOOKUP($A77,未改造信息!$A$2:$AQ$1002,COLUMN(K76)-4,0))</f>
        <v>护卫舰</v>
      </c>
      <c r="L77" s="442" t="str">
        <f>IF($H77="已改造",VLOOKUP($A77+1000,改造信息!$A$2:$AQ$1002,COLUMN(L76)-4,0),VLOOKUP($A77,未改造信息!$A$2:$AQ$1002,COLUMN(L76)-4,0))</f>
        <v>小型舰</v>
      </c>
      <c r="M77" s="442">
        <f>IF($H77="已改造",VLOOKUP($A77+1000,改造信息!$A$2:$AQ$1002,COLUMN(M76)-4,0),VLOOKUP($A77,未改造信息!$A$2:$AQ$1002,COLUMN(M76)-4,0))</f>
        <v>1</v>
      </c>
      <c r="N77" s="442">
        <f>IF($H77="已改造",VLOOKUP($A77+1000,改造信息!$A$2:$AQ$1002,COLUMN(N76)-4,0),VLOOKUP($A77,未改造信息!$A$2:$AQ$1002,COLUMN(N76)-4,0))</f>
        <v>2</v>
      </c>
      <c r="O77" s="442">
        <f>IF($H77="已改造",VLOOKUP($A77+1000,改造信息!$A$2:$AQ$1002,COLUMN(O76)-4,0),VLOOKUP($A77,未改造信息!$A$2:$AQ$1002,COLUMN(O76)-4,0))</f>
        <v>18</v>
      </c>
      <c r="P77" s="442">
        <f>IF($H77="已改造",VLOOKUP($A77+1000,改造信息!$A$2:$AQ$1002,COLUMN(P76)-4,0),VLOOKUP($A77,未改造信息!$A$2:$AQ$1002,COLUMN(P76)-4,0))</f>
        <v>2</v>
      </c>
      <c r="Q77" s="442">
        <f>IF($H77="已改造",VLOOKUP($A77+1000,改造信息!$A$2:$AQ$1002,COLUMN(Q76)-4,0),VLOOKUP($A77,未改造信息!$A$2:$AQ$1002,COLUMN(Q76)-4,0))</f>
        <v>28</v>
      </c>
      <c r="R77" s="442">
        <f>IF($H77="已改造",VLOOKUP($A77+1000,改造信息!$A$2:$AQ$1002,COLUMN(R76)-4,0),VLOOKUP($A77,未改造信息!$A$2:$AQ$1002,COLUMN(R76)-4,0))</f>
        <v>23</v>
      </c>
      <c r="S77" s="442">
        <f>IF($H77="已改造",VLOOKUP($A77+1000,改造信息!$A$2:$AQ$1002,COLUMN(S76)-4,0),VLOOKUP($A77,未改造信息!$A$2:$AQ$1002,COLUMN(S76)-4,0))</f>
        <v>74</v>
      </c>
      <c r="T77" s="442">
        <f>IF($H77="已改造",VLOOKUP($A77+1000,改造信息!$A$2:$AQ$1002,COLUMN(T76)-4,0),VLOOKUP($A77,未改造信息!$A$2:$AQ$1002,COLUMN(T76)-4,0))</f>
        <v>41</v>
      </c>
      <c r="U77" s="442">
        <f>IF($H77="已改造",VLOOKUP($A77+1000,改造信息!$A$2:$AQ$1002,COLUMN(U76)-4,0),VLOOKUP($A77,未改造信息!$A$2:$AQ$1002,COLUMN(U76)-4,0))</f>
        <v>55</v>
      </c>
      <c r="V77" s="442">
        <f>IF($H77="已改造",VLOOKUP($A77+1000,改造信息!$A$2:$AQ$1002,COLUMN(V76)-4,0),VLOOKUP($A77,未改造信息!$A$2:$AQ$1002,COLUMN(V76)-4,0))</f>
        <v>17</v>
      </c>
      <c r="W77" s="442">
        <f>IF($H77="已改造",VLOOKUP($A77+1000,改造信息!$A$2:$AQ$1002,COLUMN(W76)-4,0),VLOOKUP($A77,未改造信息!$A$2:$AQ$1002,COLUMN(W76)-4,0))</f>
        <v>82</v>
      </c>
      <c r="X77" s="442">
        <f>IF($H77="已改造",VLOOKUP($A77+1000,改造信息!$A$2:$AQ$1002,COLUMN(X76)-4,0),VLOOKUP($A77,未改造信息!$A$2:$AQ$1002,COLUMN(X76)-4,0))</f>
        <v>87</v>
      </c>
      <c r="Y77" s="442">
        <f>IF($H77="已改造",VLOOKUP($A77+1000,改造信息!$A$2:$AQ$1002,COLUMN(Y76)-4,0),VLOOKUP($A77,未改造信息!$A$2:$AQ$1002,COLUMN(Y76)-4,0))</f>
        <v>10</v>
      </c>
      <c r="Z77" s="442">
        <f>IF($H77="已改造",VLOOKUP($A77+1000,改造信息!$A$2:$AQ$1002,COLUMN(Z76)-4,0),VLOOKUP($A77,未改造信息!$A$2:$AQ$1002,COLUMN(Z76)-4,0))</f>
        <v>38.2</v>
      </c>
      <c r="AA77" s="442" t="str">
        <f>IF($H77="已改造",VLOOKUP($A77+1000,改造信息!$A$2:$AQ$1002,COLUMN(AA76)-4,0),VLOOKUP($A77,未改造信息!$A$2:$AQ$1002,COLUMN(AA76)-4,0))</f>
        <v>短</v>
      </c>
      <c r="AB77" s="442">
        <f>IF($H77="已改造",VLOOKUP($A77+1000,改造信息!$A$2:$AQ$1002,COLUMN(AB76)-4,0),VLOOKUP($A77,未改造信息!$A$2:$AQ$1002,COLUMN(AB76)-4,0))</f>
        <v>0</v>
      </c>
      <c r="AC77" s="442">
        <f>IF($H77="已改造",VLOOKUP($A77+1000,改造信息!$A$2:$AQ$1002,COLUMN(AC76)-4,0),VLOOKUP($A77,未改造信息!$A$2:$AQ$1002,COLUMN(AC76)-4,0))</f>
        <v>0</v>
      </c>
      <c r="AD77" s="442">
        <f>IF($H77="已改造",VLOOKUP($A77+1000,改造信息!$A$2:$AQ$1002,COLUMN(AD76)-4,0),VLOOKUP($A77,未改造信息!$A$2:$AQ$1002,COLUMN(AD76)-4,0))</f>
        <v>2</v>
      </c>
      <c r="AE77" s="446" t="str">
        <f>IF($H77="已改造",VLOOKUP($A77+1000,改造信息!$A$2:$AQ$1002,COLUMN(AE76)-4,0),VLOOKUP($A77,未改造信息!$A$2:$AQ$1002,COLUMN(AE76)-4,0))</f>
        <v>G国单装127毫米炮</v>
      </c>
      <c r="AF77" s="445" t="s">
        <v>92</v>
      </c>
      <c r="AG77" s="445" t="s">
        <v>92</v>
      </c>
      <c r="AH77" s="442">
        <f>IF($H77="已改造",VLOOKUP($A77+1000,改造信息!$A$2:$AQ$1002,COLUMN(AH76)-6,0),VLOOKUP($A77,未改造信息!$A$2:$AQ$1002,COLUMN(AH76)-6,0))</f>
        <v>10</v>
      </c>
      <c r="AI77" s="442">
        <f>IF($H77="已改造",VLOOKUP($A77+1000,改造信息!$A$2:$AQ$1002,COLUMN(AI76)-6,0),VLOOKUP($A77,未改造信息!$A$2:$AQ$1002,COLUMN(AI76)-6,0))</f>
        <v>20</v>
      </c>
      <c r="AJ77" s="442">
        <f>IF($H77="已改造",VLOOKUP($A77+1000,改造信息!$A$2:$AQ$1002,COLUMN(AJ76)-6,0),VLOOKUP($A77,未改造信息!$A$2:$AQ$1002,COLUMN(AJ76)-6,0))</f>
        <v>0.48</v>
      </c>
      <c r="AK77" s="442">
        <f>IF($H77="已改造",VLOOKUP($A77+1000,改造信息!$A$2:$AQ$1002,COLUMN(AK76)-6,0),VLOOKUP($A77,未改造信息!$A$2:$AQ$1002,COLUMN(AK76)-6,0))</f>
        <v>0.99</v>
      </c>
      <c r="AL77" s="442">
        <f>IF($H77="已改造",VLOOKUP($A77+1000,改造信息!$A$2:$AQ$1002,COLUMN(AL76)-6,0),VLOOKUP($A77,未改造信息!$A$2:$AQ$1002,COLUMN(AL76)-6,0))</f>
        <v>0.5</v>
      </c>
      <c r="AM77" s="445" t="s">
        <v>92</v>
      </c>
      <c r="AN77" s="445" t="s">
        <v>92</v>
      </c>
      <c r="AO77" s="442">
        <f>IF($H77="已改造",VLOOKUP($A77+1000,改造信息!$A$2:$AQ$1002,COLUMN(AO76)-8,0),VLOOKUP($A77,未改造信息!$A$2:$AQ$1002,COLUMN(AO76)-8,0))</f>
        <v>2</v>
      </c>
      <c r="AP77" s="442">
        <f>IF($H77="已改造",VLOOKUP($A77+1000,改造信息!$A$2:$AQ$1002,COLUMN(AP76)-8,0),VLOOKUP($A77,未改造信息!$A$2:$AQ$1002,COLUMN(AP76)-8,0))</f>
        <v>4</v>
      </c>
      <c r="AQ77" s="442">
        <f>IF($H77="已改造",VLOOKUP($A77+1000,改造信息!$A$2:$AQ$1002,COLUMN(AQ76)-8,0),VLOOKUP($A77,未改造信息!$A$2:$AQ$1002,COLUMN(AQ76)-8,0))</f>
        <v>3</v>
      </c>
      <c r="AR77" s="442">
        <f>IF($H77="已改造",VLOOKUP($A77+1000,改造信息!$A$2:$AQ$1002,COLUMN(AR76)-8,0),VLOOKUP($A77,未改造信息!$A$2:$AQ$1002,COLUMN(AR76)-8,0))</f>
        <v>0</v>
      </c>
      <c r="AS77" s="442">
        <f>IF($H77="已改造",VLOOKUP($A77+1000,改造信息!$A$2:$AQ$1002,COLUMN(AS76)-8,0),VLOOKUP($A77,未改造信息!$A$2:$AQ$1002,COLUMN(AS76)-8,0))</f>
        <v>0</v>
      </c>
      <c r="AT77" s="442">
        <f>IF($H77="已改造",VLOOKUP($A77+1000,改造信息!$A$2:$AQ$1002,COLUMN(AT76)-8,0),VLOOKUP($A77,未改造信息!$A$2:$AQ$1002,COLUMN(AT76)-8,0))</f>
        <v>24</v>
      </c>
      <c r="AU77" s="442">
        <f>IF($H77="已改造",VLOOKUP($A77+1000,改造信息!$A$2:$AQ$1002,COLUMN(AU76)-8,0),VLOOKUP($A77,未改造信息!$A$2:$AQ$1002,COLUMN(AU76)-8,0))</f>
        <v>10</v>
      </c>
      <c r="AV77" s="442">
        <f>IF($H77="已改造",VLOOKUP($A77+1000,改造信息!$A$2:$AQ$1002,COLUMN(AV76)-8,0),VLOOKUP($A77,未改造信息!$A$2:$AQ$1002,COLUMN(AV76)-8,0))</f>
        <v>0</v>
      </c>
      <c r="AW77" s="445" t="s">
        <v>92</v>
      </c>
      <c r="AX77" s="445" t="s">
        <v>92</v>
      </c>
      <c r="AY77" s="442" t="str">
        <f>IF($H77="已改造",VLOOKUP($A77+1000,改造信息!$A$2:$AQ$1002,COLUMN(AY76)-10,0),VLOOKUP($A77,未改造信息!$A$2:$AQ$1002,COLUMN(AY76)-10,0))</f>
        <v>连环爆破</v>
      </c>
      <c r="AZ77" s="442">
        <f>IF($H77="已改造",VLOOKUP($A77+1000,改造信息!$A$2:$AQ$1002,COLUMN(AZ76)-10,0),VLOOKUP($A77,未改造信息!$A$2:$AQ$1002,COLUMN(AZ76)-10,0))</f>
        <v>0</v>
      </c>
      <c r="BA77" s="445" t="s">
        <v>92</v>
      </c>
      <c r="BB77" s="445" t="s">
        <v>92</v>
      </c>
      <c r="BC77" s="446" t="str">
        <f>IF($H77="尚未改造",VLOOKUP($A77,未改造信息!$A$2:$AQ$1002,COLUMN(BC76)-12,0),"0")</f>
        <v>等级40|驱逐核心3|弹150|钢200</v>
      </c>
      <c r="BD77" s="442">
        <f>VLOOKUP($A77,未改造信息!$A$2:$BA$1002,COLUMN(BD76)-12,0)</f>
        <v>0</v>
      </c>
      <c r="BE77" s="442" t="s">
        <v>94</v>
      </c>
      <c r="BF77" s="445" t="s">
        <v>92</v>
      </c>
      <c r="BG77" s="445" t="s">
        <v>92</v>
      </c>
      <c r="BH77" s="446"/>
      <c r="BI77" s="442"/>
      <c r="BK77" s="446"/>
      <c r="BL77" s="442"/>
      <c r="BN77" s="446"/>
      <c r="BO77" s="442"/>
      <c r="BQ77" s="445" t="s">
        <v>92</v>
      </c>
      <c r="BR77" s="442"/>
      <c r="BS77" s="442"/>
      <c r="BT77" s="442"/>
      <c r="BU77" s="442"/>
      <c r="BV77" s="442"/>
    </row>
    <row r="78" spans="1:74">
      <c r="A78" s="442">
        <v>76</v>
      </c>
      <c r="B78" s="442" t="str">
        <f>IF($H78="已改造",VLOOKUP($A78+1000,改造信息!$A$2:$AQ$1002,COLUMN(B77),0),VLOOKUP($A78,未改造信息!$A$2:$AQ$1002,COLUMN(B77),0))</f>
        <v>G</v>
      </c>
      <c r="C78" s="442" t="str">
        <f>IF($H78="已改造",VLOOKUP($A78+1000,改造信息!$A$2:$AQ$1002,COLUMN(C77),0),VLOOKUP($A78,未改造信息!$A$2:$AQ$1002,COLUMN(C77),0))</f>
        <v>驱逐舰</v>
      </c>
      <c r="D78" s="442">
        <f>IF($H78="已改造",VLOOKUP($A78+1000,改造信息!$A$2:$AQ$1002,COLUMN(D77),0),VLOOKUP($A78,未改造信息!$A$2:$AQ$1002,COLUMN(D77),0))</f>
        <v>1</v>
      </c>
      <c r="E78" s="442" t="str">
        <f>IF($H78="已改造",VLOOKUP($A78+1000,改造信息!$A$2:$AQ$1002,COLUMN(E77),0),VLOOKUP($A78,未改造信息!$A$2:$AQ$1002,COLUMN(E77),0))</f>
        <v>Z21</v>
      </c>
      <c r="F78" s="442" t="str">
        <f>VLOOKUP(A78,未改造信息!$A$2:$F$1000,COLUMN(F77),0)</f>
        <v>未拥有</v>
      </c>
      <c r="H78" s="442" t="str">
        <f>IF(COUNTIF(改造信息!$A$2:$A$196,A78+1000),IF(VLOOKUP(A78+1000,改造信息!$A$2:$F$502,6,0)="已拥有","已改造","尚未改造"),"未开放改造")</f>
        <v>尚未改造</v>
      </c>
      <c r="I78" s="442" t="str">
        <f t="shared" si="1"/>
        <v>仅打捞可获取</v>
      </c>
      <c r="J78" s="445" t="s">
        <v>92</v>
      </c>
      <c r="K78" s="442" t="str">
        <f>IF($H78="已改造",VLOOKUP($A78+1000,改造信息!$A$2:$AQ$1002,COLUMN(K77)-4,0),VLOOKUP($A78,未改造信息!$A$2:$AQ$1002,COLUMN(K77)-4,0))</f>
        <v>护卫舰</v>
      </c>
      <c r="L78" s="442" t="str">
        <f>IF($H78="已改造",VLOOKUP($A78+1000,改造信息!$A$2:$AQ$1002,COLUMN(L77)-4,0),VLOOKUP($A78,未改造信息!$A$2:$AQ$1002,COLUMN(L77)-4,0))</f>
        <v>小型舰</v>
      </c>
      <c r="M78" s="442">
        <f>IF($H78="已改造",VLOOKUP($A78+1000,改造信息!$A$2:$AQ$1002,COLUMN(M77)-4,0),VLOOKUP($A78,未改造信息!$A$2:$AQ$1002,COLUMN(M77)-4,0))</f>
        <v>1</v>
      </c>
      <c r="N78" s="442">
        <f>IF($H78="已改造",VLOOKUP($A78+1000,改造信息!$A$2:$AQ$1002,COLUMN(N77)-4,0),VLOOKUP($A78,未改造信息!$A$2:$AQ$1002,COLUMN(N77)-4,0))</f>
        <v>2</v>
      </c>
      <c r="O78" s="442">
        <f>IF($H78="已改造",VLOOKUP($A78+1000,改造信息!$A$2:$AQ$1002,COLUMN(O77)-4,0),VLOOKUP($A78,未改造信息!$A$2:$AQ$1002,COLUMN(O77)-4,0))</f>
        <v>20</v>
      </c>
      <c r="P78" s="442">
        <f>IF($H78="已改造",VLOOKUP($A78+1000,改造信息!$A$2:$AQ$1002,COLUMN(P77)-4,0),VLOOKUP($A78,未改造信息!$A$2:$AQ$1002,COLUMN(P77)-4,0))</f>
        <v>0</v>
      </c>
      <c r="Q78" s="442">
        <f>IF($H78="已改造",VLOOKUP($A78+1000,改造信息!$A$2:$AQ$1002,COLUMN(Q77)-4,0),VLOOKUP($A78,未改造信息!$A$2:$AQ$1002,COLUMN(Q77)-4,0))</f>
        <v>33</v>
      </c>
      <c r="R78" s="442">
        <f>IF($H78="已改造",VLOOKUP($A78+1000,改造信息!$A$2:$AQ$1002,COLUMN(R77)-4,0),VLOOKUP($A78,未改造信息!$A$2:$AQ$1002,COLUMN(R77)-4,0))</f>
        <v>25</v>
      </c>
      <c r="S78" s="442">
        <f>IF($H78="已改造",VLOOKUP($A78+1000,改造信息!$A$2:$AQ$1002,COLUMN(S77)-4,0),VLOOKUP($A78,未改造信息!$A$2:$AQ$1002,COLUMN(S77)-4,0))</f>
        <v>74</v>
      </c>
      <c r="T78" s="442">
        <f>IF($H78="已改造",VLOOKUP($A78+1000,改造信息!$A$2:$AQ$1002,COLUMN(T77)-4,0),VLOOKUP($A78,未改造信息!$A$2:$AQ$1002,COLUMN(T77)-4,0))</f>
        <v>42</v>
      </c>
      <c r="U78" s="442">
        <f>IF($H78="已改造",VLOOKUP($A78+1000,改造信息!$A$2:$AQ$1002,COLUMN(U77)-4,0),VLOOKUP($A78,未改造信息!$A$2:$AQ$1002,COLUMN(U77)-4,0))</f>
        <v>55</v>
      </c>
      <c r="V78" s="442">
        <f>IF($H78="已改造",VLOOKUP($A78+1000,改造信息!$A$2:$AQ$1002,COLUMN(V77)-4,0),VLOOKUP($A78,未改造信息!$A$2:$AQ$1002,COLUMN(V77)-4,0))</f>
        <v>17</v>
      </c>
      <c r="W78" s="442">
        <f>IF($H78="已改造",VLOOKUP($A78+1000,改造信息!$A$2:$AQ$1002,COLUMN(W77)-4,0),VLOOKUP($A78,未改造信息!$A$2:$AQ$1002,COLUMN(W77)-4,0))</f>
        <v>82</v>
      </c>
      <c r="X78" s="442">
        <f>IF($H78="已改造",VLOOKUP($A78+1000,改造信息!$A$2:$AQ$1002,COLUMN(X77)-4,0),VLOOKUP($A78,未改造信息!$A$2:$AQ$1002,COLUMN(X77)-4,0))</f>
        <v>87</v>
      </c>
      <c r="Y78" s="442">
        <f>IF($H78="已改造",VLOOKUP($A78+1000,改造信息!$A$2:$AQ$1002,COLUMN(Y77)-4,0),VLOOKUP($A78,未改造信息!$A$2:$AQ$1002,COLUMN(Y77)-4,0))</f>
        <v>10</v>
      </c>
      <c r="Z78" s="442">
        <f>IF($H78="已改造",VLOOKUP($A78+1000,改造信息!$A$2:$AQ$1002,COLUMN(Z77)-4,0),VLOOKUP($A78,未改造信息!$A$2:$AQ$1002,COLUMN(Z77)-4,0))</f>
        <v>38.5</v>
      </c>
      <c r="AA78" s="442" t="str">
        <f>IF($H78="已改造",VLOOKUP($A78+1000,改造信息!$A$2:$AQ$1002,COLUMN(AA77)-4,0),VLOOKUP($A78,未改造信息!$A$2:$AQ$1002,COLUMN(AA77)-4,0))</f>
        <v>短</v>
      </c>
      <c r="AB78" s="442">
        <f>IF($H78="已改造",VLOOKUP($A78+1000,改造信息!$A$2:$AQ$1002,COLUMN(AB77)-4,0),VLOOKUP($A78,未改造信息!$A$2:$AQ$1002,COLUMN(AB77)-4,0))</f>
        <v>0</v>
      </c>
      <c r="AC78" s="442">
        <f>IF($H78="已改造",VLOOKUP($A78+1000,改造信息!$A$2:$AQ$1002,COLUMN(AC77)-4,0),VLOOKUP($A78,未改造信息!$A$2:$AQ$1002,COLUMN(AC77)-4,0))</f>
        <v>0</v>
      </c>
      <c r="AD78" s="442">
        <f>IF($H78="已改造",VLOOKUP($A78+1000,改造信息!$A$2:$AQ$1002,COLUMN(AD77)-4,0),VLOOKUP($A78,未改造信息!$A$2:$AQ$1002,COLUMN(AD77)-4,0))</f>
        <v>2</v>
      </c>
      <c r="AE78" s="446" t="str">
        <f>IF($H78="已改造",VLOOKUP($A78+1000,改造信息!$A$2:$AQ$1002,COLUMN(AE77)-4,0),VLOOKUP($A78,未改造信息!$A$2:$AQ$1002,COLUMN(AE77)-4,0))</f>
        <v>G国单装127毫米炮</v>
      </c>
      <c r="AF78" s="445" t="s">
        <v>92</v>
      </c>
      <c r="AG78" s="445" t="s">
        <v>92</v>
      </c>
      <c r="AH78" s="442">
        <f>IF($H78="已改造",VLOOKUP($A78+1000,改造信息!$A$2:$AQ$1002,COLUMN(AH77)-6,0),VLOOKUP($A78,未改造信息!$A$2:$AQ$1002,COLUMN(AH77)-6,0))</f>
        <v>10</v>
      </c>
      <c r="AI78" s="442">
        <f>IF($H78="已改造",VLOOKUP($A78+1000,改造信息!$A$2:$AQ$1002,COLUMN(AI77)-6,0),VLOOKUP($A78,未改造信息!$A$2:$AQ$1002,COLUMN(AI77)-6,0))</f>
        <v>20</v>
      </c>
      <c r="AJ78" s="442">
        <f>IF($H78="已改造",VLOOKUP($A78+1000,改造信息!$A$2:$AQ$1002,COLUMN(AJ77)-6,0),VLOOKUP($A78,未改造信息!$A$2:$AQ$1002,COLUMN(AJ77)-6,0))</f>
        <v>0.48</v>
      </c>
      <c r="AK78" s="442">
        <f>IF($H78="已改造",VLOOKUP($A78+1000,改造信息!$A$2:$AQ$1002,COLUMN(AK77)-6,0),VLOOKUP($A78,未改造信息!$A$2:$AQ$1002,COLUMN(AK77)-6,0))</f>
        <v>0.99</v>
      </c>
      <c r="AL78" s="442">
        <f>IF($H78="已改造",VLOOKUP($A78+1000,改造信息!$A$2:$AQ$1002,COLUMN(AL77)-6,0),VLOOKUP($A78,未改造信息!$A$2:$AQ$1002,COLUMN(AL77)-6,0))</f>
        <v>0.5</v>
      </c>
      <c r="AM78" s="445" t="s">
        <v>92</v>
      </c>
      <c r="AN78" s="445" t="s">
        <v>92</v>
      </c>
      <c r="AO78" s="442">
        <f>IF($H78="已改造",VLOOKUP($A78+1000,改造信息!$A$2:$AQ$1002,COLUMN(AO77)-8,0),VLOOKUP($A78,未改造信息!$A$2:$AQ$1002,COLUMN(AO77)-8,0))</f>
        <v>2</v>
      </c>
      <c r="AP78" s="442">
        <f>IF($H78="已改造",VLOOKUP($A78+1000,改造信息!$A$2:$AQ$1002,COLUMN(AP77)-8,0),VLOOKUP($A78,未改造信息!$A$2:$AQ$1002,COLUMN(AP77)-8,0))</f>
        <v>4</v>
      </c>
      <c r="AQ78" s="442">
        <f>IF($H78="已改造",VLOOKUP($A78+1000,改造信息!$A$2:$AQ$1002,COLUMN(AQ77)-8,0),VLOOKUP($A78,未改造信息!$A$2:$AQ$1002,COLUMN(AQ77)-8,0))</f>
        <v>3</v>
      </c>
      <c r="AR78" s="442">
        <f>IF($H78="已改造",VLOOKUP($A78+1000,改造信息!$A$2:$AQ$1002,COLUMN(AR77)-8,0),VLOOKUP($A78,未改造信息!$A$2:$AQ$1002,COLUMN(AR77)-8,0))</f>
        <v>0</v>
      </c>
      <c r="AS78" s="442">
        <f>IF($H78="已改造",VLOOKUP($A78+1000,改造信息!$A$2:$AQ$1002,COLUMN(AS77)-8,0),VLOOKUP($A78,未改造信息!$A$2:$AQ$1002,COLUMN(AS77)-8,0))</f>
        <v>0</v>
      </c>
      <c r="AT78" s="442">
        <f>IF($H78="已改造",VLOOKUP($A78+1000,改造信息!$A$2:$AQ$1002,COLUMN(AT77)-8,0),VLOOKUP($A78,未改造信息!$A$2:$AQ$1002,COLUMN(AT77)-8,0))</f>
        <v>24</v>
      </c>
      <c r="AU78" s="442">
        <f>IF($H78="已改造",VLOOKUP($A78+1000,改造信息!$A$2:$AQ$1002,COLUMN(AU77)-8,0),VLOOKUP($A78,未改造信息!$A$2:$AQ$1002,COLUMN(AU77)-8,0))</f>
        <v>12</v>
      </c>
      <c r="AV78" s="442">
        <f>IF($H78="已改造",VLOOKUP($A78+1000,改造信息!$A$2:$AQ$1002,COLUMN(AV77)-8,0),VLOOKUP($A78,未改造信息!$A$2:$AQ$1002,COLUMN(AV77)-8,0))</f>
        <v>0</v>
      </c>
      <c r="AW78" s="445" t="s">
        <v>92</v>
      </c>
      <c r="AX78" s="445" t="s">
        <v>92</v>
      </c>
      <c r="AY78" s="442">
        <f>IF($H78="已改造",VLOOKUP($A78+1000,改造信息!$A$2:$AQ$1002,COLUMN(AY77)-10,0),VLOOKUP($A78,未改造信息!$A$2:$AQ$1002,COLUMN(AY77)-10,0))</f>
        <v>0</v>
      </c>
      <c r="AZ78" s="442">
        <f>IF($H78="已改造",VLOOKUP($A78+1000,改造信息!$A$2:$AQ$1002,COLUMN(AZ77)-10,0),VLOOKUP($A78,未改造信息!$A$2:$AQ$1002,COLUMN(AZ77)-10,0))</f>
        <v>0</v>
      </c>
      <c r="BA78" s="445" t="s">
        <v>92</v>
      </c>
      <c r="BB78" s="445" t="s">
        <v>92</v>
      </c>
      <c r="BC78" s="442" t="str">
        <f>IF($H78="尚未改造",VLOOKUP($A78,未改造信息!$A$2:$AQ$1002,COLUMN(BC77)-12,0),"0")</f>
        <v>等级30|驱逐核心3|弹150|钢200</v>
      </c>
      <c r="BD78" s="442">
        <f>VLOOKUP($A78,未改造信息!$A$2:$BA$1002,COLUMN(BD77)-12,0)</f>
        <v>0</v>
      </c>
      <c r="BE78" s="442" t="s">
        <v>94</v>
      </c>
      <c r="BF78" s="445" t="s">
        <v>92</v>
      </c>
      <c r="BG78" s="445" t="s">
        <v>92</v>
      </c>
      <c r="BH78" s="442"/>
      <c r="BI78" s="442"/>
      <c r="BK78" s="442"/>
      <c r="BL78" s="442"/>
      <c r="BN78" s="442"/>
      <c r="BO78" s="442"/>
      <c r="BQ78" s="445" t="s">
        <v>92</v>
      </c>
      <c r="BR78" s="442"/>
      <c r="BS78" s="442"/>
      <c r="BT78" s="442"/>
      <c r="BU78" s="442"/>
      <c r="BV78" s="442"/>
    </row>
    <row r="79" spans="1:74">
      <c r="A79" s="442">
        <v>77</v>
      </c>
      <c r="B79" s="442" t="str">
        <f>IF($H79="已改造",VLOOKUP($A79+1000,改造信息!$A$2:$AQ$1002,COLUMN(B78),0),VLOOKUP($A79,未改造信息!$A$2:$AQ$1002,COLUMN(B78),0))</f>
        <v>G</v>
      </c>
      <c r="C79" s="442" t="str">
        <f>IF($H79="已改造",VLOOKUP($A79+1000,改造信息!$A$2:$AQ$1002,COLUMN(C78),0),VLOOKUP($A79,未改造信息!$A$2:$AQ$1002,COLUMN(C78),0))</f>
        <v>驱逐舰</v>
      </c>
      <c r="D79" s="442">
        <f>IF($H79="已改造",VLOOKUP($A79+1000,改造信息!$A$2:$AQ$1002,COLUMN(D78),0),VLOOKUP($A79,未改造信息!$A$2:$AQ$1002,COLUMN(D78),0))</f>
        <v>1</v>
      </c>
      <c r="E79" s="442" t="str">
        <f>IF($H79="已改造",VLOOKUP($A79+1000,改造信息!$A$2:$AQ$1002,COLUMN(E78),0),VLOOKUP($A79,未改造信息!$A$2:$AQ$1002,COLUMN(E78),0))</f>
        <v>Z22</v>
      </c>
      <c r="F79" s="442" t="str">
        <f>VLOOKUP(A79,未改造信息!$A$2:$F$1000,COLUMN(F78),0)</f>
        <v>未拥有</v>
      </c>
      <c r="H79" s="442" t="str">
        <f>IF(COUNTIF(改造信息!$A$2:$A$196,A79+1000),IF(VLOOKUP(A79+1000,改造信息!$A$2:$F$502,6,0)="已拥有","已改造","尚未改造"),"未开放改造")</f>
        <v>尚未改造</v>
      </c>
      <c r="I79" s="442" t="str">
        <f t="shared" si="1"/>
        <v>仅打捞可获取</v>
      </c>
      <c r="J79" s="445" t="s">
        <v>92</v>
      </c>
      <c r="K79" s="442" t="str">
        <f>IF($H79="已改造",VLOOKUP($A79+1000,改造信息!$A$2:$AQ$1002,COLUMN(K78)-4,0),VLOOKUP($A79,未改造信息!$A$2:$AQ$1002,COLUMN(K78)-4,0))</f>
        <v>护卫舰</v>
      </c>
      <c r="L79" s="442" t="str">
        <f>IF($H79="已改造",VLOOKUP($A79+1000,改造信息!$A$2:$AQ$1002,COLUMN(L78)-4,0),VLOOKUP($A79,未改造信息!$A$2:$AQ$1002,COLUMN(L78)-4,0))</f>
        <v>小型舰</v>
      </c>
      <c r="M79" s="442">
        <f>IF($H79="已改造",VLOOKUP($A79+1000,改造信息!$A$2:$AQ$1002,COLUMN(M78)-4,0),VLOOKUP($A79,未改造信息!$A$2:$AQ$1002,COLUMN(M78)-4,0))</f>
        <v>1</v>
      </c>
      <c r="N79" s="442">
        <f>IF($H79="已改造",VLOOKUP($A79+1000,改造信息!$A$2:$AQ$1002,COLUMN(N78)-4,0),VLOOKUP($A79,未改造信息!$A$2:$AQ$1002,COLUMN(N78)-4,0))</f>
        <v>2</v>
      </c>
      <c r="O79" s="442">
        <f>IF($H79="已改造",VLOOKUP($A79+1000,改造信息!$A$2:$AQ$1002,COLUMN(O78)-4,0),VLOOKUP($A79,未改造信息!$A$2:$AQ$1002,COLUMN(O78)-4,0))</f>
        <v>20</v>
      </c>
      <c r="P79" s="442">
        <f>IF($H79="已改造",VLOOKUP($A79+1000,改造信息!$A$2:$AQ$1002,COLUMN(P78)-4,0),VLOOKUP($A79,未改造信息!$A$2:$AQ$1002,COLUMN(P78)-4,0))</f>
        <v>0</v>
      </c>
      <c r="Q79" s="442">
        <f>IF($H79="已改造",VLOOKUP($A79+1000,改造信息!$A$2:$AQ$1002,COLUMN(Q78)-4,0),VLOOKUP($A79,未改造信息!$A$2:$AQ$1002,COLUMN(Q78)-4,0))</f>
        <v>33</v>
      </c>
      <c r="R79" s="442">
        <f>IF($H79="已改造",VLOOKUP($A79+1000,改造信息!$A$2:$AQ$1002,COLUMN(R78)-4,0),VLOOKUP($A79,未改造信息!$A$2:$AQ$1002,COLUMN(R78)-4,0))</f>
        <v>25</v>
      </c>
      <c r="S79" s="442">
        <f>IF($H79="已改造",VLOOKUP($A79+1000,改造信息!$A$2:$AQ$1002,COLUMN(S78)-4,0),VLOOKUP($A79,未改造信息!$A$2:$AQ$1002,COLUMN(S78)-4,0))</f>
        <v>74</v>
      </c>
      <c r="T79" s="442">
        <f>IF($H79="已改造",VLOOKUP($A79+1000,改造信息!$A$2:$AQ$1002,COLUMN(T78)-4,0),VLOOKUP($A79,未改造信息!$A$2:$AQ$1002,COLUMN(T78)-4,0))</f>
        <v>42</v>
      </c>
      <c r="U79" s="442">
        <f>IF($H79="已改造",VLOOKUP($A79+1000,改造信息!$A$2:$AQ$1002,COLUMN(U78)-4,0),VLOOKUP($A79,未改造信息!$A$2:$AQ$1002,COLUMN(U78)-4,0))</f>
        <v>55</v>
      </c>
      <c r="V79" s="442">
        <f>IF($H79="已改造",VLOOKUP($A79+1000,改造信息!$A$2:$AQ$1002,COLUMN(V78)-4,0),VLOOKUP($A79,未改造信息!$A$2:$AQ$1002,COLUMN(V78)-4,0))</f>
        <v>17</v>
      </c>
      <c r="W79" s="442">
        <f>IF($H79="已改造",VLOOKUP($A79+1000,改造信息!$A$2:$AQ$1002,COLUMN(W78)-4,0),VLOOKUP($A79,未改造信息!$A$2:$AQ$1002,COLUMN(W78)-4,0))</f>
        <v>82</v>
      </c>
      <c r="X79" s="442">
        <f>IF($H79="已改造",VLOOKUP($A79+1000,改造信息!$A$2:$AQ$1002,COLUMN(X78)-4,0),VLOOKUP($A79,未改造信息!$A$2:$AQ$1002,COLUMN(X78)-4,0))</f>
        <v>87</v>
      </c>
      <c r="Y79" s="442">
        <f>IF($H79="已改造",VLOOKUP($A79+1000,改造信息!$A$2:$AQ$1002,COLUMN(Y78)-4,0),VLOOKUP($A79,未改造信息!$A$2:$AQ$1002,COLUMN(Y78)-4,0))</f>
        <v>10</v>
      </c>
      <c r="Z79" s="442">
        <f>IF($H79="已改造",VLOOKUP($A79+1000,改造信息!$A$2:$AQ$1002,COLUMN(Z78)-4,0),VLOOKUP($A79,未改造信息!$A$2:$AQ$1002,COLUMN(Z78)-4,0))</f>
        <v>38.5</v>
      </c>
      <c r="AA79" s="442" t="str">
        <f>IF($H79="已改造",VLOOKUP($A79+1000,改造信息!$A$2:$AQ$1002,COLUMN(AA78)-4,0),VLOOKUP($A79,未改造信息!$A$2:$AQ$1002,COLUMN(AA78)-4,0))</f>
        <v>短</v>
      </c>
      <c r="AB79" s="442">
        <f>IF($H79="已改造",VLOOKUP($A79+1000,改造信息!$A$2:$AQ$1002,COLUMN(AB78)-4,0),VLOOKUP($A79,未改造信息!$A$2:$AQ$1002,COLUMN(AB78)-4,0))</f>
        <v>0</v>
      </c>
      <c r="AC79" s="442">
        <f>IF($H79="已改造",VLOOKUP($A79+1000,改造信息!$A$2:$AQ$1002,COLUMN(AC78)-4,0),VLOOKUP($A79,未改造信息!$A$2:$AQ$1002,COLUMN(AC78)-4,0))</f>
        <v>0</v>
      </c>
      <c r="AD79" s="442">
        <f>IF($H79="已改造",VLOOKUP($A79+1000,改造信息!$A$2:$AQ$1002,COLUMN(AD78)-4,0),VLOOKUP($A79,未改造信息!$A$2:$AQ$1002,COLUMN(AD78)-4,0))</f>
        <v>2</v>
      </c>
      <c r="AE79" s="446" t="str">
        <f>IF($H79="已改造",VLOOKUP($A79+1000,改造信息!$A$2:$AQ$1002,COLUMN(AE78)-4,0),VLOOKUP($A79,未改造信息!$A$2:$AQ$1002,COLUMN(AE78)-4,0))</f>
        <v>G国单装127毫米炮</v>
      </c>
      <c r="AF79" s="445" t="s">
        <v>92</v>
      </c>
      <c r="AG79" s="445" t="s">
        <v>92</v>
      </c>
      <c r="AH79" s="442">
        <f>IF($H79="已改造",VLOOKUP($A79+1000,改造信息!$A$2:$AQ$1002,COLUMN(AH78)-6,0),VLOOKUP($A79,未改造信息!$A$2:$AQ$1002,COLUMN(AH78)-6,0))</f>
        <v>10</v>
      </c>
      <c r="AI79" s="442">
        <f>IF($H79="已改造",VLOOKUP($A79+1000,改造信息!$A$2:$AQ$1002,COLUMN(AI78)-6,0),VLOOKUP($A79,未改造信息!$A$2:$AQ$1002,COLUMN(AI78)-6,0))</f>
        <v>20</v>
      </c>
      <c r="AJ79" s="442">
        <f>IF($H79="已改造",VLOOKUP($A79+1000,改造信息!$A$2:$AQ$1002,COLUMN(AJ78)-6,0),VLOOKUP($A79,未改造信息!$A$2:$AQ$1002,COLUMN(AJ78)-6,0))</f>
        <v>0.48</v>
      </c>
      <c r="AK79" s="442">
        <f>IF($H79="已改造",VLOOKUP($A79+1000,改造信息!$A$2:$AQ$1002,COLUMN(AK78)-6,0),VLOOKUP($A79,未改造信息!$A$2:$AQ$1002,COLUMN(AK78)-6,0))</f>
        <v>0.99</v>
      </c>
      <c r="AL79" s="442">
        <f>IF($H79="已改造",VLOOKUP($A79+1000,改造信息!$A$2:$AQ$1002,COLUMN(AL78)-6,0),VLOOKUP($A79,未改造信息!$A$2:$AQ$1002,COLUMN(AL78)-6,0))</f>
        <v>0.5</v>
      </c>
      <c r="AM79" s="445" t="s">
        <v>92</v>
      </c>
      <c r="AN79" s="445" t="s">
        <v>92</v>
      </c>
      <c r="AO79" s="442">
        <f>IF($H79="已改造",VLOOKUP($A79+1000,改造信息!$A$2:$AQ$1002,COLUMN(AO78)-8,0),VLOOKUP($A79,未改造信息!$A$2:$AQ$1002,COLUMN(AO78)-8,0))</f>
        <v>2</v>
      </c>
      <c r="AP79" s="442">
        <f>IF($H79="已改造",VLOOKUP($A79+1000,改造信息!$A$2:$AQ$1002,COLUMN(AP78)-8,0),VLOOKUP($A79,未改造信息!$A$2:$AQ$1002,COLUMN(AP78)-8,0))</f>
        <v>4</v>
      </c>
      <c r="AQ79" s="442">
        <f>IF($H79="已改造",VLOOKUP($A79+1000,改造信息!$A$2:$AQ$1002,COLUMN(AQ78)-8,0),VLOOKUP($A79,未改造信息!$A$2:$AQ$1002,COLUMN(AQ78)-8,0))</f>
        <v>3</v>
      </c>
      <c r="AR79" s="442">
        <f>IF($H79="已改造",VLOOKUP($A79+1000,改造信息!$A$2:$AQ$1002,COLUMN(AR78)-8,0),VLOOKUP($A79,未改造信息!$A$2:$AQ$1002,COLUMN(AR78)-8,0))</f>
        <v>0</v>
      </c>
      <c r="AS79" s="442">
        <f>IF($H79="已改造",VLOOKUP($A79+1000,改造信息!$A$2:$AQ$1002,COLUMN(AS78)-8,0),VLOOKUP($A79,未改造信息!$A$2:$AQ$1002,COLUMN(AS78)-8,0))</f>
        <v>0</v>
      </c>
      <c r="AT79" s="442">
        <f>IF($H79="已改造",VLOOKUP($A79+1000,改造信息!$A$2:$AQ$1002,COLUMN(AT78)-8,0),VLOOKUP($A79,未改造信息!$A$2:$AQ$1002,COLUMN(AT78)-8,0))</f>
        <v>24</v>
      </c>
      <c r="AU79" s="442">
        <f>IF($H79="已改造",VLOOKUP($A79+1000,改造信息!$A$2:$AQ$1002,COLUMN(AU78)-8,0),VLOOKUP($A79,未改造信息!$A$2:$AQ$1002,COLUMN(AU78)-8,0))</f>
        <v>12</v>
      </c>
      <c r="AV79" s="442">
        <f>IF($H79="已改造",VLOOKUP($A79+1000,改造信息!$A$2:$AQ$1002,COLUMN(AV78)-8,0),VLOOKUP($A79,未改造信息!$A$2:$AQ$1002,COLUMN(AV78)-8,0))</f>
        <v>0</v>
      </c>
      <c r="AW79" s="445" t="s">
        <v>92</v>
      </c>
      <c r="AX79" s="445" t="s">
        <v>92</v>
      </c>
      <c r="AY79" s="442">
        <f>IF($H79="已改造",VLOOKUP($A79+1000,改造信息!$A$2:$AQ$1002,COLUMN(AY78)-10,0),VLOOKUP($A79,未改造信息!$A$2:$AQ$1002,COLUMN(AY78)-10,0))</f>
        <v>0</v>
      </c>
      <c r="AZ79" s="442">
        <f>IF($H79="已改造",VLOOKUP($A79+1000,改造信息!$A$2:$AQ$1002,COLUMN(AZ78)-10,0),VLOOKUP($A79,未改造信息!$A$2:$AQ$1002,COLUMN(AZ78)-10,0))</f>
        <v>0</v>
      </c>
      <c r="BA79" s="445" t="s">
        <v>92</v>
      </c>
      <c r="BB79" s="445" t="s">
        <v>92</v>
      </c>
      <c r="BC79" s="442" t="str">
        <f>IF($H79="尚未改造",VLOOKUP($A79,未改造信息!$A$2:$AQ$1002,COLUMN(BC78)-12,0),"0")</f>
        <v>等级30|驱逐核心3|弹150|钢200</v>
      </c>
      <c r="BD79" s="442">
        <f>VLOOKUP($A79,未改造信息!$A$2:$BA$1002,COLUMN(BD78)-12,0)</f>
        <v>0</v>
      </c>
      <c r="BE79" s="442" t="s">
        <v>94</v>
      </c>
      <c r="BF79" s="445" t="s">
        <v>92</v>
      </c>
      <c r="BG79" s="445" t="s">
        <v>92</v>
      </c>
      <c r="BH79" s="442"/>
      <c r="BI79" s="442"/>
      <c r="BK79" s="442"/>
      <c r="BL79" s="442"/>
      <c r="BN79" s="442"/>
      <c r="BO79" s="442"/>
      <c r="BQ79" s="445" t="s">
        <v>92</v>
      </c>
      <c r="BR79" s="442"/>
      <c r="BS79" s="442"/>
      <c r="BT79" s="442"/>
      <c r="BU79" s="442"/>
      <c r="BV79" s="442"/>
    </row>
    <row r="80" spans="1:74">
      <c r="A80" s="442">
        <v>78</v>
      </c>
      <c r="B80" s="442" t="str">
        <f>IF($H80="已改造",VLOOKUP($A80+1000,改造信息!$A$2:$AQ$1002,COLUMN(B79),0),VLOOKUP($A80,未改造信息!$A$2:$AQ$1002,COLUMN(B79),0))</f>
        <v>G</v>
      </c>
      <c r="C80" s="442" t="str">
        <f>IF($H80="已改造",VLOOKUP($A80+1000,改造信息!$A$2:$AQ$1002,COLUMN(C79),0),VLOOKUP($A80,未改造信息!$A$2:$AQ$1002,COLUMN(C79),0))</f>
        <v>驱逐舰</v>
      </c>
      <c r="D80" s="442">
        <f>IF($H80="已改造",VLOOKUP($A80+1000,改造信息!$A$2:$AQ$1002,COLUMN(D79),0),VLOOKUP($A80,未改造信息!$A$2:$AQ$1002,COLUMN(D79),0))</f>
        <v>2</v>
      </c>
      <c r="E80" s="442" t="str">
        <f>IF($H80="已改造",VLOOKUP($A80+1000,改造信息!$A$2:$AQ$1002,COLUMN(E79),0),VLOOKUP($A80,未改造信息!$A$2:$AQ$1002,COLUMN(E79),0))</f>
        <v>Z24</v>
      </c>
      <c r="F80" s="442" t="str">
        <f>VLOOKUP(A80,未改造信息!$A$2:$F$1000,COLUMN(F79),0)</f>
        <v>未拥有</v>
      </c>
      <c r="H80" s="442" t="str">
        <f>IF(COUNTIF(改造信息!$A$2:$A$196,A80+1000),IF(VLOOKUP(A80+1000,改造信息!$A$2:$F$502,6,0)="已拥有","已改造","尚未改造"),"未开放改造")</f>
        <v>未开放改造</v>
      </c>
      <c r="I80" s="442" t="str">
        <f t="shared" si="1"/>
        <v>仅打捞可获取</v>
      </c>
      <c r="J80" s="445" t="s">
        <v>92</v>
      </c>
      <c r="K80" s="442" t="str">
        <f>IF($H80="已改造",VLOOKUP($A80+1000,改造信息!$A$2:$AQ$1002,COLUMN(K79)-4,0),VLOOKUP($A80,未改造信息!$A$2:$AQ$1002,COLUMN(K79)-4,0))</f>
        <v>护卫舰</v>
      </c>
      <c r="L80" s="442" t="str">
        <f>IF($H80="已改造",VLOOKUP($A80+1000,改造信息!$A$2:$AQ$1002,COLUMN(L79)-4,0),VLOOKUP($A80,未改造信息!$A$2:$AQ$1002,COLUMN(L79)-4,0))</f>
        <v>小型舰</v>
      </c>
      <c r="M80" s="442">
        <f>IF($H80="已改造",VLOOKUP($A80+1000,改造信息!$A$2:$AQ$1002,COLUMN(M79)-4,0),VLOOKUP($A80,未改造信息!$A$2:$AQ$1002,COLUMN(M79)-4,0))</f>
        <v>1</v>
      </c>
      <c r="N80" s="442">
        <f>IF($H80="已改造",VLOOKUP($A80+1000,改造信息!$A$2:$AQ$1002,COLUMN(N79)-4,0),VLOOKUP($A80,未改造信息!$A$2:$AQ$1002,COLUMN(N79)-4,0))</f>
        <v>2</v>
      </c>
      <c r="O80" s="442">
        <f>IF($H80="已改造",VLOOKUP($A80+1000,改造信息!$A$2:$AQ$1002,COLUMN(O79)-4,0),VLOOKUP($A80,未改造信息!$A$2:$AQ$1002,COLUMN(O79)-4,0))</f>
        <v>21</v>
      </c>
      <c r="P80" s="442">
        <f>IF($H80="已改造",VLOOKUP($A80+1000,改造信息!$A$2:$AQ$1002,COLUMN(P79)-4,0),VLOOKUP($A80,未改造信息!$A$2:$AQ$1002,COLUMN(P79)-4,0))</f>
        <v>-1</v>
      </c>
      <c r="Q80" s="442">
        <f>IF($H80="已改造",VLOOKUP($A80+1000,改造信息!$A$2:$AQ$1002,COLUMN(Q79)-4,0),VLOOKUP($A80,未改造信息!$A$2:$AQ$1002,COLUMN(Q79)-4,0))</f>
        <v>33</v>
      </c>
      <c r="R80" s="442">
        <f>IF($H80="已改造",VLOOKUP($A80+1000,改造信息!$A$2:$AQ$1002,COLUMN(R79)-4,0),VLOOKUP($A80,未改造信息!$A$2:$AQ$1002,COLUMN(R79)-4,0))</f>
        <v>25</v>
      </c>
      <c r="S80" s="442">
        <f>IF($H80="已改造",VLOOKUP($A80+1000,改造信息!$A$2:$AQ$1002,COLUMN(S79)-4,0),VLOOKUP($A80,未改造信息!$A$2:$AQ$1002,COLUMN(S79)-4,0))</f>
        <v>74</v>
      </c>
      <c r="T80" s="442">
        <f>IF($H80="已改造",VLOOKUP($A80+1000,改造信息!$A$2:$AQ$1002,COLUMN(T79)-4,0),VLOOKUP($A80,未改造信息!$A$2:$AQ$1002,COLUMN(T79)-4,0))</f>
        <v>41</v>
      </c>
      <c r="U80" s="442">
        <f>IF($H80="已改造",VLOOKUP($A80+1000,改造信息!$A$2:$AQ$1002,COLUMN(U79)-4,0),VLOOKUP($A80,未改造信息!$A$2:$AQ$1002,COLUMN(U79)-4,0))</f>
        <v>55</v>
      </c>
      <c r="V80" s="442">
        <f>IF($H80="已改造",VLOOKUP($A80+1000,改造信息!$A$2:$AQ$1002,COLUMN(V79)-4,0),VLOOKUP($A80,未改造信息!$A$2:$AQ$1002,COLUMN(V79)-4,0))</f>
        <v>17</v>
      </c>
      <c r="W80" s="442">
        <f>IF($H80="已改造",VLOOKUP($A80+1000,改造信息!$A$2:$AQ$1002,COLUMN(W79)-4,0),VLOOKUP($A80,未改造信息!$A$2:$AQ$1002,COLUMN(W79)-4,0))</f>
        <v>80</v>
      </c>
      <c r="X80" s="442">
        <f>IF($H80="已改造",VLOOKUP($A80+1000,改造信息!$A$2:$AQ$1002,COLUMN(X79)-4,0),VLOOKUP($A80,未改造信息!$A$2:$AQ$1002,COLUMN(X79)-4,0))</f>
        <v>87</v>
      </c>
      <c r="Y80" s="442">
        <f>IF($H80="已改造",VLOOKUP($A80+1000,改造信息!$A$2:$AQ$1002,COLUMN(Y79)-4,0),VLOOKUP($A80,未改造信息!$A$2:$AQ$1002,COLUMN(Y79)-4,0))</f>
        <v>10</v>
      </c>
      <c r="Z80" s="442">
        <f>IF($H80="已改造",VLOOKUP($A80+1000,改造信息!$A$2:$AQ$1002,COLUMN(Z79)-4,0),VLOOKUP($A80,未改造信息!$A$2:$AQ$1002,COLUMN(Z79)-4,0))</f>
        <v>36</v>
      </c>
      <c r="AA80" s="442" t="str">
        <f>IF($H80="已改造",VLOOKUP($A80+1000,改造信息!$A$2:$AQ$1002,COLUMN(AA79)-4,0),VLOOKUP($A80,未改造信息!$A$2:$AQ$1002,COLUMN(AA79)-4,0))</f>
        <v>短</v>
      </c>
      <c r="AB80" s="442">
        <f>IF($H80="已改造",VLOOKUP($A80+1000,改造信息!$A$2:$AQ$1002,COLUMN(AB79)-4,0),VLOOKUP($A80,未改造信息!$A$2:$AQ$1002,COLUMN(AB79)-4,0))</f>
        <v>0</v>
      </c>
      <c r="AC80" s="442">
        <f>IF($H80="已改造",VLOOKUP($A80+1000,改造信息!$A$2:$AQ$1002,COLUMN(AC79)-4,0),VLOOKUP($A80,未改造信息!$A$2:$AQ$1002,COLUMN(AC79)-4,0))</f>
        <v>0</v>
      </c>
      <c r="AD80" s="442">
        <f>IF($H80="已改造",VLOOKUP($A80+1000,改造信息!$A$2:$AQ$1002,COLUMN(AD79)-4,0),VLOOKUP($A80,未改造信息!$A$2:$AQ$1002,COLUMN(AD79)-4,0))</f>
        <v>2</v>
      </c>
      <c r="AE80" s="446" t="str">
        <f>IF($H80="已改造",VLOOKUP($A80+1000,改造信息!$A$2:$AQ$1002,COLUMN(AE79)-4,0),VLOOKUP($A80,未改造信息!$A$2:$AQ$1002,COLUMN(AE79)-4,0))</f>
        <v>G国单装150毫米炮</v>
      </c>
      <c r="AF80" s="445" t="s">
        <v>92</v>
      </c>
      <c r="AG80" s="445" t="s">
        <v>92</v>
      </c>
      <c r="AH80" s="442">
        <f>IF($H80="已改造",VLOOKUP($A80+1000,改造信息!$A$2:$AQ$1002,COLUMN(AH79)-6,0),VLOOKUP($A80,未改造信息!$A$2:$AQ$1002,COLUMN(AH79)-6,0))</f>
        <v>10</v>
      </c>
      <c r="AI80" s="442">
        <f>IF($H80="已改造",VLOOKUP($A80+1000,改造信息!$A$2:$AQ$1002,COLUMN(AI79)-6,0),VLOOKUP($A80,未改造信息!$A$2:$AQ$1002,COLUMN(AI79)-6,0))</f>
        <v>20</v>
      </c>
      <c r="AJ80" s="442">
        <f>IF($H80="已改造",VLOOKUP($A80+1000,改造信息!$A$2:$AQ$1002,COLUMN(AJ79)-6,0),VLOOKUP($A80,未改造信息!$A$2:$AQ$1002,COLUMN(AJ79)-6,0))</f>
        <v>0.48</v>
      </c>
      <c r="AK80" s="442">
        <f>IF($H80="已改造",VLOOKUP($A80+1000,改造信息!$A$2:$AQ$1002,COLUMN(AK79)-6,0),VLOOKUP($A80,未改造信息!$A$2:$AQ$1002,COLUMN(AK79)-6,0))</f>
        <v>0.99</v>
      </c>
      <c r="AL80" s="442">
        <f>IF($H80="已改造",VLOOKUP($A80+1000,改造信息!$A$2:$AQ$1002,COLUMN(AL79)-6,0),VLOOKUP($A80,未改造信息!$A$2:$AQ$1002,COLUMN(AL79)-6,0))</f>
        <v>0.5</v>
      </c>
      <c r="AM80" s="445" t="s">
        <v>92</v>
      </c>
      <c r="AN80" s="445" t="s">
        <v>92</v>
      </c>
      <c r="AO80" s="442">
        <f>IF($H80="已改造",VLOOKUP($A80+1000,改造信息!$A$2:$AQ$1002,COLUMN(AO79)-8,0),VLOOKUP($A80,未改造信息!$A$2:$AQ$1002,COLUMN(AO79)-8,0))</f>
        <v>2</v>
      </c>
      <c r="AP80" s="442">
        <f>IF($H80="已改造",VLOOKUP($A80+1000,改造信息!$A$2:$AQ$1002,COLUMN(AP79)-8,0),VLOOKUP($A80,未改造信息!$A$2:$AQ$1002,COLUMN(AP79)-8,0))</f>
        <v>4</v>
      </c>
      <c r="AQ80" s="442">
        <f>IF($H80="已改造",VLOOKUP($A80+1000,改造信息!$A$2:$AQ$1002,COLUMN(AQ79)-8,0),VLOOKUP($A80,未改造信息!$A$2:$AQ$1002,COLUMN(AQ79)-8,0))</f>
        <v>3</v>
      </c>
      <c r="AR80" s="442">
        <f>IF($H80="已改造",VLOOKUP($A80+1000,改造信息!$A$2:$AQ$1002,COLUMN(AR79)-8,0),VLOOKUP($A80,未改造信息!$A$2:$AQ$1002,COLUMN(AR79)-8,0))</f>
        <v>0</v>
      </c>
      <c r="AS80" s="442">
        <f>IF($H80="已改造",VLOOKUP($A80+1000,改造信息!$A$2:$AQ$1002,COLUMN(AS79)-8,0),VLOOKUP($A80,未改造信息!$A$2:$AQ$1002,COLUMN(AS79)-8,0))</f>
        <v>0</v>
      </c>
      <c r="AT80" s="442">
        <f>IF($H80="已改造",VLOOKUP($A80+1000,改造信息!$A$2:$AQ$1002,COLUMN(AT79)-8,0),VLOOKUP($A80,未改造信息!$A$2:$AQ$1002,COLUMN(AT79)-8,0))</f>
        <v>24</v>
      </c>
      <c r="AU80" s="442">
        <f>IF($H80="已改造",VLOOKUP($A80+1000,改造信息!$A$2:$AQ$1002,COLUMN(AU79)-8,0),VLOOKUP($A80,未改造信息!$A$2:$AQ$1002,COLUMN(AU79)-8,0))</f>
        <v>12</v>
      </c>
      <c r="AV80" s="442">
        <f>IF($H80="已改造",VLOOKUP($A80+1000,改造信息!$A$2:$AQ$1002,COLUMN(AV79)-8,0),VLOOKUP($A80,未改造信息!$A$2:$AQ$1002,COLUMN(AV79)-8,0))</f>
        <v>0</v>
      </c>
      <c r="AW80" s="445" t="s">
        <v>92</v>
      </c>
      <c r="AX80" s="445" t="s">
        <v>92</v>
      </c>
      <c r="AY80" s="442">
        <f>IF($H80="已改造",VLOOKUP($A80+1000,改造信息!$A$2:$AQ$1002,COLUMN(AY79)-10,0),VLOOKUP($A80,未改造信息!$A$2:$AQ$1002,COLUMN(AY79)-10,0))</f>
        <v>0</v>
      </c>
      <c r="AZ80" s="442">
        <f>IF($H80="已改造",VLOOKUP($A80+1000,改造信息!$A$2:$AQ$1002,COLUMN(AZ79)-10,0),VLOOKUP($A80,未改造信息!$A$2:$AQ$1002,COLUMN(AZ79)-10,0))</f>
        <v>0</v>
      </c>
      <c r="BA80" s="445" t="s">
        <v>92</v>
      </c>
      <c r="BB80" s="445" t="s">
        <v>92</v>
      </c>
      <c r="BC80" s="442" t="str">
        <f>IF($H80="尚未改造",VLOOKUP($A80,未改造信息!$A$2:$AQ$1002,COLUMN(BC79)-12,0),"0")</f>
        <v>0</v>
      </c>
      <c r="BD80" s="442">
        <f>VLOOKUP($A80,未改造信息!$A$2:$BA$1002,COLUMN(BD79)-12,0)</f>
        <v>0</v>
      </c>
      <c r="BE80" s="442" t="s">
        <v>94</v>
      </c>
      <c r="BF80" s="445" t="s">
        <v>92</v>
      </c>
      <c r="BG80" s="445" t="s">
        <v>92</v>
      </c>
      <c r="BH80" s="442"/>
      <c r="BI80" s="442"/>
      <c r="BK80" s="442"/>
      <c r="BL80" s="442"/>
      <c r="BN80" s="442"/>
      <c r="BO80" s="442"/>
      <c r="BQ80" s="445" t="s">
        <v>92</v>
      </c>
      <c r="BR80" s="442"/>
      <c r="BS80" s="442"/>
      <c r="BT80" s="442"/>
      <c r="BU80" s="442"/>
      <c r="BV80" s="442"/>
    </row>
    <row r="81" spans="1:74">
      <c r="A81" s="442">
        <v>79</v>
      </c>
      <c r="B81" s="442" t="str">
        <f>IF($H81="已改造",VLOOKUP($A81+1000,改造信息!$A$2:$AQ$1002,COLUMN(B80),0),VLOOKUP($A81,未改造信息!$A$2:$AQ$1002,COLUMN(B80),0))</f>
        <v>G</v>
      </c>
      <c r="C81" s="442" t="str">
        <f>IF($H81="已改造",VLOOKUP($A81+1000,改造信息!$A$2:$AQ$1002,COLUMN(C80),0),VLOOKUP($A81,未改造信息!$A$2:$AQ$1002,COLUMN(C80),0))</f>
        <v>驱逐舰</v>
      </c>
      <c r="D81" s="442">
        <f>IF($H81="已改造",VLOOKUP($A81+1000,改造信息!$A$2:$AQ$1002,COLUMN(D80),0),VLOOKUP($A81,未改造信息!$A$2:$AQ$1002,COLUMN(D80),0))</f>
        <v>2</v>
      </c>
      <c r="E81" s="442" t="str">
        <f>IF($H81="已改造",VLOOKUP($A81+1000,改造信息!$A$2:$AQ$1002,COLUMN(E80),0),VLOOKUP($A81,未改造信息!$A$2:$AQ$1002,COLUMN(E80),0))</f>
        <v>Z28</v>
      </c>
      <c r="F81" s="442" t="str">
        <f>VLOOKUP(A81,未改造信息!$A$2:$F$1000,COLUMN(F80),0)</f>
        <v>未拥有</v>
      </c>
      <c r="H81" s="442" t="str">
        <f>IF(COUNTIF(改造信息!$A$2:$A$196,A81+1000),IF(VLOOKUP(A81+1000,改造信息!$A$2:$F$502,6,0)="已拥有","已改造","尚未改造"),"未开放改造")</f>
        <v>未开放改造</v>
      </c>
      <c r="I81" s="442" t="str">
        <f t="shared" si="1"/>
        <v>仅打捞可获取</v>
      </c>
      <c r="J81" s="445" t="s">
        <v>92</v>
      </c>
      <c r="K81" s="442" t="str">
        <f>IF($H81="已改造",VLOOKUP($A81+1000,改造信息!$A$2:$AQ$1002,COLUMN(K80)-4,0),VLOOKUP($A81,未改造信息!$A$2:$AQ$1002,COLUMN(K80)-4,0))</f>
        <v>护卫舰</v>
      </c>
      <c r="L81" s="442" t="str">
        <f>IF($H81="已改造",VLOOKUP($A81+1000,改造信息!$A$2:$AQ$1002,COLUMN(L80)-4,0),VLOOKUP($A81,未改造信息!$A$2:$AQ$1002,COLUMN(L80)-4,0))</f>
        <v>小型舰</v>
      </c>
      <c r="M81" s="442">
        <f>IF($H81="已改造",VLOOKUP($A81+1000,改造信息!$A$2:$AQ$1002,COLUMN(M80)-4,0),VLOOKUP($A81,未改造信息!$A$2:$AQ$1002,COLUMN(M80)-4,0))</f>
        <v>1</v>
      </c>
      <c r="N81" s="442">
        <f>IF($H81="已改造",VLOOKUP($A81+1000,改造信息!$A$2:$AQ$1002,COLUMN(N80)-4,0),VLOOKUP($A81,未改造信息!$A$2:$AQ$1002,COLUMN(N80)-4,0))</f>
        <v>2</v>
      </c>
      <c r="O81" s="442">
        <f>IF($H81="已改造",VLOOKUP($A81+1000,改造信息!$A$2:$AQ$1002,COLUMN(O80)-4,0),VLOOKUP($A81,未改造信息!$A$2:$AQ$1002,COLUMN(O80)-4,0))</f>
        <v>21</v>
      </c>
      <c r="P81" s="442">
        <f>IF($H81="已改造",VLOOKUP($A81+1000,改造信息!$A$2:$AQ$1002,COLUMN(P80)-4,0),VLOOKUP($A81,未改造信息!$A$2:$AQ$1002,COLUMN(P80)-4,0))</f>
        <v>-1</v>
      </c>
      <c r="Q81" s="442">
        <f>IF($H81="已改造",VLOOKUP($A81+1000,改造信息!$A$2:$AQ$1002,COLUMN(Q80)-4,0),VLOOKUP($A81,未改造信息!$A$2:$AQ$1002,COLUMN(Q80)-4,0))</f>
        <v>33</v>
      </c>
      <c r="R81" s="442">
        <f>IF($H81="已改造",VLOOKUP($A81+1000,改造信息!$A$2:$AQ$1002,COLUMN(R80)-4,0),VLOOKUP($A81,未改造信息!$A$2:$AQ$1002,COLUMN(R80)-4,0))</f>
        <v>25</v>
      </c>
      <c r="S81" s="442">
        <f>IF($H81="已改造",VLOOKUP($A81+1000,改造信息!$A$2:$AQ$1002,COLUMN(S80)-4,0),VLOOKUP($A81,未改造信息!$A$2:$AQ$1002,COLUMN(S80)-4,0))</f>
        <v>74</v>
      </c>
      <c r="T81" s="442">
        <f>IF($H81="已改造",VLOOKUP($A81+1000,改造信息!$A$2:$AQ$1002,COLUMN(T80)-4,0),VLOOKUP($A81,未改造信息!$A$2:$AQ$1002,COLUMN(T80)-4,0))</f>
        <v>41</v>
      </c>
      <c r="U81" s="442">
        <f>IF($H81="已改造",VLOOKUP($A81+1000,改造信息!$A$2:$AQ$1002,COLUMN(U80)-4,0),VLOOKUP($A81,未改造信息!$A$2:$AQ$1002,COLUMN(U80)-4,0))</f>
        <v>55</v>
      </c>
      <c r="V81" s="442">
        <f>IF($H81="已改造",VLOOKUP($A81+1000,改造信息!$A$2:$AQ$1002,COLUMN(V80)-4,0),VLOOKUP($A81,未改造信息!$A$2:$AQ$1002,COLUMN(V80)-4,0))</f>
        <v>17</v>
      </c>
      <c r="W81" s="442">
        <f>IF($H81="已改造",VLOOKUP($A81+1000,改造信息!$A$2:$AQ$1002,COLUMN(W80)-4,0),VLOOKUP($A81,未改造信息!$A$2:$AQ$1002,COLUMN(W80)-4,0))</f>
        <v>80</v>
      </c>
      <c r="X81" s="442">
        <f>IF($H81="已改造",VLOOKUP($A81+1000,改造信息!$A$2:$AQ$1002,COLUMN(X80)-4,0),VLOOKUP($A81,未改造信息!$A$2:$AQ$1002,COLUMN(X80)-4,0))</f>
        <v>87</v>
      </c>
      <c r="Y81" s="442">
        <f>IF($H81="已改造",VLOOKUP($A81+1000,改造信息!$A$2:$AQ$1002,COLUMN(Y80)-4,0),VLOOKUP($A81,未改造信息!$A$2:$AQ$1002,COLUMN(Y80)-4,0))</f>
        <v>10</v>
      </c>
      <c r="Z81" s="442">
        <f>IF($H81="已改造",VLOOKUP($A81+1000,改造信息!$A$2:$AQ$1002,COLUMN(Z80)-4,0),VLOOKUP($A81,未改造信息!$A$2:$AQ$1002,COLUMN(Z80)-4,0))</f>
        <v>36</v>
      </c>
      <c r="AA81" s="442" t="str">
        <f>IF($H81="已改造",VLOOKUP($A81+1000,改造信息!$A$2:$AQ$1002,COLUMN(AA80)-4,0),VLOOKUP($A81,未改造信息!$A$2:$AQ$1002,COLUMN(AA80)-4,0))</f>
        <v>短</v>
      </c>
      <c r="AB81" s="442">
        <f>IF($H81="已改造",VLOOKUP($A81+1000,改造信息!$A$2:$AQ$1002,COLUMN(AB80)-4,0),VLOOKUP($A81,未改造信息!$A$2:$AQ$1002,COLUMN(AB80)-4,0))</f>
        <v>0</v>
      </c>
      <c r="AC81" s="442">
        <f>IF($H81="已改造",VLOOKUP($A81+1000,改造信息!$A$2:$AQ$1002,COLUMN(AC80)-4,0),VLOOKUP($A81,未改造信息!$A$2:$AQ$1002,COLUMN(AC80)-4,0))</f>
        <v>0</v>
      </c>
      <c r="AD81" s="442">
        <f>IF($H81="已改造",VLOOKUP($A81+1000,改造信息!$A$2:$AQ$1002,COLUMN(AD80)-4,0),VLOOKUP($A81,未改造信息!$A$2:$AQ$1002,COLUMN(AD80)-4,0))</f>
        <v>2</v>
      </c>
      <c r="AE81" s="446" t="str">
        <f>IF($H81="已改造",VLOOKUP($A81+1000,改造信息!$A$2:$AQ$1002,COLUMN(AE80)-4,0),VLOOKUP($A81,未改造信息!$A$2:$AQ$1002,COLUMN(AE80)-4,0))</f>
        <v>G国单装150毫米炮</v>
      </c>
      <c r="AF81" s="445" t="s">
        <v>92</v>
      </c>
      <c r="AG81" s="445" t="s">
        <v>92</v>
      </c>
      <c r="AH81" s="442">
        <f>IF($H81="已改造",VLOOKUP($A81+1000,改造信息!$A$2:$AQ$1002,COLUMN(AH80)-6,0),VLOOKUP($A81,未改造信息!$A$2:$AQ$1002,COLUMN(AH80)-6,0))</f>
        <v>10</v>
      </c>
      <c r="AI81" s="442">
        <f>IF($H81="已改造",VLOOKUP($A81+1000,改造信息!$A$2:$AQ$1002,COLUMN(AI80)-6,0),VLOOKUP($A81,未改造信息!$A$2:$AQ$1002,COLUMN(AI80)-6,0))</f>
        <v>20</v>
      </c>
      <c r="AJ81" s="442">
        <f>IF($H81="已改造",VLOOKUP($A81+1000,改造信息!$A$2:$AQ$1002,COLUMN(AJ80)-6,0),VLOOKUP($A81,未改造信息!$A$2:$AQ$1002,COLUMN(AJ80)-6,0))</f>
        <v>0.48</v>
      </c>
      <c r="AK81" s="442">
        <f>IF($H81="已改造",VLOOKUP($A81+1000,改造信息!$A$2:$AQ$1002,COLUMN(AK80)-6,0),VLOOKUP($A81,未改造信息!$A$2:$AQ$1002,COLUMN(AK80)-6,0))</f>
        <v>0.99</v>
      </c>
      <c r="AL81" s="442">
        <f>IF($H81="已改造",VLOOKUP($A81+1000,改造信息!$A$2:$AQ$1002,COLUMN(AL80)-6,0),VLOOKUP($A81,未改造信息!$A$2:$AQ$1002,COLUMN(AL80)-6,0))</f>
        <v>0.5</v>
      </c>
      <c r="AM81" s="445" t="s">
        <v>92</v>
      </c>
      <c r="AN81" s="445" t="s">
        <v>92</v>
      </c>
      <c r="AO81" s="442">
        <f>IF($H81="已改造",VLOOKUP($A81+1000,改造信息!$A$2:$AQ$1002,COLUMN(AO80)-8,0),VLOOKUP($A81,未改造信息!$A$2:$AQ$1002,COLUMN(AO80)-8,0))</f>
        <v>2</v>
      </c>
      <c r="AP81" s="442">
        <f>IF($H81="已改造",VLOOKUP($A81+1000,改造信息!$A$2:$AQ$1002,COLUMN(AP80)-8,0),VLOOKUP($A81,未改造信息!$A$2:$AQ$1002,COLUMN(AP80)-8,0))</f>
        <v>4</v>
      </c>
      <c r="AQ81" s="442">
        <f>IF($H81="已改造",VLOOKUP($A81+1000,改造信息!$A$2:$AQ$1002,COLUMN(AQ80)-8,0),VLOOKUP($A81,未改造信息!$A$2:$AQ$1002,COLUMN(AQ80)-8,0))</f>
        <v>3</v>
      </c>
      <c r="AR81" s="442">
        <f>IF($H81="已改造",VLOOKUP($A81+1000,改造信息!$A$2:$AQ$1002,COLUMN(AR80)-8,0),VLOOKUP($A81,未改造信息!$A$2:$AQ$1002,COLUMN(AR80)-8,0))</f>
        <v>0</v>
      </c>
      <c r="AS81" s="442">
        <f>IF($H81="已改造",VLOOKUP($A81+1000,改造信息!$A$2:$AQ$1002,COLUMN(AS80)-8,0),VLOOKUP($A81,未改造信息!$A$2:$AQ$1002,COLUMN(AS80)-8,0))</f>
        <v>0</v>
      </c>
      <c r="AT81" s="442">
        <f>IF($H81="已改造",VLOOKUP($A81+1000,改造信息!$A$2:$AQ$1002,COLUMN(AT80)-8,0),VLOOKUP($A81,未改造信息!$A$2:$AQ$1002,COLUMN(AT80)-8,0))</f>
        <v>24</v>
      </c>
      <c r="AU81" s="442">
        <f>IF($H81="已改造",VLOOKUP($A81+1000,改造信息!$A$2:$AQ$1002,COLUMN(AU80)-8,0),VLOOKUP($A81,未改造信息!$A$2:$AQ$1002,COLUMN(AU80)-8,0))</f>
        <v>12</v>
      </c>
      <c r="AV81" s="442">
        <f>IF($H81="已改造",VLOOKUP($A81+1000,改造信息!$A$2:$AQ$1002,COLUMN(AV80)-8,0),VLOOKUP($A81,未改造信息!$A$2:$AQ$1002,COLUMN(AV80)-8,0))</f>
        <v>0</v>
      </c>
      <c r="AW81" s="445" t="s">
        <v>92</v>
      </c>
      <c r="AX81" s="445" t="s">
        <v>92</v>
      </c>
      <c r="AY81" s="442">
        <f>IF($H81="已改造",VLOOKUP($A81+1000,改造信息!$A$2:$AQ$1002,COLUMN(AY80)-10,0),VLOOKUP($A81,未改造信息!$A$2:$AQ$1002,COLUMN(AY80)-10,0))</f>
        <v>0</v>
      </c>
      <c r="AZ81" s="442">
        <f>IF($H81="已改造",VLOOKUP($A81+1000,改造信息!$A$2:$AQ$1002,COLUMN(AZ80)-10,0),VLOOKUP($A81,未改造信息!$A$2:$AQ$1002,COLUMN(AZ80)-10,0))</f>
        <v>0</v>
      </c>
      <c r="BA81" s="445" t="s">
        <v>92</v>
      </c>
      <c r="BB81" s="445" t="s">
        <v>92</v>
      </c>
      <c r="BC81" s="442" t="str">
        <f>IF($H81="尚未改造",VLOOKUP($A81,未改造信息!$A$2:$AQ$1002,COLUMN(BC80)-12,0),"0")</f>
        <v>0</v>
      </c>
      <c r="BD81" s="442">
        <f>VLOOKUP($A81,未改造信息!$A$2:$BA$1002,COLUMN(BD80)-12,0)</f>
        <v>0</v>
      </c>
      <c r="BE81" s="442" t="s">
        <v>94</v>
      </c>
      <c r="BF81" s="445" t="s">
        <v>92</v>
      </c>
      <c r="BG81" s="445" t="s">
        <v>92</v>
      </c>
      <c r="BH81" s="442"/>
      <c r="BI81" s="442"/>
      <c r="BK81" s="442"/>
      <c r="BL81" s="442"/>
      <c r="BN81" s="442"/>
      <c r="BO81" s="442"/>
      <c r="BQ81" s="445" t="s">
        <v>92</v>
      </c>
      <c r="BR81" s="442"/>
      <c r="BS81" s="442"/>
      <c r="BT81" s="442"/>
      <c r="BU81" s="442"/>
      <c r="BV81" s="442"/>
    </row>
    <row r="82" spans="1:74">
      <c r="A82" s="442">
        <v>80</v>
      </c>
      <c r="B82" s="442" t="str">
        <f>IF($H82="已改造",VLOOKUP($A82+1000,改造信息!$A$2:$AQ$1002,COLUMN(B81),0),VLOOKUP($A82,未改造信息!$A$2:$AQ$1002,COLUMN(B81),0))</f>
        <v>G</v>
      </c>
      <c r="C82" s="442" t="str">
        <f>IF($H82="已改造",VLOOKUP($A82+1000,改造信息!$A$2:$AQ$1002,COLUMN(C81),0),VLOOKUP($A82,未改造信息!$A$2:$AQ$1002,COLUMN(C81),0))</f>
        <v>驱逐舰</v>
      </c>
      <c r="D82" s="442">
        <f>IF($H82="已改造",VLOOKUP($A82+1000,改造信息!$A$2:$AQ$1002,COLUMN(D81),0),VLOOKUP($A82,未改造信息!$A$2:$AQ$1002,COLUMN(D81),0))</f>
        <v>3</v>
      </c>
      <c r="E82" s="442" t="str">
        <f>IF($H82="已改造",VLOOKUP($A82+1000,改造信息!$A$2:$AQ$1002,COLUMN(E81),0),VLOOKUP($A82,未改造信息!$A$2:$AQ$1002,COLUMN(E81),0))</f>
        <v>Z31</v>
      </c>
      <c r="F82" s="442" t="str">
        <f>VLOOKUP(A82,未改造信息!$A$2:$F$1000,COLUMN(F81),0)</f>
        <v>未拥有</v>
      </c>
      <c r="H82" s="442" t="str">
        <f>IF(COUNTIF(改造信息!$A$2:$A$196,A82+1000),IF(VLOOKUP(A82+1000,改造信息!$A$2:$F$502,6,0)="已拥有","已改造","尚未改造"),"未开放改造")</f>
        <v>尚未改造</v>
      </c>
      <c r="I82" s="442" t="str">
        <f t="shared" si="1"/>
        <v>仅打捞可获取</v>
      </c>
      <c r="J82" s="445" t="s">
        <v>92</v>
      </c>
      <c r="K82" s="442" t="str">
        <f>IF($H82="已改造",VLOOKUP($A82+1000,改造信息!$A$2:$AQ$1002,COLUMN(K81)-4,0),VLOOKUP($A82,未改造信息!$A$2:$AQ$1002,COLUMN(K81)-4,0))</f>
        <v>护卫舰</v>
      </c>
      <c r="L82" s="442" t="str">
        <f>IF($H82="已改造",VLOOKUP($A82+1000,改造信息!$A$2:$AQ$1002,COLUMN(L81)-4,0),VLOOKUP($A82,未改造信息!$A$2:$AQ$1002,COLUMN(L81)-4,0))</f>
        <v>小型舰</v>
      </c>
      <c r="M82" s="442">
        <f>IF($H82="已改造",VLOOKUP($A82+1000,改造信息!$A$2:$AQ$1002,COLUMN(M81)-4,0),VLOOKUP($A82,未改造信息!$A$2:$AQ$1002,COLUMN(M81)-4,0))</f>
        <v>1</v>
      </c>
      <c r="N82" s="442">
        <f>IF($H82="已改造",VLOOKUP($A82+1000,改造信息!$A$2:$AQ$1002,COLUMN(N81)-4,0),VLOOKUP($A82,未改造信息!$A$2:$AQ$1002,COLUMN(N81)-4,0))</f>
        <v>2</v>
      </c>
      <c r="O82" s="442">
        <f>IF($H82="已改造",VLOOKUP($A82+1000,改造信息!$A$2:$AQ$1002,COLUMN(O81)-4,0),VLOOKUP($A82,未改造信息!$A$2:$AQ$1002,COLUMN(O81)-4,0))</f>
        <v>22</v>
      </c>
      <c r="P82" s="442">
        <f>IF($H82="已改造",VLOOKUP($A82+1000,改造信息!$A$2:$AQ$1002,COLUMN(P81)-4,0),VLOOKUP($A82,未改造信息!$A$2:$AQ$1002,COLUMN(P81)-4,0))</f>
        <v>2</v>
      </c>
      <c r="Q82" s="442">
        <f>IF($H82="已改造",VLOOKUP($A82+1000,改造信息!$A$2:$AQ$1002,COLUMN(Q81)-4,0),VLOOKUP($A82,未改造信息!$A$2:$AQ$1002,COLUMN(Q81)-4,0))</f>
        <v>33</v>
      </c>
      <c r="R82" s="442">
        <f>IF($H82="已改造",VLOOKUP($A82+1000,改造信息!$A$2:$AQ$1002,COLUMN(R81)-4,0),VLOOKUP($A82,未改造信息!$A$2:$AQ$1002,COLUMN(R81)-4,0))</f>
        <v>26</v>
      </c>
      <c r="S82" s="442">
        <f>IF($H82="已改造",VLOOKUP($A82+1000,改造信息!$A$2:$AQ$1002,COLUMN(S81)-4,0),VLOOKUP($A82,未改造信息!$A$2:$AQ$1002,COLUMN(S81)-4,0))</f>
        <v>74</v>
      </c>
      <c r="T82" s="442">
        <f>IF($H82="已改造",VLOOKUP($A82+1000,改造信息!$A$2:$AQ$1002,COLUMN(T81)-4,0),VLOOKUP($A82,未改造信息!$A$2:$AQ$1002,COLUMN(T81)-4,0))</f>
        <v>41</v>
      </c>
      <c r="U82" s="442">
        <f>IF($H82="已改造",VLOOKUP($A82+1000,改造信息!$A$2:$AQ$1002,COLUMN(U81)-4,0),VLOOKUP($A82,未改造信息!$A$2:$AQ$1002,COLUMN(U81)-4,0))</f>
        <v>55</v>
      </c>
      <c r="V82" s="442">
        <f>IF($H82="已改造",VLOOKUP($A82+1000,改造信息!$A$2:$AQ$1002,COLUMN(V81)-4,0),VLOOKUP($A82,未改造信息!$A$2:$AQ$1002,COLUMN(V81)-4,0))</f>
        <v>17</v>
      </c>
      <c r="W82" s="442">
        <f>IF($H82="已改造",VLOOKUP($A82+1000,改造信息!$A$2:$AQ$1002,COLUMN(W81)-4,0),VLOOKUP($A82,未改造信息!$A$2:$AQ$1002,COLUMN(W81)-4,0))</f>
        <v>80</v>
      </c>
      <c r="X82" s="442">
        <f>IF($H82="已改造",VLOOKUP($A82+1000,改造信息!$A$2:$AQ$1002,COLUMN(X81)-4,0),VLOOKUP($A82,未改造信息!$A$2:$AQ$1002,COLUMN(X81)-4,0))</f>
        <v>87</v>
      </c>
      <c r="Y82" s="442">
        <f>IF($H82="已改造",VLOOKUP($A82+1000,改造信息!$A$2:$AQ$1002,COLUMN(Y81)-4,0),VLOOKUP($A82,未改造信息!$A$2:$AQ$1002,COLUMN(Y81)-4,0))</f>
        <v>10</v>
      </c>
      <c r="Z82" s="442">
        <f>IF($H82="已改造",VLOOKUP($A82+1000,改造信息!$A$2:$AQ$1002,COLUMN(Z81)-4,0),VLOOKUP($A82,未改造信息!$A$2:$AQ$1002,COLUMN(Z81)-4,0))</f>
        <v>36</v>
      </c>
      <c r="AA82" s="442" t="str">
        <f>IF($H82="已改造",VLOOKUP($A82+1000,改造信息!$A$2:$AQ$1002,COLUMN(AA81)-4,0),VLOOKUP($A82,未改造信息!$A$2:$AQ$1002,COLUMN(AA81)-4,0))</f>
        <v>短</v>
      </c>
      <c r="AB82" s="442">
        <f>IF($H82="已改造",VLOOKUP($A82+1000,改造信息!$A$2:$AQ$1002,COLUMN(AB81)-4,0),VLOOKUP($A82,未改造信息!$A$2:$AQ$1002,COLUMN(AB81)-4,0))</f>
        <v>0</v>
      </c>
      <c r="AC82" s="442">
        <f>IF($H82="已改造",VLOOKUP($A82+1000,改造信息!$A$2:$AQ$1002,COLUMN(AC81)-4,0),VLOOKUP($A82,未改造信息!$A$2:$AQ$1002,COLUMN(AC81)-4,0))</f>
        <v>0</v>
      </c>
      <c r="AD82" s="442">
        <f>IF($H82="已改造",VLOOKUP($A82+1000,改造信息!$A$2:$AQ$1002,COLUMN(AD81)-4,0),VLOOKUP($A82,未改造信息!$A$2:$AQ$1002,COLUMN(AD81)-4,0))</f>
        <v>2</v>
      </c>
      <c r="AE82" s="446" t="str">
        <f>IF($H82="已改造",VLOOKUP($A82+1000,改造信息!$A$2:$AQ$1002,COLUMN(AE81)-4,0),VLOOKUP($A82,未改造信息!$A$2:$AQ$1002,COLUMN(AE81)-4,0))</f>
        <v>G国单装150毫米炮|四联533毫米鱼雷</v>
      </c>
      <c r="AF82" s="445" t="s">
        <v>92</v>
      </c>
      <c r="AG82" s="445" t="s">
        <v>92</v>
      </c>
      <c r="AH82" s="442">
        <f>IF($H82="已改造",VLOOKUP($A82+1000,改造信息!$A$2:$AQ$1002,COLUMN(AH81)-6,0),VLOOKUP($A82,未改造信息!$A$2:$AQ$1002,COLUMN(AH81)-6,0))</f>
        <v>10</v>
      </c>
      <c r="AI82" s="442">
        <f>IF($H82="已改造",VLOOKUP($A82+1000,改造信息!$A$2:$AQ$1002,COLUMN(AI81)-6,0),VLOOKUP($A82,未改造信息!$A$2:$AQ$1002,COLUMN(AI81)-6,0))</f>
        <v>20</v>
      </c>
      <c r="AJ82" s="442">
        <f>IF($H82="已改造",VLOOKUP($A82+1000,改造信息!$A$2:$AQ$1002,COLUMN(AJ81)-6,0),VLOOKUP($A82,未改造信息!$A$2:$AQ$1002,COLUMN(AJ81)-6,0))</f>
        <v>0.48</v>
      </c>
      <c r="AK82" s="442">
        <f>IF($H82="已改造",VLOOKUP($A82+1000,改造信息!$A$2:$AQ$1002,COLUMN(AK81)-6,0),VLOOKUP($A82,未改造信息!$A$2:$AQ$1002,COLUMN(AK81)-6,0))</f>
        <v>0.99</v>
      </c>
      <c r="AL82" s="442">
        <f>IF($H82="已改造",VLOOKUP($A82+1000,改造信息!$A$2:$AQ$1002,COLUMN(AL81)-6,0),VLOOKUP($A82,未改造信息!$A$2:$AQ$1002,COLUMN(AL81)-6,0))</f>
        <v>0.5</v>
      </c>
      <c r="AM82" s="445" t="s">
        <v>92</v>
      </c>
      <c r="AN82" s="445" t="s">
        <v>92</v>
      </c>
      <c r="AO82" s="442">
        <f>IF($H82="已改造",VLOOKUP($A82+1000,改造信息!$A$2:$AQ$1002,COLUMN(AO81)-8,0),VLOOKUP($A82,未改造信息!$A$2:$AQ$1002,COLUMN(AO81)-8,0))</f>
        <v>4</v>
      </c>
      <c r="AP82" s="442">
        <f>IF($H82="已改造",VLOOKUP($A82+1000,改造信息!$A$2:$AQ$1002,COLUMN(AP81)-8,0),VLOOKUP($A82,未改造信息!$A$2:$AQ$1002,COLUMN(AP81)-8,0))</f>
        <v>8</v>
      </c>
      <c r="AQ82" s="442">
        <f>IF($H82="已改造",VLOOKUP($A82+1000,改造信息!$A$2:$AQ$1002,COLUMN(AQ81)-8,0),VLOOKUP($A82,未改造信息!$A$2:$AQ$1002,COLUMN(AQ81)-8,0))</f>
        <v>6</v>
      </c>
      <c r="AR82" s="442">
        <f>IF($H82="已改造",VLOOKUP($A82+1000,改造信息!$A$2:$AQ$1002,COLUMN(AR81)-8,0),VLOOKUP($A82,未改造信息!$A$2:$AQ$1002,COLUMN(AR81)-8,0))</f>
        <v>0</v>
      </c>
      <c r="AS82" s="442">
        <f>IF($H82="已改造",VLOOKUP($A82+1000,改造信息!$A$2:$AQ$1002,COLUMN(AS81)-8,0),VLOOKUP($A82,未改造信息!$A$2:$AQ$1002,COLUMN(AS81)-8,0))</f>
        <v>0</v>
      </c>
      <c r="AT82" s="442">
        <f>IF($H82="已改造",VLOOKUP($A82+1000,改造信息!$A$2:$AQ$1002,COLUMN(AT81)-8,0),VLOOKUP($A82,未改造信息!$A$2:$AQ$1002,COLUMN(AT81)-8,0))</f>
        <v>24</v>
      </c>
      <c r="AU82" s="442">
        <f>IF($H82="已改造",VLOOKUP($A82+1000,改造信息!$A$2:$AQ$1002,COLUMN(AU81)-8,0),VLOOKUP($A82,未改造信息!$A$2:$AQ$1002,COLUMN(AU81)-8,0))</f>
        <v>13</v>
      </c>
      <c r="AV82" s="442">
        <f>IF($H82="已改造",VLOOKUP($A82+1000,改造信息!$A$2:$AQ$1002,COLUMN(AV81)-8,0),VLOOKUP($A82,未改造信息!$A$2:$AQ$1002,COLUMN(AV81)-8,0))</f>
        <v>0</v>
      </c>
      <c r="AW82" s="445" t="s">
        <v>92</v>
      </c>
      <c r="AX82" s="445" t="s">
        <v>92</v>
      </c>
      <c r="AY82" s="442">
        <f>IF($H82="已改造",VLOOKUP($A82+1000,改造信息!$A$2:$AQ$1002,COLUMN(AY81)-10,0),VLOOKUP($A82,未改造信息!$A$2:$AQ$1002,COLUMN(AY81)-10,0))</f>
        <v>0</v>
      </c>
      <c r="AZ82" s="442">
        <f>IF($H82="已改造",VLOOKUP($A82+1000,改造信息!$A$2:$AQ$1002,COLUMN(AZ81)-10,0),VLOOKUP($A82,未改造信息!$A$2:$AQ$1002,COLUMN(AZ81)-10,0))</f>
        <v>0</v>
      </c>
      <c r="BA82" s="445" t="s">
        <v>92</v>
      </c>
      <c r="BB82" s="445" t="s">
        <v>92</v>
      </c>
      <c r="BC82" s="446" t="str">
        <f>IF($H82="尚未改造",VLOOKUP($A82,未改造信息!$A$2:$AQ$1002,COLUMN(BC81)-12,0),"0")</f>
        <v>等级50|驱逐核心5|油500|弹500|钢500|铝500</v>
      </c>
      <c r="BD82" s="442">
        <f>VLOOKUP($A82,未改造信息!$A$2:$BA$1002,COLUMN(BD81)-12,0)</f>
        <v>0</v>
      </c>
      <c r="BE82" s="442" t="s">
        <v>94</v>
      </c>
      <c r="BF82" s="445" t="s">
        <v>92</v>
      </c>
      <c r="BG82" s="445" t="s">
        <v>92</v>
      </c>
      <c r="BH82" s="446"/>
      <c r="BI82" s="442"/>
      <c r="BK82" s="446"/>
      <c r="BL82" s="442"/>
      <c r="BN82" s="446"/>
      <c r="BO82" s="442"/>
      <c r="BQ82" s="445" t="s">
        <v>92</v>
      </c>
      <c r="BR82" s="442"/>
      <c r="BS82" s="442"/>
      <c r="BT82" s="442"/>
      <c r="BU82" s="442"/>
      <c r="BV82" s="442"/>
    </row>
    <row r="83" spans="1:74">
      <c r="A83" s="442">
        <v>81</v>
      </c>
      <c r="B83" s="442" t="str">
        <f>IF($H83="已改造",VLOOKUP($A83+1000,改造信息!$A$2:$AQ$1002,COLUMN(B82),0),VLOOKUP($A83,未改造信息!$A$2:$AQ$1002,COLUMN(B82),0))</f>
        <v>E</v>
      </c>
      <c r="C83" s="442" t="str">
        <f>IF($H83="已改造",VLOOKUP($A83+1000,改造信息!$A$2:$AQ$1002,COLUMN(C82),0),VLOOKUP($A83,未改造信息!$A$2:$AQ$1002,COLUMN(C82),0))</f>
        <v>驱逐舰</v>
      </c>
      <c r="D83" s="442">
        <f>IF($H83="已改造",VLOOKUP($A83+1000,改造信息!$A$2:$AQ$1002,COLUMN(D82),0),VLOOKUP($A83,未改造信息!$A$2:$AQ$1002,COLUMN(D82),0))</f>
        <v>2</v>
      </c>
      <c r="E83" s="442" t="str">
        <f>IF($H83="已改造",VLOOKUP($A83+1000,改造信息!$A$2:$AQ$1002,COLUMN(E82),0),VLOOKUP($A83,未改造信息!$A$2:$AQ$1002,COLUMN(E82),0))</f>
        <v>紫石英</v>
      </c>
      <c r="F83" s="442" t="str">
        <f>VLOOKUP(A83,未改造信息!$A$2:$F$1000,COLUMN(F82),0)</f>
        <v>未拥有</v>
      </c>
      <c r="H83" s="442" t="str">
        <f>IF(COUNTIF(改造信息!$A$2:$A$196,A83+1000),IF(VLOOKUP(A83+1000,改造信息!$A$2:$F$502,6,0)="已拥有","已改造","尚未改造"),"未开放改造")</f>
        <v>尚未改造</v>
      </c>
      <c r="I83" s="442" t="str">
        <f t="shared" si="1"/>
        <v>E1~E2 打捞可获取</v>
      </c>
      <c r="J83" s="445" t="s">
        <v>92</v>
      </c>
      <c r="K83" s="442" t="str">
        <f>IF($H83="已改造",VLOOKUP($A83+1000,改造信息!$A$2:$AQ$1002,COLUMN(K82)-4,0),VLOOKUP($A83,未改造信息!$A$2:$AQ$1002,COLUMN(K82)-4,0))</f>
        <v>护卫舰</v>
      </c>
      <c r="L83" s="442" t="str">
        <f>IF($H83="已改造",VLOOKUP($A83+1000,改造信息!$A$2:$AQ$1002,COLUMN(L82)-4,0),VLOOKUP($A83,未改造信息!$A$2:$AQ$1002,COLUMN(L82)-4,0))</f>
        <v>小型舰</v>
      </c>
      <c r="M83" s="442">
        <f>IF($H83="已改造",VLOOKUP($A83+1000,改造信息!$A$2:$AQ$1002,COLUMN(M82)-4,0),VLOOKUP($A83,未改造信息!$A$2:$AQ$1002,COLUMN(M82)-4,0))</f>
        <v>1</v>
      </c>
      <c r="N83" s="442">
        <f>IF($H83="已改造",VLOOKUP($A83+1000,改造信息!$A$2:$AQ$1002,COLUMN(N82)-4,0),VLOOKUP($A83,未改造信息!$A$2:$AQ$1002,COLUMN(N82)-4,0))</f>
        <v>2</v>
      </c>
      <c r="O83" s="442">
        <f>IF($H83="已改造",VLOOKUP($A83+1000,改造信息!$A$2:$AQ$1002,COLUMN(O82)-4,0),VLOOKUP($A83,未改造信息!$A$2:$AQ$1002,COLUMN(O82)-4,0))</f>
        <v>13</v>
      </c>
      <c r="P83" s="442">
        <f>IF($H83="已改造",VLOOKUP($A83+1000,改造信息!$A$2:$AQ$1002,COLUMN(P82)-4,0),VLOOKUP($A83,未改造信息!$A$2:$AQ$1002,COLUMN(P82)-4,0))</f>
        <v>-1</v>
      </c>
      <c r="Q83" s="442">
        <f>IF($H83="已改造",VLOOKUP($A83+1000,改造信息!$A$2:$AQ$1002,COLUMN(Q82)-4,0),VLOOKUP($A83,未改造信息!$A$2:$AQ$1002,COLUMN(Q82)-4,0))</f>
        <v>28</v>
      </c>
      <c r="R83" s="442">
        <f>IF($H83="已改造",VLOOKUP($A83+1000,改造信息!$A$2:$AQ$1002,COLUMN(R82)-4,0),VLOOKUP($A83,未改造信息!$A$2:$AQ$1002,COLUMN(R82)-4,0))</f>
        <v>19</v>
      </c>
      <c r="S83" s="442">
        <f>IF($H83="已改造",VLOOKUP($A83+1000,改造信息!$A$2:$AQ$1002,COLUMN(S82)-4,0),VLOOKUP($A83,未改造信息!$A$2:$AQ$1002,COLUMN(S82)-4,0))</f>
        <v>55</v>
      </c>
      <c r="T83" s="442">
        <f>IF($H83="已改造",VLOOKUP($A83+1000,改造信息!$A$2:$AQ$1002,COLUMN(T82)-4,0),VLOOKUP($A83,未改造信息!$A$2:$AQ$1002,COLUMN(T82)-4,0))</f>
        <v>42</v>
      </c>
      <c r="U83" s="442">
        <f>IF($H83="已改造",VLOOKUP($A83+1000,改造信息!$A$2:$AQ$1002,COLUMN(U82)-4,0),VLOOKUP($A83,未改造信息!$A$2:$AQ$1002,COLUMN(U82)-4,0))</f>
        <v>68</v>
      </c>
      <c r="V83" s="442">
        <f>IF($H83="已改造",VLOOKUP($A83+1000,改造信息!$A$2:$AQ$1002,COLUMN(V82)-4,0),VLOOKUP($A83,未改造信息!$A$2:$AQ$1002,COLUMN(V82)-4,0))</f>
        <v>15</v>
      </c>
      <c r="W83" s="442">
        <f>IF($H83="已改造",VLOOKUP($A83+1000,改造信息!$A$2:$AQ$1002,COLUMN(W82)-4,0),VLOOKUP($A83,未改造信息!$A$2:$AQ$1002,COLUMN(W82)-4,0))</f>
        <v>77</v>
      </c>
      <c r="X83" s="442">
        <f>IF($H83="已改造",VLOOKUP($A83+1000,改造信息!$A$2:$AQ$1002,COLUMN(X82)-4,0),VLOOKUP($A83,未改造信息!$A$2:$AQ$1002,COLUMN(X82)-4,0))</f>
        <v>87</v>
      </c>
      <c r="Y83" s="442">
        <f>IF($H83="已改造",VLOOKUP($A83+1000,改造信息!$A$2:$AQ$1002,COLUMN(Y82)-4,0),VLOOKUP($A83,未改造信息!$A$2:$AQ$1002,COLUMN(Y82)-4,0))</f>
        <v>13</v>
      </c>
      <c r="Z83" s="442">
        <f>IF($H83="已改造",VLOOKUP($A83+1000,改造信息!$A$2:$AQ$1002,COLUMN(Z82)-4,0),VLOOKUP($A83,未改造信息!$A$2:$AQ$1002,COLUMN(Z82)-4,0))</f>
        <v>20</v>
      </c>
      <c r="AA83" s="442" t="str">
        <f>IF($H83="已改造",VLOOKUP($A83+1000,改造信息!$A$2:$AQ$1002,COLUMN(AA82)-4,0),VLOOKUP($A83,未改造信息!$A$2:$AQ$1002,COLUMN(AA82)-4,0))</f>
        <v>短</v>
      </c>
      <c r="AB83" s="442">
        <f>IF($H83="已改造",VLOOKUP($A83+1000,改造信息!$A$2:$AQ$1002,COLUMN(AB82)-4,0),VLOOKUP($A83,未改造信息!$A$2:$AQ$1002,COLUMN(AB82)-4,0))</f>
        <v>0</v>
      </c>
      <c r="AC83" s="442">
        <f>IF($H83="已改造",VLOOKUP($A83+1000,改造信息!$A$2:$AQ$1002,COLUMN(AC82)-4,0),VLOOKUP($A83,未改造信息!$A$2:$AQ$1002,COLUMN(AC82)-4,0))</f>
        <v>0</v>
      </c>
      <c r="AD83" s="442">
        <f>IF($H83="已改造",VLOOKUP($A83+1000,改造信息!$A$2:$AQ$1002,COLUMN(AD82)-4,0),VLOOKUP($A83,未改造信息!$A$2:$AQ$1002,COLUMN(AD82)-4,0))</f>
        <v>2</v>
      </c>
      <c r="AE83" s="446" t="str">
        <f>IF($H83="已改造",VLOOKUP($A83+1000,改造信息!$A$2:$AQ$1002,COLUMN(AE82)-4,0),VLOOKUP($A83,未改造信息!$A$2:$AQ$1002,COLUMN(AE82)-4,0))</f>
        <v>E国双联4英寸炮</v>
      </c>
      <c r="AF83" s="445" t="s">
        <v>92</v>
      </c>
      <c r="AG83" s="445" t="s">
        <v>92</v>
      </c>
      <c r="AH83" s="442">
        <f>IF($H83="已改造",VLOOKUP($A83+1000,改造信息!$A$2:$AQ$1002,COLUMN(AH82)-6,0),VLOOKUP($A83,未改造信息!$A$2:$AQ$1002,COLUMN(AH82)-6,0))</f>
        <v>10</v>
      </c>
      <c r="AI83" s="442">
        <f>IF($H83="已改造",VLOOKUP($A83+1000,改造信息!$A$2:$AQ$1002,COLUMN(AI82)-6,0),VLOOKUP($A83,未改造信息!$A$2:$AQ$1002,COLUMN(AI82)-6,0))</f>
        <v>25</v>
      </c>
      <c r="AJ83" s="442">
        <f>IF($H83="已改造",VLOOKUP($A83+1000,改造信息!$A$2:$AQ$1002,COLUMN(AJ82)-6,0),VLOOKUP($A83,未改造信息!$A$2:$AQ$1002,COLUMN(AJ82)-6,0))</f>
        <v>0.48</v>
      </c>
      <c r="AK83" s="442">
        <f>IF($H83="已改造",VLOOKUP($A83+1000,改造信息!$A$2:$AQ$1002,COLUMN(AK82)-6,0),VLOOKUP($A83,未改造信息!$A$2:$AQ$1002,COLUMN(AK82)-6,0))</f>
        <v>0.9</v>
      </c>
      <c r="AL83" s="442">
        <f>IF($H83="已改造",VLOOKUP($A83+1000,改造信息!$A$2:$AQ$1002,COLUMN(AL82)-6,0),VLOOKUP($A83,未改造信息!$A$2:$AQ$1002,COLUMN(AL82)-6,0))</f>
        <v>0.5</v>
      </c>
      <c r="AM83" s="445" t="s">
        <v>92</v>
      </c>
      <c r="AN83" s="445" t="s">
        <v>92</v>
      </c>
      <c r="AO83" s="442">
        <f>IF($H83="已改造",VLOOKUP($A83+1000,改造信息!$A$2:$AQ$1002,COLUMN(AO82)-8,0),VLOOKUP($A83,未改造信息!$A$2:$AQ$1002,COLUMN(AO82)-8,0))</f>
        <v>2</v>
      </c>
      <c r="AP83" s="442">
        <f>IF($H83="已改造",VLOOKUP($A83+1000,改造信息!$A$2:$AQ$1002,COLUMN(AP82)-8,0),VLOOKUP($A83,未改造信息!$A$2:$AQ$1002,COLUMN(AP82)-8,0))</f>
        <v>4</v>
      </c>
      <c r="AQ83" s="442">
        <f>IF($H83="已改造",VLOOKUP($A83+1000,改造信息!$A$2:$AQ$1002,COLUMN(AQ82)-8,0),VLOOKUP($A83,未改造信息!$A$2:$AQ$1002,COLUMN(AQ82)-8,0))</f>
        <v>3</v>
      </c>
      <c r="AR83" s="442">
        <f>IF($H83="已改造",VLOOKUP($A83+1000,改造信息!$A$2:$AQ$1002,COLUMN(AR82)-8,0),VLOOKUP($A83,未改造信息!$A$2:$AQ$1002,COLUMN(AR82)-8,0))</f>
        <v>0</v>
      </c>
      <c r="AS83" s="442">
        <f>IF($H83="已改造",VLOOKUP($A83+1000,改造信息!$A$2:$AQ$1002,COLUMN(AS82)-8,0),VLOOKUP($A83,未改造信息!$A$2:$AQ$1002,COLUMN(AS82)-8,0))</f>
        <v>3</v>
      </c>
      <c r="AT83" s="442">
        <f>IF($H83="已改造",VLOOKUP($A83+1000,改造信息!$A$2:$AQ$1002,COLUMN(AT82)-8,0),VLOOKUP($A83,未改造信息!$A$2:$AQ$1002,COLUMN(AT82)-8,0))</f>
        <v>5</v>
      </c>
      <c r="AU83" s="442">
        <f>IF($H83="已改造",VLOOKUP($A83+1000,改造信息!$A$2:$AQ$1002,COLUMN(AU82)-8,0),VLOOKUP($A83,未改造信息!$A$2:$AQ$1002,COLUMN(AU82)-8,0))</f>
        <v>4</v>
      </c>
      <c r="AV83" s="442">
        <f>IF($H83="已改造",VLOOKUP($A83+1000,改造信息!$A$2:$AQ$1002,COLUMN(AV82)-8,0),VLOOKUP($A83,未改造信息!$A$2:$AQ$1002,COLUMN(AV82)-8,0))</f>
        <v>0</v>
      </c>
      <c r="AW83" s="445" t="s">
        <v>92</v>
      </c>
      <c r="AX83" s="445" t="s">
        <v>92</v>
      </c>
      <c r="AY83" s="442">
        <f>IF($H83="已改造",VLOOKUP($A83+1000,改造信息!$A$2:$AQ$1002,COLUMN(AY82)-10,0),VLOOKUP($A83,未改造信息!$A$2:$AQ$1002,COLUMN(AY82)-10,0))</f>
        <v>0</v>
      </c>
      <c r="AZ83" s="442">
        <f>IF($H83="已改造",VLOOKUP($A83+1000,改造信息!$A$2:$AQ$1002,COLUMN(AZ82)-10,0),VLOOKUP($A83,未改造信息!$A$2:$AQ$1002,COLUMN(AZ82)-10,0))</f>
        <v>0</v>
      </c>
      <c r="BA83" s="445" t="s">
        <v>92</v>
      </c>
      <c r="BB83" s="445" t="s">
        <v>92</v>
      </c>
      <c r="BC83" s="446" t="str">
        <f>IF($H83="尚未改造",VLOOKUP($A83,未改造信息!$A$2:$AQ$1002,COLUMN(BC82)-12,0),"0")</f>
        <v>等级60|驱逐核心10|油2000|弹1000|钢200</v>
      </c>
      <c r="BD83" s="442">
        <f>VLOOKUP($A83,未改造信息!$A$2:$BA$1002,COLUMN(BD82)-12,0)</f>
        <v>0</v>
      </c>
      <c r="BE83" s="442" t="s">
        <v>98</v>
      </c>
      <c r="BF83" s="445" t="s">
        <v>92</v>
      </c>
      <c r="BG83" s="445" t="s">
        <v>92</v>
      </c>
      <c r="BH83" s="446"/>
      <c r="BI83" s="442"/>
      <c r="BK83" s="446"/>
      <c r="BL83" s="442"/>
      <c r="BN83" s="446"/>
      <c r="BO83" s="442"/>
      <c r="BQ83" s="445" t="s">
        <v>92</v>
      </c>
      <c r="BR83" s="442"/>
      <c r="BS83" s="442"/>
      <c r="BT83" s="442"/>
      <c r="BU83" s="442"/>
      <c r="BV83" s="442"/>
    </row>
    <row r="84" spans="1:74">
      <c r="A84" s="442">
        <v>82</v>
      </c>
      <c r="B84" s="442" t="str">
        <f>IF($H84="已改造",VLOOKUP($A84+1000,改造信息!$A$2:$AQ$1002,COLUMN(B83),0),VLOOKUP($A84,未改造信息!$A$2:$AQ$1002,COLUMN(B83),0))</f>
        <v>E</v>
      </c>
      <c r="C84" s="442" t="str">
        <f>IF($H84="已改造",VLOOKUP($A84+1000,改造信息!$A$2:$AQ$1002,COLUMN(C83),0),VLOOKUP($A84,未改造信息!$A$2:$AQ$1002,COLUMN(C83),0))</f>
        <v>驱逐舰</v>
      </c>
      <c r="D84" s="442">
        <f>IF($H84="已改造",VLOOKUP($A84+1000,改造信息!$A$2:$AQ$1002,COLUMN(D83),0),VLOOKUP($A84,未改造信息!$A$2:$AQ$1002,COLUMN(D83),0))</f>
        <v>2</v>
      </c>
      <c r="E84" s="442" t="str">
        <f>IF($H84="已改造",VLOOKUP($A84+1000,改造信息!$A$2:$AQ$1002,COLUMN(E83),0),VLOOKUP($A84,未改造信息!$A$2:$AQ$1002,COLUMN(E83),0))</f>
        <v>萤火虫</v>
      </c>
      <c r="F84" s="442" t="str">
        <f>VLOOKUP(A84,未改造信息!$A$2:$F$1000,COLUMN(F83),0)</f>
        <v>未拥有</v>
      </c>
      <c r="H84" s="442" t="str">
        <f>IF(COUNTIF(改造信息!$A$2:$A$196,A84+1000),IF(VLOOKUP(A84+1000,改造信息!$A$2:$F$502,6,0)="已拥有","已改造","尚未改造"),"未开放改造")</f>
        <v>尚未改造</v>
      </c>
      <c r="I84" s="442" t="str">
        <f t="shared" si="1"/>
        <v>E1~E2 打捞可获取</v>
      </c>
      <c r="J84" s="445" t="s">
        <v>92</v>
      </c>
      <c r="K84" s="442" t="str">
        <f>IF($H84="已改造",VLOOKUP($A84+1000,改造信息!$A$2:$AQ$1002,COLUMN(K83)-4,0),VLOOKUP($A84,未改造信息!$A$2:$AQ$1002,COLUMN(K83)-4,0))</f>
        <v>护卫舰</v>
      </c>
      <c r="L84" s="442" t="str">
        <f>IF($H84="已改造",VLOOKUP($A84+1000,改造信息!$A$2:$AQ$1002,COLUMN(L83)-4,0),VLOOKUP($A84,未改造信息!$A$2:$AQ$1002,COLUMN(L83)-4,0))</f>
        <v>小型舰</v>
      </c>
      <c r="M84" s="442">
        <f>IF($H84="已改造",VLOOKUP($A84+1000,改造信息!$A$2:$AQ$1002,COLUMN(M83)-4,0),VLOOKUP($A84,未改造信息!$A$2:$AQ$1002,COLUMN(M83)-4,0))</f>
        <v>1</v>
      </c>
      <c r="N84" s="442">
        <f>IF($H84="已改造",VLOOKUP($A84+1000,改造信息!$A$2:$AQ$1002,COLUMN(N83)-4,0),VLOOKUP($A84,未改造信息!$A$2:$AQ$1002,COLUMN(N83)-4,0))</f>
        <v>2</v>
      </c>
      <c r="O84" s="442">
        <f>IF($H84="已改造",VLOOKUP($A84+1000,改造信息!$A$2:$AQ$1002,COLUMN(O83)-4,0),VLOOKUP($A84,未改造信息!$A$2:$AQ$1002,COLUMN(O83)-4,0))</f>
        <v>14</v>
      </c>
      <c r="P84" s="442">
        <f>IF($H84="已改造",VLOOKUP($A84+1000,改造信息!$A$2:$AQ$1002,COLUMN(P83)-4,0),VLOOKUP($A84,未改造信息!$A$2:$AQ$1002,COLUMN(P83)-4,0))</f>
        <v>2</v>
      </c>
      <c r="Q84" s="442">
        <f>IF($H84="已改造",VLOOKUP($A84+1000,改造信息!$A$2:$AQ$1002,COLUMN(Q83)-4,0),VLOOKUP($A84,未改造信息!$A$2:$AQ$1002,COLUMN(Q83)-4,0))</f>
        <v>27</v>
      </c>
      <c r="R84" s="442">
        <f>IF($H84="已改造",VLOOKUP($A84+1000,改造信息!$A$2:$AQ$1002,COLUMN(R83)-4,0),VLOOKUP($A84,未改造信息!$A$2:$AQ$1002,COLUMN(R83)-4,0))</f>
        <v>20</v>
      </c>
      <c r="S84" s="442">
        <f>IF($H84="已改造",VLOOKUP($A84+1000,改造信息!$A$2:$AQ$1002,COLUMN(S83)-4,0),VLOOKUP($A84,未改造信息!$A$2:$AQ$1002,COLUMN(S83)-4,0))</f>
        <v>68</v>
      </c>
      <c r="T84" s="442">
        <f>IF($H84="已改造",VLOOKUP($A84+1000,改造信息!$A$2:$AQ$1002,COLUMN(T83)-4,0),VLOOKUP($A84,未改造信息!$A$2:$AQ$1002,COLUMN(T83)-4,0))</f>
        <v>45</v>
      </c>
      <c r="U84" s="442">
        <f>IF($H84="已改造",VLOOKUP($A84+1000,改造信息!$A$2:$AQ$1002,COLUMN(U83)-4,0),VLOOKUP($A84,未改造信息!$A$2:$AQ$1002,COLUMN(U83)-4,0))</f>
        <v>61</v>
      </c>
      <c r="V84" s="442">
        <f>IF($H84="已改造",VLOOKUP($A84+1000,改造信息!$A$2:$AQ$1002,COLUMN(V83)-4,0),VLOOKUP($A84,未改造信息!$A$2:$AQ$1002,COLUMN(V83)-4,0))</f>
        <v>16</v>
      </c>
      <c r="W84" s="442">
        <f>IF($H84="已改造",VLOOKUP($A84+1000,改造信息!$A$2:$AQ$1002,COLUMN(W83)-4,0),VLOOKUP($A84,未改造信息!$A$2:$AQ$1002,COLUMN(W83)-4,0))</f>
        <v>80</v>
      </c>
      <c r="X84" s="442">
        <f>IF($H84="已改造",VLOOKUP($A84+1000,改造信息!$A$2:$AQ$1002,COLUMN(X83)-4,0),VLOOKUP($A84,未改造信息!$A$2:$AQ$1002,COLUMN(X83)-4,0))</f>
        <v>87</v>
      </c>
      <c r="Y84" s="442">
        <f>IF($H84="已改造",VLOOKUP($A84+1000,改造信息!$A$2:$AQ$1002,COLUMN(Y83)-4,0),VLOOKUP($A84,未改造信息!$A$2:$AQ$1002,COLUMN(Y83)-4,0))</f>
        <v>8</v>
      </c>
      <c r="Z84" s="442">
        <f>IF($H84="已改造",VLOOKUP($A84+1000,改造信息!$A$2:$AQ$1002,COLUMN(Z83)-4,0),VLOOKUP($A84,未改造信息!$A$2:$AQ$1002,COLUMN(Z83)-4,0))</f>
        <v>36</v>
      </c>
      <c r="AA84" s="442" t="str">
        <f>IF($H84="已改造",VLOOKUP($A84+1000,改造信息!$A$2:$AQ$1002,COLUMN(AA83)-4,0),VLOOKUP($A84,未改造信息!$A$2:$AQ$1002,COLUMN(AA83)-4,0))</f>
        <v>短</v>
      </c>
      <c r="AB84" s="442">
        <f>IF($H84="已改造",VLOOKUP($A84+1000,改造信息!$A$2:$AQ$1002,COLUMN(AB83)-4,0),VLOOKUP($A84,未改造信息!$A$2:$AQ$1002,COLUMN(AB83)-4,0))</f>
        <v>0</v>
      </c>
      <c r="AC84" s="442">
        <f>IF($H84="已改造",VLOOKUP($A84+1000,改造信息!$A$2:$AQ$1002,COLUMN(AC83)-4,0),VLOOKUP($A84,未改造信息!$A$2:$AQ$1002,COLUMN(AC83)-4,0))</f>
        <v>0</v>
      </c>
      <c r="AD84" s="442">
        <f>IF($H84="已改造",VLOOKUP($A84+1000,改造信息!$A$2:$AQ$1002,COLUMN(AD83)-4,0),VLOOKUP($A84,未改造信息!$A$2:$AQ$1002,COLUMN(AD83)-4,0))</f>
        <v>2</v>
      </c>
      <c r="AE84" s="446" t="str">
        <f>IF($H84="已改造",VLOOKUP($A84+1000,改造信息!$A$2:$AQ$1002,COLUMN(AE83)-4,0),VLOOKUP($A84,未改造信息!$A$2:$AQ$1002,COLUMN(AE83)-4,0))</f>
        <v>E国双联4.7英寸炮|五联533毫米鱼雷</v>
      </c>
      <c r="AF84" s="445" t="s">
        <v>92</v>
      </c>
      <c r="AG84" s="445" t="s">
        <v>92</v>
      </c>
      <c r="AH84" s="442">
        <f>IF($H84="已改造",VLOOKUP($A84+1000,改造信息!$A$2:$AQ$1002,COLUMN(AH83)-6,0),VLOOKUP($A84,未改造信息!$A$2:$AQ$1002,COLUMN(AH83)-6,0))</f>
        <v>10</v>
      </c>
      <c r="AI84" s="442">
        <f>IF($H84="已改造",VLOOKUP($A84+1000,改造信息!$A$2:$AQ$1002,COLUMN(AI83)-6,0),VLOOKUP($A84,未改造信息!$A$2:$AQ$1002,COLUMN(AI83)-6,0))</f>
        <v>25</v>
      </c>
      <c r="AJ84" s="442">
        <f>IF($H84="已改造",VLOOKUP($A84+1000,改造信息!$A$2:$AQ$1002,COLUMN(AJ83)-6,0),VLOOKUP($A84,未改造信息!$A$2:$AQ$1002,COLUMN(AJ83)-6,0))</f>
        <v>0.48</v>
      </c>
      <c r="AK84" s="442">
        <f>IF($H84="已改造",VLOOKUP($A84+1000,改造信息!$A$2:$AQ$1002,COLUMN(AK83)-6,0),VLOOKUP($A84,未改造信息!$A$2:$AQ$1002,COLUMN(AK83)-6,0))</f>
        <v>0.9</v>
      </c>
      <c r="AL84" s="442">
        <f>IF($H84="已改造",VLOOKUP($A84+1000,改造信息!$A$2:$AQ$1002,COLUMN(AL83)-6,0),VLOOKUP($A84,未改造信息!$A$2:$AQ$1002,COLUMN(AL83)-6,0))</f>
        <v>0.5</v>
      </c>
      <c r="AM84" s="445" t="s">
        <v>92</v>
      </c>
      <c r="AN84" s="445" t="s">
        <v>92</v>
      </c>
      <c r="AO84" s="442">
        <f>IF($H84="已改造",VLOOKUP($A84+1000,改造信息!$A$2:$AQ$1002,COLUMN(AO83)-8,0),VLOOKUP($A84,未改造信息!$A$2:$AQ$1002,COLUMN(AO83)-8,0))</f>
        <v>2</v>
      </c>
      <c r="AP84" s="442">
        <f>IF($H84="已改造",VLOOKUP($A84+1000,改造信息!$A$2:$AQ$1002,COLUMN(AP83)-8,0),VLOOKUP($A84,未改造信息!$A$2:$AQ$1002,COLUMN(AP83)-8,0))</f>
        <v>4</v>
      </c>
      <c r="AQ84" s="442">
        <f>IF($H84="已改造",VLOOKUP($A84+1000,改造信息!$A$2:$AQ$1002,COLUMN(AQ83)-8,0),VLOOKUP($A84,未改造信息!$A$2:$AQ$1002,COLUMN(AQ83)-8,0))</f>
        <v>3</v>
      </c>
      <c r="AR84" s="442">
        <f>IF($H84="已改造",VLOOKUP($A84+1000,改造信息!$A$2:$AQ$1002,COLUMN(AR83)-8,0),VLOOKUP($A84,未改造信息!$A$2:$AQ$1002,COLUMN(AR83)-8,0))</f>
        <v>0</v>
      </c>
      <c r="AS84" s="442">
        <f>IF($H84="已改造",VLOOKUP($A84+1000,改造信息!$A$2:$AQ$1002,COLUMN(AS83)-8,0),VLOOKUP($A84,未改造信息!$A$2:$AQ$1002,COLUMN(AS83)-8,0))</f>
        <v>3</v>
      </c>
      <c r="AT84" s="442">
        <f>IF($H84="已改造",VLOOKUP($A84+1000,改造信息!$A$2:$AQ$1002,COLUMN(AT83)-8,0),VLOOKUP($A84,未改造信息!$A$2:$AQ$1002,COLUMN(AT83)-8,0))</f>
        <v>18</v>
      </c>
      <c r="AU84" s="442">
        <f>IF($H84="已改造",VLOOKUP($A84+1000,改造信息!$A$2:$AQ$1002,COLUMN(AU83)-8,0),VLOOKUP($A84,未改造信息!$A$2:$AQ$1002,COLUMN(AU83)-8,0))</f>
        <v>5</v>
      </c>
      <c r="AV84" s="442">
        <f>IF($H84="已改造",VLOOKUP($A84+1000,改造信息!$A$2:$AQ$1002,COLUMN(AV83)-8,0),VLOOKUP($A84,未改造信息!$A$2:$AQ$1002,COLUMN(AV83)-8,0))</f>
        <v>0</v>
      </c>
      <c r="AW84" s="445" t="s">
        <v>92</v>
      </c>
      <c r="AX84" s="445" t="s">
        <v>92</v>
      </c>
      <c r="AY84" s="442" t="str">
        <f>IF($H84="已改造",VLOOKUP($A84+1000,改造信息!$A$2:$AQ$1002,COLUMN(AY83)-10,0),VLOOKUP($A84,未改造信息!$A$2:$AQ$1002,COLUMN(AY83)-10,0))</f>
        <v>重装刺客</v>
      </c>
      <c r="AZ84" s="442">
        <f>IF($H84="已改造",VLOOKUP($A84+1000,改造信息!$A$2:$AQ$1002,COLUMN(AZ83)-10,0),VLOOKUP($A84,未改造信息!$A$2:$AQ$1002,COLUMN(AZ83)-10,0))</f>
        <v>0</v>
      </c>
      <c r="BA84" s="445" t="s">
        <v>92</v>
      </c>
      <c r="BB84" s="445" t="s">
        <v>92</v>
      </c>
      <c r="BC84" s="442" t="str">
        <f>IF($H84="尚未改造",VLOOKUP($A84,未改造信息!$A$2:$AQ$1002,COLUMN(BC83)-12,0),"0")</f>
        <v>等级35|驱逐核心5|弹400|钢400</v>
      </c>
      <c r="BD84" s="442">
        <f>VLOOKUP($A84,未改造信息!$A$2:$BA$1002,COLUMN(BD83)-12,0)</f>
        <v>0</v>
      </c>
      <c r="BE84" s="442" t="s">
        <v>98</v>
      </c>
      <c r="BF84" s="445" t="s">
        <v>92</v>
      </c>
      <c r="BG84" s="445" t="s">
        <v>92</v>
      </c>
      <c r="BH84" s="442"/>
      <c r="BI84" s="442"/>
      <c r="BK84" s="442"/>
      <c r="BL84" s="442"/>
      <c r="BN84" s="442"/>
      <c r="BO84" s="442"/>
      <c r="BQ84" s="445" t="s">
        <v>92</v>
      </c>
      <c r="BR84" s="442"/>
      <c r="BS84" s="442"/>
      <c r="BT84" s="442"/>
      <c r="BU84" s="442"/>
      <c r="BV84" s="442"/>
    </row>
    <row r="85" spans="1:74">
      <c r="A85" s="442">
        <v>83</v>
      </c>
      <c r="B85" s="442" t="str">
        <f>IF($H85="已改造",VLOOKUP($A85+1000,改造信息!$A$2:$AQ$1002,COLUMN(B84),0),VLOOKUP($A85,未改造信息!$A$2:$AQ$1002,COLUMN(B84),0))</f>
        <v>E</v>
      </c>
      <c r="C85" s="442" t="str">
        <f>IF($H85="已改造",VLOOKUP($A85+1000,改造信息!$A$2:$AQ$1002,COLUMN(C84),0),VLOOKUP($A85,未改造信息!$A$2:$AQ$1002,COLUMN(C84),0))</f>
        <v>驱逐舰</v>
      </c>
      <c r="D85" s="442">
        <f>IF($H85="已改造",VLOOKUP($A85+1000,改造信息!$A$2:$AQ$1002,COLUMN(D84),0),VLOOKUP($A85,未改造信息!$A$2:$AQ$1002,COLUMN(D84),0))</f>
        <v>2</v>
      </c>
      <c r="E85" s="442" t="str">
        <f>IF($H85="已改造",VLOOKUP($A85+1000,改造信息!$A$2:$AQ$1002,COLUMN(E84),0),VLOOKUP($A85,未改造信息!$A$2:$AQ$1002,COLUMN(E84),0))</f>
        <v>标枪</v>
      </c>
      <c r="F85" s="442" t="str">
        <f>VLOOKUP(A85,未改造信息!$A$2:$F$1000,COLUMN(F84),0)</f>
        <v>未拥有</v>
      </c>
      <c r="H85" s="442" t="str">
        <f>IF(COUNTIF(改造信息!$A$2:$A$196,A85+1000),IF(VLOOKUP(A85+1000,改造信息!$A$2:$F$502,6,0)="已拥有","已改造","尚未改造"),"未开放改造")</f>
        <v>尚未改造</v>
      </c>
      <c r="I85" s="442" t="str">
        <f t="shared" si="1"/>
        <v>E1~E2 打捞可获取</v>
      </c>
      <c r="J85" s="445" t="s">
        <v>92</v>
      </c>
      <c r="K85" s="442" t="str">
        <f>IF($H85="已改造",VLOOKUP($A85+1000,改造信息!$A$2:$AQ$1002,COLUMN(K84)-4,0),VLOOKUP($A85,未改造信息!$A$2:$AQ$1002,COLUMN(K84)-4,0))</f>
        <v>护卫舰</v>
      </c>
      <c r="L85" s="442" t="str">
        <f>IF($H85="已改造",VLOOKUP($A85+1000,改造信息!$A$2:$AQ$1002,COLUMN(L84)-4,0),VLOOKUP($A85,未改造信息!$A$2:$AQ$1002,COLUMN(L84)-4,0))</f>
        <v>小型舰</v>
      </c>
      <c r="M85" s="442">
        <f>IF($H85="已改造",VLOOKUP($A85+1000,改造信息!$A$2:$AQ$1002,COLUMN(M84)-4,0),VLOOKUP($A85,未改造信息!$A$2:$AQ$1002,COLUMN(M84)-4,0))</f>
        <v>1</v>
      </c>
      <c r="N85" s="442">
        <f>IF($H85="已改造",VLOOKUP($A85+1000,改造信息!$A$2:$AQ$1002,COLUMN(N84)-4,0),VLOOKUP($A85,未改造信息!$A$2:$AQ$1002,COLUMN(N84)-4,0))</f>
        <v>2</v>
      </c>
      <c r="O85" s="442">
        <f>IF($H85="已改造",VLOOKUP($A85+1000,改造信息!$A$2:$AQ$1002,COLUMN(O84)-4,0),VLOOKUP($A85,未改造信息!$A$2:$AQ$1002,COLUMN(O84)-4,0))</f>
        <v>14</v>
      </c>
      <c r="P85" s="442">
        <f>IF($H85="已改造",VLOOKUP($A85+1000,改造信息!$A$2:$AQ$1002,COLUMN(P84)-4,0),VLOOKUP($A85,未改造信息!$A$2:$AQ$1002,COLUMN(P84)-4,0))</f>
        <v>2</v>
      </c>
      <c r="Q85" s="442">
        <f>IF($H85="已改造",VLOOKUP($A85+1000,改造信息!$A$2:$AQ$1002,COLUMN(Q84)-4,0),VLOOKUP($A85,未改造信息!$A$2:$AQ$1002,COLUMN(Q84)-4,0))</f>
        <v>29</v>
      </c>
      <c r="R85" s="442">
        <f>IF($H85="已改造",VLOOKUP($A85+1000,改造信息!$A$2:$AQ$1002,COLUMN(R84)-4,0),VLOOKUP($A85,未改造信息!$A$2:$AQ$1002,COLUMN(R84)-4,0))</f>
        <v>20</v>
      </c>
      <c r="S85" s="442">
        <f>IF($H85="已改造",VLOOKUP($A85+1000,改造信息!$A$2:$AQ$1002,COLUMN(S84)-4,0),VLOOKUP($A85,未改造信息!$A$2:$AQ$1002,COLUMN(S84)-4,0))</f>
        <v>70</v>
      </c>
      <c r="T85" s="442">
        <f>IF($H85="已改造",VLOOKUP($A85+1000,改造信息!$A$2:$AQ$1002,COLUMN(T84)-4,0),VLOOKUP($A85,未改造信息!$A$2:$AQ$1002,COLUMN(T84)-4,0))</f>
        <v>45</v>
      </c>
      <c r="U85" s="442">
        <f>IF($H85="已改造",VLOOKUP($A85+1000,改造信息!$A$2:$AQ$1002,COLUMN(U84)-4,0),VLOOKUP($A85,未改造信息!$A$2:$AQ$1002,COLUMN(U84)-4,0))</f>
        <v>61</v>
      </c>
      <c r="V85" s="442">
        <f>IF($H85="已改造",VLOOKUP($A85+1000,改造信息!$A$2:$AQ$1002,COLUMN(V84)-4,0),VLOOKUP($A85,未改造信息!$A$2:$AQ$1002,COLUMN(V84)-4,0))</f>
        <v>16</v>
      </c>
      <c r="W85" s="442">
        <f>IF($H85="已改造",VLOOKUP($A85+1000,改造信息!$A$2:$AQ$1002,COLUMN(W84)-4,0),VLOOKUP($A85,未改造信息!$A$2:$AQ$1002,COLUMN(W84)-4,0))</f>
        <v>80</v>
      </c>
      <c r="X85" s="442">
        <f>IF($H85="已改造",VLOOKUP($A85+1000,改造信息!$A$2:$AQ$1002,COLUMN(X84)-4,0),VLOOKUP($A85,未改造信息!$A$2:$AQ$1002,COLUMN(X84)-4,0))</f>
        <v>87</v>
      </c>
      <c r="Y85" s="442">
        <f>IF($H85="已改造",VLOOKUP($A85+1000,改造信息!$A$2:$AQ$1002,COLUMN(Y84)-4,0),VLOOKUP($A85,未改造信息!$A$2:$AQ$1002,COLUMN(Y84)-4,0))</f>
        <v>15</v>
      </c>
      <c r="Z85" s="442">
        <f>IF($H85="已改造",VLOOKUP($A85+1000,改造信息!$A$2:$AQ$1002,COLUMN(Z84)-4,0),VLOOKUP($A85,未改造信息!$A$2:$AQ$1002,COLUMN(Z84)-4,0))</f>
        <v>36</v>
      </c>
      <c r="AA85" s="442" t="str">
        <f>IF($H85="已改造",VLOOKUP($A85+1000,改造信息!$A$2:$AQ$1002,COLUMN(AA84)-4,0),VLOOKUP($A85,未改造信息!$A$2:$AQ$1002,COLUMN(AA84)-4,0))</f>
        <v>短</v>
      </c>
      <c r="AB85" s="442">
        <f>IF($H85="已改造",VLOOKUP($A85+1000,改造信息!$A$2:$AQ$1002,COLUMN(AB84)-4,0),VLOOKUP($A85,未改造信息!$A$2:$AQ$1002,COLUMN(AB84)-4,0))</f>
        <v>0</v>
      </c>
      <c r="AC85" s="442">
        <f>IF($H85="已改造",VLOOKUP($A85+1000,改造信息!$A$2:$AQ$1002,COLUMN(AC84)-4,0),VLOOKUP($A85,未改造信息!$A$2:$AQ$1002,COLUMN(AC84)-4,0))</f>
        <v>0</v>
      </c>
      <c r="AD85" s="442">
        <f>IF($H85="已改造",VLOOKUP($A85+1000,改造信息!$A$2:$AQ$1002,COLUMN(AD84)-4,0),VLOOKUP($A85,未改造信息!$A$2:$AQ$1002,COLUMN(AD84)-4,0))</f>
        <v>2</v>
      </c>
      <c r="AE85" s="446" t="str">
        <f>IF($H85="已改造",VLOOKUP($A85+1000,改造信息!$A$2:$AQ$1002,COLUMN(AE84)-4,0),VLOOKUP($A85,未改造信息!$A$2:$AQ$1002,COLUMN(AE84)-4,0))</f>
        <v>E国双联4.7英寸炮</v>
      </c>
      <c r="AF85" s="445" t="s">
        <v>92</v>
      </c>
      <c r="AG85" s="445" t="s">
        <v>92</v>
      </c>
      <c r="AH85" s="442">
        <f>IF($H85="已改造",VLOOKUP($A85+1000,改造信息!$A$2:$AQ$1002,COLUMN(AH84)-6,0),VLOOKUP($A85,未改造信息!$A$2:$AQ$1002,COLUMN(AH84)-6,0))</f>
        <v>10</v>
      </c>
      <c r="AI85" s="442">
        <f>IF($H85="已改造",VLOOKUP($A85+1000,改造信息!$A$2:$AQ$1002,COLUMN(AI84)-6,0),VLOOKUP($A85,未改造信息!$A$2:$AQ$1002,COLUMN(AI84)-6,0))</f>
        <v>25</v>
      </c>
      <c r="AJ85" s="442">
        <f>IF($H85="已改造",VLOOKUP($A85+1000,改造信息!$A$2:$AQ$1002,COLUMN(AJ84)-6,0),VLOOKUP($A85,未改造信息!$A$2:$AQ$1002,COLUMN(AJ84)-6,0))</f>
        <v>0.48</v>
      </c>
      <c r="AK85" s="442">
        <f>IF($H85="已改造",VLOOKUP($A85+1000,改造信息!$A$2:$AQ$1002,COLUMN(AK84)-6,0),VLOOKUP($A85,未改造信息!$A$2:$AQ$1002,COLUMN(AK84)-6,0))</f>
        <v>0.9</v>
      </c>
      <c r="AL85" s="442">
        <f>IF($H85="已改造",VLOOKUP($A85+1000,改造信息!$A$2:$AQ$1002,COLUMN(AL84)-6,0),VLOOKUP($A85,未改造信息!$A$2:$AQ$1002,COLUMN(AL84)-6,0))</f>
        <v>0.5</v>
      </c>
      <c r="AM85" s="445" t="s">
        <v>92</v>
      </c>
      <c r="AN85" s="445" t="s">
        <v>92</v>
      </c>
      <c r="AO85" s="442">
        <f>IF($H85="已改造",VLOOKUP($A85+1000,改造信息!$A$2:$AQ$1002,COLUMN(AO84)-8,0),VLOOKUP($A85,未改造信息!$A$2:$AQ$1002,COLUMN(AO84)-8,0))</f>
        <v>2</v>
      </c>
      <c r="AP85" s="442">
        <f>IF($H85="已改造",VLOOKUP($A85+1000,改造信息!$A$2:$AQ$1002,COLUMN(AP84)-8,0),VLOOKUP($A85,未改造信息!$A$2:$AQ$1002,COLUMN(AP84)-8,0))</f>
        <v>4</v>
      </c>
      <c r="AQ85" s="442">
        <f>IF($H85="已改造",VLOOKUP($A85+1000,改造信息!$A$2:$AQ$1002,COLUMN(AQ84)-8,0),VLOOKUP($A85,未改造信息!$A$2:$AQ$1002,COLUMN(AQ84)-8,0))</f>
        <v>3</v>
      </c>
      <c r="AR85" s="442">
        <f>IF($H85="已改造",VLOOKUP($A85+1000,改造信息!$A$2:$AQ$1002,COLUMN(AR84)-8,0),VLOOKUP($A85,未改造信息!$A$2:$AQ$1002,COLUMN(AR84)-8,0))</f>
        <v>0</v>
      </c>
      <c r="AS85" s="442">
        <f>IF($H85="已改造",VLOOKUP($A85+1000,改造信息!$A$2:$AQ$1002,COLUMN(AS84)-8,0),VLOOKUP($A85,未改造信息!$A$2:$AQ$1002,COLUMN(AS84)-8,0))</f>
        <v>3</v>
      </c>
      <c r="AT85" s="442">
        <f>IF($H85="已改造",VLOOKUP($A85+1000,改造信息!$A$2:$AQ$1002,COLUMN(AT84)-8,0),VLOOKUP($A85,未改造信息!$A$2:$AQ$1002,COLUMN(AT84)-8,0))</f>
        <v>20</v>
      </c>
      <c r="AU85" s="442">
        <f>IF($H85="已改造",VLOOKUP($A85+1000,改造信息!$A$2:$AQ$1002,COLUMN(AU84)-8,0),VLOOKUP($A85,未改造信息!$A$2:$AQ$1002,COLUMN(AU84)-8,0))</f>
        <v>5</v>
      </c>
      <c r="AV85" s="442">
        <f>IF($H85="已改造",VLOOKUP($A85+1000,改造信息!$A$2:$AQ$1002,COLUMN(AV84)-8,0),VLOOKUP($A85,未改造信息!$A$2:$AQ$1002,COLUMN(AV84)-8,0))</f>
        <v>0</v>
      </c>
      <c r="AW85" s="445" t="s">
        <v>92</v>
      </c>
      <c r="AX85" s="445" t="s">
        <v>92</v>
      </c>
      <c r="AY85" s="442">
        <f>IF($H85="已改造",VLOOKUP($A85+1000,改造信息!$A$2:$AQ$1002,COLUMN(AY84)-10,0),VLOOKUP($A85,未改造信息!$A$2:$AQ$1002,COLUMN(AY84)-10,0))</f>
        <v>0</v>
      </c>
      <c r="AZ85" s="442">
        <f>IF($H85="已改造",VLOOKUP($A85+1000,改造信息!$A$2:$AQ$1002,COLUMN(AZ84)-10,0),VLOOKUP($A85,未改造信息!$A$2:$AQ$1002,COLUMN(AZ84)-10,0))</f>
        <v>0</v>
      </c>
      <c r="BA85" s="445" t="s">
        <v>92</v>
      </c>
      <c r="BB85" s="445" t="s">
        <v>92</v>
      </c>
      <c r="BC85" s="446" t="str">
        <f>IF($H85="尚未改造",VLOOKUP($A85,未改造信息!$A$2:$AQ$1002,COLUMN(BC84)-12,0),"0")</f>
        <v>等级40|驱逐核心3|油300|钢500</v>
      </c>
      <c r="BD85" s="442">
        <f>VLOOKUP($A85,未改造信息!$A$2:$BA$1002,COLUMN(BD84)-12,0)</f>
        <v>0</v>
      </c>
      <c r="BE85" s="442" t="s">
        <v>98</v>
      </c>
      <c r="BF85" s="445" t="s">
        <v>92</v>
      </c>
      <c r="BG85" s="445" t="s">
        <v>92</v>
      </c>
      <c r="BH85" s="446"/>
      <c r="BI85" s="442"/>
      <c r="BK85" s="446"/>
      <c r="BL85" s="442"/>
      <c r="BN85" s="446"/>
      <c r="BO85" s="442"/>
      <c r="BQ85" s="445" t="s">
        <v>92</v>
      </c>
      <c r="BR85" s="442"/>
      <c r="BS85" s="442"/>
      <c r="BT85" s="442"/>
      <c r="BU85" s="442"/>
      <c r="BV85" s="442"/>
    </row>
    <row r="86" spans="1:74">
      <c r="A86" s="442">
        <v>84</v>
      </c>
      <c r="B86" s="442" t="str">
        <f>IF($H86="已改造",VLOOKUP($A86+1000,改造信息!$A$2:$AQ$1002,COLUMN(B85),0),VLOOKUP($A86,未改造信息!$A$2:$AQ$1002,COLUMN(B85),0))</f>
        <v>E</v>
      </c>
      <c r="C86" s="442" t="str">
        <f>IF($H86="已改造",VLOOKUP($A86+1000,改造信息!$A$2:$AQ$1002,COLUMN(C85),0),VLOOKUP($A86,未改造信息!$A$2:$AQ$1002,COLUMN(C85),0))</f>
        <v>驱逐舰</v>
      </c>
      <c r="D86" s="442">
        <f>IF($H86="已改造",VLOOKUP($A86+1000,改造信息!$A$2:$AQ$1002,COLUMN(D85),0),VLOOKUP($A86,未改造信息!$A$2:$AQ$1002,COLUMN(D85),0))</f>
        <v>2</v>
      </c>
      <c r="E86" s="442" t="str">
        <f>IF($H86="已改造",VLOOKUP($A86+1000,改造信息!$A$2:$AQ$1002,COLUMN(E85),0),VLOOKUP($A86,未改造信息!$A$2:$AQ$1002,COLUMN(E85),0))</f>
        <v>天后</v>
      </c>
      <c r="F86" s="442" t="str">
        <f>VLOOKUP(A86,未改造信息!$A$2:$F$1000,COLUMN(F85),0)</f>
        <v>未拥有</v>
      </c>
      <c r="H86" s="442" t="str">
        <f>IF(COUNTIF(改造信息!$A$2:$A$196,A86+1000),IF(VLOOKUP(A86+1000,改造信息!$A$2:$F$502,6,0)="已拥有","已改造","尚未改造"),"未开放改造")</f>
        <v>尚未改造</v>
      </c>
      <c r="I86" s="442" t="str">
        <f t="shared" si="1"/>
        <v>E1~E2 打捞可获取</v>
      </c>
      <c r="J86" s="445" t="s">
        <v>92</v>
      </c>
      <c r="K86" s="442" t="str">
        <f>IF($H86="已改造",VLOOKUP($A86+1000,改造信息!$A$2:$AQ$1002,COLUMN(K85)-4,0),VLOOKUP($A86,未改造信息!$A$2:$AQ$1002,COLUMN(K85)-4,0))</f>
        <v>护卫舰</v>
      </c>
      <c r="L86" s="442" t="str">
        <f>IF($H86="已改造",VLOOKUP($A86+1000,改造信息!$A$2:$AQ$1002,COLUMN(L85)-4,0),VLOOKUP($A86,未改造信息!$A$2:$AQ$1002,COLUMN(L85)-4,0))</f>
        <v>小型舰</v>
      </c>
      <c r="M86" s="442">
        <f>IF($H86="已改造",VLOOKUP($A86+1000,改造信息!$A$2:$AQ$1002,COLUMN(M85)-4,0),VLOOKUP($A86,未改造信息!$A$2:$AQ$1002,COLUMN(M85)-4,0))</f>
        <v>1</v>
      </c>
      <c r="N86" s="442">
        <f>IF($H86="已改造",VLOOKUP($A86+1000,改造信息!$A$2:$AQ$1002,COLUMN(N85)-4,0),VLOOKUP($A86,未改造信息!$A$2:$AQ$1002,COLUMN(N85)-4,0))</f>
        <v>2</v>
      </c>
      <c r="O86" s="442">
        <f>IF($H86="已改造",VLOOKUP($A86+1000,改造信息!$A$2:$AQ$1002,COLUMN(O85)-4,0),VLOOKUP($A86,未改造信息!$A$2:$AQ$1002,COLUMN(O85)-4,0))</f>
        <v>14</v>
      </c>
      <c r="P86" s="442">
        <f>IF($H86="已改造",VLOOKUP($A86+1000,改造信息!$A$2:$AQ$1002,COLUMN(P85)-4,0),VLOOKUP($A86,未改造信息!$A$2:$AQ$1002,COLUMN(P85)-4,0))</f>
        <v>2</v>
      </c>
      <c r="Q86" s="442">
        <f>IF($H86="已改造",VLOOKUP($A86+1000,改造信息!$A$2:$AQ$1002,COLUMN(Q85)-4,0),VLOOKUP($A86,未改造信息!$A$2:$AQ$1002,COLUMN(Q85)-4,0))</f>
        <v>29</v>
      </c>
      <c r="R86" s="442">
        <f>IF($H86="已改造",VLOOKUP($A86+1000,改造信息!$A$2:$AQ$1002,COLUMN(R85)-4,0),VLOOKUP($A86,未改造信息!$A$2:$AQ$1002,COLUMN(R85)-4,0))</f>
        <v>20</v>
      </c>
      <c r="S86" s="442">
        <f>IF($H86="已改造",VLOOKUP($A86+1000,改造信息!$A$2:$AQ$1002,COLUMN(S85)-4,0),VLOOKUP($A86,未改造信息!$A$2:$AQ$1002,COLUMN(S85)-4,0))</f>
        <v>70</v>
      </c>
      <c r="T86" s="442">
        <f>IF($H86="已改造",VLOOKUP($A86+1000,改造信息!$A$2:$AQ$1002,COLUMN(T85)-4,0),VLOOKUP($A86,未改造信息!$A$2:$AQ$1002,COLUMN(T85)-4,0))</f>
        <v>45</v>
      </c>
      <c r="U86" s="442">
        <f>IF($H86="已改造",VLOOKUP($A86+1000,改造信息!$A$2:$AQ$1002,COLUMN(U85)-4,0),VLOOKUP($A86,未改造信息!$A$2:$AQ$1002,COLUMN(U85)-4,0))</f>
        <v>61</v>
      </c>
      <c r="V86" s="442">
        <f>IF($H86="已改造",VLOOKUP($A86+1000,改造信息!$A$2:$AQ$1002,COLUMN(V85)-4,0),VLOOKUP($A86,未改造信息!$A$2:$AQ$1002,COLUMN(V85)-4,0))</f>
        <v>16</v>
      </c>
      <c r="W86" s="442">
        <f>IF($H86="已改造",VLOOKUP($A86+1000,改造信息!$A$2:$AQ$1002,COLUMN(W85)-4,0),VLOOKUP($A86,未改造信息!$A$2:$AQ$1002,COLUMN(W85)-4,0))</f>
        <v>80</v>
      </c>
      <c r="X86" s="442">
        <f>IF($H86="已改造",VLOOKUP($A86+1000,改造信息!$A$2:$AQ$1002,COLUMN(X85)-4,0),VLOOKUP($A86,未改造信息!$A$2:$AQ$1002,COLUMN(X85)-4,0))</f>
        <v>87</v>
      </c>
      <c r="Y86" s="442">
        <f>IF($H86="已改造",VLOOKUP($A86+1000,改造信息!$A$2:$AQ$1002,COLUMN(Y85)-4,0),VLOOKUP($A86,未改造信息!$A$2:$AQ$1002,COLUMN(Y85)-4,0))</f>
        <v>10</v>
      </c>
      <c r="Z86" s="442">
        <f>IF($H86="已改造",VLOOKUP($A86+1000,改造信息!$A$2:$AQ$1002,COLUMN(Z85)-4,0),VLOOKUP($A86,未改造信息!$A$2:$AQ$1002,COLUMN(Z85)-4,0))</f>
        <v>36</v>
      </c>
      <c r="AA86" s="442" t="str">
        <f>IF($H86="已改造",VLOOKUP($A86+1000,改造信息!$A$2:$AQ$1002,COLUMN(AA85)-4,0),VLOOKUP($A86,未改造信息!$A$2:$AQ$1002,COLUMN(AA85)-4,0))</f>
        <v>短</v>
      </c>
      <c r="AB86" s="442">
        <f>IF($H86="已改造",VLOOKUP($A86+1000,改造信息!$A$2:$AQ$1002,COLUMN(AB85)-4,0),VLOOKUP($A86,未改造信息!$A$2:$AQ$1002,COLUMN(AB85)-4,0))</f>
        <v>0</v>
      </c>
      <c r="AC86" s="442">
        <f>IF($H86="已改造",VLOOKUP($A86+1000,改造信息!$A$2:$AQ$1002,COLUMN(AC85)-4,0),VLOOKUP($A86,未改造信息!$A$2:$AQ$1002,COLUMN(AC85)-4,0))</f>
        <v>0</v>
      </c>
      <c r="AD86" s="442">
        <f>IF($H86="已改造",VLOOKUP($A86+1000,改造信息!$A$2:$AQ$1002,COLUMN(AD85)-4,0),VLOOKUP($A86,未改造信息!$A$2:$AQ$1002,COLUMN(AD85)-4,0))</f>
        <v>2</v>
      </c>
      <c r="AE86" s="446" t="str">
        <f>IF($H86="已改造",VLOOKUP($A86+1000,改造信息!$A$2:$AQ$1002,COLUMN(AE85)-4,0),VLOOKUP($A86,未改造信息!$A$2:$AQ$1002,COLUMN(AE85)-4,0))</f>
        <v>E国双联4.7英寸炮</v>
      </c>
      <c r="AF86" s="445" t="s">
        <v>92</v>
      </c>
      <c r="AG86" s="445" t="s">
        <v>92</v>
      </c>
      <c r="AH86" s="442">
        <f>IF($H86="已改造",VLOOKUP($A86+1000,改造信息!$A$2:$AQ$1002,COLUMN(AH85)-6,0),VLOOKUP($A86,未改造信息!$A$2:$AQ$1002,COLUMN(AH85)-6,0))</f>
        <v>10</v>
      </c>
      <c r="AI86" s="442">
        <f>IF($H86="已改造",VLOOKUP($A86+1000,改造信息!$A$2:$AQ$1002,COLUMN(AI85)-6,0),VLOOKUP($A86,未改造信息!$A$2:$AQ$1002,COLUMN(AI85)-6,0))</f>
        <v>25</v>
      </c>
      <c r="AJ86" s="442">
        <f>IF($H86="已改造",VLOOKUP($A86+1000,改造信息!$A$2:$AQ$1002,COLUMN(AJ85)-6,0),VLOOKUP($A86,未改造信息!$A$2:$AQ$1002,COLUMN(AJ85)-6,0))</f>
        <v>0.48</v>
      </c>
      <c r="AK86" s="442">
        <f>IF($H86="已改造",VLOOKUP($A86+1000,改造信息!$A$2:$AQ$1002,COLUMN(AK85)-6,0),VLOOKUP($A86,未改造信息!$A$2:$AQ$1002,COLUMN(AK85)-6,0))</f>
        <v>0.9</v>
      </c>
      <c r="AL86" s="442">
        <f>IF($H86="已改造",VLOOKUP($A86+1000,改造信息!$A$2:$AQ$1002,COLUMN(AL85)-6,0),VLOOKUP($A86,未改造信息!$A$2:$AQ$1002,COLUMN(AL85)-6,0))</f>
        <v>0.5</v>
      </c>
      <c r="AM86" s="445" t="s">
        <v>92</v>
      </c>
      <c r="AN86" s="445" t="s">
        <v>92</v>
      </c>
      <c r="AO86" s="442">
        <f>IF($H86="已改造",VLOOKUP($A86+1000,改造信息!$A$2:$AQ$1002,COLUMN(AO85)-8,0),VLOOKUP($A86,未改造信息!$A$2:$AQ$1002,COLUMN(AO85)-8,0))</f>
        <v>2</v>
      </c>
      <c r="AP86" s="442">
        <f>IF($H86="已改造",VLOOKUP($A86+1000,改造信息!$A$2:$AQ$1002,COLUMN(AP85)-8,0),VLOOKUP($A86,未改造信息!$A$2:$AQ$1002,COLUMN(AP85)-8,0))</f>
        <v>4</v>
      </c>
      <c r="AQ86" s="442">
        <f>IF($H86="已改造",VLOOKUP($A86+1000,改造信息!$A$2:$AQ$1002,COLUMN(AQ85)-8,0),VLOOKUP($A86,未改造信息!$A$2:$AQ$1002,COLUMN(AQ85)-8,0))</f>
        <v>3</v>
      </c>
      <c r="AR86" s="442">
        <f>IF($H86="已改造",VLOOKUP($A86+1000,改造信息!$A$2:$AQ$1002,COLUMN(AR85)-8,0),VLOOKUP($A86,未改造信息!$A$2:$AQ$1002,COLUMN(AR85)-8,0))</f>
        <v>0</v>
      </c>
      <c r="AS86" s="442">
        <f>IF($H86="已改造",VLOOKUP($A86+1000,改造信息!$A$2:$AQ$1002,COLUMN(AS85)-8,0),VLOOKUP($A86,未改造信息!$A$2:$AQ$1002,COLUMN(AS85)-8,0))</f>
        <v>3</v>
      </c>
      <c r="AT86" s="442">
        <f>IF($H86="已改造",VLOOKUP($A86+1000,改造信息!$A$2:$AQ$1002,COLUMN(AT85)-8,0),VLOOKUP($A86,未改造信息!$A$2:$AQ$1002,COLUMN(AT85)-8,0))</f>
        <v>20</v>
      </c>
      <c r="AU86" s="442">
        <f>IF($H86="已改造",VLOOKUP($A86+1000,改造信息!$A$2:$AQ$1002,COLUMN(AU85)-8,0),VLOOKUP($A86,未改造信息!$A$2:$AQ$1002,COLUMN(AU85)-8,0))</f>
        <v>5</v>
      </c>
      <c r="AV86" s="442">
        <f>IF($H86="已改造",VLOOKUP($A86+1000,改造信息!$A$2:$AQ$1002,COLUMN(AV85)-8,0),VLOOKUP($A86,未改造信息!$A$2:$AQ$1002,COLUMN(AV85)-8,0))</f>
        <v>0</v>
      </c>
      <c r="AW86" s="445" t="s">
        <v>92</v>
      </c>
      <c r="AX86" s="445" t="s">
        <v>92</v>
      </c>
      <c r="AY86" s="442">
        <f>IF($H86="已改造",VLOOKUP($A86+1000,改造信息!$A$2:$AQ$1002,COLUMN(AY85)-10,0),VLOOKUP($A86,未改造信息!$A$2:$AQ$1002,COLUMN(AY85)-10,0))</f>
        <v>0</v>
      </c>
      <c r="AZ86" s="442">
        <f>IF($H86="已改造",VLOOKUP($A86+1000,改造信息!$A$2:$AQ$1002,COLUMN(AZ85)-10,0),VLOOKUP($A86,未改造信息!$A$2:$AQ$1002,COLUMN(AZ85)-10,0))</f>
        <v>0</v>
      </c>
      <c r="BA86" s="445" t="s">
        <v>92</v>
      </c>
      <c r="BB86" s="445" t="s">
        <v>92</v>
      </c>
      <c r="BC86" s="446" t="str">
        <f>IF($H86="尚未改造",VLOOKUP($A86,未改造信息!$A$2:$AQ$1002,COLUMN(BC85)-12,0),"0")</f>
        <v>等级41|驱逐核心3|弹200|铝200</v>
      </c>
      <c r="BD86" s="442">
        <f>VLOOKUP($A86,未改造信息!$A$2:$BA$1002,COLUMN(BD85)-12,0)</f>
        <v>0</v>
      </c>
      <c r="BE86" s="442" t="s">
        <v>98</v>
      </c>
      <c r="BF86" s="445" t="s">
        <v>92</v>
      </c>
      <c r="BG86" s="445" t="s">
        <v>92</v>
      </c>
      <c r="BH86" s="446"/>
      <c r="BI86" s="442"/>
      <c r="BK86" s="446"/>
      <c r="BL86" s="442"/>
      <c r="BN86" s="446"/>
      <c r="BO86" s="442"/>
      <c r="BQ86" s="445" t="s">
        <v>92</v>
      </c>
      <c r="BR86" s="442"/>
      <c r="BS86" s="442"/>
      <c r="BT86" s="442"/>
      <c r="BU86" s="442"/>
      <c r="BV86" s="442"/>
    </row>
    <row r="87" spans="1:74">
      <c r="A87" s="442">
        <v>85</v>
      </c>
      <c r="B87" s="442" t="str">
        <f>IF($H87="已改造",VLOOKUP($A87+1000,改造信息!$A$2:$AQ$1002,COLUMN(B86),0),VLOOKUP($A87,未改造信息!$A$2:$AQ$1002,COLUMN(B86),0))</f>
        <v>E</v>
      </c>
      <c r="C87" s="442" t="str">
        <f>IF($H87="已改造",VLOOKUP($A87+1000,改造信息!$A$2:$AQ$1002,COLUMN(C86),0),VLOOKUP($A87,未改造信息!$A$2:$AQ$1002,COLUMN(C86),0))</f>
        <v>驱逐舰</v>
      </c>
      <c r="D87" s="442">
        <f>IF($H87="已改造",VLOOKUP($A87+1000,改造信息!$A$2:$AQ$1002,COLUMN(D86),0),VLOOKUP($A87,未改造信息!$A$2:$AQ$1002,COLUMN(D86),0))</f>
        <v>2</v>
      </c>
      <c r="E87" s="442" t="str">
        <f>IF($H87="已改造",VLOOKUP($A87+1000,改造信息!$A$2:$AQ$1002,COLUMN(E86),0),VLOOKUP($A87,未改造信息!$A$2:$AQ$1002,COLUMN(E86),0))</f>
        <v>黑背豺</v>
      </c>
      <c r="F87" s="442" t="str">
        <f>VLOOKUP(A87,未改造信息!$A$2:$F$1000,COLUMN(F86),0)</f>
        <v>未拥有</v>
      </c>
      <c r="H87" s="442" t="str">
        <f>IF(COUNTIF(改造信息!$A$2:$A$196,A87+1000),IF(VLOOKUP(A87+1000,改造信息!$A$2:$F$502,6,0)="已拥有","已改造","尚未改造"),"未开放改造")</f>
        <v>尚未改造</v>
      </c>
      <c r="I87" s="442" t="str">
        <f t="shared" si="1"/>
        <v>E1~E2 打捞可获取</v>
      </c>
      <c r="J87" s="445" t="s">
        <v>92</v>
      </c>
      <c r="K87" s="442" t="str">
        <f>IF($H87="已改造",VLOOKUP($A87+1000,改造信息!$A$2:$AQ$1002,COLUMN(K86)-4,0),VLOOKUP($A87,未改造信息!$A$2:$AQ$1002,COLUMN(K86)-4,0))</f>
        <v>护卫舰</v>
      </c>
      <c r="L87" s="442" t="str">
        <f>IF($H87="已改造",VLOOKUP($A87+1000,改造信息!$A$2:$AQ$1002,COLUMN(L86)-4,0),VLOOKUP($A87,未改造信息!$A$2:$AQ$1002,COLUMN(L86)-4,0))</f>
        <v>小型舰</v>
      </c>
      <c r="M87" s="442">
        <f>IF($H87="已改造",VLOOKUP($A87+1000,改造信息!$A$2:$AQ$1002,COLUMN(M86)-4,0),VLOOKUP($A87,未改造信息!$A$2:$AQ$1002,COLUMN(M86)-4,0))</f>
        <v>1</v>
      </c>
      <c r="N87" s="442">
        <f>IF($H87="已改造",VLOOKUP($A87+1000,改造信息!$A$2:$AQ$1002,COLUMN(N86)-4,0),VLOOKUP($A87,未改造信息!$A$2:$AQ$1002,COLUMN(N86)-4,0))</f>
        <v>2</v>
      </c>
      <c r="O87" s="442">
        <f>IF($H87="已改造",VLOOKUP($A87+1000,改造信息!$A$2:$AQ$1002,COLUMN(O86)-4,0),VLOOKUP($A87,未改造信息!$A$2:$AQ$1002,COLUMN(O86)-4,0))</f>
        <v>14</v>
      </c>
      <c r="P87" s="442">
        <f>IF($H87="已改造",VLOOKUP($A87+1000,改造信息!$A$2:$AQ$1002,COLUMN(P86)-4,0),VLOOKUP($A87,未改造信息!$A$2:$AQ$1002,COLUMN(P86)-4,0))</f>
        <v>2</v>
      </c>
      <c r="Q87" s="442">
        <f>IF($H87="已改造",VLOOKUP($A87+1000,改造信息!$A$2:$AQ$1002,COLUMN(Q86)-4,0),VLOOKUP($A87,未改造信息!$A$2:$AQ$1002,COLUMN(Q86)-4,0))</f>
        <v>29</v>
      </c>
      <c r="R87" s="442">
        <f>IF($H87="已改造",VLOOKUP($A87+1000,改造信息!$A$2:$AQ$1002,COLUMN(R86)-4,0),VLOOKUP($A87,未改造信息!$A$2:$AQ$1002,COLUMN(R86)-4,0))</f>
        <v>20</v>
      </c>
      <c r="S87" s="442">
        <f>IF($H87="已改造",VLOOKUP($A87+1000,改造信息!$A$2:$AQ$1002,COLUMN(S86)-4,0),VLOOKUP($A87,未改造信息!$A$2:$AQ$1002,COLUMN(S86)-4,0))</f>
        <v>70</v>
      </c>
      <c r="T87" s="442">
        <f>IF($H87="已改造",VLOOKUP($A87+1000,改造信息!$A$2:$AQ$1002,COLUMN(T86)-4,0),VLOOKUP($A87,未改造信息!$A$2:$AQ$1002,COLUMN(T86)-4,0))</f>
        <v>45</v>
      </c>
      <c r="U87" s="442">
        <f>IF($H87="已改造",VLOOKUP($A87+1000,改造信息!$A$2:$AQ$1002,COLUMN(U86)-4,0),VLOOKUP($A87,未改造信息!$A$2:$AQ$1002,COLUMN(U86)-4,0))</f>
        <v>61</v>
      </c>
      <c r="V87" s="442">
        <f>IF($H87="已改造",VLOOKUP($A87+1000,改造信息!$A$2:$AQ$1002,COLUMN(V86)-4,0),VLOOKUP($A87,未改造信息!$A$2:$AQ$1002,COLUMN(V86)-4,0))</f>
        <v>16</v>
      </c>
      <c r="W87" s="442">
        <f>IF($H87="已改造",VLOOKUP($A87+1000,改造信息!$A$2:$AQ$1002,COLUMN(W86)-4,0),VLOOKUP($A87,未改造信息!$A$2:$AQ$1002,COLUMN(W86)-4,0))</f>
        <v>80</v>
      </c>
      <c r="X87" s="442">
        <f>IF($H87="已改造",VLOOKUP($A87+1000,改造信息!$A$2:$AQ$1002,COLUMN(X86)-4,0),VLOOKUP($A87,未改造信息!$A$2:$AQ$1002,COLUMN(X86)-4,0))</f>
        <v>87</v>
      </c>
      <c r="Y87" s="442">
        <f>IF($H87="已改造",VLOOKUP($A87+1000,改造信息!$A$2:$AQ$1002,COLUMN(Y86)-4,0),VLOOKUP($A87,未改造信息!$A$2:$AQ$1002,COLUMN(Y86)-4,0))</f>
        <v>10</v>
      </c>
      <c r="Z87" s="442">
        <f>IF($H87="已改造",VLOOKUP($A87+1000,改造信息!$A$2:$AQ$1002,COLUMN(Z86)-4,0),VLOOKUP($A87,未改造信息!$A$2:$AQ$1002,COLUMN(Z86)-4,0))</f>
        <v>36</v>
      </c>
      <c r="AA87" s="442" t="str">
        <f>IF($H87="已改造",VLOOKUP($A87+1000,改造信息!$A$2:$AQ$1002,COLUMN(AA86)-4,0),VLOOKUP($A87,未改造信息!$A$2:$AQ$1002,COLUMN(AA86)-4,0))</f>
        <v>短</v>
      </c>
      <c r="AB87" s="442">
        <f>IF($H87="已改造",VLOOKUP($A87+1000,改造信息!$A$2:$AQ$1002,COLUMN(AB86)-4,0),VLOOKUP($A87,未改造信息!$A$2:$AQ$1002,COLUMN(AB86)-4,0))</f>
        <v>0</v>
      </c>
      <c r="AC87" s="442">
        <f>IF($H87="已改造",VLOOKUP($A87+1000,改造信息!$A$2:$AQ$1002,COLUMN(AC86)-4,0),VLOOKUP($A87,未改造信息!$A$2:$AQ$1002,COLUMN(AC86)-4,0))</f>
        <v>0</v>
      </c>
      <c r="AD87" s="442">
        <f>IF($H87="已改造",VLOOKUP($A87+1000,改造信息!$A$2:$AQ$1002,COLUMN(AD86)-4,0),VLOOKUP($A87,未改造信息!$A$2:$AQ$1002,COLUMN(AD86)-4,0))</f>
        <v>2</v>
      </c>
      <c r="AE87" s="446" t="str">
        <f>IF($H87="已改造",VLOOKUP($A87+1000,改造信息!$A$2:$AQ$1002,COLUMN(AE86)-4,0),VLOOKUP($A87,未改造信息!$A$2:$AQ$1002,COLUMN(AE86)-4,0))</f>
        <v>E国双联4.7英寸炮</v>
      </c>
      <c r="AF87" s="445" t="s">
        <v>92</v>
      </c>
      <c r="AG87" s="445" t="s">
        <v>92</v>
      </c>
      <c r="AH87" s="442">
        <f>IF($H87="已改造",VLOOKUP($A87+1000,改造信息!$A$2:$AQ$1002,COLUMN(AH86)-6,0),VLOOKUP($A87,未改造信息!$A$2:$AQ$1002,COLUMN(AH86)-6,0))</f>
        <v>10</v>
      </c>
      <c r="AI87" s="442">
        <f>IF($H87="已改造",VLOOKUP($A87+1000,改造信息!$A$2:$AQ$1002,COLUMN(AI86)-6,0),VLOOKUP($A87,未改造信息!$A$2:$AQ$1002,COLUMN(AI86)-6,0))</f>
        <v>25</v>
      </c>
      <c r="AJ87" s="442">
        <f>IF($H87="已改造",VLOOKUP($A87+1000,改造信息!$A$2:$AQ$1002,COLUMN(AJ86)-6,0),VLOOKUP($A87,未改造信息!$A$2:$AQ$1002,COLUMN(AJ86)-6,0))</f>
        <v>0.48</v>
      </c>
      <c r="AK87" s="442">
        <f>IF($H87="已改造",VLOOKUP($A87+1000,改造信息!$A$2:$AQ$1002,COLUMN(AK86)-6,0),VLOOKUP($A87,未改造信息!$A$2:$AQ$1002,COLUMN(AK86)-6,0))</f>
        <v>0.9</v>
      </c>
      <c r="AL87" s="442">
        <f>IF($H87="已改造",VLOOKUP($A87+1000,改造信息!$A$2:$AQ$1002,COLUMN(AL86)-6,0),VLOOKUP($A87,未改造信息!$A$2:$AQ$1002,COLUMN(AL86)-6,0))</f>
        <v>0.5</v>
      </c>
      <c r="AM87" s="445" t="s">
        <v>92</v>
      </c>
      <c r="AN87" s="445" t="s">
        <v>92</v>
      </c>
      <c r="AO87" s="442">
        <f>IF($H87="已改造",VLOOKUP($A87+1000,改造信息!$A$2:$AQ$1002,COLUMN(AO86)-8,0),VLOOKUP($A87,未改造信息!$A$2:$AQ$1002,COLUMN(AO86)-8,0))</f>
        <v>2</v>
      </c>
      <c r="AP87" s="442">
        <f>IF($H87="已改造",VLOOKUP($A87+1000,改造信息!$A$2:$AQ$1002,COLUMN(AP86)-8,0),VLOOKUP($A87,未改造信息!$A$2:$AQ$1002,COLUMN(AP86)-8,0))</f>
        <v>4</v>
      </c>
      <c r="AQ87" s="442">
        <f>IF($H87="已改造",VLOOKUP($A87+1000,改造信息!$A$2:$AQ$1002,COLUMN(AQ86)-8,0),VLOOKUP($A87,未改造信息!$A$2:$AQ$1002,COLUMN(AQ86)-8,0))</f>
        <v>3</v>
      </c>
      <c r="AR87" s="442">
        <f>IF($H87="已改造",VLOOKUP($A87+1000,改造信息!$A$2:$AQ$1002,COLUMN(AR86)-8,0),VLOOKUP($A87,未改造信息!$A$2:$AQ$1002,COLUMN(AR86)-8,0))</f>
        <v>0</v>
      </c>
      <c r="AS87" s="442">
        <f>IF($H87="已改造",VLOOKUP($A87+1000,改造信息!$A$2:$AQ$1002,COLUMN(AS86)-8,0),VLOOKUP($A87,未改造信息!$A$2:$AQ$1002,COLUMN(AS86)-8,0))</f>
        <v>3</v>
      </c>
      <c r="AT87" s="442">
        <f>IF($H87="已改造",VLOOKUP($A87+1000,改造信息!$A$2:$AQ$1002,COLUMN(AT86)-8,0),VLOOKUP($A87,未改造信息!$A$2:$AQ$1002,COLUMN(AT86)-8,0))</f>
        <v>20</v>
      </c>
      <c r="AU87" s="442">
        <f>IF($H87="已改造",VLOOKUP($A87+1000,改造信息!$A$2:$AQ$1002,COLUMN(AU86)-8,0),VLOOKUP($A87,未改造信息!$A$2:$AQ$1002,COLUMN(AU86)-8,0))</f>
        <v>5</v>
      </c>
      <c r="AV87" s="442">
        <f>IF($H87="已改造",VLOOKUP($A87+1000,改造信息!$A$2:$AQ$1002,COLUMN(AV86)-8,0),VLOOKUP($A87,未改造信息!$A$2:$AQ$1002,COLUMN(AV86)-8,0))</f>
        <v>0</v>
      </c>
      <c r="AW87" s="445" t="s">
        <v>92</v>
      </c>
      <c r="AX87" s="445" t="s">
        <v>92</v>
      </c>
      <c r="AY87" s="442">
        <f>IF($H87="已改造",VLOOKUP($A87+1000,改造信息!$A$2:$AQ$1002,COLUMN(AY86)-10,0),VLOOKUP($A87,未改造信息!$A$2:$AQ$1002,COLUMN(AY86)-10,0))</f>
        <v>0</v>
      </c>
      <c r="AZ87" s="442">
        <f>IF($H87="已改造",VLOOKUP($A87+1000,改造信息!$A$2:$AQ$1002,COLUMN(AZ86)-10,0),VLOOKUP($A87,未改造信息!$A$2:$AQ$1002,COLUMN(AZ86)-10,0))</f>
        <v>0</v>
      </c>
      <c r="BA87" s="445" t="s">
        <v>92</v>
      </c>
      <c r="BB87" s="445" t="s">
        <v>92</v>
      </c>
      <c r="BC87" s="446" t="str">
        <f>IF($H87="尚未改造",VLOOKUP($A87,未改造信息!$A$2:$AQ$1002,COLUMN(BC86)-12,0),"0")</f>
        <v>等级40|驱逐核心5|油400|钢500</v>
      </c>
      <c r="BD87" s="442">
        <f>VLOOKUP($A87,未改造信息!$A$2:$BA$1002,COLUMN(BD86)-12,0)</f>
        <v>0</v>
      </c>
      <c r="BE87" s="442" t="s">
        <v>98</v>
      </c>
      <c r="BF87" s="445" t="s">
        <v>92</v>
      </c>
      <c r="BG87" s="445" t="s">
        <v>92</v>
      </c>
      <c r="BH87" s="446"/>
      <c r="BI87" s="442"/>
      <c r="BK87" s="446"/>
      <c r="BL87" s="442"/>
      <c r="BN87" s="446"/>
      <c r="BO87" s="442"/>
      <c r="BQ87" s="445" t="s">
        <v>92</v>
      </c>
      <c r="BR87" s="442"/>
      <c r="BS87" s="442"/>
      <c r="BT87" s="442"/>
      <c r="BU87" s="442"/>
      <c r="BV87" s="442"/>
    </row>
    <row r="88" spans="1:74">
      <c r="A88" s="442">
        <v>86</v>
      </c>
      <c r="B88" s="442" t="str">
        <f>IF($H88="已改造",VLOOKUP($A88+1000,改造信息!$A$2:$AQ$1002,COLUMN(B87),0),VLOOKUP($A88,未改造信息!$A$2:$AQ$1002,COLUMN(B87),0))</f>
        <v>E</v>
      </c>
      <c r="C88" s="442" t="str">
        <f>IF($H88="已改造",VLOOKUP($A88+1000,改造信息!$A$2:$AQ$1002,COLUMN(C87),0),VLOOKUP($A88,未改造信息!$A$2:$AQ$1002,COLUMN(C87),0))</f>
        <v>驱逐舰</v>
      </c>
      <c r="D88" s="442">
        <f>IF($H88="已改造",VLOOKUP($A88+1000,改造信息!$A$2:$AQ$1002,COLUMN(D87),0),VLOOKUP($A88,未改造信息!$A$2:$AQ$1002,COLUMN(D87),0))</f>
        <v>1</v>
      </c>
      <c r="E88" s="442" t="str">
        <f>IF($H88="已改造",VLOOKUP($A88+1000,改造信息!$A$2:$AQ$1002,COLUMN(E87),0),VLOOKUP($A88,未改造信息!$A$2:$AQ$1002,COLUMN(E87),0))</f>
        <v>哥萨克人</v>
      </c>
      <c r="F88" s="442" t="str">
        <f>VLOOKUP(A88,未改造信息!$A$2:$F$1000,COLUMN(F87),0)</f>
        <v>未拥有</v>
      </c>
      <c r="H88" s="442" t="str">
        <f>IF(COUNTIF(改造信息!$A$2:$A$196,A88+1000),IF(VLOOKUP(A88+1000,改造信息!$A$2:$F$502,6,0)="已拥有","已改造","尚未改造"),"未开放改造")</f>
        <v>尚未改造</v>
      </c>
      <c r="I88" s="442" t="str">
        <f t="shared" si="1"/>
        <v>仅打捞可获取</v>
      </c>
      <c r="J88" s="445" t="s">
        <v>92</v>
      </c>
      <c r="K88" s="442" t="str">
        <f>IF($H88="已改造",VLOOKUP($A88+1000,改造信息!$A$2:$AQ$1002,COLUMN(K87)-4,0),VLOOKUP($A88,未改造信息!$A$2:$AQ$1002,COLUMN(K87)-4,0))</f>
        <v>护卫舰</v>
      </c>
      <c r="L88" s="442" t="str">
        <f>IF($H88="已改造",VLOOKUP($A88+1000,改造信息!$A$2:$AQ$1002,COLUMN(L87)-4,0),VLOOKUP($A88,未改造信息!$A$2:$AQ$1002,COLUMN(L87)-4,0))</f>
        <v>小型舰</v>
      </c>
      <c r="M88" s="442">
        <f>IF($H88="已改造",VLOOKUP($A88+1000,改造信息!$A$2:$AQ$1002,COLUMN(M87)-4,0),VLOOKUP($A88,未改造信息!$A$2:$AQ$1002,COLUMN(M87)-4,0))</f>
        <v>1</v>
      </c>
      <c r="N88" s="442">
        <f>IF($H88="已改造",VLOOKUP($A88+1000,改造信息!$A$2:$AQ$1002,COLUMN(N87)-4,0),VLOOKUP($A88,未改造信息!$A$2:$AQ$1002,COLUMN(N87)-4,0))</f>
        <v>2</v>
      </c>
      <c r="O88" s="442">
        <f>IF($H88="已改造",VLOOKUP($A88+1000,改造信息!$A$2:$AQ$1002,COLUMN(O87)-4,0),VLOOKUP($A88,未改造信息!$A$2:$AQ$1002,COLUMN(O87)-4,0))</f>
        <v>17</v>
      </c>
      <c r="P88" s="442">
        <f>IF($H88="已改造",VLOOKUP($A88+1000,改造信息!$A$2:$AQ$1002,COLUMN(P87)-4,0),VLOOKUP($A88,未改造信息!$A$2:$AQ$1002,COLUMN(P87)-4,0))</f>
        <v>-1</v>
      </c>
      <c r="Q88" s="442">
        <f>IF($H88="已改造",VLOOKUP($A88+1000,改造信息!$A$2:$AQ$1002,COLUMN(Q87)-4,0),VLOOKUP($A88,未改造信息!$A$2:$AQ$1002,COLUMN(Q87)-4,0))</f>
        <v>33</v>
      </c>
      <c r="R88" s="442">
        <f>IF($H88="已改造",VLOOKUP($A88+1000,改造信息!$A$2:$AQ$1002,COLUMN(R87)-4,0),VLOOKUP($A88,未改造信息!$A$2:$AQ$1002,COLUMN(R87)-4,0))</f>
        <v>22</v>
      </c>
      <c r="S88" s="442">
        <f>IF($H88="已改造",VLOOKUP($A88+1000,改造信息!$A$2:$AQ$1002,COLUMN(S87)-4,0),VLOOKUP($A88,未改造信息!$A$2:$AQ$1002,COLUMN(S87)-4,0))</f>
        <v>62</v>
      </c>
      <c r="T88" s="442">
        <f>IF($H88="已改造",VLOOKUP($A88+1000,改造信息!$A$2:$AQ$1002,COLUMN(T87)-4,0),VLOOKUP($A88,未改造信息!$A$2:$AQ$1002,COLUMN(T87)-4,0))</f>
        <v>45</v>
      </c>
      <c r="U88" s="442">
        <f>IF($H88="已改造",VLOOKUP($A88+1000,改造信息!$A$2:$AQ$1002,COLUMN(U87)-4,0),VLOOKUP($A88,未改造信息!$A$2:$AQ$1002,COLUMN(U87)-4,0))</f>
        <v>59</v>
      </c>
      <c r="V88" s="442">
        <f>IF($H88="已改造",VLOOKUP($A88+1000,改造信息!$A$2:$AQ$1002,COLUMN(V87)-4,0),VLOOKUP($A88,未改造信息!$A$2:$AQ$1002,COLUMN(V87)-4,0))</f>
        <v>16</v>
      </c>
      <c r="W88" s="442">
        <f>IF($H88="已改造",VLOOKUP($A88+1000,改造信息!$A$2:$AQ$1002,COLUMN(W87)-4,0),VLOOKUP($A88,未改造信息!$A$2:$AQ$1002,COLUMN(W87)-4,0))</f>
        <v>80</v>
      </c>
      <c r="X88" s="442">
        <f>IF($H88="已改造",VLOOKUP($A88+1000,改造信息!$A$2:$AQ$1002,COLUMN(X87)-4,0),VLOOKUP($A88,未改造信息!$A$2:$AQ$1002,COLUMN(X87)-4,0))</f>
        <v>87</v>
      </c>
      <c r="Y88" s="442">
        <f>IF($H88="已改造",VLOOKUP($A88+1000,改造信息!$A$2:$AQ$1002,COLUMN(Y87)-4,0),VLOOKUP($A88,未改造信息!$A$2:$AQ$1002,COLUMN(Y87)-4,0))</f>
        <v>10</v>
      </c>
      <c r="Z88" s="442">
        <f>IF($H88="已改造",VLOOKUP($A88+1000,改造信息!$A$2:$AQ$1002,COLUMN(Z87)-4,0),VLOOKUP($A88,未改造信息!$A$2:$AQ$1002,COLUMN(Z87)-4,0))</f>
        <v>35.5</v>
      </c>
      <c r="AA88" s="442" t="str">
        <f>IF($H88="已改造",VLOOKUP($A88+1000,改造信息!$A$2:$AQ$1002,COLUMN(AA87)-4,0),VLOOKUP($A88,未改造信息!$A$2:$AQ$1002,COLUMN(AA87)-4,0))</f>
        <v>短</v>
      </c>
      <c r="AB88" s="442">
        <f>IF($H88="已改造",VLOOKUP($A88+1000,改造信息!$A$2:$AQ$1002,COLUMN(AB87)-4,0),VLOOKUP($A88,未改造信息!$A$2:$AQ$1002,COLUMN(AB87)-4,0))</f>
        <v>0</v>
      </c>
      <c r="AC88" s="442">
        <f>IF($H88="已改造",VLOOKUP($A88+1000,改造信息!$A$2:$AQ$1002,COLUMN(AC87)-4,0),VLOOKUP($A88,未改造信息!$A$2:$AQ$1002,COLUMN(AC87)-4,0))</f>
        <v>0</v>
      </c>
      <c r="AD88" s="442">
        <f>IF($H88="已改造",VLOOKUP($A88+1000,改造信息!$A$2:$AQ$1002,COLUMN(AD87)-4,0),VLOOKUP($A88,未改造信息!$A$2:$AQ$1002,COLUMN(AD87)-4,0))</f>
        <v>2</v>
      </c>
      <c r="AE88" s="446" t="str">
        <f>IF($H88="已改造",VLOOKUP($A88+1000,改造信息!$A$2:$AQ$1002,COLUMN(AE87)-4,0),VLOOKUP($A88,未改造信息!$A$2:$AQ$1002,COLUMN(AE87)-4,0))</f>
        <v>E国双联4.7英寸炮|四联533毫米鱼雷</v>
      </c>
      <c r="AF88" s="445" t="s">
        <v>92</v>
      </c>
      <c r="AG88" s="445" t="s">
        <v>92</v>
      </c>
      <c r="AH88" s="442">
        <f>IF($H88="已改造",VLOOKUP($A88+1000,改造信息!$A$2:$AQ$1002,COLUMN(AH87)-6,0),VLOOKUP($A88,未改造信息!$A$2:$AQ$1002,COLUMN(AH87)-6,0))</f>
        <v>10</v>
      </c>
      <c r="AI88" s="442">
        <f>IF($H88="已改造",VLOOKUP($A88+1000,改造信息!$A$2:$AQ$1002,COLUMN(AI87)-6,0),VLOOKUP($A88,未改造信息!$A$2:$AQ$1002,COLUMN(AI87)-6,0))</f>
        <v>25</v>
      </c>
      <c r="AJ88" s="442">
        <f>IF($H88="已改造",VLOOKUP($A88+1000,改造信息!$A$2:$AQ$1002,COLUMN(AJ87)-6,0),VLOOKUP($A88,未改造信息!$A$2:$AQ$1002,COLUMN(AJ87)-6,0))</f>
        <v>0.48</v>
      </c>
      <c r="AK88" s="442">
        <f>IF($H88="已改造",VLOOKUP($A88+1000,改造信息!$A$2:$AQ$1002,COLUMN(AK87)-6,0),VLOOKUP($A88,未改造信息!$A$2:$AQ$1002,COLUMN(AK87)-6,0))</f>
        <v>0.9</v>
      </c>
      <c r="AL88" s="442">
        <f>IF($H88="已改造",VLOOKUP($A88+1000,改造信息!$A$2:$AQ$1002,COLUMN(AL87)-6,0),VLOOKUP($A88,未改造信息!$A$2:$AQ$1002,COLUMN(AL87)-6,0))</f>
        <v>0.5</v>
      </c>
      <c r="AM88" s="445" t="s">
        <v>92</v>
      </c>
      <c r="AN88" s="445" t="s">
        <v>92</v>
      </c>
      <c r="AO88" s="442">
        <f>IF($H88="已改造",VLOOKUP($A88+1000,改造信息!$A$2:$AQ$1002,COLUMN(AO87)-8,0),VLOOKUP($A88,未改造信息!$A$2:$AQ$1002,COLUMN(AO87)-8,0))</f>
        <v>2</v>
      </c>
      <c r="AP88" s="442">
        <f>IF($H88="已改造",VLOOKUP($A88+1000,改造信息!$A$2:$AQ$1002,COLUMN(AP87)-8,0),VLOOKUP($A88,未改造信息!$A$2:$AQ$1002,COLUMN(AP87)-8,0))</f>
        <v>4</v>
      </c>
      <c r="AQ88" s="442">
        <f>IF($H88="已改造",VLOOKUP($A88+1000,改造信息!$A$2:$AQ$1002,COLUMN(AQ87)-8,0),VLOOKUP($A88,未改造信息!$A$2:$AQ$1002,COLUMN(AQ87)-8,0))</f>
        <v>3</v>
      </c>
      <c r="AR88" s="442">
        <f>IF($H88="已改造",VLOOKUP($A88+1000,改造信息!$A$2:$AQ$1002,COLUMN(AR87)-8,0),VLOOKUP($A88,未改造信息!$A$2:$AQ$1002,COLUMN(AR87)-8,0))</f>
        <v>0</v>
      </c>
      <c r="AS88" s="442">
        <f>IF($H88="已改造",VLOOKUP($A88+1000,改造信息!$A$2:$AQ$1002,COLUMN(AS87)-8,0),VLOOKUP($A88,未改造信息!$A$2:$AQ$1002,COLUMN(AS87)-8,0))</f>
        <v>3</v>
      </c>
      <c r="AT88" s="442">
        <f>IF($H88="已改造",VLOOKUP($A88+1000,改造信息!$A$2:$AQ$1002,COLUMN(AT87)-8,0),VLOOKUP($A88,未改造信息!$A$2:$AQ$1002,COLUMN(AT87)-8,0))</f>
        <v>12</v>
      </c>
      <c r="AU88" s="442">
        <f>IF($H88="已改造",VLOOKUP($A88+1000,改造信息!$A$2:$AQ$1002,COLUMN(AU87)-8,0),VLOOKUP($A88,未改造信息!$A$2:$AQ$1002,COLUMN(AU87)-8,0))</f>
        <v>7</v>
      </c>
      <c r="AV88" s="442">
        <f>IF($H88="已改造",VLOOKUP($A88+1000,改造信息!$A$2:$AQ$1002,COLUMN(AV87)-8,0),VLOOKUP($A88,未改造信息!$A$2:$AQ$1002,COLUMN(AV87)-8,0))</f>
        <v>0</v>
      </c>
      <c r="AW88" s="445" t="s">
        <v>92</v>
      </c>
      <c r="AX88" s="445" t="s">
        <v>92</v>
      </c>
      <c r="AY88" s="442">
        <f>IF($H88="已改造",VLOOKUP($A88+1000,改造信息!$A$2:$AQ$1002,COLUMN(AY87)-10,0),VLOOKUP($A88,未改造信息!$A$2:$AQ$1002,COLUMN(AY87)-10,0))</f>
        <v>0</v>
      </c>
      <c r="AZ88" s="442">
        <f>IF($H88="已改造",VLOOKUP($A88+1000,改造信息!$A$2:$AQ$1002,COLUMN(AZ87)-10,0),VLOOKUP($A88,未改造信息!$A$2:$AQ$1002,COLUMN(AZ87)-10,0))</f>
        <v>0</v>
      </c>
      <c r="BA88" s="445" t="s">
        <v>92</v>
      </c>
      <c r="BB88" s="445" t="s">
        <v>92</v>
      </c>
      <c r="BC88" s="446" t="str">
        <f>IF($H88="尚未改造",VLOOKUP($A88,未改造信息!$A$2:$AQ$1002,COLUMN(BC87)-12,0),"0")</f>
        <v>等级40|驱逐核心6|油420|弹220|钢600</v>
      </c>
      <c r="BD88" s="442">
        <f>VLOOKUP($A88,未改造信息!$A$2:$BA$1002,COLUMN(BD87)-12,0)</f>
        <v>0</v>
      </c>
      <c r="BE88" s="442" t="s">
        <v>94</v>
      </c>
      <c r="BF88" s="445" t="s">
        <v>92</v>
      </c>
      <c r="BG88" s="445" t="s">
        <v>92</v>
      </c>
      <c r="BH88" s="446"/>
      <c r="BI88" s="442"/>
      <c r="BK88" s="446"/>
      <c r="BL88" s="442"/>
      <c r="BN88" s="446"/>
      <c r="BO88" s="442"/>
      <c r="BQ88" s="445" t="s">
        <v>92</v>
      </c>
      <c r="BR88" s="442"/>
      <c r="BS88" s="442"/>
      <c r="BT88" s="442"/>
      <c r="BU88" s="442"/>
      <c r="BV88" s="442"/>
    </row>
    <row r="89" spans="1:74">
      <c r="A89" s="442">
        <v>87</v>
      </c>
      <c r="B89" s="442" t="str">
        <f>IF($H89="已改造",VLOOKUP($A89+1000,改造信息!$A$2:$AQ$1002,COLUMN(B88),0),VLOOKUP($A89,未改造信息!$A$2:$AQ$1002,COLUMN(B88),0))</f>
        <v>E</v>
      </c>
      <c r="C89" s="442" t="str">
        <f>IF($H89="已改造",VLOOKUP($A89+1000,改造信息!$A$2:$AQ$1002,COLUMN(C88),0),VLOOKUP($A89,未改造信息!$A$2:$AQ$1002,COLUMN(C88),0))</f>
        <v>驱逐舰</v>
      </c>
      <c r="D89" s="442">
        <f>IF($H89="已改造",VLOOKUP($A89+1000,改造信息!$A$2:$AQ$1002,COLUMN(D88),0),VLOOKUP($A89,未改造信息!$A$2:$AQ$1002,COLUMN(D88),0))</f>
        <v>1</v>
      </c>
      <c r="E89" s="442" t="str">
        <f>IF($H89="已改造",VLOOKUP($A89+1000,改造信息!$A$2:$AQ$1002,COLUMN(E88),0),VLOOKUP($A89,未改造信息!$A$2:$AQ$1002,COLUMN(E88),0))</f>
        <v>爱斯基摩人</v>
      </c>
      <c r="F89" s="442" t="str">
        <f>VLOOKUP(A89,未改造信息!$A$2:$F$1000,COLUMN(F88),0)</f>
        <v>未拥有</v>
      </c>
      <c r="H89" s="442" t="str">
        <f>IF(COUNTIF(改造信息!$A$2:$A$196,A89+1000),IF(VLOOKUP(A89+1000,改造信息!$A$2:$F$502,6,0)="已拥有","已改造","尚未改造"),"未开放改造")</f>
        <v>尚未改造</v>
      </c>
      <c r="I89" s="442" t="str">
        <f t="shared" si="1"/>
        <v>仅打捞可获取</v>
      </c>
      <c r="J89" s="445" t="s">
        <v>92</v>
      </c>
      <c r="K89" s="442" t="str">
        <f>IF($H89="已改造",VLOOKUP($A89+1000,改造信息!$A$2:$AQ$1002,COLUMN(K88)-4,0),VLOOKUP($A89,未改造信息!$A$2:$AQ$1002,COLUMN(K88)-4,0))</f>
        <v>护卫舰</v>
      </c>
      <c r="L89" s="442" t="str">
        <f>IF($H89="已改造",VLOOKUP($A89+1000,改造信息!$A$2:$AQ$1002,COLUMN(L88)-4,0),VLOOKUP($A89,未改造信息!$A$2:$AQ$1002,COLUMN(L88)-4,0))</f>
        <v>小型舰</v>
      </c>
      <c r="M89" s="442">
        <f>IF($H89="已改造",VLOOKUP($A89+1000,改造信息!$A$2:$AQ$1002,COLUMN(M88)-4,0),VLOOKUP($A89,未改造信息!$A$2:$AQ$1002,COLUMN(M88)-4,0))</f>
        <v>1</v>
      </c>
      <c r="N89" s="442">
        <f>IF($H89="已改造",VLOOKUP($A89+1000,改造信息!$A$2:$AQ$1002,COLUMN(N88)-4,0),VLOOKUP($A89,未改造信息!$A$2:$AQ$1002,COLUMN(N88)-4,0))</f>
        <v>2</v>
      </c>
      <c r="O89" s="442">
        <f>IF($H89="已改造",VLOOKUP($A89+1000,改造信息!$A$2:$AQ$1002,COLUMN(O88)-4,0),VLOOKUP($A89,未改造信息!$A$2:$AQ$1002,COLUMN(O88)-4,0))</f>
        <v>17</v>
      </c>
      <c r="P89" s="442">
        <f>IF($H89="已改造",VLOOKUP($A89+1000,改造信息!$A$2:$AQ$1002,COLUMN(P88)-4,0),VLOOKUP($A89,未改造信息!$A$2:$AQ$1002,COLUMN(P88)-4,0))</f>
        <v>-1</v>
      </c>
      <c r="Q89" s="442">
        <f>IF($H89="已改造",VLOOKUP($A89+1000,改造信息!$A$2:$AQ$1002,COLUMN(Q88)-4,0),VLOOKUP($A89,未改造信息!$A$2:$AQ$1002,COLUMN(Q88)-4,0))</f>
        <v>33</v>
      </c>
      <c r="R89" s="442">
        <f>IF($H89="已改造",VLOOKUP($A89+1000,改造信息!$A$2:$AQ$1002,COLUMN(R88)-4,0),VLOOKUP($A89,未改造信息!$A$2:$AQ$1002,COLUMN(R88)-4,0))</f>
        <v>22</v>
      </c>
      <c r="S89" s="442">
        <f>IF($H89="已改造",VLOOKUP($A89+1000,改造信息!$A$2:$AQ$1002,COLUMN(S88)-4,0),VLOOKUP($A89,未改造信息!$A$2:$AQ$1002,COLUMN(S88)-4,0))</f>
        <v>62</v>
      </c>
      <c r="T89" s="442">
        <f>IF($H89="已改造",VLOOKUP($A89+1000,改造信息!$A$2:$AQ$1002,COLUMN(T88)-4,0),VLOOKUP($A89,未改造信息!$A$2:$AQ$1002,COLUMN(T88)-4,0))</f>
        <v>45</v>
      </c>
      <c r="U89" s="442">
        <f>IF($H89="已改造",VLOOKUP($A89+1000,改造信息!$A$2:$AQ$1002,COLUMN(U88)-4,0),VLOOKUP($A89,未改造信息!$A$2:$AQ$1002,COLUMN(U88)-4,0))</f>
        <v>59</v>
      </c>
      <c r="V89" s="442">
        <f>IF($H89="已改造",VLOOKUP($A89+1000,改造信息!$A$2:$AQ$1002,COLUMN(V88)-4,0),VLOOKUP($A89,未改造信息!$A$2:$AQ$1002,COLUMN(V88)-4,0))</f>
        <v>16</v>
      </c>
      <c r="W89" s="442">
        <f>IF($H89="已改造",VLOOKUP($A89+1000,改造信息!$A$2:$AQ$1002,COLUMN(W88)-4,0),VLOOKUP($A89,未改造信息!$A$2:$AQ$1002,COLUMN(W88)-4,0))</f>
        <v>80</v>
      </c>
      <c r="X89" s="442">
        <f>IF($H89="已改造",VLOOKUP($A89+1000,改造信息!$A$2:$AQ$1002,COLUMN(X88)-4,0),VLOOKUP($A89,未改造信息!$A$2:$AQ$1002,COLUMN(X88)-4,0))</f>
        <v>87</v>
      </c>
      <c r="Y89" s="442">
        <f>IF($H89="已改造",VLOOKUP($A89+1000,改造信息!$A$2:$AQ$1002,COLUMN(Y88)-4,0),VLOOKUP($A89,未改造信息!$A$2:$AQ$1002,COLUMN(Y88)-4,0))</f>
        <v>15</v>
      </c>
      <c r="Z89" s="442">
        <f>IF($H89="已改造",VLOOKUP($A89+1000,改造信息!$A$2:$AQ$1002,COLUMN(Z88)-4,0),VLOOKUP($A89,未改造信息!$A$2:$AQ$1002,COLUMN(Z88)-4,0))</f>
        <v>35.5</v>
      </c>
      <c r="AA89" s="442" t="str">
        <f>IF($H89="已改造",VLOOKUP($A89+1000,改造信息!$A$2:$AQ$1002,COLUMN(AA88)-4,0),VLOOKUP($A89,未改造信息!$A$2:$AQ$1002,COLUMN(AA88)-4,0))</f>
        <v>短</v>
      </c>
      <c r="AB89" s="442">
        <f>IF($H89="已改造",VLOOKUP($A89+1000,改造信息!$A$2:$AQ$1002,COLUMN(AB88)-4,0),VLOOKUP($A89,未改造信息!$A$2:$AQ$1002,COLUMN(AB88)-4,0))</f>
        <v>0</v>
      </c>
      <c r="AC89" s="442">
        <f>IF($H89="已改造",VLOOKUP($A89+1000,改造信息!$A$2:$AQ$1002,COLUMN(AC88)-4,0),VLOOKUP($A89,未改造信息!$A$2:$AQ$1002,COLUMN(AC88)-4,0))</f>
        <v>0</v>
      </c>
      <c r="AD89" s="442">
        <f>IF($H89="已改造",VLOOKUP($A89+1000,改造信息!$A$2:$AQ$1002,COLUMN(AD88)-4,0),VLOOKUP($A89,未改造信息!$A$2:$AQ$1002,COLUMN(AD88)-4,0))</f>
        <v>2</v>
      </c>
      <c r="AE89" s="446" t="str">
        <f>IF($H89="已改造",VLOOKUP($A89+1000,改造信息!$A$2:$AQ$1002,COLUMN(AE88)-4,0),VLOOKUP($A89,未改造信息!$A$2:$AQ$1002,COLUMN(AE88)-4,0))</f>
        <v>E国双联4.7英寸炮</v>
      </c>
      <c r="AF89" s="445" t="s">
        <v>92</v>
      </c>
      <c r="AG89" s="445" t="s">
        <v>92</v>
      </c>
      <c r="AH89" s="442">
        <f>IF($H89="已改造",VLOOKUP($A89+1000,改造信息!$A$2:$AQ$1002,COLUMN(AH88)-6,0),VLOOKUP($A89,未改造信息!$A$2:$AQ$1002,COLUMN(AH88)-6,0))</f>
        <v>10</v>
      </c>
      <c r="AI89" s="442">
        <f>IF($H89="已改造",VLOOKUP($A89+1000,改造信息!$A$2:$AQ$1002,COLUMN(AI88)-6,0),VLOOKUP($A89,未改造信息!$A$2:$AQ$1002,COLUMN(AI88)-6,0))</f>
        <v>25</v>
      </c>
      <c r="AJ89" s="442">
        <f>IF($H89="已改造",VLOOKUP($A89+1000,改造信息!$A$2:$AQ$1002,COLUMN(AJ88)-6,0),VLOOKUP($A89,未改造信息!$A$2:$AQ$1002,COLUMN(AJ88)-6,0))</f>
        <v>0.48</v>
      </c>
      <c r="AK89" s="442">
        <f>IF($H89="已改造",VLOOKUP($A89+1000,改造信息!$A$2:$AQ$1002,COLUMN(AK88)-6,0),VLOOKUP($A89,未改造信息!$A$2:$AQ$1002,COLUMN(AK88)-6,0))</f>
        <v>0.9</v>
      </c>
      <c r="AL89" s="442">
        <f>IF($H89="已改造",VLOOKUP($A89+1000,改造信息!$A$2:$AQ$1002,COLUMN(AL88)-6,0),VLOOKUP($A89,未改造信息!$A$2:$AQ$1002,COLUMN(AL88)-6,0))</f>
        <v>0.5</v>
      </c>
      <c r="AM89" s="445" t="s">
        <v>92</v>
      </c>
      <c r="AN89" s="445" t="s">
        <v>92</v>
      </c>
      <c r="AO89" s="442">
        <f>IF($H89="已改造",VLOOKUP($A89+1000,改造信息!$A$2:$AQ$1002,COLUMN(AO88)-8,0),VLOOKUP($A89,未改造信息!$A$2:$AQ$1002,COLUMN(AO88)-8,0))</f>
        <v>2</v>
      </c>
      <c r="AP89" s="442">
        <f>IF($H89="已改造",VLOOKUP($A89+1000,改造信息!$A$2:$AQ$1002,COLUMN(AP88)-8,0),VLOOKUP($A89,未改造信息!$A$2:$AQ$1002,COLUMN(AP88)-8,0))</f>
        <v>4</v>
      </c>
      <c r="AQ89" s="442">
        <f>IF($H89="已改造",VLOOKUP($A89+1000,改造信息!$A$2:$AQ$1002,COLUMN(AQ88)-8,0),VLOOKUP($A89,未改造信息!$A$2:$AQ$1002,COLUMN(AQ88)-8,0))</f>
        <v>3</v>
      </c>
      <c r="AR89" s="442">
        <f>IF($H89="已改造",VLOOKUP($A89+1000,改造信息!$A$2:$AQ$1002,COLUMN(AR88)-8,0),VLOOKUP($A89,未改造信息!$A$2:$AQ$1002,COLUMN(AR88)-8,0))</f>
        <v>0</v>
      </c>
      <c r="AS89" s="442">
        <f>IF($H89="已改造",VLOOKUP($A89+1000,改造信息!$A$2:$AQ$1002,COLUMN(AS88)-8,0),VLOOKUP($A89,未改造信息!$A$2:$AQ$1002,COLUMN(AS88)-8,0))</f>
        <v>3</v>
      </c>
      <c r="AT89" s="442">
        <f>IF($H89="已改造",VLOOKUP($A89+1000,改造信息!$A$2:$AQ$1002,COLUMN(AT88)-8,0),VLOOKUP($A89,未改造信息!$A$2:$AQ$1002,COLUMN(AT88)-8,0))</f>
        <v>12</v>
      </c>
      <c r="AU89" s="442">
        <f>IF($H89="已改造",VLOOKUP($A89+1000,改造信息!$A$2:$AQ$1002,COLUMN(AU88)-8,0),VLOOKUP($A89,未改造信息!$A$2:$AQ$1002,COLUMN(AU88)-8,0))</f>
        <v>7</v>
      </c>
      <c r="AV89" s="442">
        <f>IF($H89="已改造",VLOOKUP($A89+1000,改造信息!$A$2:$AQ$1002,COLUMN(AV88)-8,0),VLOOKUP($A89,未改造信息!$A$2:$AQ$1002,COLUMN(AV88)-8,0))</f>
        <v>0</v>
      </c>
      <c r="AW89" s="445" t="s">
        <v>92</v>
      </c>
      <c r="AX89" s="445" t="s">
        <v>92</v>
      </c>
      <c r="AY89" s="442">
        <f>IF($H89="已改造",VLOOKUP($A89+1000,改造信息!$A$2:$AQ$1002,COLUMN(AY88)-10,0),VLOOKUP($A89,未改造信息!$A$2:$AQ$1002,COLUMN(AY88)-10,0))</f>
        <v>0</v>
      </c>
      <c r="AZ89" s="442">
        <f>IF($H89="已改造",VLOOKUP($A89+1000,改造信息!$A$2:$AQ$1002,COLUMN(AZ88)-10,0),VLOOKUP($A89,未改造信息!$A$2:$AQ$1002,COLUMN(AZ88)-10,0))</f>
        <v>0</v>
      </c>
      <c r="BA89" s="445" t="s">
        <v>92</v>
      </c>
      <c r="BB89" s="445" t="s">
        <v>92</v>
      </c>
      <c r="BC89" s="446" t="str">
        <f>IF($H89="尚未改造",VLOOKUP($A89,未改造信息!$A$2:$AQ$1002,COLUMN(BC88)-12,0),"0")</f>
        <v>等级25|驱逐核心3|弹150|钢200</v>
      </c>
      <c r="BD89" s="442">
        <f>VLOOKUP($A89,未改造信息!$A$2:$BA$1002,COLUMN(BD88)-12,0)</f>
        <v>0</v>
      </c>
      <c r="BE89" s="442" t="s">
        <v>94</v>
      </c>
      <c r="BF89" s="445" t="s">
        <v>92</v>
      </c>
      <c r="BG89" s="445" t="s">
        <v>92</v>
      </c>
      <c r="BH89" s="446"/>
      <c r="BI89" s="442"/>
      <c r="BK89" s="446"/>
      <c r="BL89" s="442"/>
      <c r="BN89" s="446"/>
      <c r="BO89" s="442"/>
      <c r="BQ89" s="445" t="s">
        <v>92</v>
      </c>
      <c r="BR89" s="442"/>
      <c r="BS89" s="442"/>
      <c r="BT89" s="442"/>
      <c r="BU89" s="442"/>
      <c r="BV89" s="442"/>
    </row>
    <row r="90" spans="1:74">
      <c r="A90" s="442">
        <v>88</v>
      </c>
      <c r="B90" s="442" t="str">
        <f>IF($H90="已改造",VLOOKUP($A90+1000,改造信息!$A$2:$AQ$1002,COLUMN(B89),0),VLOOKUP($A90,未改造信息!$A$2:$AQ$1002,COLUMN(B89),0))</f>
        <v>E</v>
      </c>
      <c r="C90" s="442" t="str">
        <f>IF($H90="已改造",VLOOKUP($A90+1000,改造信息!$A$2:$AQ$1002,COLUMN(C89),0),VLOOKUP($A90,未改造信息!$A$2:$AQ$1002,COLUMN(C89),0))</f>
        <v>驱逐舰</v>
      </c>
      <c r="D90" s="442">
        <f>IF($H90="已改造",VLOOKUP($A90+1000,改造信息!$A$2:$AQ$1002,COLUMN(D89),0),VLOOKUP($A90,未改造信息!$A$2:$AQ$1002,COLUMN(D89),0))</f>
        <v>1</v>
      </c>
      <c r="E90" s="442" t="str">
        <f>IF($H90="已改造",VLOOKUP($A90+1000,改造信息!$A$2:$AQ$1002,COLUMN(E89),0),VLOOKUP($A90,未改造信息!$A$2:$AQ$1002,COLUMN(E89),0))</f>
        <v>旁遮普人</v>
      </c>
      <c r="F90" s="442" t="str">
        <f>VLOOKUP(A90,未改造信息!$A$2:$F$1000,COLUMN(F89),0)</f>
        <v>未拥有</v>
      </c>
      <c r="H90" s="442" t="str">
        <f>IF(COUNTIF(改造信息!$A$2:$A$196,A90+1000),IF(VLOOKUP(A90+1000,改造信息!$A$2:$F$502,6,0)="已拥有","已改造","尚未改造"),"未开放改造")</f>
        <v>尚未改造</v>
      </c>
      <c r="I90" s="442" t="str">
        <f t="shared" si="1"/>
        <v>仅打捞可获取</v>
      </c>
      <c r="J90" s="445" t="s">
        <v>92</v>
      </c>
      <c r="K90" s="442" t="str">
        <f>IF($H90="已改造",VLOOKUP($A90+1000,改造信息!$A$2:$AQ$1002,COLUMN(K89)-4,0),VLOOKUP($A90,未改造信息!$A$2:$AQ$1002,COLUMN(K89)-4,0))</f>
        <v>护卫舰</v>
      </c>
      <c r="L90" s="442" t="str">
        <f>IF($H90="已改造",VLOOKUP($A90+1000,改造信息!$A$2:$AQ$1002,COLUMN(L89)-4,0),VLOOKUP($A90,未改造信息!$A$2:$AQ$1002,COLUMN(L89)-4,0))</f>
        <v>小型舰</v>
      </c>
      <c r="M90" s="442">
        <f>IF($H90="已改造",VLOOKUP($A90+1000,改造信息!$A$2:$AQ$1002,COLUMN(M89)-4,0),VLOOKUP($A90,未改造信息!$A$2:$AQ$1002,COLUMN(M89)-4,0))</f>
        <v>1</v>
      </c>
      <c r="N90" s="442">
        <f>IF($H90="已改造",VLOOKUP($A90+1000,改造信息!$A$2:$AQ$1002,COLUMN(N89)-4,0),VLOOKUP($A90,未改造信息!$A$2:$AQ$1002,COLUMN(N89)-4,0))</f>
        <v>2</v>
      </c>
      <c r="O90" s="442">
        <f>IF($H90="已改造",VLOOKUP($A90+1000,改造信息!$A$2:$AQ$1002,COLUMN(O89)-4,0),VLOOKUP($A90,未改造信息!$A$2:$AQ$1002,COLUMN(O89)-4,0))</f>
        <v>17</v>
      </c>
      <c r="P90" s="442">
        <f>IF($H90="已改造",VLOOKUP($A90+1000,改造信息!$A$2:$AQ$1002,COLUMN(P89)-4,0),VLOOKUP($A90,未改造信息!$A$2:$AQ$1002,COLUMN(P89)-4,0))</f>
        <v>-1</v>
      </c>
      <c r="Q90" s="442">
        <f>IF($H90="已改造",VLOOKUP($A90+1000,改造信息!$A$2:$AQ$1002,COLUMN(Q89)-4,0),VLOOKUP($A90,未改造信息!$A$2:$AQ$1002,COLUMN(Q89)-4,0))</f>
        <v>33</v>
      </c>
      <c r="R90" s="442">
        <f>IF($H90="已改造",VLOOKUP($A90+1000,改造信息!$A$2:$AQ$1002,COLUMN(R89)-4,0),VLOOKUP($A90,未改造信息!$A$2:$AQ$1002,COLUMN(R89)-4,0))</f>
        <v>22</v>
      </c>
      <c r="S90" s="442">
        <f>IF($H90="已改造",VLOOKUP($A90+1000,改造信息!$A$2:$AQ$1002,COLUMN(S89)-4,0),VLOOKUP($A90,未改造信息!$A$2:$AQ$1002,COLUMN(S89)-4,0))</f>
        <v>62</v>
      </c>
      <c r="T90" s="442">
        <f>IF($H90="已改造",VLOOKUP($A90+1000,改造信息!$A$2:$AQ$1002,COLUMN(T89)-4,0),VLOOKUP($A90,未改造信息!$A$2:$AQ$1002,COLUMN(T89)-4,0))</f>
        <v>45</v>
      </c>
      <c r="U90" s="442">
        <f>IF($H90="已改造",VLOOKUP($A90+1000,改造信息!$A$2:$AQ$1002,COLUMN(U89)-4,0),VLOOKUP($A90,未改造信息!$A$2:$AQ$1002,COLUMN(U89)-4,0))</f>
        <v>59</v>
      </c>
      <c r="V90" s="442">
        <f>IF($H90="已改造",VLOOKUP($A90+1000,改造信息!$A$2:$AQ$1002,COLUMN(V89)-4,0),VLOOKUP($A90,未改造信息!$A$2:$AQ$1002,COLUMN(V89)-4,0))</f>
        <v>16</v>
      </c>
      <c r="W90" s="442">
        <f>IF($H90="已改造",VLOOKUP($A90+1000,改造信息!$A$2:$AQ$1002,COLUMN(W89)-4,0),VLOOKUP($A90,未改造信息!$A$2:$AQ$1002,COLUMN(W89)-4,0))</f>
        <v>80</v>
      </c>
      <c r="X90" s="442">
        <f>IF($H90="已改造",VLOOKUP($A90+1000,改造信息!$A$2:$AQ$1002,COLUMN(X89)-4,0),VLOOKUP($A90,未改造信息!$A$2:$AQ$1002,COLUMN(X89)-4,0))</f>
        <v>87</v>
      </c>
      <c r="Y90" s="442">
        <f>IF($H90="已改造",VLOOKUP($A90+1000,改造信息!$A$2:$AQ$1002,COLUMN(Y89)-4,0),VLOOKUP($A90,未改造信息!$A$2:$AQ$1002,COLUMN(Y89)-4,0))</f>
        <v>8</v>
      </c>
      <c r="Z90" s="442">
        <f>IF($H90="已改造",VLOOKUP($A90+1000,改造信息!$A$2:$AQ$1002,COLUMN(Z89)-4,0),VLOOKUP($A90,未改造信息!$A$2:$AQ$1002,COLUMN(Z89)-4,0))</f>
        <v>35.5</v>
      </c>
      <c r="AA90" s="442" t="str">
        <f>IF($H90="已改造",VLOOKUP($A90+1000,改造信息!$A$2:$AQ$1002,COLUMN(AA89)-4,0),VLOOKUP($A90,未改造信息!$A$2:$AQ$1002,COLUMN(AA89)-4,0))</f>
        <v>短</v>
      </c>
      <c r="AB90" s="442">
        <f>IF($H90="已改造",VLOOKUP($A90+1000,改造信息!$A$2:$AQ$1002,COLUMN(AB89)-4,0),VLOOKUP($A90,未改造信息!$A$2:$AQ$1002,COLUMN(AB89)-4,0))</f>
        <v>0</v>
      </c>
      <c r="AC90" s="442">
        <f>IF($H90="已改造",VLOOKUP($A90+1000,改造信息!$A$2:$AQ$1002,COLUMN(AC89)-4,0),VLOOKUP($A90,未改造信息!$A$2:$AQ$1002,COLUMN(AC89)-4,0))</f>
        <v>0</v>
      </c>
      <c r="AD90" s="442">
        <f>IF($H90="已改造",VLOOKUP($A90+1000,改造信息!$A$2:$AQ$1002,COLUMN(AD89)-4,0),VLOOKUP($A90,未改造信息!$A$2:$AQ$1002,COLUMN(AD89)-4,0))</f>
        <v>2</v>
      </c>
      <c r="AE90" s="446" t="str">
        <f>IF($H90="已改造",VLOOKUP($A90+1000,改造信息!$A$2:$AQ$1002,COLUMN(AE89)-4,0),VLOOKUP($A90,未改造信息!$A$2:$AQ$1002,COLUMN(AE89)-4,0))</f>
        <v>E国双联4.7英寸炮</v>
      </c>
      <c r="AF90" s="445" t="s">
        <v>92</v>
      </c>
      <c r="AG90" s="445" t="s">
        <v>92</v>
      </c>
      <c r="AH90" s="442">
        <f>IF($H90="已改造",VLOOKUP($A90+1000,改造信息!$A$2:$AQ$1002,COLUMN(AH89)-6,0),VLOOKUP($A90,未改造信息!$A$2:$AQ$1002,COLUMN(AH89)-6,0))</f>
        <v>10</v>
      </c>
      <c r="AI90" s="442">
        <f>IF($H90="已改造",VLOOKUP($A90+1000,改造信息!$A$2:$AQ$1002,COLUMN(AI89)-6,0),VLOOKUP($A90,未改造信息!$A$2:$AQ$1002,COLUMN(AI89)-6,0))</f>
        <v>25</v>
      </c>
      <c r="AJ90" s="442">
        <f>IF($H90="已改造",VLOOKUP($A90+1000,改造信息!$A$2:$AQ$1002,COLUMN(AJ89)-6,0),VLOOKUP($A90,未改造信息!$A$2:$AQ$1002,COLUMN(AJ89)-6,0))</f>
        <v>0.48</v>
      </c>
      <c r="AK90" s="442">
        <f>IF($H90="已改造",VLOOKUP($A90+1000,改造信息!$A$2:$AQ$1002,COLUMN(AK89)-6,0),VLOOKUP($A90,未改造信息!$A$2:$AQ$1002,COLUMN(AK89)-6,0))</f>
        <v>0.9</v>
      </c>
      <c r="AL90" s="442">
        <f>IF($H90="已改造",VLOOKUP($A90+1000,改造信息!$A$2:$AQ$1002,COLUMN(AL89)-6,0),VLOOKUP($A90,未改造信息!$A$2:$AQ$1002,COLUMN(AL89)-6,0))</f>
        <v>0.5</v>
      </c>
      <c r="AM90" s="445" t="s">
        <v>92</v>
      </c>
      <c r="AN90" s="445" t="s">
        <v>92</v>
      </c>
      <c r="AO90" s="442">
        <f>IF($H90="已改造",VLOOKUP($A90+1000,改造信息!$A$2:$AQ$1002,COLUMN(AO89)-8,0),VLOOKUP($A90,未改造信息!$A$2:$AQ$1002,COLUMN(AO89)-8,0))</f>
        <v>2</v>
      </c>
      <c r="AP90" s="442">
        <f>IF($H90="已改造",VLOOKUP($A90+1000,改造信息!$A$2:$AQ$1002,COLUMN(AP89)-8,0),VLOOKUP($A90,未改造信息!$A$2:$AQ$1002,COLUMN(AP89)-8,0))</f>
        <v>4</v>
      </c>
      <c r="AQ90" s="442">
        <f>IF($H90="已改造",VLOOKUP($A90+1000,改造信息!$A$2:$AQ$1002,COLUMN(AQ89)-8,0),VLOOKUP($A90,未改造信息!$A$2:$AQ$1002,COLUMN(AQ89)-8,0))</f>
        <v>3</v>
      </c>
      <c r="AR90" s="442">
        <f>IF($H90="已改造",VLOOKUP($A90+1000,改造信息!$A$2:$AQ$1002,COLUMN(AR89)-8,0),VLOOKUP($A90,未改造信息!$A$2:$AQ$1002,COLUMN(AR89)-8,0))</f>
        <v>0</v>
      </c>
      <c r="AS90" s="442">
        <f>IF($H90="已改造",VLOOKUP($A90+1000,改造信息!$A$2:$AQ$1002,COLUMN(AS89)-8,0),VLOOKUP($A90,未改造信息!$A$2:$AQ$1002,COLUMN(AS89)-8,0))</f>
        <v>3</v>
      </c>
      <c r="AT90" s="442">
        <f>IF($H90="已改造",VLOOKUP($A90+1000,改造信息!$A$2:$AQ$1002,COLUMN(AT89)-8,0),VLOOKUP($A90,未改造信息!$A$2:$AQ$1002,COLUMN(AT89)-8,0))</f>
        <v>12</v>
      </c>
      <c r="AU90" s="442">
        <f>IF($H90="已改造",VLOOKUP($A90+1000,改造信息!$A$2:$AQ$1002,COLUMN(AU89)-8,0),VLOOKUP($A90,未改造信息!$A$2:$AQ$1002,COLUMN(AU89)-8,0))</f>
        <v>7</v>
      </c>
      <c r="AV90" s="442">
        <f>IF($H90="已改造",VLOOKUP($A90+1000,改造信息!$A$2:$AQ$1002,COLUMN(AV89)-8,0),VLOOKUP($A90,未改造信息!$A$2:$AQ$1002,COLUMN(AV89)-8,0))</f>
        <v>0</v>
      </c>
      <c r="AW90" s="445" t="s">
        <v>92</v>
      </c>
      <c r="AX90" s="445" t="s">
        <v>92</v>
      </c>
      <c r="AY90" s="442">
        <f>IF($H90="已改造",VLOOKUP($A90+1000,改造信息!$A$2:$AQ$1002,COLUMN(AY89)-10,0),VLOOKUP($A90,未改造信息!$A$2:$AQ$1002,COLUMN(AY89)-10,0))</f>
        <v>0</v>
      </c>
      <c r="AZ90" s="442">
        <f>IF($H90="已改造",VLOOKUP($A90+1000,改造信息!$A$2:$AQ$1002,COLUMN(AZ89)-10,0),VLOOKUP($A90,未改造信息!$A$2:$AQ$1002,COLUMN(AZ89)-10,0))</f>
        <v>0</v>
      </c>
      <c r="BA90" s="445" t="s">
        <v>92</v>
      </c>
      <c r="BB90" s="445" t="s">
        <v>92</v>
      </c>
      <c r="BC90" s="446" t="str">
        <f>IF($H90="尚未改造",VLOOKUP($A90,未改造信息!$A$2:$AQ$1002,COLUMN(BC89)-12,0),"0")</f>
        <v>等级42|驱逐核心6|油450|弹200|钢450</v>
      </c>
      <c r="BD90" s="442">
        <f>VLOOKUP($A90,未改造信息!$A$2:$BA$1002,COLUMN(BD89)-12,0)</f>
        <v>0</v>
      </c>
      <c r="BE90" s="442" t="s">
        <v>94</v>
      </c>
      <c r="BF90" s="445" t="s">
        <v>92</v>
      </c>
      <c r="BG90" s="445" t="s">
        <v>92</v>
      </c>
      <c r="BH90" s="446"/>
      <c r="BI90" s="442"/>
      <c r="BK90" s="446"/>
      <c r="BL90" s="442"/>
      <c r="BN90" s="446"/>
      <c r="BO90" s="442"/>
      <c r="BQ90" s="445" t="s">
        <v>92</v>
      </c>
      <c r="BR90" s="442"/>
      <c r="BS90" s="442"/>
      <c r="BT90" s="442"/>
      <c r="BU90" s="442"/>
      <c r="BV90" s="442"/>
    </row>
    <row r="91" spans="1:74">
      <c r="A91" s="442">
        <v>89</v>
      </c>
      <c r="B91" s="442" t="str">
        <f>IF($H91="已改造",VLOOKUP($A91+1000,改造信息!$A$2:$AQ$1002,COLUMN(B90),0),VLOOKUP($A91,未改造信息!$A$2:$AQ$1002,COLUMN(B90),0))</f>
        <v>U</v>
      </c>
      <c r="C91" s="442" t="str">
        <f>IF($H91="已改造",VLOOKUP($A91+1000,改造信息!$A$2:$AQ$1002,COLUMN(C90),0),VLOOKUP($A91,未改造信息!$A$2:$AQ$1002,COLUMN(C90),0))</f>
        <v>驱逐舰</v>
      </c>
      <c r="D91" s="442">
        <f>IF($H91="已改造",VLOOKUP($A91+1000,改造信息!$A$2:$AQ$1002,COLUMN(D90),0),VLOOKUP($A91,未改造信息!$A$2:$AQ$1002,COLUMN(D90),0))</f>
        <v>2</v>
      </c>
      <c r="E91" s="442" t="str">
        <f>IF($H91="已改造",VLOOKUP($A91+1000,改造信息!$A$2:$AQ$1002,COLUMN(E90),0),VLOOKUP($A91,未改造信息!$A$2:$AQ$1002,COLUMN(E90),0))</f>
        <v>弗莱彻</v>
      </c>
      <c r="F91" s="442" t="str">
        <f>VLOOKUP(A91,未改造信息!$A$2:$F$1000,COLUMN(F90),0)</f>
        <v>未拥有</v>
      </c>
      <c r="H91" s="442" t="str">
        <f>IF(COUNTIF(改造信息!$A$2:$A$196,A91+1000),IF(VLOOKUP(A91+1000,改造信息!$A$2:$F$502,6,0)="已拥有","已改造","尚未改造"),"未开放改造")</f>
        <v>尚未改造</v>
      </c>
      <c r="I91" s="442" t="str">
        <f t="shared" si="1"/>
        <v>任务奖励</v>
      </c>
      <c r="J91" s="445" t="s">
        <v>92</v>
      </c>
      <c r="K91" s="442" t="str">
        <f>IF($H91="已改造",VLOOKUP($A91+1000,改造信息!$A$2:$AQ$1002,COLUMN(K90)-4,0),VLOOKUP($A91,未改造信息!$A$2:$AQ$1002,COLUMN(K90)-4,0))</f>
        <v>护卫舰</v>
      </c>
      <c r="L91" s="442" t="str">
        <f>IF($H91="已改造",VLOOKUP($A91+1000,改造信息!$A$2:$AQ$1002,COLUMN(L90)-4,0),VLOOKUP($A91,未改造信息!$A$2:$AQ$1002,COLUMN(L90)-4,0))</f>
        <v>小型舰</v>
      </c>
      <c r="M91" s="442">
        <f>IF($H91="已改造",VLOOKUP($A91+1000,改造信息!$A$2:$AQ$1002,COLUMN(M90)-4,0),VLOOKUP($A91,未改造信息!$A$2:$AQ$1002,COLUMN(M90)-4,0))</f>
        <v>1</v>
      </c>
      <c r="N91" s="442">
        <f>IF($H91="已改造",VLOOKUP($A91+1000,改造信息!$A$2:$AQ$1002,COLUMN(N90)-4,0),VLOOKUP($A91,未改造信息!$A$2:$AQ$1002,COLUMN(N90)-4,0))</f>
        <v>2</v>
      </c>
      <c r="O91" s="442">
        <f>IF($H91="已改造",VLOOKUP($A91+1000,改造信息!$A$2:$AQ$1002,COLUMN(O90)-4,0),VLOOKUP($A91,未改造信息!$A$2:$AQ$1002,COLUMN(O90)-4,0))</f>
        <v>17</v>
      </c>
      <c r="P91" s="442">
        <f>IF($H91="已改造",VLOOKUP($A91+1000,改造信息!$A$2:$AQ$1002,COLUMN(P90)-4,0),VLOOKUP($A91,未改造信息!$A$2:$AQ$1002,COLUMN(P90)-4,0))</f>
        <v>-1</v>
      </c>
      <c r="Q91" s="442">
        <f>IF($H91="已改造",VLOOKUP($A91+1000,改造信息!$A$2:$AQ$1002,COLUMN(Q90)-4,0),VLOOKUP($A91,未改造信息!$A$2:$AQ$1002,COLUMN(Q90)-4,0))</f>
        <v>28</v>
      </c>
      <c r="R91" s="442">
        <f>IF($H91="已改造",VLOOKUP($A91+1000,改造信息!$A$2:$AQ$1002,COLUMN(R90)-4,0),VLOOKUP($A91,未改造信息!$A$2:$AQ$1002,COLUMN(R90)-4,0))</f>
        <v>22</v>
      </c>
      <c r="S91" s="442">
        <f>IF($H91="已改造",VLOOKUP($A91+1000,改造信息!$A$2:$AQ$1002,COLUMN(S90)-4,0),VLOOKUP($A91,未改造信息!$A$2:$AQ$1002,COLUMN(S90)-4,0))</f>
        <v>70</v>
      </c>
      <c r="T91" s="442">
        <f>IF($H91="已改造",VLOOKUP($A91+1000,改造信息!$A$2:$AQ$1002,COLUMN(T90)-4,0),VLOOKUP($A91,未改造信息!$A$2:$AQ$1002,COLUMN(T90)-4,0))</f>
        <v>54</v>
      </c>
      <c r="U91" s="442">
        <f>IF($H91="已改造",VLOOKUP($A91+1000,改造信息!$A$2:$AQ$1002,COLUMN(U90)-4,0),VLOOKUP($A91,未改造信息!$A$2:$AQ$1002,COLUMN(U90)-4,0))</f>
        <v>58</v>
      </c>
      <c r="V91" s="442">
        <f>IF($H91="已改造",VLOOKUP($A91+1000,改造信息!$A$2:$AQ$1002,COLUMN(V90)-4,0),VLOOKUP($A91,未改造信息!$A$2:$AQ$1002,COLUMN(V90)-4,0))</f>
        <v>17</v>
      </c>
      <c r="W91" s="442">
        <f>IF($H91="已改造",VLOOKUP($A91+1000,改造信息!$A$2:$AQ$1002,COLUMN(W90)-4,0),VLOOKUP($A91,未改造信息!$A$2:$AQ$1002,COLUMN(W90)-4,0))</f>
        <v>81</v>
      </c>
      <c r="X91" s="442">
        <f>IF($H91="已改造",VLOOKUP($A91+1000,改造信息!$A$2:$AQ$1002,COLUMN(X90)-4,0),VLOOKUP($A91,未改造信息!$A$2:$AQ$1002,COLUMN(X90)-4,0))</f>
        <v>87</v>
      </c>
      <c r="Y91" s="442">
        <f>IF($H91="已改造",VLOOKUP($A91+1000,改造信息!$A$2:$AQ$1002,COLUMN(Y90)-4,0),VLOOKUP($A91,未改造信息!$A$2:$AQ$1002,COLUMN(Y90)-4,0))</f>
        <v>22</v>
      </c>
      <c r="Z91" s="442">
        <f>IF($H91="已改造",VLOOKUP($A91+1000,改造信息!$A$2:$AQ$1002,COLUMN(Z90)-4,0),VLOOKUP($A91,未改造信息!$A$2:$AQ$1002,COLUMN(Z90)-4,0))</f>
        <v>37</v>
      </c>
      <c r="AA91" s="442" t="str">
        <f>IF($H91="已改造",VLOOKUP($A91+1000,改造信息!$A$2:$AQ$1002,COLUMN(AA90)-4,0),VLOOKUP($A91,未改造信息!$A$2:$AQ$1002,COLUMN(AA90)-4,0))</f>
        <v>短</v>
      </c>
      <c r="AB91" s="442">
        <f>IF($H91="已改造",VLOOKUP($A91+1000,改造信息!$A$2:$AQ$1002,COLUMN(AB90)-4,0),VLOOKUP($A91,未改造信息!$A$2:$AQ$1002,COLUMN(AB90)-4,0))</f>
        <v>0</v>
      </c>
      <c r="AC91" s="442">
        <f>IF($H91="已改造",VLOOKUP($A91+1000,改造信息!$A$2:$AQ$1002,COLUMN(AC90)-4,0),VLOOKUP($A91,未改造信息!$A$2:$AQ$1002,COLUMN(AC90)-4,0))</f>
        <v>0</v>
      </c>
      <c r="AD91" s="442">
        <f>IF($H91="已改造",VLOOKUP($A91+1000,改造信息!$A$2:$AQ$1002,COLUMN(AD90)-4,0),VLOOKUP($A91,未改造信息!$A$2:$AQ$1002,COLUMN(AD90)-4,0))</f>
        <v>2</v>
      </c>
      <c r="AE91" s="446" t="str">
        <f>IF($H91="已改造",VLOOKUP($A91+1000,改造信息!$A$2:$AQ$1002,COLUMN(AE90)-4,0),VLOOKUP($A91,未改造信息!$A$2:$AQ$1002,COLUMN(AE90)-4,0))</f>
        <v>U国单装5英寸炮|五联533毫米鱼雷</v>
      </c>
      <c r="AF91" s="445" t="s">
        <v>92</v>
      </c>
      <c r="AG91" s="445" t="s">
        <v>92</v>
      </c>
      <c r="AH91" s="442">
        <f>IF($H91="已改造",VLOOKUP($A91+1000,改造信息!$A$2:$AQ$1002,COLUMN(AH90)-6,0),VLOOKUP($A91,未改造信息!$A$2:$AQ$1002,COLUMN(AH90)-6,0))</f>
        <v>15</v>
      </c>
      <c r="AI91" s="442">
        <f>IF($H91="已改造",VLOOKUP($A91+1000,改造信息!$A$2:$AQ$1002,COLUMN(AI90)-6,0),VLOOKUP($A91,未改造信息!$A$2:$AQ$1002,COLUMN(AI90)-6,0))</f>
        <v>25</v>
      </c>
      <c r="AJ91" s="442">
        <f>IF($H91="已改造",VLOOKUP($A91+1000,改造信息!$A$2:$AQ$1002,COLUMN(AJ90)-6,0),VLOOKUP($A91,未改造信息!$A$2:$AQ$1002,COLUMN(AJ90)-6,0))</f>
        <v>0.48</v>
      </c>
      <c r="AK91" s="442">
        <f>IF($H91="已改造",VLOOKUP($A91+1000,改造信息!$A$2:$AQ$1002,COLUMN(AK90)-6,0),VLOOKUP($A91,未改造信息!$A$2:$AQ$1002,COLUMN(AK90)-6,0))</f>
        <v>0.9</v>
      </c>
      <c r="AL91" s="442">
        <f>IF($H91="已改造",VLOOKUP($A91+1000,改造信息!$A$2:$AQ$1002,COLUMN(AL90)-6,0),VLOOKUP($A91,未改造信息!$A$2:$AQ$1002,COLUMN(AL90)-6,0))</f>
        <v>0.4</v>
      </c>
      <c r="AM91" s="445" t="s">
        <v>92</v>
      </c>
      <c r="AN91" s="445" t="s">
        <v>92</v>
      </c>
      <c r="AO91" s="442">
        <f>IF($H91="已改造",VLOOKUP($A91+1000,改造信息!$A$2:$AQ$1002,COLUMN(AO90)-8,0),VLOOKUP($A91,未改造信息!$A$2:$AQ$1002,COLUMN(AO90)-8,0))</f>
        <v>2</v>
      </c>
      <c r="AP91" s="442">
        <f>IF($H91="已改造",VLOOKUP($A91+1000,改造信息!$A$2:$AQ$1002,COLUMN(AP90)-8,0),VLOOKUP($A91,未改造信息!$A$2:$AQ$1002,COLUMN(AP90)-8,0))</f>
        <v>4</v>
      </c>
      <c r="AQ91" s="442">
        <f>IF($H91="已改造",VLOOKUP($A91+1000,改造信息!$A$2:$AQ$1002,COLUMN(AQ90)-8,0),VLOOKUP($A91,未改造信息!$A$2:$AQ$1002,COLUMN(AQ90)-8,0))</f>
        <v>3</v>
      </c>
      <c r="AR91" s="442">
        <f>IF($H91="已改造",VLOOKUP($A91+1000,改造信息!$A$2:$AQ$1002,COLUMN(AR90)-8,0),VLOOKUP($A91,未改造信息!$A$2:$AQ$1002,COLUMN(AR90)-8,0))</f>
        <v>0</v>
      </c>
      <c r="AS91" s="442">
        <f>IF($H91="已改造",VLOOKUP($A91+1000,改造信息!$A$2:$AQ$1002,COLUMN(AS90)-8,0),VLOOKUP($A91,未改造信息!$A$2:$AQ$1002,COLUMN(AS90)-8,0))</f>
        <v>0</v>
      </c>
      <c r="AT91" s="442">
        <f>IF($H91="已改造",VLOOKUP($A91+1000,改造信息!$A$2:$AQ$1002,COLUMN(AT90)-8,0),VLOOKUP($A91,未改造信息!$A$2:$AQ$1002,COLUMN(AT90)-8,0))</f>
        <v>20</v>
      </c>
      <c r="AU91" s="442">
        <f>IF($H91="已改造",VLOOKUP($A91+1000,改造信息!$A$2:$AQ$1002,COLUMN(AU90)-8,0),VLOOKUP($A91,未改造信息!$A$2:$AQ$1002,COLUMN(AU90)-8,0))</f>
        <v>7</v>
      </c>
      <c r="AV91" s="442">
        <f>IF($H91="已改造",VLOOKUP($A91+1000,改造信息!$A$2:$AQ$1002,COLUMN(AV90)-8,0),VLOOKUP($A91,未改造信息!$A$2:$AQ$1002,COLUMN(AV90)-8,0))</f>
        <v>5</v>
      </c>
      <c r="AW91" s="445" t="s">
        <v>92</v>
      </c>
      <c r="AX91" s="445" t="s">
        <v>92</v>
      </c>
      <c r="AY91" s="442">
        <f>IF($H91="已改造",VLOOKUP($A91+1000,改造信息!$A$2:$AQ$1002,COLUMN(AY90)-10,0),VLOOKUP($A91,未改造信息!$A$2:$AQ$1002,COLUMN(AY90)-10,0))</f>
        <v>0</v>
      </c>
      <c r="AZ91" s="442">
        <f>IF($H91="已改造",VLOOKUP($A91+1000,改造信息!$A$2:$AQ$1002,COLUMN(AZ90)-10,0),VLOOKUP($A91,未改造信息!$A$2:$AQ$1002,COLUMN(AZ90)-10,0))</f>
        <v>0</v>
      </c>
      <c r="BA91" s="445" t="s">
        <v>92</v>
      </c>
      <c r="BB91" s="445" t="s">
        <v>92</v>
      </c>
      <c r="BC91" s="442" t="str">
        <f>IF($H91="尚未改造",VLOOKUP($A91,未改造信息!$A$2:$AQ$1002,COLUMN(BC90)-12,0),"0")</f>
        <v>等级36|驱逐核心5|油250|弹200|钢200</v>
      </c>
      <c r="BD91" s="442">
        <f>VLOOKUP($A91,未改造信息!$A$2:$BA$1002,COLUMN(BD90)-12,0)</f>
        <v>0</v>
      </c>
      <c r="BE91" s="442" t="s">
        <v>104</v>
      </c>
      <c r="BF91" s="445" t="s">
        <v>92</v>
      </c>
      <c r="BG91" s="445" t="s">
        <v>92</v>
      </c>
      <c r="BH91" s="442"/>
      <c r="BI91" s="442"/>
      <c r="BK91" s="442"/>
      <c r="BL91" s="442"/>
      <c r="BN91" s="442"/>
      <c r="BO91" s="442"/>
      <c r="BQ91" s="445" t="s">
        <v>92</v>
      </c>
      <c r="BR91" s="442"/>
      <c r="BS91" s="442"/>
      <c r="BT91" s="442"/>
      <c r="BU91" s="442"/>
      <c r="BV91" s="442"/>
    </row>
    <row r="92" spans="1:74">
      <c r="A92" s="442">
        <v>90</v>
      </c>
      <c r="B92" s="442" t="str">
        <f>IF($H92="已改造",VLOOKUP($A92+1000,改造信息!$A$2:$AQ$1002,COLUMN(B91),0),VLOOKUP($A92,未改造信息!$A$2:$AQ$1002,COLUMN(B91),0))</f>
        <v>U</v>
      </c>
      <c r="C92" s="442" t="str">
        <f>IF($H92="已改造",VLOOKUP($A92+1000,改造信息!$A$2:$AQ$1002,COLUMN(C91),0),VLOOKUP($A92,未改造信息!$A$2:$AQ$1002,COLUMN(C91),0))</f>
        <v>驱逐舰</v>
      </c>
      <c r="D92" s="442">
        <f>IF($H92="已改造",VLOOKUP($A92+1000,改造信息!$A$2:$AQ$1002,COLUMN(D91),0),VLOOKUP($A92,未改造信息!$A$2:$AQ$1002,COLUMN(D91),0))</f>
        <v>1</v>
      </c>
      <c r="E92" s="442" t="str">
        <f>IF($H92="已改造",VLOOKUP($A92+1000,改造信息!$A$2:$AQ$1002,COLUMN(E91),0),VLOOKUP($A92,未改造信息!$A$2:$AQ$1002,COLUMN(E91),0))</f>
        <v>卡辛杨</v>
      </c>
      <c r="F92" s="442" t="str">
        <f>VLOOKUP(A92,未改造信息!$A$2:$F$1000,COLUMN(F91),0)</f>
        <v>未拥有</v>
      </c>
      <c r="H92" s="442" t="str">
        <f>IF(COUNTIF(改造信息!$A$2:$A$196,A92+1000),IF(VLOOKUP(A92+1000,改造信息!$A$2:$F$502,6,0)="已拥有","已改造","尚未改造"),"未开放改造")</f>
        <v>未开放改造</v>
      </c>
      <c r="I92" s="442" t="str">
        <f t="shared" si="1"/>
        <v>仅打捞可获取</v>
      </c>
      <c r="J92" s="445" t="s">
        <v>92</v>
      </c>
      <c r="K92" s="442" t="str">
        <f>IF($H92="已改造",VLOOKUP($A92+1000,改造信息!$A$2:$AQ$1002,COLUMN(K91)-4,0),VLOOKUP($A92,未改造信息!$A$2:$AQ$1002,COLUMN(K91)-4,0))</f>
        <v>护卫舰</v>
      </c>
      <c r="L92" s="442" t="str">
        <f>IF($H92="已改造",VLOOKUP($A92+1000,改造信息!$A$2:$AQ$1002,COLUMN(L91)-4,0),VLOOKUP($A92,未改造信息!$A$2:$AQ$1002,COLUMN(L91)-4,0))</f>
        <v>小型舰</v>
      </c>
      <c r="M92" s="442">
        <f>IF($H92="已改造",VLOOKUP($A92+1000,改造信息!$A$2:$AQ$1002,COLUMN(M91)-4,0),VLOOKUP($A92,未改造信息!$A$2:$AQ$1002,COLUMN(M91)-4,0))</f>
        <v>1</v>
      </c>
      <c r="N92" s="442">
        <f>IF($H92="已改造",VLOOKUP($A92+1000,改造信息!$A$2:$AQ$1002,COLUMN(N91)-4,0),VLOOKUP($A92,未改造信息!$A$2:$AQ$1002,COLUMN(N91)-4,0))</f>
        <v>2</v>
      </c>
      <c r="O92" s="442">
        <f>IF($H92="已改造",VLOOKUP($A92+1000,改造信息!$A$2:$AQ$1002,COLUMN(O91)-4,0),VLOOKUP($A92,未改造信息!$A$2:$AQ$1002,COLUMN(O91)-4,0))</f>
        <v>17</v>
      </c>
      <c r="P92" s="442">
        <f>IF($H92="已改造",VLOOKUP($A92+1000,改造信息!$A$2:$AQ$1002,COLUMN(P91)-4,0),VLOOKUP($A92,未改造信息!$A$2:$AQ$1002,COLUMN(P91)-4,0))</f>
        <v>-1</v>
      </c>
      <c r="Q92" s="442">
        <f>IF($H92="已改造",VLOOKUP($A92+1000,改造信息!$A$2:$AQ$1002,COLUMN(Q91)-4,0),VLOOKUP($A92,未改造信息!$A$2:$AQ$1002,COLUMN(Q91)-4,0))</f>
        <v>28</v>
      </c>
      <c r="R92" s="442">
        <f>IF($H92="已改造",VLOOKUP($A92+1000,改造信息!$A$2:$AQ$1002,COLUMN(R91)-4,0),VLOOKUP($A92,未改造信息!$A$2:$AQ$1002,COLUMN(R91)-4,0))</f>
        <v>22</v>
      </c>
      <c r="S92" s="442">
        <f>IF($H92="已改造",VLOOKUP($A92+1000,改造信息!$A$2:$AQ$1002,COLUMN(S91)-4,0),VLOOKUP($A92,未改造信息!$A$2:$AQ$1002,COLUMN(S91)-4,0))</f>
        <v>70</v>
      </c>
      <c r="T92" s="442">
        <f>IF($H92="已改造",VLOOKUP($A92+1000,改造信息!$A$2:$AQ$1002,COLUMN(T91)-4,0),VLOOKUP($A92,未改造信息!$A$2:$AQ$1002,COLUMN(T91)-4,0))</f>
        <v>54</v>
      </c>
      <c r="U92" s="442">
        <f>IF($H92="已改造",VLOOKUP($A92+1000,改造信息!$A$2:$AQ$1002,COLUMN(U91)-4,0),VLOOKUP($A92,未改造信息!$A$2:$AQ$1002,COLUMN(U91)-4,0))</f>
        <v>58</v>
      </c>
      <c r="V92" s="442">
        <f>IF($H92="已改造",VLOOKUP($A92+1000,改造信息!$A$2:$AQ$1002,COLUMN(V91)-4,0),VLOOKUP($A92,未改造信息!$A$2:$AQ$1002,COLUMN(V91)-4,0))</f>
        <v>17</v>
      </c>
      <c r="W92" s="442">
        <f>IF($H92="已改造",VLOOKUP($A92+1000,改造信息!$A$2:$AQ$1002,COLUMN(W91)-4,0),VLOOKUP($A92,未改造信息!$A$2:$AQ$1002,COLUMN(W91)-4,0))</f>
        <v>81</v>
      </c>
      <c r="X92" s="442">
        <f>IF($H92="已改造",VLOOKUP($A92+1000,改造信息!$A$2:$AQ$1002,COLUMN(X91)-4,0),VLOOKUP($A92,未改造信息!$A$2:$AQ$1002,COLUMN(X91)-4,0))</f>
        <v>87</v>
      </c>
      <c r="Y92" s="442">
        <f>IF($H92="已改造",VLOOKUP($A92+1000,改造信息!$A$2:$AQ$1002,COLUMN(Y91)-4,0),VLOOKUP($A92,未改造信息!$A$2:$AQ$1002,COLUMN(Y91)-4,0))</f>
        <v>22</v>
      </c>
      <c r="Z92" s="442">
        <f>IF($H92="已改造",VLOOKUP($A92+1000,改造信息!$A$2:$AQ$1002,COLUMN(Z91)-4,0),VLOOKUP($A92,未改造信息!$A$2:$AQ$1002,COLUMN(Z91)-4,0))</f>
        <v>37</v>
      </c>
      <c r="AA92" s="442" t="str">
        <f>IF($H92="已改造",VLOOKUP($A92+1000,改造信息!$A$2:$AQ$1002,COLUMN(AA91)-4,0),VLOOKUP($A92,未改造信息!$A$2:$AQ$1002,COLUMN(AA91)-4,0))</f>
        <v>短</v>
      </c>
      <c r="AB92" s="442">
        <f>IF($H92="已改造",VLOOKUP($A92+1000,改造信息!$A$2:$AQ$1002,COLUMN(AB91)-4,0),VLOOKUP($A92,未改造信息!$A$2:$AQ$1002,COLUMN(AB91)-4,0))</f>
        <v>0</v>
      </c>
      <c r="AC92" s="442">
        <f>IF($H92="已改造",VLOOKUP($A92+1000,改造信息!$A$2:$AQ$1002,COLUMN(AC91)-4,0),VLOOKUP($A92,未改造信息!$A$2:$AQ$1002,COLUMN(AC91)-4,0))</f>
        <v>0</v>
      </c>
      <c r="AD92" s="442">
        <f>IF($H92="已改造",VLOOKUP($A92+1000,改造信息!$A$2:$AQ$1002,COLUMN(AD91)-4,0),VLOOKUP($A92,未改造信息!$A$2:$AQ$1002,COLUMN(AD91)-4,0))</f>
        <v>2</v>
      </c>
      <c r="AE92" s="446" t="str">
        <f>IF($H92="已改造",VLOOKUP($A92+1000,改造信息!$A$2:$AQ$1002,COLUMN(AE91)-4,0),VLOOKUP($A92,未改造信息!$A$2:$AQ$1002,COLUMN(AE91)-4,0))</f>
        <v>U国单装5英寸炮</v>
      </c>
      <c r="AF92" s="445" t="s">
        <v>92</v>
      </c>
      <c r="AG92" s="445" t="s">
        <v>92</v>
      </c>
      <c r="AH92" s="442">
        <f>IF($H92="已改造",VLOOKUP($A92+1000,改造信息!$A$2:$AQ$1002,COLUMN(AH91)-6,0),VLOOKUP($A92,未改造信息!$A$2:$AQ$1002,COLUMN(AH91)-6,0))</f>
        <v>15</v>
      </c>
      <c r="AI92" s="442">
        <f>IF($H92="已改造",VLOOKUP($A92+1000,改造信息!$A$2:$AQ$1002,COLUMN(AI91)-6,0),VLOOKUP($A92,未改造信息!$A$2:$AQ$1002,COLUMN(AI91)-6,0))</f>
        <v>25</v>
      </c>
      <c r="AJ92" s="442">
        <f>IF($H92="已改造",VLOOKUP($A92+1000,改造信息!$A$2:$AQ$1002,COLUMN(AJ91)-6,0),VLOOKUP($A92,未改造信息!$A$2:$AQ$1002,COLUMN(AJ91)-6,0))</f>
        <v>0.48</v>
      </c>
      <c r="AK92" s="442">
        <f>IF($H92="已改造",VLOOKUP($A92+1000,改造信息!$A$2:$AQ$1002,COLUMN(AK91)-6,0),VLOOKUP($A92,未改造信息!$A$2:$AQ$1002,COLUMN(AK91)-6,0))</f>
        <v>0.9</v>
      </c>
      <c r="AL92" s="442">
        <f>IF($H92="已改造",VLOOKUP($A92+1000,改造信息!$A$2:$AQ$1002,COLUMN(AL91)-6,0),VLOOKUP($A92,未改造信息!$A$2:$AQ$1002,COLUMN(AL91)-6,0))</f>
        <v>0.4</v>
      </c>
      <c r="AM92" s="445" t="s">
        <v>92</v>
      </c>
      <c r="AN92" s="445" t="s">
        <v>92</v>
      </c>
      <c r="AO92" s="442">
        <f>IF($H92="已改造",VLOOKUP($A92+1000,改造信息!$A$2:$AQ$1002,COLUMN(AO91)-8,0),VLOOKUP($A92,未改造信息!$A$2:$AQ$1002,COLUMN(AO91)-8,0))</f>
        <v>2</v>
      </c>
      <c r="AP92" s="442">
        <f>IF($H92="已改造",VLOOKUP($A92+1000,改造信息!$A$2:$AQ$1002,COLUMN(AP91)-8,0),VLOOKUP($A92,未改造信息!$A$2:$AQ$1002,COLUMN(AP91)-8,0))</f>
        <v>4</v>
      </c>
      <c r="AQ92" s="442">
        <f>IF($H92="已改造",VLOOKUP($A92+1000,改造信息!$A$2:$AQ$1002,COLUMN(AQ91)-8,0),VLOOKUP($A92,未改造信息!$A$2:$AQ$1002,COLUMN(AQ91)-8,0))</f>
        <v>3</v>
      </c>
      <c r="AR92" s="442">
        <f>IF($H92="已改造",VLOOKUP($A92+1000,改造信息!$A$2:$AQ$1002,COLUMN(AR91)-8,0),VLOOKUP($A92,未改造信息!$A$2:$AQ$1002,COLUMN(AR91)-8,0))</f>
        <v>0</v>
      </c>
      <c r="AS92" s="442">
        <f>IF($H92="已改造",VLOOKUP($A92+1000,改造信息!$A$2:$AQ$1002,COLUMN(AS91)-8,0),VLOOKUP($A92,未改造信息!$A$2:$AQ$1002,COLUMN(AS91)-8,0))</f>
        <v>0</v>
      </c>
      <c r="AT92" s="442">
        <f>IF($H92="已改造",VLOOKUP($A92+1000,改造信息!$A$2:$AQ$1002,COLUMN(AT91)-8,0),VLOOKUP($A92,未改造信息!$A$2:$AQ$1002,COLUMN(AT91)-8,0))</f>
        <v>20</v>
      </c>
      <c r="AU92" s="442">
        <f>IF($H92="已改造",VLOOKUP($A92+1000,改造信息!$A$2:$AQ$1002,COLUMN(AU91)-8,0),VLOOKUP($A92,未改造信息!$A$2:$AQ$1002,COLUMN(AU91)-8,0))</f>
        <v>7</v>
      </c>
      <c r="AV92" s="442">
        <f>IF($H92="已改造",VLOOKUP($A92+1000,改造信息!$A$2:$AQ$1002,COLUMN(AV91)-8,0),VLOOKUP($A92,未改造信息!$A$2:$AQ$1002,COLUMN(AV91)-8,0))</f>
        <v>5</v>
      </c>
      <c r="AW92" s="445" t="s">
        <v>92</v>
      </c>
      <c r="AX92" s="445" t="s">
        <v>92</v>
      </c>
      <c r="AY92" s="442">
        <f>IF($H92="已改造",VLOOKUP($A92+1000,改造信息!$A$2:$AQ$1002,COLUMN(AY91)-10,0),VLOOKUP($A92,未改造信息!$A$2:$AQ$1002,COLUMN(AY91)-10,0))</f>
        <v>0</v>
      </c>
      <c r="AZ92" s="442">
        <f>IF($H92="已改造",VLOOKUP($A92+1000,改造信息!$A$2:$AQ$1002,COLUMN(AZ91)-10,0),VLOOKUP($A92,未改造信息!$A$2:$AQ$1002,COLUMN(AZ91)-10,0))</f>
        <v>0</v>
      </c>
      <c r="BA92" s="445" t="s">
        <v>92</v>
      </c>
      <c r="BB92" s="445" t="s">
        <v>92</v>
      </c>
      <c r="BC92" s="442" t="str">
        <f>IF($H92="尚未改造",VLOOKUP($A92,未改造信息!$A$2:$AQ$1002,COLUMN(BC91)-12,0),"0")</f>
        <v>0</v>
      </c>
      <c r="BD92" s="442">
        <f>VLOOKUP($A92,未改造信息!$A$2:$BA$1002,COLUMN(BD91)-12,0)</f>
        <v>0</v>
      </c>
      <c r="BE92" s="442" t="s">
        <v>94</v>
      </c>
      <c r="BF92" s="445" t="s">
        <v>92</v>
      </c>
      <c r="BG92" s="445" t="s">
        <v>92</v>
      </c>
      <c r="BH92" s="442"/>
      <c r="BI92" s="442"/>
      <c r="BK92" s="442"/>
      <c r="BL92" s="442"/>
      <c r="BN92" s="442"/>
      <c r="BO92" s="442"/>
      <c r="BQ92" s="445" t="s">
        <v>92</v>
      </c>
      <c r="BR92" s="442"/>
      <c r="BS92" s="442"/>
      <c r="BT92" s="442"/>
      <c r="BU92" s="442"/>
      <c r="BV92" s="442"/>
    </row>
    <row r="93" spans="1:74">
      <c r="A93" s="442">
        <v>91</v>
      </c>
      <c r="B93" s="442" t="str">
        <f>IF($H93="已改造",VLOOKUP($A93+1000,改造信息!$A$2:$AQ$1002,COLUMN(B92),0),VLOOKUP($A93,未改造信息!$A$2:$AQ$1002,COLUMN(B92),0))</f>
        <v>U</v>
      </c>
      <c r="C93" s="442" t="str">
        <f>IF($H93="已改造",VLOOKUP($A93+1000,改造信息!$A$2:$AQ$1002,COLUMN(C92),0),VLOOKUP($A93,未改造信息!$A$2:$AQ$1002,COLUMN(C92),0))</f>
        <v>驱逐舰</v>
      </c>
      <c r="D93" s="442">
        <f>IF($H93="已改造",VLOOKUP($A93+1000,改造信息!$A$2:$AQ$1002,COLUMN(D92),0),VLOOKUP($A93,未改造信息!$A$2:$AQ$1002,COLUMN(D92),0))</f>
        <v>1</v>
      </c>
      <c r="E93" s="442" t="str">
        <f>IF($H93="已改造",VLOOKUP($A93+1000,改造信息!$A$2:$AQ$1002,COLUMN(E92),0),VLOOKUP($A93,未改造信息!$A$2:$AQ$1002,COLUMN(E92),0))</f>
        <v>安东尼</v>
      </c>
      <c r="F93" s="442" t="str">
        <f>VLOOKUP(A93,未改造信息!$A$2:$F$1000,COLUMN(F92),0)</f>
        <v>未拥有</v>
      </c>
      <c r="H93" s="442" t="str">
        <f>IF(COUNTIF(改造信息!$A$2:$A$196,A93+1000),IF(VLOOKUP(A93+1000,改造信息!$A$2:$F$502,6,0)="已拥有","已改造","尚未改造"),"未开放改造")</f>
        <v>未开放改造</v>
      </c>
      <c r="I93" s="442" t="str">
        <f t="shared" si="1"/>
        <v>仅打捞可获取</v>
      </c>
      <c r="J93" s="445" t="s">
        <v>92</v>
      </c>
      <c r="K93" s="442" t="str">
        <f>IF($H93="已改造",VLOOKUP($A93+1000,改造信息!$A$2:$AQ$1002,COLUMN(K92)-4,0),VLOOKUP($A93,未改造信息!$A$2:$AQ$1002,COLUMN(K92)-4,0))</f>
        <v>护卫舰</v>
      </c>
      <c r="L93" s="442" t="str">
        <f>IF($H93="已改造",VLOOKUP($A93+1000,改造信息!$A$2:$AQ$1002,COLUMN(L92)-4,0),VLOOKUP($A93,未改造信息!$A$2:$AQ$1002,COLUMN(L92)-4,0))</f>
        <v>小型舰</v>
      </c>
      <c r="M93" s="442">
        <f>IF($H93="已改造",VLOOKUP($A93+1000,改造信息!$A$2:$AQ$1002,COLUMN(M92)-4,0),VLOOKUP($A93,未改造信息!$A$2:$AQ$1002,COLUMN(M92)-4,0))</f>
        <v>1</v>
      </c>
      <c r="N93" s="442">
        <f>IF($H93="已改造",VLOOKUP($A93+1000,改造信息!$A$2:$AQ$1002,COLUMN(N92)-4,0),VLOOKUP($A93,未改造信息!$A$2:$AQ$1002,COLUMN(N92)-4,0))</f>
        <v>2</v>
      </c>
      <c r="O93" s="442">
        <f>IF($H93="已改造",VLOOKUP($A93+1000,改造信息!$A$2:$AQ$1002,COLUMN(O92)-4,0),VLOOKUP($A93,未改造信息!$A$2:$AQ$1002,COLUMN(O92)-4,0))</f>
        <v>17</v>
      </c>
      <c r="P93" s="442">
        <f>IF($H93="已改造",VLOOKUP($A93+1000,改造信息!$A$2:$AQ$1002,COLUMN(P92)-4,0),VLOOKUP($A93,未改造信息!$A$2:$AQ$1002,COLUMN(P92)-4,0))</f>
        <v>-1</v>
      </c>
      <c r="Q93" s="442">
        <f>IF($H93="已改造",VLOOKUP($A93+1000,改造信息!$A$2:$AQ$1002,COLUMN(Q92)-4,0),VLOOKUP($A93,未改造信息!$A$2:$AQ$1002,COLUMN(Q92)-4,0))</f>
        <v>28</v>
      </c>
      <c r="R93" s="442">
        <f>IF($H93="已改造",VLOOKUP($A93+1000,改造信息!$A$2:$AQ$1002,COLUMN(R92)-4,0),VLOOKUP($A93,未改造信息!$A$2:$AQ$1002,COLUMN(R92)-4,0))</f>
        <v>22</v>
      </c>
      <c r="S93" s="442">
        <f>IF($H93="已改造",VLOOKUP($A93+1000,改造信息!$A$2:$AQ$1002,COLUMN(S92)-4,0),VLOOKUP($A93,未改造信息!$A$2:$AQ$1002,COLUMN(S92)-4,0))</f>
        <v>70</v>
      </c>
      <c r="T93" s="442">
        <f>IF($H93="已改造",VLOOKUP($A93+1000,改造信息!$A$2:$AQ$1002,COLUMN(T92)-4,0),VLOOKUP($A93,未改造信息!$A$2:$AQ$1002,COLUMN(T92)-4,0))</f>
        <v>54</v>
      </c>
      <c r="U93" s="442">
        <f>IF($H93="已改造",VLOOKUP($A93+1000,改造信息!$A$2:$AQ$1002,COLUMN(U92)-4,0),VLOOKUP($A93,未改造信息!$A$2:$AQ$1002,COLUMN(U92)-4,0))</f>
        <v>58</v>
      </c>
      <c r="V93" s="442">
        <f>IF($H93="已改造",VLOOKUP($A93+1000,改造信息!$A$2:$AQ$1002,COLUMN(V92)-4,0),VLOOKUP($A93,未改造信息!$A$2:$AQ$1002,COLUMN(V92)-4,0))</f>
        <v>17</v>
      </c>
      <c r="W93" s="442">
        <f>IF($H93="已改造",VLOOKUP($A93+1000,改造信息!$A$2:$AQ$1002,COLUMN(W92)-4,0),VLOOKUP($A93,未改造信息!$A$2:$AQ$1002,COLUMN(W92)-4,0))</f>
        <v>81</v>
      </c>
      <c r="X93" s="442">
        <f>IF($H93="已改造",VLOOKUP($A93+1000,改造信息!$A$2:$AQ$1002,COLUMN(X92)-4,0),VLOOKUP($A93,未改造信息!$A$2:$AQ$1002,COLUMN(X92)-4,0))</f>
        <v>87</v>
      </c>
      <c r="Y93" s="442">
        <f>IF($H93="已改造",VLOOKUP($A93+1000,改造信息!$A$2:$AQ$1002,COLUMN(Y92)-4,0),VLOOKUP($A93,未改造信息!$A$2:$AQ$1002,COLUMN(Y92)-4,0))</f>
        <v>20</v>
      </c>
      <c r="Z93" s="442">
        <f>IF($H93="已改造",VLOOKUP($A93+1000,改造信息!$A$2:$AQ$1002,COLUMN(Z92)-4,0),VLOOKUP($A93,未改造信息!$A$2:$AQ$1002,COLUMN(Z92)-4,0))</f>
        <v>37</v>
      </c>
      <c r="AA93" s="442" t="str">
        <f>IF($H93="已改造",VLOOKUP($A93+1000,改造信息!$A$2:$AQ$1002,COLUMN(AA92)-4,0),VLOOKUP($A93,未改造信息!$A$2:$AQ$1002,COLUMN(AA92)-4,0))</f>
        <v>短</v>
      </c>
      <c r="AB93" s="442">
        <f>IF($H93="已改造",VLOOKUP($A93+1000,改造信息!$A$2:$AQ$1002,COLUMN(AB92)-4,0),VLOOKUP($A93,未改造信息!$A$2:$AQ$1002,COLUMN(AB92)-4,0))</f>
        <v>0</v>
      </c>
      <c r="AC93" s="442">
        <f>IF($H93="已改造",VLOOKUP($A93+1000,改造信息!$A$2:$AQ$1002,COLUMN(AC92)-4,0),VLOOKUP($A93,未改造信息!$A$2:$AQ$1002,COLUMN(AC92)-4,0))</f>
        <v>0</v>
      </c>
      <c r="AD93" s="442">
        <f>IF($H93="已改造",VLOOKUP($A93+1000,改造信息!$A$2:$AQ$1002,COLUMN(AD92)-4,0),VLOOKUP($A93,未改造信息!$A$2:$AQ$1002,COLUMN(AD92)-4,0))</f>
        <v>2</v>
      </c>
      <c r="AE93" s="446" t="str">
        <f>IF($H93="已改造",VLOOKUP($A93+1000,改造信息!$A$2:$AQ$1002,COLUMN(AE92)-4,0),VLOOKUP($A93,未改造信息!$A$2:$AQ$1002,COLUMN(AE92)-4,0))</f>
        <v>U国单装5英寸炮</v>
      </c>
      <c r="AF93" s="445" t="s">
        <v>92</v>
      </c>
      <c r="AG93" s="445" t="s">
        <v>92</v>
      </c>
      <c r="AH93" s="442">
        <f>IF($H93="已改造",VLOOKUP($A93+1000,改造信息!$A$2:$AQ$1002,COLUMN(AH92)-6,0),VLOOKUP($A93,未改造信息!$A$2:$AQ$1002,COLUMN(AH92)-6,0))</f>
        <v>15</v>
      </c>
      <c r="AI93" s="442">
        <f>IF($H93="已改造",VLOOKUP($A93+1000,改造信息!$A$2:$AQ$1002,COLUMN(AI92)-6,0),VLOOKUP($A93,未改造信息!$A$2:$AQ$1002,COLUMN(AI92)-6,0))</f>
        <v>25</v>
      </c>
      <c r="AJ93" s="442">
        <f>IF($H93="已改造",VLOOKUP($A93+1000,改造信息!$A$2:$AQ$1002,COLUMN(AJ92)-6,0),VLOOKUP($A93,未改造信息!$A$2:$AQ$1002,COLUMN(AJ92)-6,0))</f>
        <v>0.48</v>
      </c>
      <c r="AK93" s="442">
        <f>IF($H93="已改造",VLOOKUP($A93+1000,改造信息!$A$2:$AQ$1002,COLUMN(AK92)-6,0),VLOOKUP($A93,未改造信息!$A$2:$AQ$1002,COLUMN(AK92)-6,0))</f>
        <v>0.9</v>
      </c>
      <c r="AL93" s="442">
        <f>IF($H93="已改造",VLOOKUP($A93+1000,改造信息!$A$2:$AQ$1002,COLUMN(AL92)-6,0),VLOOKUP($A93,未改造信息!$A$2:$AQ$1002,COLUMN(AL92)-6,0))</f>
        <v>0.4</v>
      </c>
      <c r="AM93" s="445" t="s">
        <v>92</v>
      </c>
      <c r="AN93" s="445" t="s">
        <v>92</v>
      </c>
      <c r="AO93" s="442">
        <f>IF($H93="已改造",VLOOKUP($A93+1000,改造信息!$A$2:$AQ$1002,COLUMN(AO92)-8,0),VLOOKUP($A93,未改造信息!$A$2:$AQ$1002,COLUMN(AO92)-8,0))</f>
        <v>2</v>
      </c>
      <c r="AP93" s="442">
        <f>IF($H93="已改造",VLOOKUP($A93+1000,改造信息!$A$2:$AQ$1002,COLUMN(AP92)-8,0),VLOOKUP($A93,未改造信息!$A$2:$AQ$1002,COLUMN(AP92)-8,0))</f>
        <v>4</v>
      </c>
      <c r="AQ93" s="442">
        <f>IF($H93="已改造",VLOOKUP($A93+1000,改造信息!$A$2:$AQ$1002,COLUMN(AQ92)-8,0),VLOOKUP($A93,未改造信息!$A$2:$AQ$1002,COLUMN(AQ92)-8,0))</f>
        <v>3</v>
      </c>
      <c r="AR93" s="442">
        <f>IF($H93="已改造",VLOOKUP($A93+1000,改造信息!$A$2:$AQ$1002,COLUMN(AR92)-8,0),VLOOKUP($A93,未改造信息!$A$2:$AQ$1002,COLUMN(AR92)-8,0))</f>
        <v>0</v>
      </c>
      <c r="AS93" s="442">
        <f>IF($H93="已改造",VLOOKUP($A93+1000,改造信息!$A$2:$AQ$1002,COLUMN(AS92)-8,0),VLOOKUP($A93,未改造信息!$A$2:$AQ$1002,COLUMN(AS92)-8,0))</f>
        <v>0</v>
      </c>
      <c r="AT93" s="442">
        <f>IF($H93="已改造",VLOOKUP($A93+1000,改造信息!$A$2:$AQ$1002,COLUMN(AT92)-8,0),VLOOKUP($A93,未改造信息!$A$2:$AQ$1002,COLUMN(AT92)-8,0))</f>
        <v>20</v>
      </c>
      <c r="AU93" s="442">
        <f>IF($H93="已改造",VLOOKUP($A93+1000,改造信息!$A$2:$AQ$1002,COLUMN(AU92)-8,0),VLOOKUP($A93,未改造信息!$A$2:$AQ$1002,COLUMN(AU92)-8,0))</f>
        <v>7</v>
      </c>
      <c r="AV93" s="442">
        <f>IF($H93="已改造",VLOOKUP($A93+1000,改造信息!$A$2:$AQ$1002,COLUMN(AV92)-8,0),VLOOKUP($A93,未改造信息!$A$2:$AQ$1002,COLUMN(AV92)-8,0))</f>
        <v>5</v>
      </c>
      <c r="AW93" s="445" t="s">
        <v>92</v>
      </c>
      <c r="AX93" s="445" t="s">
        <v>92</v>
      </c>
      <c r="AY93" s="442">
        <f>IF($H93="已改造",VLOOKUP($A93+1000,改造信息!$A$2:$AQ$1002,COLUMN(AY92)-10,0),VLOOKUP($A93,未改造信息!$A$2:$AQ$1002,COLUMN(AY92)-10,0))</f>
        <v>0</v>
      </c>
      <c r="AZ93" s="442">
        <f>IF($H93="已改造",VLOOKUP($A93+1000,改造信息!$A$2:$AQ$1002,COLUMN(AZ92)-10,0),VLOOKUP($A93,未改造信息!$A$2:$AQ$1002,COLUMN(AZ92)-10,0))</f>
        <v>0</v>
      </c>
      <c r="BA93" s="445" t="s">
        <v>92</v>
      </c>
      <c r="BB93" s="445" t="s">
        <v>92</v>
      </c>
      <c r="BC93" s="442" t="str">
        <f>IF($H93="尚未改造",VLOOKUP($A93,未改造信息!$A$2:$AQ$1002,COLUMN(BC92)-12,0),"0")</f>
        <v>0</v>
      </c>
      <c r="BD93" s="442">
        <f>VLOOKUP($A93,未改造信息!$A$2:$BA$1002,COLUMN(BD92)-12,0)</f>
        <v>0</v>
      </c>
      <c r="BE93" s="442" t="s">
        <v>94</v>
      </c>
      <c r="BF93" s="445" t="s">
        <v>92</v>
      </c>
      <c r="BG93" s="445" t="s">
        <v>92</v>
      </c>
      <c r="BH93" s="442"/>
      <c r="BI93" s="442"/>
      <c r="BK93" s="442"/>
      <c r="BL93" s="442"/>
      <c r="BN93" s="442"/>
      <c r="BO93" s="442"/>
      <c r="BQ93" s="445" t="s">
        <v>92</v>
      </c>
      <c r="BR93" s="442"/>
      <c r="BS93" s="442"/>
      <c r="BT93" s="442"/>
      <c r="BU93" s="442"/>
      <c r="BV93" s="442"/>
    </row>
    <row r="94" spans="1:74">
      <c r="A94" s="442">
        <v>92</v>
      </c>
      <c r="B94" s="442" t="str">
        <f>IF($H94="已改造",VLOOKUP($A94+1000,改造信息!$A$2:$AQ$1002,COLUMN(B93),0),VLOOKUP($A94,未改造信息!$A$2:$AQ$1002,COLUMN(B93),0))</f>
        <v>U</v>
      </c>
      <c r="C94" s="442" t="str">
        <f>IF($H94="已改造",VLOOKUP($A94+1000,改造信息!$A$2:$AQ$1002,COLUMN(C93),0),VLOOKUP($A94,未改造信息!$A$2:$AQ$1002,COLUMN(C93),0))</f>
        <v>驱逐舰</v>
      </c>
      <c r="D94" s="442">
        <f>IF($H94="已改造",VLOOKUP($A94+1000,改造信息!$A$2:$AQ$1002,COLUMN(D93),0),VLOOKUP($A94,未改造信息!$A$2:$AQ$1002,COLUMN(D93),0))</f>
        <v>1</v>
      </c>
      <c r="E94" s="442" t="str">
        <f>IF($H94="已改造",VLOOKUP($A94+1000,改造信息!$A$2:$AQ$1002,COLUMN(E93),0),VLOOKUP($A94,未改造信息!$A$2:$AQ$1002,COLUMN(E93),0))</f>
        <v>布雷恩</v>
      </c>
      <c r="F94" s="442" t="str">
        <f>VLOOKUP(A94,未改造信息!$A$2:$F$1000,COLUMN(F93),0)</f>
        <v>未拥有</v>
      </c>
      <c r="H94" s="442" t="str">
        <f>IF(COUNTIF(改造信息!$A$2:$A$196,A94+1000),IF(VLOOKUP(A94+1000,改造信息!$A$2:$F$502,6,0)="已拥有","已改造","尚未改造"),"未开放改造")</f>
        <v>尚未改造</v>
      </c>
      <c r="I94" s="442" t="str">
        <f t="shared" si="1"/>
        <v>仅打捞可获取</v>
      </c>
      <c r="J94" s="445" t="s">
        <v>92</v>
      </c>
      <c r="K94" s="442" t="str">
        <f>IF($H94="已改造",VLOOKUP($A94+1000,改造信息!$A$2:$AQ$1002,COLUMN(K93)-4,0),VLOOKUP($A94,未改造信息!$A$2:$AQ$1002,COLUMN(K93)-4,0))</f>
        <v>护卫舰</v>
      </c>
      <c r="L94" s="442" t="str">
        <f>IF($H94="已改造",VLOOKUP($A94+1000,改造信息!$A$2:$AQ$1002,COLUMN(L93)-4,0),VLOOKUP($A94,未改造信息!$A$2:$AQ$1002,COLUMN(L93)-4,0))</f>
        <v>小型舰</v>
      </c>
      <c r="M94" s="442">
        <f>IF($H94="已改造",VLOOKUP($A94+1000,改造信息!$A$2:$AQ$1002,COLUMN(M93)-4,0),VLOOKUP($A94,未改造信息!$A$2:$AQ$1002,COLUMN(M93)-4,0))</f>
        <v>1</v>
      </c>
      <c r="N94" s="442">
        <f>IF($H94="已改造",VLOOKUP($A94+1000,改造信息!$A$2:$AQ$1002,COLUMN(N93)-4,0),VLOOKUP($A94,未改造信息!$A$2:$AQ$1002,COLUMN(N93)-4,0))</f>
        <v>2</v>
      </c>
      <c r="O94" s="442">
        <f>IF($H94="已改造",VLOOKUP($A94+1000,改造信息!$A$2:$AQ$1002,COLUMN(O93)-4,0),VLOOKUP($A94,未改造信息!$A$2:$AQ$1002,COLUMN(O93)-4,0))</f>
        <v>17</v>
      </c>
      <c r="P94" s="442">
        <f>IF($H94="已改造",VLOOKUP($A94+1000,改造信息!$A$2:$AQ$1002,COLUMN(P93)-4,0),VLOOKUP($A94,未改造信息!$A$2:$AQ$1002,COLUMN(P93)-4,0))</f>
        <v>-1</v>
      </c>
      <c r="Q94" s="442">
        <f>IF($H94="已改造",VLOOKUP($A94+1000,改造信息!$A$2:$AQ$1002,COLUMN(Q93)-4,0),VLOOKUP($A94,未改造信息!$A$2:$AQ$1002,COLUMN(Q93)-4,0))</f>
        <v>28</v>
      </c>
      <c r="R94" s="442">
        <f>IF($H94="已改造",VLOOKUP($A94+1000,改造信息!$A$2:$AQ$1002,COLUMN(R93)-4,0),VLOOKUP($A94,未改造信息!$A$2:$AQ$1002,COLUMN(R93)-4,0))</f>
        <v>22</v>
      </c>
      <c r="S94" s="442">
        <f>IF($H94="已改造",VLOOKUP($A94+1000,改造信息!$A$2:$AQ$1002,COLUMN(S93)-4,0),VLOOKUP($A94,未改造信息!$A$2:$AQ$1002,COLUMN(S93)-4,0))</f>
        <v>70</v>
      </c>
      <c r="T94" s="442">
        <f>IF($H94="已改造",VLOOKUP($A94+1000,改造信息!$A$2:$AQ$1002,COLUMN(T93)-4,0),VLOOKUP($A94,未改造信息!$A$2:$AQ$1002,COLUMN(T93)-4,0))</f>
        <v>54</v>
      </c>
      <c r="U94" s="442">
        <f>IF($H94="已改造",VLOOKUP($A94+1000,改造信息!$A$2:$AQ$1002,COLUMN(U93)-4,0),VLOOKUP($A94,未改造信息!$A$2:$AQ$1002,COLUMN(U93)-4,0))</f>
        <v>58</v>
      </c>
      <c r="V94" s="442">
        <f>IF($H94="已改造",VLOOKUP($A94+1000,改造信息!$A$2:$AQ$1002,COLUMN(V93)-4,0),VLOOKUP($A94,未改造信息!$A$2:$AQ$1002,COLUMN(V93)-4,0))</f>
        <v>17</v>
      </c>
      <c r="W94" s="442">
        <f>IF($H94="已改造",VLOOKUP($A94+1000,改造信息!$A$2:$AQ$1002,COLUMN(W93)-4,0),VLOOKUP($A94,未改造信息!$A$2:$AQ$1002,COLUMN(W93)-4,0))</f>
        <v>81</v>
      </c>
      <c r="X94" s="442">
        <f>IF($H94="已改造",VLOOKUP($A94+1000,改造信息!$A$2:$AQ$1002,COLUMN(X93)-4,0),VLOOKUP($A94,未改造信息!$A$2:$AQ$1002,COLUMN(X93)-4,0))</f>
        <v>87</v>
      </c>
      <c r="Y94" s="442">
        <f>IF($H94="已改造",VLOOKUP($A94+1000,改造信息!$A$2:$AQ$1002,COLUMN(Y93)-4,0),VLOOKUP($A94,未改造信息!$A$2:$AQ$1002,COLUMN(Y93)-4,0))</f>
        <v>20</v>
      </c>
      <c r="Z94" s="442">
        <f>IF($H94="已改造",VLOOKUP($A94+1000,改造信息!$A$2:$AQ$1002,COLUMN(Z93)-4,0),VLOOKUP($A94,未改造信息!$A$2:$AQ$1002,COLUMN(Z93)-4,0))</f>
        <v>37</v>
      </c>
      <c r="AA94" s="442" t="str">
        <f>IF($H94="已改造",VLOOKUP($A94+1000,改造信息!$A$2:$AQ$1002,COLUMN(AA93)-4,0),VLOOKUP($A94,未改造信息!$A$2:$AQ$1002,COLUMN(AA93)-4,0))</f>
        <v>短</v>
      </c>
      <c r="AB94" s="442">
        <f>IF($H94="已改造",VLOOKUP($A94+1000,改造信息!$A$2:$AQ$1002,COLUMN(AB93)-4,0),VLOOKUP($A94,未改造信息!$A$2:$AQ$1002,COLUMN(AB93)-4,0))</f>
        <v>0</v>
      </c>
      <c r="AC94" s="442">
        <f>IF($H94="已改造",VLOOKUP($A94+1000,改造信息!$A$2:$AQ$1002,COLUMN(AC93)-4,0),VLOOKUP($A94,未改造信息!$A$2:$AQ$1002,COLUMN(AC93)-4,0))</f>
        <v>0</v>
      </c>
      <c r="AD94" s="442">
        <f>IF($H94="已改造",VLOOKUP($A94+1000,改造信息!$A$2:$AQ$1002,COLUMN(AD93)-4,0),VLOOKUP($A94,未改造信息!$A$2:$AQ$1002,COLUMN(AD93)-4,0))</f>
        <v>2</v>
      </c>
      <c r="AE94" s="446" t="str">
        <f>IF($H94="已改造",VLOOKUP($A94+1000,改造信息!$A$2:$AQ$1002,COLUMN(AE93)-4,0),VLOOKUP($A94,未改造信息!$A$2:$AQ$1002,COLUMN(AE93)-4,0))</f>
        <v>U国单装5英寸炮</v>
      </c>
      <c r="AF94" s="445" t="s">
        <v>92</v>
      </c>
      <c r="AG94" s="445" t="s">
        <v>92</v>
      </c>
      <c r="AH94" s="442">
        <f>IF($H94="已改造",VLOOKUP($A94+1000,改造信息!$A$2:$AQ$1002,COLUMN(AH93)-6,0),VLOOKUP($A94,未改造信息!$A$2:$AQ$1002,COLUMN(AH93)-6,0))</f>
        <v>15</v>
      </c>
      <c r="AI94" s="442">
        <f>IF($H94="已改造",VLOOKUP($A94+1000,改造信息!$A$2:$AQ$1002,COLUMN(AI93)-6,0),VLOOKUP($A94,未改造信息!$A$2:$AQ$1002,COLUMN(AI93)-6,0))</f>
        <v>25</v>
      </c>
      <c r="AJ94" s="442">
        <f>IF($H94="已改造",VLOOKUP($A94+1000,改造信息!$A$2:$AQ$1002,COLUMN(AJ93)-6,0),VLOOKUP($A94,未改造信息!$A$2:$AQ$1002,COLUMN(AJ93)-6,0))</f>
        <v>0.48</v>
      </c>
      <c r="AK94" s="442">
        <f>IF($H94="已改造",VLOOKUP($A94+1000,改造信息!$A$2:$AQ$1002,COLUMN(AK93)-6,0),VLOOKUP($A94,未改造信息!$A$2:$AQ$1002,COLUMN(AK93)-6,0))</f>
        <v>0.9</v>
      </c>
      <c r="AL94" s="442">
        <f>IF($H94="已改造",VLOOKUP($A94+1000,改造信息!$A$2:$AQ$1002,COLUMN(AL93)-6,0),VLOOKUP($A94,未改造信息!$A$2:$AQ$1002,COLUMN(AL93)-6,0))</f>
        <v>0.4</v>
      </c>
      <c r="AM94" s="445" t="s">
        <v>92</v>
      </c>
      <c r="AN94" s="445" t="s">
        <v>92</v>
      </c>
      <c r="AO94" s="442">
        <f>IF($H94="已改造",VLOOKUP($A94+1000,改造信息!$A$2:$AQ$1002,COLUMN(AO93)-8,0),VLOOKUP($A94,未改造信息!$A$2:$AQ$1002,COLUMN(AO93)-8,0))</f>
        <v>2</v>
      </c>
      <c r="AP94" s="442">
        <f>IF($H94="已改造",VLOOKUP($A94+1000,改造信息!$A$2:$AQ$1002,COLUMN(AP93)-8,0),VLOOKUP($A94,未改造信息!$A$2:$AQ$1002,COLUMN(AP93)-8,0))</f>
        <v>4</v>
      </c>
      <c r="AQ94" s="442">
        <f>IF($H94="已改造",VLOOKUP($A94+1000,改造信息!$A$2:$AQ$1002,COLUMN(AQ93)-8,0),VLOOKUP($A94,未改造信息!$A$2:$AQ$1002,COLUMN(AQ93)-8,0))</f>
        <v>3</v>
      </c>
      <c r="AR94" s="442">
        <f>IF($H94="已改造",VLOOKUP($A94+1000,改造信息!$A$2:$AQ$1002,COLUMN(AR93)-8,0),VLOOKUP($A94,未改造信息!$A$2:$AQ$1002,COLUMN(AR93)-8,0))</f>
        <v>0</v>
      </c>
      <c r="AS94" s="442">
        <f>IF($H94="已改造",VLOOKUP($A94+1000,改造信息!$A$2:$AQ$1002,COLUMN(AS93)-8,0),VLOOKUP($A94,未改造信息!$A$2:$AQ$1002,COLUMN(AS93)-8,0))</f>
        <v>0</v>
      </c>
      <c r="AT94" s="442">
        <f>IF($H94="已改造",VLOOKUP($A94+1000,改造信息!$A$2:$AQ$1002,COLUMN(AT93)-8,0),VLOOKUP($A94,未改造信息!$A$2:$AQ$1002,COLUMN(AT93)-8,0))</f>
        <v>20</v>
      </c>
      <c r="AU94" s="442">
        <f>IF($H94="已改造",VLOOKUP($A94+1000,改造信息!$A$2:$AQ$1002,COLUMN(AU93)-8,0),VLOOKUP($A94,未改造信息!$A$2:$AQ$1002,COLUMN(AU93)-8,0))</f>
        <v>7</v>
      </c>
      <c r="AV94" s="442">
        <f>IF($H94="已改造",VLOOKUP($A94+1000,改造信息!$A$2:$AQ$1002,COLUMN(AV93)-8,0),VLOOKUP($A94,未改造信息!$A$2:$AQ$1002,COLUMN(AV93)-8,0))</f>
        <v>5</v>
      </c>
      <c r="AW94" s="445" t="s">
        <v>92</v>
      </c>
      <c r="AX94" s="445" t="s">
        <v>92</v>
      </c>
      <c r="AY94" s="442">
        <f>IF($H94="已改造",VLOOKUP($A94+1000,改造信息!$A$2:$AQ$1002,COLUMN(AY93)-10,0),VLOOKUP($A94,未改造信息!$A$2:$AQ$1002,COLUMN(AY93)-10,0))</f>
        <v>0</v>
      </c>
      <c r="AZ94" s="442">
        <f>IF($H94="已改造",VLOOKUP($A94+1000,改造信息!$A$2:$AQ$1002,COLUMN(AZ93)-10,0),VLOOKUP($A94,未改造信息!$A$2:$AQ$1002,COLUMN(AZ93)-10,0))</f>
        <v>0</v>
      </c>
      <c r="BA94" s="445" t="s">
        <v>92</v>
      </c>
      <c r="BB94" s="445" t="s">
        <v>92</v>
      </c>
      <c r="BC94" s="442" t="str">
        <f>IF($H94="尚未改造",VLOOKUP($A94,未改造信息!$A$2:$AQ$1002,COLUMN(BC93)-12,0),"0")</f>
        <v>等级30|驱逐核心4|油200|弹250|钢200</v>
      </c>
      <c r="BD94" s="442">
        <f>VLOOKUP($A94,未改造信息!$A$2:$BA$1002,COLUMN(BD93)-12,0)</f>
        <v>0</v>
      </c>
      <c r="BE94" s="442" t="s">
        <v>94</v>
      </c>
      <c r="BF94" s="445" t="s">
        <v>92</v>
      </c>
      <c r="BG94" s="445" t="s">
        <v>92</v>
      </c>
      <c r="BH94" s="442"/>
      <c r="BI94" s="442"/>
      <c r="BK94" s="442"/>
      <c r="BL94" s="442"/>
      <c r="BN94" s="442"/>
      <c r="BO94" s="442"/>
      <c r="BQ94" s="445" t="s">
        <v>92</v>
      </c>
      <c r="BR94" s="442"/>
      <c r="BS94" s="442"/>
      <c r="BT94" s="442"/>
      <c r="BU94" s="442"/>
      <c r="BV94" s="442"/>
    </row>
    <row r="95" spans="1:74">
      <c r="A95" s="442">
        <v>93</v>
      </c>
      <c r="B95" s="442" t="str">
        <f>IF($H95="已改造",VLOOKUP($A95+1000,改造信息!$A$2:$AQ$1002,COLUMN(B94),0),VLOOKUP($A95,未改造信息!$A$2:$AQ$1002,COLUMN(B94),0))</f>
        <v>U</v>
      </c>
      <c r="C95" s="442" t="str">
        <f>IF($H95="已改造",VLOOKUP($A95+1000,改造信息!$A$2:$AQ$1002,COLUMN(C94),0),VLOOKUP($A95,未改造信息!$A$2:$AQ$1002,COLUMN(C94),0))</f>
        <v>驱逐舰</v>
      </c>
      <c r="D95" s="442">
        <f>IF($H95="已改造",VLOOKUP($A95+1000,改造信息!$A$2:$AQ$1002,COLUMN(D94),0),VLOOKUP($A95,未改造信息!$A$2:$AQ$1002,COLUMN(D94),0))</f>
        <v>2</v>
      </c>
      <c r="E95" s="442" t="str">
        <f>IF($H95="已改造",VLOOKUP($A95+1000,改造信息!$A$2:$AQ$1002,COLUMN(E94),0),VLOOKUP($A95,未改造信息!$A$2:$AQ$1002,COLUMN(E94),0))</f>
        <v>基林</v>
      </c>
      <c r="F95" s="442" t="str">
        <f>VLOOKUP(A95,未改造信息!$A$2:$F$1000,COLUMN(F94),0)</f>
        <v>未拥有</v>
      </c>
      <c r="H95" s="442" t="str">
        <f>IF(COUNTIF(改造信息!$A$2:$A$196,A95+1000),IF(VLOOKUP(A95+1000,改造信息!$A$2:$F$502,6,0)="已拥有","已改造","尚未改造"),"未开放改造")</f>
        <v>尚未改造</v>
      </c>
      <c r="I95" s="442" t="str">
        <f t="shared" si="1"/>
        <v>仅打捞可获取</v>
      </c>
      <c r="J95" s="445" t="s">
        <v>92</v>
      </c>
      <c r="K95" s="442" t="str">
        <f>IF($H95="已改造",VLOOKUP($A95+1000,改造信息!$A$2:$AQ$1002,COLUMN(K94)-4,0),VLOOKUP($A95,未改造信息!$A$2:$AQ$1002,COLUMN(K94)-4,0))</f>
        <v>护卫舰</v>
      </c>
      <c r="L95" s="442" t="str">
        <f>IF($H95="已改造",VLOOKUP($A95+1000,改造信息!$A$2:$AQ$1002,COLUMN(L94)-4,0),VLOOKUP($A95,未改造信息!$A$2:$AQ$1002,COLUMN(L94)-4,0))</f>
        <v>小型舰</v>
      </c>
      <c r="M95" s="442">
        <f>IF($H95="已改造",VLOOKUP($A95+1000,改造信息!$A$2:$AQ$1002,COLUMN(M94)-4,0),VLOOKUP($A95,未改造信息!$A$2:$AQ$1002,COLUMN(M94)-4,0))</f>
        <v>1</v>
      </c>
      <c r="N95" s="442">
        <f>IF($H95="已改造",VLOOKUP($A95+1000,改造信息!$A$2:$AQ$1002,COLUMN(N94)-4,0),VLOOKUP($A95,未改造信息!$A$2:$AQ$1002,COLUMN(N94)-4,0))</f>
        <v>2</v>
      </c>
      <c r="O95" s="442">
        <f>IF($H95="已改造",VLOOKUP($A95+1000,改造信息!$A$2:$AQ$1002,COLUMN(O94)-4,0),VLOOKUP($A95,未改造信息!$A$2:$AQ$1002,COLUMN(O94)-4,0))</f>
        <v>20</v>
      </c>
      <c r="P95" s="442">
        <f>IF($H95="已改造",VLOOKUP($A95+1000,改造信息!$A$2:$AQ$1002,COLUMN(P94)-4,0),VLOOKUP($A95,未改造信息!$A$2:$AQ$1002,COLUMN(P94)-4,0))</f>
        <v>0</v>
      </c>
      <c r="Q95" s="442">
        <f>IF($H95="已改造",VLOOKUP($A95+1000,改造信息!$A$2:$AQ$1002,COLUMN(Q94)-4,0),VLOOKUP($A95,未改造信息!$A$2:$AQ$1002,COLUMN(Q94)-4,0))</f>
        <v>30</v>
      </c>
      <c r="R95" s="442">
        <f>IF($H95="已改造",VLOOKUP($A95+1000,改造信息!$A$2:$AQ$1002,COLUMN(R94)-4,0),VLOOKUP($A95,未改造信息!$A$2:$AQ$1002,COLUMN(R94)-4,0))</f>
        <v>23</v>
      </c>
      <c r="S95" s="442">
        <f>IF($H95="已改造",VLOOKUP($A95+1000,改造信息!$A$2:$AQ$1002,COLUMN(S94)-4,0),VLOOKUP($A95,未改造信息!$A$2:$AQ$1002,COLUMN(S94)-4,0))</f>
        <v>70</v>
      </c>
      <c r="T95" s="442">
        <f>IF($H95="已改造",VLOOKUP($A95+1000,改造信息!$A$2:$AQ$1002,COLUMN(T94)-4,0),VLOOKUP($A95,未改造信息!$A$2:$AQ$1002,COLUMN(T94)-4,0))</f>
        <v>58</v>
      </c>
      <c r="U95" s="442">
        <f>IF($H95="已改造",VLOOKUP($A95+1000,改造信息!$A$2:$AQ$1002,COLUMN(U94)-4,0),VLOOKUP($A95,未改造信息!$A$2:$AQ$1002,COLUMN(U94)-4,0))</f>
        <v>63</v>
      </c>
      <c r="V95" s="442">
        <f>IF($H95="已改造",VLOOKUP($A95+1000,改造信息!$A$2:$AQ$1002,COLUMN(V94)-4,0),VLOOKUP($A95,未改造信息!$A$2:$AQ$1002,COLUMN(V94)-4,0))</f>
        <v>17</v>
      </c>
      <c r="W95" s="442">
        <f>IF($H95="已改造",VLOOKUP($A95+1000,改造信息!$A$2:$AQ$1002,COLUMN(W94)-4,0),VLOOKUP($A95,未改造信息!$A$2:$AQ$1002,COLUMN(W94)-4,0))</f>
        <v>76</v>
      </c>
      <c r="X95" s="442">
        <f>IF($H95="已改造",VLOOKUP($A95+1000,改造信息!$A$2:$AQ$1002,COLUMN(X94)-4,0),VLOOKUP($A95,未改造信息!$A$2:$AQ$1002,COLUMN(X94)-4,0))</f>
        <v>87</v>
      </c>
      <c r="Y95" s="442">
        <f>IF($H95="已改造",VLOOKUP($A95+1000,改造信息!$A$2:$AQ$1002,COLUMN(Y94)-4,0),VLOOKUP($A95,未改造信息!$A$2:$AQ$1002,COLUMN(Y94)-4,0))</f>
        <v>20</v>
      </c>
      <c r="Z95" s="442">
        <f>IF($H95="已改造",VLOOKUP($A95+1000,改造信息!$A$2:$AQ$1002,COLUMN(Z94)-4,0),VLOOKUP($A95,未改造信息!$A$2:$AQ$1002,COLUMN(Z94)-4,0))</f>
        <v>35</v>
      </c>
      <c r="AA95" s="442" t="str">
        <f>IF($H95="已改造",VLOOKUP($A95+1000,改造信息!$A$2:$AQ$1002,COLUMN(AA94)-4,0),VLOOKUP($A95,未改造信息!$A$2:$AQ$1002,COLUMN(AA94)-4,0))</f>
        <v>短</v>
      </c>
      <c r="AB95" s="442">
        <f>IF($H95="已改造",VLOOKUP($A95+1000,改造信息!$A$2:$AQ$1002,COLUMN(AB94)-4,0),VLOOKUP($A95,未改造信息!$A$2:$AQ$1002,COLUMN(AB94)-4,0))</f>
        <v>0</v>
      </c>
      <c r="AC95" s="442">
        <f>IF($H95="已改造",VLOOKUP($A95+1000,改造信息!$A$2:$AQ$1002,COLUMN(AC94)-4,0),VLOOKUP($A95,未改造信息!$A$2:$AQ$1002,COLUMN(AC94)-4,0))</f>
        <v>0</v>
      </c>
      <c r="AD95" s="442">
        <f>IF($H95="已改造",VLOOKUP($A95+1000,改造信息!$A$2:$AQ$1002,COLUMN(AD94)-4,0),VLOOKUP($A95,未改造信息!$A$2:$AQ$1002,COLUMN(AD94)-4,0))</f>
        <v>2</v>
      </c>
      <c r="AE95" s="446" t="str">
        <f>IF($H95="已改造",VLOOKUP($A95+1000,改造信息!$A$2:$AQ$1002,COLUMN(AE94)-4,0),VLOOKUP($A95,未改造信息!$A$2:$AQ$1002,COLUMN(AE94)-4,0))</f>
        <v>U国双联5英寸平高两用炮|五联533毫米鱼雷</v>
      </c>
      <c r="AF95" s="445" t="s">
        <v>92</v>
      </c>
      <c r="AG95" s="445" t="s">
        <v>92</v>
      </c>
      <c r="AH95" s="442">
        <f>IF($H95="已改造",VLOOKUP($A95+1000,改造信息!$A$2:$AQ$1002,COLUMN(AH94)-6,0),VLOOKUP($A95,未改造信息!$A$2:$AQ$1002,COLUMN(AH94)-6,0))</f>
        <v>15</v>
      </c>
      <c r="AI95" s="442">
        <f>IF($H95="已改造",VLOOKUP($A95+1000,改造信息!$A$2:$AQ$1002,COLUMN(AI94)-6,0),VLOOKUP($A95,未改造信息!$A$2:$AQ$1002,COLUMN(AI94)-6,0))</f>
        <v>25</v>
      </c>
      <c r="AJ95" s="442">
        <f>IF($H95="已改造",VLOOKUP($A95+1000,改造信息!$A$2:$AQ$1002,COLUMN(AJ94)-6,0),VLOOKUP($A95,未改造信息!$A$2:$AQ$1002,COLUMN(AJ94)-6,0))</f>
        <v>0.48</v>
      </c>
      <c r="AK95" s="442">
        <f>IF($H95="已改造",VLOOKUP($A95+1000,改造信息!$A$2:$AQ$1002,COLUMN(AK94)-6,0),VLOOKUP($A95,未改造信息!$A$2:$AQ$1002,COLUMN(AK94)-6,0))</f>
        <v>0.9</v>
      </c>
      <c r="AL95" s="442">
        <f>IF($H95="已改造",VLOOKUP($A95+1000,改造信息!$A$2:$AQ$1002,COLUMN(AL94)-6,0),VLOOKUP($A95,未改造信息!$A$2:$AQ$1002,COLUMN(AL94)-6,0))</f>
        <v>0.4</v>
      </c>
      <c r="AM95" s="445" t="s">
        <v>92</v>
      </c>
      <c r="AN95" s="445" t="s">
        <v>92</v>
      </c>
      <c r="AO95" s="442">
        <f>IF($H95="已改造",VLOOKUP($A95+1000,改造信息!$A$2:$AQ$1002,COLUMN(AO94)-8,0),VLOOKUP($A95,未改造信息!$A$2:$AQ$1002,COLUMN(AO94)-8,0))</f>
        <v>2</v>
      </c>
      <c r="AP95" s="442">
        <f>IF($H95="已改造",VLOOKUP($A95+1000,改造信息!$A$2:$AQ$1002,COLUMN(AP94)-8,0),VLOOKUP($A95,未改造信息!$A$2:$AQ$1002,COLUMN(AP94)-8,0))</f>
        <v>4</v>
      </c>
      <c r="AQ95" s="442">
        <f>IF($H95="已改造",VLOOKUP($A95+1000,改造信息!$A$2:$AQ$1002,COLUMN(AQ94)-8,0),VLOOKUP($A95,未改造信息!$A$2:$AQ$1002,COLUMN(AQ94)-8,0))</f>
        <v>3</v>
      </c>
      <c r="AR95" s="442">
        <f>IF($H95="已改造",VLOOKUP($A95+1000,改造信息!$A$2:$AQ$1002,COLUMN(AR94)-8,0),VLOOKUP($A95,未改造信息!$A$2:$AQ$1002,COLUMN(AR94)-8,0))</f>
        <v>0</v>
      </c>
      <c r="AS95" s="442">
        <f>IF($H95="已改造",VLOOKUP($A95+1000,改造信息!$A$2:$AQ$1002,COLUMN(AS94)-8,0),VLOOKUP($A95,未改造信息!$A$2:$AQ$1002,COLUMN(AS94)-8,0))</f>
        <v>0</v>
      </c>
      <c r="AT95" s="442">
        <f>IF($H95="已改造",VLOOKUP($A95+1000,改造信息!$A$2:$AQ$1002,COLUMN(AT94)-8,0),VLOOKUP($A95,未改造信息!$A$2:$AQ$1002,COLUMN(AT94)-8,0))</f>
        <v>20</v>
      </c>
      <c r="AU95" s="442">
        <f>IF($H95="已改造",VLOOKUP($A95+1000,改造信息!$A$2:$AQ$1002,COLUMN(AU94)-8,0),VLOOKUP($A95,未改造信息!$A$2:$AQ$1002,COLUMN(AU94)-8,0))</f>
        <v>8</v>
      </c>
      <c r="AV95" s="442">
        <f>IF($H95="已改造",VLOOKUP($A95+1000,改造信息!$A$2:$AQ$1002,COLUMN(AV94)-8,0),VLOOKUP($A95,未改造信息!$A$2:$AQ$1002,COLUMN(AV94)-8,0))</f>
        <v>5</v>
      </c>
      <c r="AW95" s="445" t="s">
        <v>92</v>
      </c>
      <c r="AX95" s="445" t="s">
        <v>92</v>
      </c>
      <c r="AY95" s="442" t="str">
        <f>IF($H95="已改造",VLOOKUP($A95+1000,改造信息!$A$2:$AQ$1002,COLUMN(AY94)-10,0),VLOOKUP($A95,未改造信息!$A$2:$AQ$1002,COLUMN(AY94)-10,0))</f>
        <v>FRAM改造</v>
      </c>
      <c r="AZ95" s="442">
        <f>IF($H95="已改造",VLOOKUP($A95+1000,改造信息!$A$2:$AQ$1002,COLUMN(AZ94)-10,0),VLOOKUP($A95,未改造信息!$A$2:$AQ$1002,COLUMN(AZ94)-10,0))</f>
        <v>0</v>
      </c>
      <c r="BA95" s="445" t="s">
        <v>92</v>
      </c>
      <c r="BB95" s="445" t="s">
        <v>92</v>
      </c>
      <c r="BC95" s="446" t="str">
        <f>IF($H95="尚未改造",VLOOKUP($A95,未改造信息!$A$2:$AQ$1002,COLUMN(BC94)-12,0),"0")</f>
        <v>等级30|驱逐核心4|油200|弹250|钢200</v>
      </c>
      <c r="BD95" s="442">
        <f>VLOOKUP($A95,未改造信息!$A$2:$BA$1002,COLUMN(BD94)-12,0)</f>
        <v>0</v>
      </c>
      <c r="BE95" s="442" t="s">
        <v>94</v>
      </c>
      <c r="BF95" s="445" t="s">
        <v>92</v>
      </c>
      <c r="BG95" s="445" t="s">
        <v>92</v>
      </c>
      <c r="BH95" s="446"/>
      <c r="BI95" s="442"/>
      <c r="BK95" s="446"/>
      <c r="BL95" s="442"/>
      <c r="BN95" s="446"/>
      <c r="BO95" s="442"/>
      <c r="BQ95" s="445" t="s">
        <v>92</v>
      </c>
      <c r="BR95" s="442"/>
      <c r="BS95" s="442"/>
      <c r="BT95" s="442"/>
      <c r="BU95" s="442"/>
      <c r="BV95" s="442"/>
    </row>
    <row r="96" spans="1:74">
      <c r="A96" s="442">
        <v>94</v>
      </c>
      <c r="B96" s="442" t="str">
        <f>IF($H96="已改造",VLOOKUP($A96+1000,改造信息!$A$2:$AQ$1002,COLUMN(B95),0),VLOOKUP($A96,未改造信息!$A$2:$AQ$1002,COLUMN(B95),0))</f>
        <v>U</v>
      </c>
      <c r="C96" s="442" t="str">
        <f>IF($H96="已改造",VLOOKUP($A96+1000,改造信息!$A$2:$AQ$1002,COLUMN(C95),0),VLOOKUP($A96,未改造信息!$A$2:$AQ$1002,COLUMN(C95),0))</f>
        <v>驱逐舰</v>
      </c>
      <c r="D96" s="442">
        <f>IF($H96="已改造",VLOOKUP($A96+1000,改造信息!$A$2:$AQ$1002,COLUMN(D95),0),VLOOKUP($A96,未改造信息!$A$2:$AQ$1002,COLUMN(D95),0))</f>
        <v>2</v>
      </c>
      <c r="E96" s="442" t="str">
        <f>IF($H96="已改造",VLOOKUP($A96+1000,改造信息!$A$2:$AQ$1002,COLUMN(E95),0),VLOOKUP($A96,未改造信息!$A$2:$AQ$1002,COLUMN(E95),0))</f>
        <v>基阿特</v>
      </c>
      <c r="F96" s="442" t="str">
        <f>VLOOKUP(A96,未改造信息!$A$2:$F$1000,COLUMN(F95),0)</f>
        <v>未拥有</v>
      </c>
      <c r="H96" s="442" t="str">
        <f>IF(COUNTIF(改造信息!$A$2:$A$196,A96+1000),IF(VLOOKUP(A96+1000,改造信息!$A$2:$F$502,6,0)="已拥有","已改造","尚未改造"),"未开放改造")</f>
        <v>尚未改造</v>
      </c>
      <c r="I96" s="442" t="str">
        <f t="shared" si="1"/>
        <v>仅打捞可获取</v>
      </c>
      <c r="J96" s="445" t="s">
        <v>92</v>
      </c>
      <c r="K96" s="442" t="str">
        <f>IF($H96="已改造",VLOOKUP($A96+1000,改造信息!$A$2:$AQ$1002,COLUMN(K95)-4,0),VLOOKUP($A96,未改造信息!$A$2:$AQ$1002,COLUMN(K95)-4,0))</f>
        <v>护卫舰</v>
      </c>
      <c r="L96" s="442" t="str">
        <f>IF($H96="已改造",VLOOKUP($A96+1000,改造信息!$A$2:$AQ$1002,COLUMN(L95)-4,0),VLOOKUP($A96,未改造信息!$A$2:$AQ$1002,COLUMN(L95)-4,0))</f>
        <v>小型舰</v>
      </c>
      <c r="M96" s="442">
        <f>IF($H96="已改造",VLOOKUP($A96+1000,改造信息!$A$2:$AQ$1002,COLUMN(M95)-4,0),VLOOKUP($A96,未改造信息!$A$2:$AQ$1002,COLUMN(M95)-4,0))</f>
        <v>1</v>
      </c>
      <c r="N96" s="442">
        <f>IF($H96="已改造",VLOOKUP($A96+1000,改造信息!$A$2:$AQ$1002,COLUMN(N95)-4,0),VLOOKUP($A96,未改造信息!$A$2:$AQ$1002,COLUMN(N95)-4,0))</f>
        <v>2</v>
      </c>
      <c r="O96" s="442">
        <f>IF($H96="已改造",VLOOKUP($A96+1000,改造信息!$A$2:$AQ$1002,COLUMN(O95)-4,0),VLOOKUP($A96,未改造信息!$A$2:$AQ$1002,COLUMN(O95)-4,0))</f>
        <v>20</v>
      </c>
      <c r="P96" s="442">
        <f>IF($H96="已改造",VLOOKUP($A96+1000,改造信息!$A$2:$AQ$1002,COLUMN(P95)-4,0),VLOOKUP($A96,未改造信息!$A$2:$AQ$1002,COLUMN(P95)-4,0))</f>
        <v>0</v>
      </c>
      <c r="Q96" s="442">
        <f>IF($H96="已改造",VLOOKUP($A96+1000,改造信息!$A$2:$AQ$1002,COLUMN(Q95)-4,0),VLOOKUP($A96,未改造信息!$A$2:$AQ$1002,COLUMN(Q95)-4,0))</f>
        <v>30</v>
      </c>
      <c r="R96" s="442">
        <f>IF($H96="已改造",VLOOKUP($A96+1000,改造信息!$A$2:$AQ$1002,COLUMN(R95)-4,0),VLOOKUP($A96,未改造信息!$A$2:$AQ$1002,COLUMN(R95)-4,0))</f>
        <v>23</v>
      </c>
      <c r="S96" s="442">
        <f>IF($H96="已改造",VLOOKUP($A96+1000,改造信息!$A$2:$AQ$1002,COLUMN(S95)-4,0),VLOOKUP($A96,未改造信息!$A$2:$AQ$1002,COLUMN(S95)-4,0))</f>
        <v>70</v>
      </c>
      <c r="T96" s="442">
        <f>IF($H96="已改造",VLOOKUP($A96+1000,改造信息!$A$2:$AQ$1002,COLUMN(T95)-4,0),VLOOKUP($A96,未改造信息!$A$2:$AQ$1002,COLUMN(T95)-4,0))</f>
        <v>58</v>
      </c>
      <c r="U96" s="442">
        <f>IF($H96="已改造",VLOOKUP($A96+1000,改造信息!$A$2:$AQ$1002,COLUMN(U95)-4,0),VLOOKUP($A96,未改造信息!$A$2:$AQ$1002,COLUMN(U95)-4,0))</f>
        <v>63</v>
      </c>
      <c r="V96" s="442">
        <f>IF($H96="已改造",VLOOKUP($A96+1000,改造信息!$A$2:$AQ$1002,COLUMN(V95)-4,0),VLOOKUP($A96,未改造信息!$A$2:$AQ$1002,COLUMN(V95)-4,0))</f>
        <v>17</v>
      </c>
      <c r="W96" s="442">
        <f>IF($H96="已改造",VLOOKUP($A96+1000,改造信息!$A$2:$AQ$1002,COLUMN(W95)-4,0),VLOOKUP($A96,未改造信息!$A$2:$AQ$1002,COLUMN(W95)-4,0))</f>
        <v>76</v>
      </c>
      <c r="X96" s="442">
        <f>IF($H96="已改造",VLOOKUP($A96+1000,改造信息!$A$2:$AQ$1002,COLUMN(X95)-4,0),VLOOKUP($A96,未改造信息!$A$2:$AQ$1002,COLUMN(X95)-4,0))</f>
        <v>87</v>
      </c>
      <c r="Y96" s="442">
        <f>IF($H96="已改造",VLOOKUP($A96+1000,改造信息!$A$2:$AQ$1002,COLUMN(Y95)-4,0),VLOOKUP($A96,未改造信息!$A$2:$AQ$1002,COLUMN(Y95)-4,0))</f>
        <v>25</v>
      </c>
      <c r="Z96" s="442">
        <f>IF($H96="已改造",VLOOKUP($A96+1000,改造信息!$A$2:$AQ$1002,COLUMN(Z95)-4,0),VLOOKUP($A96,未改造信息!$A$2:$AQ$1002,COLUMN(Z95)-4,0))</f>
        <v>35</v>
      </c>
      <c r="AA96" s="442" t="str">
        <f>IF($H96="已改造",VLOOKUP($A96+1000,改造信息!$A$2:$AQ$1002,COLUMN(AA95)-4,0),VLOOKUP($A96,未改造信息!$A$2:$AQ$1002,COLUMN(AA95)-4,0))</f>
        <v>短</v>
      </c>
      <c r="AB96" s="442">
        <f>IF($H96="已改造",VLOOKUP($A96+1000,改造信息!$A$2:$AQ$1002,COLUMN(AB95)-4,0),VLOOKUP($A96,未改造信息!$A$2:$AQ$1002,COLUMN(AB95)-4,0))</f>
        <v>0</v>
      </c>
      <c r="AC96" s="442">
        <f>IF($H96="已改造",VLOOKUP($A96+1000,改造信息!$A$2:$AQ$1002,COLUMN(AC95)-4,0),VLOOKUP($A96,未改造信息!$A$2:$AQ$1002,COLUMN(AC95)-4,0))</f>
        <v>0</v>
      </c>
      <c r="AD96" s="442">
        <f>IF($H96="已改造",VLOOKUP($A96+1000,改造信息!$A$2:$AQ$1002,COLUMN(AD95)-4,0),VLOOKUP($A96,未改造信息!$A$2:$AQ$1002,COLUMN(AD95)-4,0))</f>
        <v>2</v>
      </c>
      <c r="AE96" s="446" t="str">
        <f>IF($H96="已改造",VLOOKUP($A96+1000,改造信息!$A$2:$AQ$1002,COLUMN(AE95)-4,0),VLOOKUP($A96,未改造信息!$A$2:$AQ$1002,COLUMN(AE95)-4,0))</f>
        <v>U国双联5英寸平高两用炮</v>
      </c>
      <c r="AF96" s="445" t="s">
        <v>92</v>
      </c>
      <c r="AG96" s="445" t="s">
        <v>92</v>
      </c>
      <c r="AH96" s="442">
        <f>IF($H96="已改造",VLOOKUP($A96+1000,改造信息!$A$2:$AQ$1002,COLUMN(AH95)-6,0),VLOOKUP($A96,未改造信息!$A$2:$AQ$1002,COLUMN(AH95)-6,0))</f>
        <v>15</v>
      </c>
      <c r="AI96" s="442">
        <f>IF($H96="已改造",VLOOKUP($A96+1000,改造信息!$A$2:$AQ$1002,COLUMN(AI95)-6,0),VLOOKUP($A96,未改造信息!$A$2:$AQ$1002,COLUMN(AI95)-6,0))</f>
        <v>25</v>
      </c>
      <c r="AJ96" s="442">
        <f>IF($H96="已改造",VLOOKUP($A96+1000,改造信息!$A$2:$AQ$1002,COLUMN(AJ95)-6,0),VLOOKUP($A96,未改造信息!$A$2:$AQ$1002,COLUMN(AJ95)-6,0))</f>
        <v>0.48</v>
      </c>
      <c r="AK96" s="442">
        <f>IF($H96="已改造",VLOOKUP($A96+1000,改造信息!$A$2:$AQ$1002,COLUMN(AK95)-6,0),VLOOKUP($A96,未改造信息!$A$2:$AQ$1002,COLUMN(AK95)-6,0))</f>
        <v>0.9</v>
      </c>
      <c r="AL96" s="442">
        <f>IF($H96="已改造",VLOOKUP($A96+1000,改造信息!$A$2:$AQ$1002,COLUMN(AL95)-6,0),VLOOKUP($A96,未改造信息!$A$2:$AQ$1002,COLUMN(AL95)-6,0))</f>
        <v>0.4</v>
      </c>
      <c r="AM96" s="445" t="s">
        <v>92</v>
      </c>
      <c r="AN96" s="445" t="s">
        <v>92</v>
      </c>
      <c r="AO96" s="442">
        <f>IF($H96="已改造",VLOOKUP($A96+1000,改造信息!$A$2:$AQ$1002,COLUMN(AO95)-8,0),VLOOKUP($A96,未改造信息!$A$2:$AQ$1002,COLUMN(AO95)-8,0))</f>
        <v>2</v>
      </c>
      <c r="AP96" s="442">
        <f>IF($H96="已改造",VLOOKUP($A96+1000,改造信息!$A$2:$AQ$1002,COLUMN(AP95)-8,0),VLOOKUP($A96,未改造信息!$A$2:$AQ$1002,COLUMN(AP95)-8,0))</f>
        <v>4</v>
      </c>
      <c r="AQ96" s="442">
        <f>IF($H96="已改造",VLOOKUP($A96+1000,改造信息!$A$2:$AQ$1002,COLUMN(AQ95)-8,0),VLOOKUP($A96,未改造信息!$A$2:$AQ$1002,COLUMN(AQ95)-8,0))</f>
        <v>3</v>
      </c>
      <c r="AR96" s="442">
        <f>IF($H96="已改造",VLOOKUP($A96+1000,改造信息!$A$2:$AQ$1002,COLUMN(AR95)-8,0),VLOOKUP($A96,未改造信息!$A$2:$AQ$1002,COLUMN(AR95)-8,0))</f>
        <v>0</v>
      </c>
      <c r="AS96" s="442">
        <f>IF($H96="已改造",VLOOKUP($A96+1000,改造信息!$A$2:$AQ$1002,COLUMN(AS95)-8,0),VLOOKUP($A96,未改造信息!$A$2:$AQ$1002,COLUMN(AS95)-8,0))</f>
        <v>0</v>
      </c>
      <c r="AT96" s="442">
        <f>IF($H96="已改造",VLOOKUP($A96+1000,改造信息!$A$2:$AQ$1002,COLUMN(AT95)-8,0),VLOOKUP($A96,未改造信息!$A$2:$AQ$1002,COLUMN(AT95)-8,0))</f>
        <v>20</v>
      </c>
      <c r="AU96" s="442">
        <f>IF($H96="已改造",VLOOKUP($A96+1000,改造信息!$A$2:$AQ$1002,COLUMN(AU95)-8,0),VLOOKUP($A96,未改造信息!$A$2:$AQ$1002,COLUMN(AU95)-8,0))</f>
        <v>8</v>
      </c>
      <c r="AV96" s="442">
        <f>IF($H96="已改造",VLOOKUP($A96+1000,改造信息!$A$2:$AQ$1002,COLUMN(AV95)-8,0),VLOOKUP($A96,未改造信息!$A$2:$AQ$1002,COLUMN(AV95)-8,0))</f>
        <v>5</v>
      </c>
      <c r="AW96" s="445" t="s">
        <v>92</v>
      </c>
      <c r="AX96" s="445" t="s">
        <v>92</v>
      </c>
      <c r="AY96" s="442">
        <f>IF($H96="已改造",VLOOKUP($A96+1000,改造信息!$A$2:$AQ$1002,COLUMN(AY95)-10,0),VLOOKUP($A96,未改造信息!$A$2:$AQ$1002,COLUMN(AY95)-10,0))</f>
        <v>0</v>
      </c>
      <c r="AZ96" s="442">
        <f>IF($H96="已改造",VLOOKUP($A96+1000,改造信息!$A$2:$AQ$1002,COLUMN(AZ95)-10,0),VLOOKUP($A96,未改造信息!$A$2:$AQ$1002,COLUMN(AZ95)-10,0))</f>
        <v>0</v>
      </c>
      <c r="BA96" s="445" t="s">
        <v>92</v>
      </c>
      <c r="BB96" s="445" t="s">
        <v>92</v>
      </c>
      <c r="BC96" s="442" t="str">
        <f>IF($H96="尚未改造",VLOOKUP($A96,未改造信息!$A$2:$AQ$1002,COLUMN(BC95)-12,0),"0")</f>
        <v>等级45|驱逐核心18|油500|弹500|钢200|铝200</v>
      </c>
      <c r="BD96" s="442">
        <f>VLOOKUP($A96,未改造信息!$A$2:$BA$1002,COLUMN(BD95)-12,0)</f>
        <v>0</v>
      </c>
      <c r="BE96" s="442" t="s">
        <v>94</v>
      </c>
      <c r="BF96" s="445" t="s">
        <v>92</v>
      </c>
      <c r="BG96" s="445" t="s">
        <v>92</v>
      </c>
      <c r="BH96" s="442"/>
      <c r="BI96" s="442"/>
      <c r="BK96" s="442"/>
      <c r="BL96" s="442"/>
      <c r="BN96" s="442"/>
      <c r="BO96" s="442"/>
      <c r="BQ96" s="445" t="s">
        <v>92</v>
      </c>
      <c r="BR96" s="442"/>
      <c r="BS96" s="442"/>
      <c r="BT96" s="442"/>
      <c r="BU96" s="442"/>
      <c r="BV96" s="442"/>
    </row>
    <row r="97" spans="1:74">
      <c r="A97" s="442">
        <v>95</v>
      </c>
      <c r="B97" s="442" t="str">
        <f>IF($H97="已改造",VLOOKUP($A97+1000,改造信息!$A$2:$AQ$1002,COLUMN(B96),0),VLOOKUP($A97,未改造信息!$A$2:$AQ$1002,COLUMN(B96),0))</f>
        <v>U</v>
      </c>
      <c r="C97" s="442" t="str">
        <f>IF($H97="已改造",VLOOKUP($A97+1000,改造信息!$A$2:$AQ$1002,COLUMN(C96),0),VLOOKUP($A97,未改造信息!$A$2:$AQ$1002,COLUMN(C96),0))</f>
        <v>驱逐舰</v>
      </c>
      <c r="D97" s="442">
        <f>IF($H97="已改造",VLOOKUP($A97+1000,改造信息!$A$2:$AQ$1002,COLUMN(D96),0),VLOOKUP($A97,未改造信息!$A$2:$AQ$1002,COLUMN(D96),0))</f>
        <v>2</v>
      </c>
      <c r="E97" s="442" t="str">
        <f>IF($H97="已改造",VLOOKUP($A97+1000,改造信息!$A$2:$AQ$1002,COLUMN(E96),0),VLOOKUP($A97,未改造信息!$A$2:$AQ$1002,COLUMN(E96),0))</f>
        <v>弗兰克·诺克斯</v>
      </c>
      <c r="F97" s="442" t="str">
        <f>VLOOKUP(A97,未改造信息!$A$2:$F$1000,COLUMN(F96),0)</f>
        <v>未拥有</v>
      </c>
      <c r="H97" s="442" t="str">
        <f>IF(COUNTIF(改造信息!$A$2:$A$196,A97+1000),IF(VLOOKUP(A97+1000,改造信息!$A$2:$F$502,6,0)="已拥有","已改造","尚未改造"),"未开放改造")</f>
        <v>未开放改造</v>
      </c>
      <c r="I97" s="442" t="str">
        <f t="shared" si="1"/>
        <v>仅打捞可获取</v>
      </c>
      <c r="J97" s="445" t="s">
        <v>92</v>
      </c>
      <c r="K97" s="442" t="str">
        <f>IF($H97="已改造",VLOOKUP($A97+1000,改造信息!$A$2:$AQ$1002,COLUMN(K96)-4,0),VLOOKUP($A97,未改造信息!$A$2:$AQ$1002,COLUMN(K96)-4,0))</f>
        <v>护卫舰</v>
      </c>
      <c r="L97" s="442" t="str">
        <f>IF($H97="已改造",VLOOKUP($A97+1000,改造信息!$A$2:$AQ$1002,COLUMN(L96)-4,0),VLOOKUP($A97,未改造信息!$A$2:$AQ$1002,COLUMN(L96)-4,0))</f>
        <v>小型舰</v>
      </c>
      <c r="M97" s="442">
        <f>IF($H97="已改造",VLOOKUP($A97+1000,改造信息!$A$2:$AQ$1002,COLUMN(M96)-4,0),VLOOKUP($A97,未改造信息!$A$2:$AQ$1002,COLUMN(M96)-4,0))</f>
        <v>1</v>
      </c>
      <c r="N97" s="442">
        <f>IF($H97="已改造",VLOOKUP($A97+1000,改造信息!$A$2:$AQ$1002,COLUMN(N96)-4,0),VLOOKUP($A97,未改造信息!$A$2:$AQ$1002,COLUMN(N96)-4,0))</f>
        <v>2</v>
      </c>
      <c r="O97" s="442">
        <f>IF($H97="已改造",VLOOKUP($A97+1000,改造信息!$A$2:$AQ$1002,COLUMN(O96)-4,0),VLOOKUP($A97,未改造信息!$A$2:$AQ$1002,COLUMN(O96)-4,0))</f>
        <v>20</v>
      </c>
      <c r="P97" s="442">
        <f>IF($H97="已改造",VLOOKUP($A97+1000,改造信息!$A$2:$AQ$1002,COLUMN(P96)-4,0),VLOOKUP($A97,未改造信息!$A$2:$AQ$1002,COLUMN(P96)-4,0))</f>
        <v>0</v>
      </c>
      <c r="Q97" s="442">
        <f>IF($H97="已改造",VLOOKUP($A97+1000,改造信息!$A$2:$AQ$1002,COLUMN(Q96)-4,0),VLOOKUP($A97,未改造信息!$A$2:$AQ$1002,COLUMN(Q96)-4,0))</f>
        <v>30</v>
      </c>
      <c r="R97" s="442">
        <f>IF($H97="已改造",VLOOKUP($A97+1000,改造信息!$A$2:$AQ$1002,COLUMN(R96)-4,0),VLOOKUP($A97,未改造信息!$A$2:$AQ$1002,COLUMN(R96)-4,0))</f>
        <v>23</v>
      </c>
      <c r="S97" s="442">
        <f>IF($H97="已改造",VLOOKUP($A97+1000,改造信息!$A$2:$AQ$1002,COLUMN(S96)-4,0),VLOOKUP($A97,未改造信息!$A$2:$AQ$1002,COLUMN(S96)-4,0))</f>
        <v>70</v>
      </c>
      <c r="T97" s="442">
        <f>IF($H97="已改造",VLOOKUP($A97+1000,改造信息!$A$2:$AQ$1002,COLUMN(T96)-4,0),VLOOKUP($A97,未改造信息!$A$2:$AQ$1002,COLUMN(T96)-4,0))</f>
        <v>58</v>
      </c>
      <c r="U97" s="442">
        <f>IF($H97="已改造",VLOOKUP($A97+1000,改造信息!$A$2:$AQ$1002,COLUMN(U96)-4,0),VLOOKUP($A97,未改造信息!$A$2:$AQ$1002,COLUMN(U96)-4,0))</f>
        <v>63</v>
      </c>
      <c r="V97" s="442">
        <f>IF($H97="已改造",VLOOKUP($A97+1000,改造信息!$A$2:$AQ$1002,COLUMN(V96)-4,0),VLOOKUP($A97,未改造信息!$A$2:$AQ$1002,COLUMN(V96)-4,0))</f>
        <v>17</v>
      </c>
      <c r="W97" s="442">
        <f>IF($H97="已改造",VLOOKUP($A97+1000,改造信息!$A$2:$AQ$1002,COLUMN(W96)-4,0),VLOOKUP($A97,未改造信息!$A$2:$AQ$1002,COLUMN(W96)-4,0))</f>
        <v>76</v>
      </c>
      <c r="X97" s="442">
        <f>IF($H97="已改造",VLOOKUP($A97+1000,改造信息!$A$2:$AQ$1002,COLUMN(X96)-4,0),VLOOKUP($A97,未改造信息!$A$2:$AQ$1002,COLUMN(X96)-4,0))</f>
        <v>87</v>
      </c>
      <c r="Y97" s="442">
        <f>IF($H97="已改造",VLOOKUP($A97+1000,改造信息!$A$2:$AQ$1002,COLUMN(Y96)-4,0),VLOOKUP($A97,未改造信息!$A$2:$AQ$1002,COLUMN(Y96)-4,0))</f>
        <v>22</v>
      </c>
      <c r="Z97" s="442">
        <f>IF($H97="已改造",VLOOKUP($A97+1000,改造信息!$A$2:$AQ$1002,COLUMN(Z96)-4,0),VLOOKUP($A97,未改造信息!$A$2:$AQ$1002,COLUMN(Z96)-4,0))</f>
        <v>35</v>
      </c>
      <c r="AA97" s="442" t="str">
        <f>IF($H97="已改造",VLOOKUP($A97+1000,改造信息!$A$2:$AQ$1002,COLUMN(AA96)-4,0),VLOOKUP($A97,未改造信息!$A$2:$AQ$1002,COLUMN(AA96)-4,0))</f>
        <v>短</v>
      </c>
      <c r="AB97" s="442">
        <f>IF($H97="已改造",VLOOKUP($A97+1000,改造信息!$A$2:$AQ$1002,COLUMN(AB96)-4,0),VLOOKUP($A97,未改造信息!$A$2:$AQ$1002,COLUMN(AB96)-4,0))</f>
        <v>0</v>
      </c>
      <c r="AC97" s="442">
        <f>IF($H97="已改造",VLOOKUP($A97+1000,改造信息!$A$2:$AQ$1002,COLUMN(AC96)-4,0),VLOOKUP($A97,未改造信息!$A$2:$AQ$1002,COLUMN(AC96)-4,0))</f>
        <v>0</v>
      </c>
      <c r="AD97" s="442">
        <f>IF($H97="已改造",VLOOKUP($A97+1000,改造信息!$A$2:$AQ$1002,COLUMN(AD96)-4,0),VLOOKUP($A97,未改造信息!$A$2:$AQ$1002,COLUMN(AD96)-4,0))</f>
        <v>2</v>
      </c>
      <c r="AE97" s="446" t="str">
        <f>IF($H97="已改造",VLOOKUP($A97+1000,改造信息!$A$2:$AQ$1002,COLUMN(AE96)-4,0),VLOOKUP($A97,未改造信息!$A$2:$AQ$1002,COLUMN(AE96)-4,0))</f>
        <v>U国双联5英寸平高两用炮</v>
      </c>
      <c r="AF97" s="445" t="s">
        <v>92</v>
      </c>
      <c r="AG97" s="445" t="s">
        <v>92</v>
      </c>
      <c r="AH97" s="442">
        <f>IF($H97="已改造",VLOOKUP($A97+1000,改造信息!$A$2:$AQ$1002,COLUMN(AH96)-6,0),VLOOKUP($A97,未改造信息!$A$2:$AQ$1002,COLUMN(AH96)-6,0))</f>
        <v>15</v>
      </c>
      <c r="AI97" s="442">
        <f>IF($H97="已改造",VLOOKUP($A97+1000,改造信息!$A$2:$AQ$1002,COLUMN(AI96)-6,0),VLOOKUP($A97,未改造信息!$A$2:$AQ$1002,COLUMN(AI96)-6,0))</f>
        <v>25</v>
      </c>
      <c r="AJ97" s="442">
        <f>IF($H97="已改造",VLOOKUP($A97+1000,改造信息!$A$2:$AQ$1002,COLUMN(AJ96)-6,0),VLOOKUP($A97,未改造信息!$A$2:$AQ$1002,COLUMN(AJ96)-6,0))</f>
        <v>0.48</v>
      </c>
      <c r="AK97" s="442">
        <f>IF($H97="已改造",VLOOKUP($A97+1000,改造信息!$A$2:$AQ$1002,COLUMN(AK96)-6,0),VLOOKUP($A97,未改造信息!$A$2:$AQ$1002,COLUMN(AK96)-6,0))</f>
        <v>0.9</v>
      </c>
      <c r="AL97" s="442">
        <f>IF($H97="已改造",VLOOKUP($A97+1000,改造信息!$A$2:$AQ$1002,COLUMN(AL96)-6,0),VLOOKUP($A97,未改造信息!$A$2:$AQ$1002,COLUMN(AL96)-6,0))</f>
        <v>0.4</v>
      </c>
      <c r="AM97" s="445" t="s">
        <v>92</v>
      </c>
      <c r="AN97" s="445" t="s">
        <v>92</v>
      </c>
      <c r="AO97" s="442">
        <f>IF($H97="已改造",VLOOKUP($A97+1000,改造信息!$A$2:$AQ$1002,COLUMN(AO96)-8,0),VLOOKUP($A97,未改造信息!$A$2:$AQ$1002,COLUMN(AO96)-8,0))</f>
        <v>2</v>
      </c>
      <c r="AP97" s="442">
        <f>IF($H97="已改造",VLOOKUP($A97+1000,改造信息!$A$2:$AQ$1002,COLUMN(AP96)-8,0),VLOOKUP($A97,未改造信息!$A$2:$AQ$1002,COLUMN(AP96)-8,0))</f>
        <v>4</v>
      </c>
      <c r="AQ97" s="442">
        <f>IF($H97="已改造",VLOOKUP($A97+1000,改造信息!$A$2:$AQ$1002,COLUMN(AQ96)-8,0),VLOOKUP($A97,未改造信息!$A$2:$AQ$1002,COLUMN(AQ96)-8,0))</f>
        <v>3</v>
      </c>
      <c r="AR97" s="442">
        <f>IF($H97="已改造",VLOOKUP($A97+1000,改造信息!$A$2:$AQ$1002,COLUMN(AR96)-8,0),VLOOKUP($A97,未改造信息!$A$2:$AQ$1002,COLUMN(AR96)-8,0))</f>
        <v>0</v>
      </c>
      <c r="AS97" s="442">
        <f>IF($H97="已改造",VLOOKUP($A97+1000,改造信息!$A$2:$AQ$1002,COLUMN(AS96)-8,0),VLOOKUP($A97,未改造信息!$A$2:$AQ$1002,COLUMN(AS96)-8,0))</f>
        <v>0</v>
      </c>
      <c r="AT97" s="442">
        <f>IF($H97="已改造",VLOOKUP($A97+1000,改造信息!$A$2:$AQ$1002,COLUMN(AT96)-8,0),VLOOKUP($A97,未改造信息!$A$2:$AQ$1002,COLUMN(AT96)-8,0))</f>
        <v>20</v>
      </c>
      <c r="AU97" s="442">
        <f>IF($H97="已改造",VLOOKUP($A97+1000,改造信息!$A$2:$AQ$1002,COLUMN(AU96)-8,0),VLOOKUP($A97,未改造信息!$A$2:$AQ$1002,COLUMN(AU96)-8,0))</f>
        <v>8</v>
      </c>
      <c r="AV97" s="442">
        <f>IF($H97="已改造",VLOOKUP($A97+1000,改造信息!$A$2:$AQ$1002,COLUMN(AV96)-8,0),VLOOKUP($A97,未改造信息!$A$2:$AQ$1002,COLUMN(AV96)-8,0))</f>
        <v>5</v>
      </c>
      <c r="AW97" s="445" t="s">
        <v>92</v>
      </c>
      <c r="AX97" s="445" t="s">
        <v>92</v>
      </c>
      <c r="AY97" s="442">
        <f>IF($H97="已改造",VLOOKUP($A97+1000,改造信息!$A$2:$AQ$1002,COLUMN(AY96)-10,0),VLOOKUP($A97,未改造信息!$A$2:$AQ$1002,COLUMN(AY96)-10,0))</f>
        <v>0</v>
      </c>
      <c r="AZ97" s="442">
        <f>IF($H97="已改造",VLOOKUP($A97+1000,改造信息!$A$2:$AQ$1002,COLUMN(AZ96)-10,0),VLOOKUP($A97,未改造信息!$A$2:$AQ$1002,COLUMN(AZ96)-10,0))</f>
        <v>0</v>
      </c>
      <c r="BA97" s="445" t="s">
        <v>92</v>
      </c>
      <c r="BB97" s="445" t="s">
        <v>92</v>
      </c>
      <c r="BC97" s="442" t="str">
        <f>IF($H97="尚未改造",VLOOKUP($A97,未改造信息!$A$2:$AQ$1002,COLUMN(BC96)-12,0),"0")</f>
        <v>0</v>
      </c>
      <c r="BD97" s="442">
        <f>VLOOKUP($A97,未改造信息!$A$2:$BA$1002,COLUMN(BD96)-12,0)</f>
        <v>0</v>
      </c>
      <c r="BE97" s="442" t="s">
        <v>94</v>
      </c>
      <c r="BF97" s="445" t="s">
        <v>92</v>
      </c>
      <c r="BG97" s="445" t="s">
        <v>92</v>
      </c>
      <c r="BH97" s="442"/>
      <c r="BI97" s="442"/>
      <c r="BK97" s="442"/>
      <c r="BL97" s="442"/>
      <c r="BN97" s="442"/>
      <c r="BO97" s="442"/>
      <c r="BQ97" s="445" t="s">
        <v>92</v>
      </c>
      <c r="BR97" s="442"/>
      <c r="BS97" s="442"/>
      <c r="BT97" s="442"/>
      <c r="BU97" s="442"/>
      <c r="BV97" s="442"/>
    </row>
    <row r="98" spans="1:74">
      <c r="A98" s="442">
        <v>96</v>
      </c>
      <c r="B98" s="442" t="str">
        <f>IF($H98="已改造",VLOOKUP($A98+1000,改造信息!$A$2:$AQ$1002,COLUMN(B97),0),VLOOKUP($A98,未改造信息!$A$2:$AQ$1002,COLUMN(B97),0))</f>
        <v>U</v>
      </c>
      <c r="C98" s="442" t="str">
        <f>IF($H98="已改造",VLOOKUP($A98+1000,改造信息!$A$2:$AQ$1002,COLUMN(C97),0),VLOOKUP($A98,未改造信息!$A$2:$AQ$1002,COLUMN(C97),0))</f>
        <v>驱逐舰</v>
      </c>
      <c r="D98" s="442">
        <f>IF($H98="已改造",VLOOKUP($A98+1000,改造信息!$A$2:$AQ$1002,COLUMN(D97),0),VLOOKUP($A98,未改造信息!$A$2:$AQ$1002,COLUMN(D97),0))</f>
        <v>2</v>
      </c>
      <c r="E98" s="442" t="str">
        <f>IF($H98="已改造",VLOOKUP($A98+1000,改造信息!$A$2:$AQ$1002,COLUMN(E97),0),VLOOKUP($A98,未改造信息!$A$2:$AQ$1002,COLUMN(E97),0))</f>
        <v>鲍尔</v>
      </c>
      <c r="F98" s="442" t="str">
        <f>VLOOKUP(A98,未改造信息!$A$2:$F$1000,COLUMN(F97),0)</f>
        <v>未拥有</v>
      </c>
      <c r="H98" s="442" t="str">
        <f>IF(COUNTIF(改造信息!$A$2:$A$196,A98+1000),IF(VLOOKUP(A98+1000,改造信息!$A$2:$F$502,6,0)="已拥有","已改造","尚未改造"),"未开放改造")</f>
        <v>未开放改造</v>
      </c>
      <c r="I98" s="442" t="str">
        <f t="shared" si="1"/>
        <v>仅打捞可获取</v>
      </c>
      <c r="J98" s="445" t="s">
        <v>92</v>
      </c>
      <c r="K98" s="442" t="str">
        <f>IF($H98="已改造",VLOOKUP($A98+1000,改造信息!$A$2:$AQ$1002,COLUMN(K97)-4,0),VLOOKUP($A98,未改造信息!$A$2:$AQ$1002,COLUMN(K97)-4,0))</f>
        <v>护卫舰</v>
      </c>
      <c r="L98" s="442" t="str">
        <f>IF($H98="已改造",VLOOKUP($A98+1000,改造信息!$A$2:$AQ$1002,COLUMN(L97)-4,0),VLOOKUP($A98,未改造信息!$A$2:$AQ$1002,COLUMN(L97)-4,0))</f>
        <v>小型舰</v>
      </c>
      <c r="M98" s="442">
        <f>IF($H98="已改造",VLOOKUP($A98+1000,改造信息!$A$2:$AQ$1002,COLUMN(M97)-4,0),VLOOKUP($A98,未改造信息!$A$2:$AQ$1002,COLUMN(M97)-4,0))</f>
        <v>1</v>
      </c>
      <c r="N98" s="442">
        <f>IF($H98="已改造",VLOOKUP($A98+1000,改造信息!$A$2:$AQ$1002,COLUMN(N97)-4,0),VLOOKUP($A98,未改造信息!$A$2:$AQ$1002,COLUMN(N97)-4,0))</f>
        <v>2</v>
      </c>
      <c r="O98" s="442">
        <f>IF($H98="已改造",VLOOKUP($A98+1000,改造信息!$A$2:$AQ$1002,COLUMN(O97)-4,0),VLOOKUP($A98,未改造信息!$A$2:$AQ$1002,COLUMN(O97)-4,0))</f>
        <v>20</v>
      </c>
      <c r="P98" s="442">
        <f>IF($H98="已改造",VLOOKUP($A98+1000,改造信息!$A$2:$AQ$1002,COLUMN(P97)-4,0),VLOOKUP($A98,未改造信息!$A$2:$AQ$1002,COLUMN(P97)-4,0))</f>
        <v>0</v>
      </c>
      <c r="Q98" s="442">
        <f>IF($H98="已改造",VLOOKUP($A98+1000,改造信息!$A$2:$AQ$1002,COLUMN(Q97)-4,0),VLOOKUP($A98,未改造信息!$A$2:$AQ$1002,COLUMN(Q97)-4,0))</f>
        <v>30</v>
      </c>
      <c r="R98" s="442">
        <f>IF($H98="已改造",VLOOKUP($A98+1000,改造信息!$A$2:$AQ$1002,COLUMN(R97)-4,0),VLOOKUP($A98,未改造信息!$A$2:$AQ$1002,COLUMN(R97)-4,0))</f>
        <v>23</v>
      </c>
      <c r="S98" s="442">
        <f>IF($H98="已改造",VLOOKUP($A98+1000,改造信息!$A$2:$AQ$1002,COLUMN(S97)-4,0),VLOOKUP($A98,未改造信息!$A$2:$AQ$1002,COLUMN(S97)-4,0))</f>
        <v>70</v>
      </c>
      <c r="T98" s="442">
        <f>IF($H98="已改造",VLOOKUP($A98+1000,改造信息!$A$2:$AQ$1002,COLUMN(T97)-4,0),VLOOKUP($A98,未改造信息!$A$2:$AQ$1002,COLUMN(T97)-4,0))</f>
        <v>58</v>
      </c>
      <c r="U98" s="442">
        <f>IF($H98="已改造",VLOOKUP($A98+1000,改造信息!$A$2:$AQ$1002,COLUMN(U97)-4,0),VLOOKUP($A98,未改造信息!$A$2:$AQ$1002,COLUMN(U97)-4,0))</f>
        <v>63</v>
      </c>
      <c r="V98" s="442">
        <f>IF($H98="已改造",VLOOKUP($A98+1000,改造信息!$A$2:$AQ$1002,COLUMN(V97)-4,0),VLOOKUP($A98,未改造信息!$A$2:$AQ$1002,COLUMN(V97)-4,0))</f>
        <v>17</v>
      </c>
      <c r="W98" s="442">
        <f>IF($H98="已改造",VLOOKUP($A98+1000,改造信息!$A$2:$AQ$1002,COLUMN(W97)-4,0),VLOOKUP($A98,未改造信息!$A$2:$AQ$1002,COLUMN(W97)-4,0))</f>
        <v>76</v>
      </c>
      <c r="X98" s="442">
        <f>IF($H98="已改造",VLOOKUP($A98+1000,改造信息!$A$2:$AQ$1002,COLUMN(X97)-4,0),VLOOKUP($A98,未改造信息!$A$2:$AQ$1002,COLUMN(X97)-4,0))</f>
        <v>87</v>
      </c>
      <c r="Y98" s="442">
        <f>IF($H98="已改造",VLOOKUP($A98+1000,改造信息!$A$2:$AQ$1002,COLUMN(Y97)-4,0),VLOOKUP($A98,未改造信息!$A$2:$AQ$1002,COLUMN(Y97)-4,0))</f>
        <v>23</v>
      </c>
      <c r="Z98" s="442">
        <f>IF($H98="已改造",VLOOKUP($A98+1000,改造信息!$A$2:$AQ$1002,COLUMN(Z97)-4,0),VLOOKUP($A98,未改造信息!$A$2:$AQ$1002,COLUMN(Z97)-4,0))</f>
        <v>35</v>
      </c>
      <c r="AA98" s="442" t="str">
        <f>IF($H98="已改造",VLOOKUP($A98+1000,改造信息!$A$2:$AQ$1002,COLUMN(AA97)-4,0),VLOOKUP($A98,未改造信息!$A$2:$AQ$1002,COLUMN(AA97)-4,0))</f>
        <v>短</v>
      </c>
      <c r="AB98" s="442">
        <f>IF($H98="已改造",VLOOKUP($A98+1000,改造信息!$A$2:$AQ$1002,COLUMN(AB97)-4,0),VLOOKUP($A98,未改造信息!$A$2:$AQ$1002,COLUMN(AB97)-4,0))</f>
        <v>0</v>
      </c>
      <c r="AC98" s="442">
        <f>IF($H98="已改造",VLOOKUP($A98+1000,改造信息!$A$2:$AQ$1002,COLUMN(AC97)-4,0),VLOOKUP($A98,未改造信息!$A$2:$AQ$1002,COLUMN(AC97)-4,0))</f>
        <v>0</v>
      </c>
      <c r="AD98" s="442">
        <f>IF($H98="已改造",VLOOKUP($A98+1000,改造信息!$A$2:$AQ$1002,COLUMN(AD97)-4,0),VLOOKUP($A98,未改造信息!$A$2:$AQ$1002,COLUMN(AD97)-4,0))</f>
        <v>2</v>
      </c>
      <c r="AE98" s="446" t="str">
        <f>IF($H98="已改造",VLOOKUP($A98+1000,改造信息!$A$2:$AQ$1002,COLUMN(AE97)-4,0),VLOOKUP($A98,未改造信息!$A$2:$AQ$1002,COLUMN(AE97)-4,0))</f>
        <v>U国双联5英寸平高两用炮</v>
      </c>
      <c r="AF98" s="445" t="s">
        <v>92</v>
      </c>
      <c r="AG98" s="445" t="s">
        <v>92</v>
      </c>
      <c r="AH98" s="442">
        <f>IF($H98="已改造",VLOOKUP($A98+1000,改造信息!$A$2:$AQ$1002,COLUMN(AH97)-6,0),VLOOKUP($A98,未改造信息!$A$2:$AQ$1002,COLUMN(AH97)-6,0))</f>
        <v>15</v>
      </c>
      <c r="AI98" s="442">
        <f>IF($H98="已改造",VLOOKUP($A98+1000,改造信息!$A$2:$AQ$1002,COLUMN(AI97)-6,0),VLOOKUP($A98,未改造信息!$A$2:$AQ$1002,COLUMN(AI97)-6,0))</f>
        <v>25</v>
      </c>
      <c r="AJ98" s="442">
        <f>IF($H98="已改造",VLOOKUP($A98+1000,改造信息!$A$2:$AQ$1002,COLUMN(AJ97)-6,0),VLOOKUP($A98,未改造信息!$A$2:$AQ$1002,COLUMN(AJ97)-6,0))</f>
        <v>0.48</v>
      </c>
      <c r="AK98" s="442">
        <f>IF($H98="已改造",VLOOKUP($A98+1000,改造信息!$A$2:$AQ$1002,COLUMN(AK97)-6,0),VLOOKUP($A98,未改造信息!$A$2:$AQ$1002,COLUMN(AK97)-6,0))</f>
        <v>0.9</v>
      </c>
      <c r="AL98" s="442">
        <f>IF($H98="已改造",VLOOKUP($A98+1000,改造信息!$A$2:$AQ$1002,COLUMN(AL97)-6,0),VLOOKUP($A98,未改造信息!$A$2:$AQ$1002,COLUMN(AL97)-6,0))</f>
        <v>0.4</v>
      </c>
      <c r="AM98" s="445" t="s">
        <v>92</v>
      </c>
      <c r="AN98" s="445" t="s">
        <v>92</v>
      </c>
      <c r="AO98" s="442">
        <f>IF($H98="已改造",VLOOKUP($A98+1000,改造信息!$A$2:$AQ$1002,COLUMN(AO97)-8,0),VLOOKUP($A98,未改造信息!$A$2:$AQ$1002,COLUMN(AO97)-8,0))</f>
        <v>2</v>
      </c>
      <c r="AP98" s="442">
        <f>IF($H98="已改造",VLOOKUP($A98+1000,改造信息!$A$2:$AQ$1002,COLUMN(AP97)-8,0),VLOOKUP($A98,未改造信息!$A$2:$AQ$1002,COLUMN(AP97)-8,0))</f>
        <v>4</v>
      </c>
      <c r="AQ98" s="442">
        <f>IF($H98="已改造",VLOOKUP($A98+1000,改造信息!$A$2:$AQ$1002,COLUMN(AQ97)-8,0),VLOOKUP($A98,未改造信息!$A$2:$AQ$1002,COLUMN(AQ97)-8,0))</f>
        <v>3</v>
      </c>
      <c r="AR98" s="442">
        <f>IF($H98="已改造",VLOOKUP($A98+1000,改造信息!$A$2:$AQ$1002,COLUMN(AR97)-8,0),VLOOKUP($A98,未改造信息!$A$2:$AQ$1002,COLUMN(AR97)-8,0))</f>
        <v>0</v>
      </c>
      <c r="AS98" s="442">
        <f>IF($H98="已改造",VLOOKUP($A98+1000,改造信息!$A$2:$AQ$1002,COLUMN(AS97)-8,0),VLOOKUP($A98,未改造信息!$A$2:$AQ$1002,COLUMN(AS97)-8,0))</f>
        <v>0</v>
      </c>
      <c r="AT98" s="442">
        <f>IF($H98="已改造",VLOOKUP($A98+1000,改造信息!$A$2:$AQ$1002,COLUMN(AT97)-8,0),VLOOKUP($A98,未改造信息!$A$2:$AQ$1002,COLUMN(AT97)-8,0))</f>
        <v>20</v>
      </c>
      <c r="AU98" s="442">
        <f>IF($H98="已改造",VLOOKUP($A98+1000,改造信息!$A$2:$AQ$1002,COLUMN(AU97)-8,0),VLOOKUP($A98,未改造信息!$A$2:$AQ$1002,COLUMN(AU97)-8,0))</f>
        <v>8</v>
      </c>
      <c r="AV98" s="442">
        <f>IF($H98="已改造",VLOOKUP($A98+1000,改造信息!$A$2:$AQ$1002,COLUMN(AV97)-8,0),VLOOKUP($A98,未改造信息!$A$2:$AQ$1002,COLUMN(AV97)-8,0))</f>
        <v>5</v>
      </c>
      <c r="AW98" s="445" t="s">
        <v>92</v>
      </c>
      <c r="AX98" s="445" t="s">
        <v>92</v>
      </c>
      <c r="AY98" s="442">
        <f>IF($H98="已改造",VLOOKUP($A98+1000,改造信息!$A$2:$AQ$1002,COLUMN(AY97)-10,0),VLOOKUP($A98,未改造信息!$A$2:$AQ$1002,COLUMN(AY97)-10,0))</f>
        <v>0</v>
      </c>
      <c r="AZ98" s="442">
        <f>IF($H98="已改造",VLOOKUP($A98+1000,改造信息!$A$2:$AQ$1002,COLUMN(AZ97)-10,0),VLOOKUP($A98,未改造信息!$A$2:$AQ$1002,COLUMN(AZ97)-10,0))</f>
        <v>0</v>
      </c>
      <c r="BA98" s="445" t="s">
        <v>92</v>
      </c>
      <c r="BB98" s="445" t="s">
        <v>92</v>
      </c>
      <c r="BC98" s="442" t="str">
        <f>IF($H98="尚未改造",VLOOKUP($A98,未改造信息!$A$2:$AQ$1002,COLUMN(BC97)-12,0),"0")</f>
        <v>0</v>
      </c>
      <c r="BD98" s="442">
        <f>VLOOKUP($A98,未改造信息!$A$2:$BA$1002,COLUMN(BD97)-12,0)</f>
        <v>0</v>
      </c>
      <c r="BE98" s="442" t="s">
        <v>94</v>
      </c>
      <c r="BF98" s="445" t="s">
        <v>92</v>
      </c>
      <c r="BG98" s="445" t="s">
        <v>92</v>
      </c>
      <c r="BH98" s="442"/>
      <c r="BI98" s="442"/>
      <c r="BK98" s="442"/>
      <c r="BL98" s="442"/>
      <c r="BN98" s="442"/>
      <c r="BO98" s="442"/>
      <c r="BQ98" s="445" t="s">
        <v>92</v>
      </c>
      <c r="BR98" s="442"/>
      <c r="BS98" s="442"/>
      <c r="BT98" s="442"/>
      <c r="BU98" s="442"/>
      <c r="BV98" s="442"/>
    </row>
    <row r="99" spans="1:74">
      <c r="A99" s="442">
        <v>97</v>
      </c>
      <c r="B99" s="442" t="str">
        <f>IF($H99="已改造",VLOOKUP($A99+1000,改造信息!$A$2:$AQ$1002,COLUMN(B98),0),VLOOKUP($A99,未改造信息!$A$2:$AQ$1002,COLUMN(B98),0))</f>
        <v>S</v>
      </c>
      <c r="C99" s="442" t="str">
        <f>IF($H99="已改造",VLOOKUP($A99+1000,改造信息!$A$2:$AQ$1002,COLUMN(C98),0),VLOOKUP($A99,未改造信息!$A$2:$AQ$1002,COLUMN(C98),0))</f>
        <v>驱逐舰</v>
      </c>
      <c r="D99" s="442">
        <f>IF($H99="已改造",VLOOKUP($A99+1000,改造信息!$A$2:$AQ$1002,COLUMN(D98),0),VLOOKUP($A99,未改造信息!$A$2:$AQ$1002,COLUMN(D98),0))</f>
        <v>4</v>
      </c>
      <c r="E99" s="442" t="str">
        <f>IF($H99="已改造",VLOOKUP($A99+1000,改造信息!$A$2:$AQ$1002,COLUMN(E98),0),VLOOKUP($A99,未改造信息!$A$2:$AQ$1002,COLUMN(E98),0))</f>
        <v>果敢</v>
      </c>
      <c r="F99" s="442" t="str">
        <f>VLOOKUP(A99,未改造信息!$A$2:$F$1000,COLUMN(F98),0)</f>
        <v>未拥有</v>
      </c>
      <c r="H99" s="442" t="str">
        <f>IF(COUNTIF(改造信息!$A$2:$A$196,A99+1000),IF(VLOOKUP(A99+1000,改造信息!$A$2:$F$502,6,0)="已拥有","已改造","尚未改造"),"未开放改造")</f>
        <v>尚未改造</v>
      </c>
      <c r="I99" s="442" t="str">
        <f t="shared" si="1"/>
        <v>E1~E2 不推荐打捞获取</v>
      </c>
      <c r="J99" s="445" t="s">
        <v>92</v>
      </c>
      <c r="K99" s="442" t="str">
        <f>IF($H99="已改造",VLOOKUP($A99+1000,改造信息!$A$2:$AQ$1002,COLUMN(K98)-4,0),VLOOKUP($A99,未改造信息!$A$2:$AQ$1002,COLUMN(K98)-4,0))</f>
        <v>护卫舰</v>
      </c>
      <c r="L99" s="442" t="str">
        <f>IF($H99="已改造",VLOOKUP($A99+1000,改造信息!$A$2:$AQ$1002,COLUMN(L98)-4,0),VLOOKUP($A99,未改造信息!$A$2:$AQ$1002,COLUMN(L98)-4,0))</f>
        <v>小型舰</v>
      </c>
      <c r="M99" s="442">
        <f>IF($H99="已改造",VLOOKUP($A99+1000,改造信息!$A$2:$AQ$1002,COLUMN(M98)-4,0),VLOOKUP($A99,未改造信息!$A$2:$AQ$1002,COLUMN(M98)-4,0))</f>
        <v>1</v>
      </c>
      <c r="N99" s="442">
        <f>IF($H99="已改造",VLOOKUP($A99+1000,改造信息!$A$2:$AQ$1002,COLUMN(N98)-4,0),VLOOKUP($A99,未改造信息!$A$2:$AQ$1002,COLUMN(N98)-4,0))</f>
        <v>2</v>
      </c>
      <c r="O99" s="442">
        <f>IF($H99="已改造",VLOOKUP($A99+1000,改造信息!$A$2:$AQ$1002,COLUMN(O98)-4,0),VLOOKUP($A99,未改造信息!$A$2:$AQ$1002,COLUMN(O98)-4,0))</f>
        <v>18</v>
      </c>
      <c r="P99" s="442">
        <f>IF($H99="已改造",VLOOKUP($A99+1000,改造信息!$A$2:$AQ$1002,COLUMN(P98)-4,0),VLOOKUP($A99,未改造信息!$A$2:$AQ$1002,COLUMN(P98)-4,0))</f>
        <v>2</v>
      </c>
      <c r="Q99" s="442">
        <f>IF($H99="已改造",VLOOKUP($A99+1000,改造信息!$A$2:$AQ$1002,COLUMN(Q98)-4,0),VLOOKUP($A99,未改造信息!$A$2:$AQ$1002,COLUMN(Q98)-4,0))</f>
        <v>32</v>
      </c>
      <c r="R99" s="442">
        <f>IF($H99="已改造",VLOOKUP($A99+1000,改造信息!$A$2:$AQ$1002,COLUMN(R98)-4,0),VLOOKUP($A99,未改造信息!$A$2:$AQ$1002,COLUMN(R98)-4,0))</f>
        <v>23</v>
      </c>
      <c r="S99" s="442">
        <f>IF($H99="已改造",VLOOKUP($A99+1000,改造信息!$A$2:$AQ$1002,COLUMN(S98)-4,0),VLOOKUP($A99,未改造信息!$A$2:$AQ$1002,COLUMN(S98)-4,0))</f>
        <v>62</v>
      </c>
      <c r="T99" s="442">
        <f>IF($H99="已改造",VLOOKUP($A99+1000,改造信息!$A$2:$AQ$1002,COLUMN(T98)-4,0),VLOOKUP($A99,未改造信息!$A$2:$AQ$1002,COLUMN(T98)-4,0))</f>
        <v>50</v>
      </c>
      <c r="U99" s="442">
        <f>IF($H99="已改造",VLOOKUP($A99+1000,改造信息!$A$2:$AQ$1002,COLUMN(U98)-4,0),VLOOKUP($A99,未改造信息!$A$2:$AQ$1002,COLUMN(U98)-4,0))</f>
        <v>57</v>
      </c>
      <c r="V99" s="442">
        <f>IF($H99="已改造",VLOOKUP($A99+1000,改造信息!$A$2:$AQ$1002,COLUMN(V98)-4,0),VLOOKUP($A99,未改造信息!$A$2:$AQ$1002,COLUMN(V98)-4,0))</f>
        <v>16</v>
      </c>
      <c r="W99" s="442">
        <f>IF($H99="已改造",VLOOKUP($A99+1000,改造信息!$A$2:$AQ$1002,COLUMN(W98)-4,0),VLOOKUP($A99,未改造信息!$A$2:$AQ$1002,COLUMN(W98)-4,0))</f>
        <v>83</v>
      </c>
      <c r="X99" s="442">
        <f>IF($H99="已改造",VLOOKUP($A99+1000,改造信息!$A$2:$AQ$1002,COLUMN(X98)-4,0),VLOOKUP($A99,未改造信息!$A$2:$AQ$1002,COLUMN(X98)-4,0))</f>
        <v>88</v>
      </c>
      <c r="Y99" s="442">
        <f>IF($H99="已改造",VLOOKUP($A99+1000,改造信息!$A$2:$AQ$1002,COLUMN(Y98)-4,0),VLOOKUP($A99,未改造信息!$A$2:$AQ$1002,COLUMN(Y98)-4,0))</f>
        <v>25</v>
      </c>
      <c r="Z99" s="442">
        <f>IF($H99="已改造",VLOOKUP($A99+1000,改造信息!$A$2:$AQ$1002,COLUMN(Z98)-4,0),VLOOKUP($A99,未改造信息!$A$2:$AQ$1002,COLUMN(Z98)-4,0))</f>
        <v>39</v>
      </c>
      <c r="AA99" s="442" t="str">
        <f>IF($H99="已改造",VLOOKUP($A99+1000,改造信息!$A$2:$AQ$1002,COLUMN(AA98)-4,0),VLOOKUP($A99,未改造信息!$A$2:$AQ$1002,COLUMN(AA98)-4,0))</f>
        <v>短</v>
      </c>
      <c r="AB99" s="442">
        <f>IF($H99="已改造",VLOOKUP($A99+1000,改造信息!$A$2:$AQ$1002,COLUMN(AB98)-4,0),VLOOKUP($A99,未改造信息!$A$2:$AQ$1002,COLUMN(AB98)-4,0))</f>
        <v>0</v>
      </c>
      <c r="AC99" s="442">
        <f>IF($H99="已改造",VLOOKUP($A99+1000,改造信息!$A$2:$AQ$1002,COLUMN(AC98)-4,0),VLOOKUP($A99,未改造信息!$A$2:$AQ$1002,COLUMN(AC98)-4,0))</f>
        <v>0</v>
      </c>
      <c r="AD99" s="442">
        <f>IF($H99="已改造",VLOOKUP($A99+1000,改造信息!$A$2:$AQ$1002,COLUMN(AD98)-4,0),VLOOKUP($A99,未改造信息!$A$2:$AQ$1002,COLUMN(AD98)-4,0))</f>
        <v>2</v>
      </c>
      <c r="AE99" s="446" t="str">
        <f>IF($H99="已改造",VLOOKUP($A99+1000,改造信息!$A$2:$AQ$1002,COLUMN(AE98)-4,0),VLOOKUP($A99,未改造信息!$A$2:$AQ$1002,COLUMN(AE98)-4,0))</f>
        <v>S国单装130毫米炮|四联533毫米鱼雷</v>
      </c>
      <c r="AF99" s="445" t="s">
        <v>92</v>
      </c>
      <c r="AG99" s="445" t="s">
        <v>92</v>
      </c>
      <c r="AH99" s="442">
        <f>IF($H99="已改造",VLOOKUP($A99+1000,改造信息!$A$2:$AQ$1002,COLUMN(AH98)-6,0),VLOOKUP($A99,未改造信息!$A$2:$AQ$1002,COLUMN(AH98)-6,0))</f>
        <v>10</v>
      </c>
      <c r="AI99" s="442">
        <f>IF($H99="已改造",VLOOKUP($A99+1000,改造信息!$A$2:$AQ$1002,COLUMN(AI98)-6,0),VLOOKUP($A99,未改造信息!$A$2:$AQ$1002,COLUMN(AI98)-6,0))</f>
        <v>15</v>
      </c>
      <c r="AJ99" s="442">
        <f>IF($H99="已改造",VLOOKUP($A99+1000,改造信息!$A$2:$AQ$1002,COLUMN(AJ98)-6,0),VLOOKUP($A99,未改造信息!$A$2:$AQ$1002,COLUMN(AJ98)-6,0))</f>
        <v>0.48</v>
      </c>
      <c r="AK99" s="442">
        <f>IF($H99="已改造",VLOOKUP($A99+1000,改造信息!$A$2:$AQ$1002,COLUMN(AK98)-6,0),VLOOKUP($A99,未改造信息!$A$2:$AQ$1002,COLUMN(AK98)-6,0))</f>
        <v>0.9</v>
      </c>
      <c r="AL99" s="442">
        <f>IF($H99="已改造",VLOOKUP($A99+1000,改造信息!$A$2:$AQ$1002,COLUMN(AL98)-6,0),VLOOKUP($A99,未改造信息!$A$2:$AQ$1002,COLUMN(AL98)-6,0))</f>
        <v>0.5</v>
      </c>
      <c r="AM99" s="445" t="s">
        <v>92</v>
      </c>
      <c r="AN99" s="445" t="s">
        <v>92</v>
      </c>
      <c r="AO99" s="442">
        <f>IF($H99="已改造",VLOOKUP($A99+1000,改造信息!$A$2:$AQ$1002,COLUMN(AO98)-8,0),VLOOKUP($A99,未改造信息!$A$2:$AQ$1002,COLUMN(AO98)-8,0))</f>
        <v>4</v>
      </c>
      <c r="AP99" s="442">
        <f>IF($H99="已改造",VLOOKUP($A99+1000,改造信息!$A$2:$AQ$1002,COLUMN(AP98)-8,0),VLOOKUP($A99,未改造信息!$A$2:$AQ$1002,COLUMN(AP98)-8,0))</f>
        <v>8</v>
      </c>
      <c r="AQ99" s="442">
        <f>IF($H99="已改造",VLOOKUP($A99+1000,改造信息!$A$2:$AQ$1002,COLUMN(AQ98)-8,0),VLOOKUP($A99,未改造信息!$A$2:$AQ$1002,COLUMN(AQ98)-8,0))</f>
        <v>6</v>
      </c>
      <c r="AR99" s="442">
        <f>IF($H99="已改造",VLOOKUP($A99+1000,改造信息!$A$2:$AQ$1002,COLUMN(AR98)-8,0),VLOOKUP($A99,未改造信息!$A$2:$AQ$1002,COLUMN(AR98)-8,0))</f>
        <v>0</v>
      </c>
      <c r="AS99" s="442">
        <f>IF($H99="已改造",VLOOKUP($A99+1000,改造信息!$A$2:$AQ$1002,COLUMN(AS98)-8,0),VLOOKUP($A99,未改造信息!$A$2:$AQ$1002,COLUMN(AS98)-8,0))</f>
        <v>0</v>
      </c>
      <c r="AT99" s="442">
        <f>IF($H99="已改造",VLOOKUP($A99+1000,改造信息!$A$2:$AQ$1002,COLUMN(AT98)-8,0),VLOOKUP($A99,未改造信息!$A$2:$AQ$1002,COLUMN(AT98)-8,0))</f>
        <v>12</v>
      </c>
      <c r="AU99" s="442">
        <f>IF($H99="已改造",VLOOKUP($A99+1000,改造信息!$A$2:$AQ$1002,COLUMN(AU98)-8,0),VLOOKUP($A99,未改造信息!$A$2:$AQ$1002,COLUMN(AU98)-8,0))</f>
        <v>8</v>
      </c>
      <c r="AV99" s="442">
        <f>IF($H99="已改造",VLOOKUP($A99+1000,改造信息!$A$2:$AQ$1002,COLUMN(AV98)-8,0),VLOOKUP($A99,未改造信息!$A$2:$AQ$1002,COLUMN(AV98)-8,0))</f>
        <v>0</v>
      </c>
      <c r="AW99" s="445" t="s">
        <v>92</v>
      </c>
      <c r="AX99" s="445" t="s">
        <v>92</v>
      </c>
      <c r="AY99" s="442">
        <f>IF($H99="已改造",VLOOKUP($A99+1000,改造信息!$A$2:$AQ$1002,COLUMN(AY98)-10,0),VLOOKUP($A99,未改造信息!$A$2:$AQ$1002,COLUMN(AY98)-10,0))</f>
        <v>0</v>
      </c>
      <c r="AZ99" s="442">
        <f>IF($H99="已改造",VLOOKUP($A99+1000,改造信息!$A$2:$AQ$1002,COLUMN(AZ98)-10,0),VLOOKUP($A99,未改造信息!$A$2:$AQ$1002,COLUMN(AZ98)-10,0))</f>
        <v>0</v>
      </c>
      <c r="BA99" s="445" t="s">
        <v>92</v>
      </c>
      <c r="BB99" s="445" t="s">
        <v>92</v>
      </c>
      <c r="BC99" s="442" t="str">
        <f>IF($H99="尚未改造",VLOOKUP($A99,未改造信息!$A$2:$AQ$1002,COLUMN(BC98)-12,0),"0")</f>
        <v>等级66|驱逐核心24|油5000|弹5000|钢5000|铝5000</v>
      </c>
      <c r="BD99" s="442">
        <f>VLOOKUP($A99,未改造信息!$A$2:$BA$1002,COLUMN(BD98)-12,0)</f>
        <v>0</v>
      </c>
      <c r="BE99" s="442" t="s">
        <v>105</v>
      </c>
      <c r="BF99" s="445" t="s">
        <v>92</v>
      </c>
      <c r="BG99" s="445" t="s">
        <v>92</v>
      </c>
      <c r="BH99" s="442"/>
      <c r="BI99" s="442"/>
      <c r="BK99" s="442"/>
      <c r="BL99" s="442"/>
      <c r="BN99" s="442"/>
      <c r="BO99" s="442"/>
      <c r="BQ99" s="445" t="s">
        <v>92</v>
      </c>
      <c r="BR99" s="442"/>
      <c r="BS99" s="442"/>
      <c r="BT99" s="442"/>
      <c r="BU99" s="442"/>
      <c r="BV99" s="442"/>
    </row>
    <row r="100" spans="1:74">
      <c r="A100" s="442">
        <v>98</v>
      </c>
      <c r="B100" s="442" t="str">
        <f>IF($H100="已改造",VLOOKUP($A100+1000,改造信息!$A$2:$AQ$1002,COLUMN(B99),0),VLOOKUP($A100,未改造信息!$A$2:$AQ$1002,COLUMN(B99),0))</f>
        <v>F</v>
      </c>
      <c r="C100" s="442" t="str">
        <f>IF($H100="已改造",VLOOKUP($A100+1000,改造信息!$A$2:$AQ$1002,COLUMN(C99),0),VLOOKUP($A100,未改造信息!$A$2:$AQ$1002,COLUMN(C99),0))</f>
        <v>驱逐舰</v>
      </c>
      <c r="D100" s="442">
        <f>IF($H100="已改造",VLOOKUP($A100+1000,改造信息!$A$2:$AQ$1002,COLUMN(D99),0),VLOOKUP($A100,未改造信息!$A$2:$AQ$1002,COLUMN(D99),0))</f>
        <v>1</v>
      </c>
      <c r="E100" s="442" t="str">
        <f>IF($H100="已改造",VLOOKUP($A100+1000,改造信息!$A$2:$AQ$1002,COLUMN(E99),0),VLOOKUP($A100,未改造信息!$A$2:$AQ$1002,COLUMN(E99),0))</f>
        <v>沃克兰</v>
      </c>
      <c r="F100" s="442" t="str">
        <f>VLOOKUP(A100,未改造信息!$A$2:$F$1000,COLUMN(F99),0)</f>
        <v>未拥有</v>
      </c>
      <c r="H100" s="442" t="str">
        <f>IF(COUNTIF(改造信息!$A$2:$A$196,A100+1000),IF(VLOOKUP(A100+1000,改造信息!$A$2:$F$502,6,0)="已拥有","已改造","尚未改造"),"未开放改造")</f>
        <v>尚未改造</v>
      </c>
      <c r="I100" s="442" t="str">
        <f t="shared" si="1"/>
        <v>仅打捞可获取</v>
      </c>
      <c r="J100" s="445" t="s">
        <v>92</v>
      </c>
      <c r="K100" s="442" t="str">
        <f>IF($H100="已改造",VLOOKUP($A100+1000,改造信息!$A$2:$AQ$1002,COLUMN(K99)-4,0),VLOOKUP($A100,未改造信息!$A$2:$AQ$1002,COLUMN(K99)-4,0))</f>
        <v>护卫舰</v>
      </c>
      <c r="L100" s="442" t="str">
        <f>IF($H100="已改造",VLOOKUP($A100+1000,改造信息!$A$2:$AQ$1002,COLUMN(L99)-4,0),VLOOKUP($A100,未改造信息!$A$2:$AQ$1002,COLUMN(L99)-4,0))</f>
        <v>小型舰</v>
      </c>
      <c r="M100" s="442">
        <f>IF($H100="已改造",VLOOKUP($A100+1000,改造信息!$A$2:$AQ$1002,COLUMN(M99)-4,0),VLOOKUP($A100,未改造信息!$A$2:$AQ$1002,COLUMN(M99)-4,0))</f>
        <v>1</v>
      </c>
      <c r="N100" s="442">
        <f>IF($H100="已改造",VLOOKUP($A100+1000,改造信息!$A$2:$AQ$1002,COLUMN(N99)-4,0),VLOOKUP($A100,未改造信息!$A$2:$AQ$1002,COLUMN(N99)-4,0))</f>
        <v>2</v>
      </c>
      <c r="O100" s="442">
        <f>IF($H100="已改造",VLOOKUP($A100+1000,改造信息!$A$2:$AQ$1002,COLUMN(O99)-4,0),VLOOKUP($A100,未改造信息!$A$2:$AQ$1002,COLUMN(O99)-4,0))</f>
        <v>20</v>
      </c>
      <c r="P100" s="442">
        <f>IF($H100="已改造",VLOOKUP($A100+1000,改造信息!$A$2:$AQ$1002,COLUMN(P99)-4,0),VLOOKUP($A100,未改造信息!$A$2:$AQ$1002,COLUMN(P99)-4,0))</f>
        <v>0</v>
      </c>
      <c r="Q100" s="442">
        <f>IF($H100="已改造",VLOOKUP($A100+1000,改造信息!$A$2:$AQ$1002,COLUMN(Q99)-4,0),VLOOKUP($A100,未改造信息!$A$2:$AQ$1002,COLUMN(Q99)-4,0))</f>
        <v>32</v>
      </c>
      <c r="R100" s="442">
        <f>IF($H100="已改造",VLOOKUP($A100+1000,改造信息!$A$2:$AQ$1002,COLUMN(R99)-4,0),VLOOKUP($A100,未改造信息!$A$2:$AQ$1002,COLUMN(R99)-4,0))</f>
        <v>20</v>
      </c>
      <c r="S100" s="442">
        <f>IF($H100="已改造",VLOOKUP($A100+1000,改造信息!$A$2:$AQ$1002,COLUMN(S99)-4,0),VLOOKUP($A100,未改造信息!$A$2:$AQ$1002,COLUMN(S99)-4,0))</f>
        <v>72</v>
      </c>
      <c r="T100" s="442">
        <f>IF($H100="已改造",VLOOKUP($A100+1000,改造信息!$A$2:$AQ$1002,COLUMN(T99)-4,0),VLOOKUP($A100,未改造信息!$A$2:$AQ$1002,COLUMN(T99)-4,0))</f>
        <v>40</v>
      </c>
      <c r="U100" s="442">
        <f>IF($H100="已改造",VLOOKUP($A100+1000,改造信息!$A$2:$AQ$1002,COLUMN(U99)-4,0),VLOOKUP($A100,未改造信息!$A$2:$AQ$1002,COLUMN(U99)-4,0))</f>
        <v>63</v>
      </c>
      <c r="V100" s="442">
        <f>IF($H100="已改造",VLOOKUP($A100+1000,改造信息!$A$2:$AQ$1002,COLUMN(V99)-4,0),VLOOKUP($A100,未改造信息!$A$2:$AQ$1002,COLUMN(V99)-4,0))</f>
        <v>17</v>
      </c>
      <c r="W100" s="442">
        <f>IF($H100="已改造",VLOOKUP($A100+1000,改造信息!$A$2:$AQ$1002,COLUMN(W99)-4,0),VLOOKUP($A100,未改造信息!$A$2:$AQ$1002,COLUMN(W99)-4,0))</f>
        <v>84</v>
      </c>
      <c r="X100" s="442">
        <f>IF($H100="已改造",VLOOKUP($A100+1000,改造信息!$A$2:$AQ$1002,COLUMN(X99)-4,0),VLOOKUP($A100,未改造信息!$A$2:$AQ$1002,COLUMN(X99)-4,0))</f>
        <v>87</v>
      </c>
      <c r="Y100" s="442">
        <f>IF($H100="已改造",VLOOKUP($A100+1000,改造信息!$A$2:$AQ$1002,COLUMN(Y99)-4,0),VLOOKUP($A100,未改造信息!$A$2:$AQ$1002,COLUMN(Y99)-4,0))</f>
        <v>10</v>
      </c>
      <c r="Z100" s="442">
        <f>IF($H100="已改造",VLOOKUP($A100+1000,改造信息!$A$2:$AQ$1002,COLUMN(Z99)-4,0),VLOOKUP($A100,未改造信息!$A$2:$AQ$1002,COLUMN(Z99)-4,0))</f>
        <v>40</v>
      </c>
      <c r="AA100" s="442" t="str">
        <f>IF($H100="已改造",VLOOKUP($A100+1000,改造信息!$A$2:$AQ$1002,COLUMN(AA99)-4,0),VLOOKUP($A100,未改造信息!$A$2:$AQ$1002,COLUMN(AA99)-4,0))</f>
        <v>短</v>
      </c>
      <c r="AB100" s="442">
        <f>IF($H100="已改造",VLOOKUP($A100+1000,改造信息!$A$2:$AQ$1002,COLUMN(AB99)-4,0),VLOOKUP($A100,未改造信息!$A$2:$AQ$1002,COLUMN(AB99)-4,0))</f>
        <v>0</v>
      </c>
      <c r="AC100" s="442">
        <f>IF($H100="已改造",VLOOKUP($A100+1000,改造信息!$A$2:$AQ$1002,COLUMN(AC99)-4,0),VLOOKUP($A100,未改造信息!$A$2:$AQ$1002,COLUMN(AC99)-4,0))</f>
        <v>0</v>
      </c>
      <c r="AD100" s="442">
        <f>IF($H100="已改造",VLOOKUP($A100+1000,改造信息!$A$2:$AQ$1002,COLUMN(AD99)-4,0),VLOOKUP($A100,未改造信息!$A$2:$AQ$1002,COLUMN(AD99)-4,0))</f>
        <v>2</v>
      </c>
      <c r="AE100" s="446" t="str">
        <f>IF($H100="已改造",VLOOKUP($A100+1000,改造信息!$A$2:$AQ$1002,COLUMN(AE99)-4,0),VLOOKUP($A100,未改造信息!$A$2:$AQ$1002,COLUMN(AE99)-4,0))</f>
        <v>F国单装138毫米炮|三联533毫米鱼雷</v>
      </c>
      <c r="AF100" s="445" t="s">
        <v>92</v>
      </c>
      <c r="AG100" s="445" t="s">
        <v>92</v>
      </c>
      <c r="AH100" s="442">
        <f>IF($H100="已改造",VLOOKUP($A100+1000,改造信息!$A$2:$AQ$1002,COLUMN(AH99)-6,0),VLOOKUP($A100,未改造信息!$A$2:$AQ$1002,COLUMN(AH99)-6,0))</f>
        <v>10</v>
      </c>
      <c r="AI100" s="442">
        <f>IF($H100="已改造",VLOOKUP($A100+1000,改造信息!$A$2:$AQ$1002,COLUMN(AI99)-6,0),VLOOKUP($A100,未改造信息!$A$2:$AQ$1002,COLUMN(AI99)-6,0))</f>
        <v>20</v>
      </c>
      <c r="AJ100" s="442">
        <f>IF($H100="已改造",VLOOKUP($A100+1000,改造信息!$A$2:$AQ$1002,COLUMN(AJ99)-6,0),VLOOKUP($A100,未改造信息!$A$2:$AQ$1002,COLUMN(AJ99)-6,0))</f>
        <v>0.48</v>
      </c>
      <c r="AK100" s="442">
        <f>IF($H100="已改造",VLOOKUP($A100+1000,改造信息!$A$2:$AQ$1002,COLUMN(AK99)-6,0),VLOOKUP($A100,未改造信息!$A$2:$AQ$1002,COLUMN(AK99)-6,0))</f>
        <v>0.9</v>
      </c>
      <c r="AL100" s="442">
        <f>IF($H100="已改造",VLOOKUP($A100+1000,改造信息!$A$2:$AQ$1002,COLUMN(AL99)-6,0),VLOOKUP($A100,未改造信息!$A$2:$AQ$1002,COLUMN(AL99)-6,0))</f>
        <v>0.5</v>
      </c>
      <c r="AM100" s="445" t="s">
        <v>92</v>
      </c>
      <c r="AN100" s="445" t="s">
        <v>92</v>
      </c>
      <c r="AO100" s="442">
        <f>IF($H100="已改造",VLOOKUP($A100+1000,改造信息!$A$2:$AQ$1002,COLUMN(AO99)-8,0),VLOOKUP($A100,未改造信息!$A$2:$AQ$1002,COLUMN(AO99)-8,0))</f>
        <v>2</v>
      </c>
      <c r="AP100" s="442">
        <f>IF($H100="已改造",VLOOKUP($A100+1000,改造信息!$A$2:$AQ$1002,COLUMN(AP99)-8,0),VLOOKUP($A100,未改造信息!$A$2:$AQ$1002,COLUMN(AP99)-8,0))</f>
        <v>4</v>
      </c>
      <c r="AQ100" s="442">
        <f>IF($H100="已改造",VLOOKUP($A100+1000,改造信息!$A$2:$AQ$1002,COLUMN(AQ99)-8,0),VLOOKUP($A100,未改造信息!$A$2:$AQ$1002,COLUMN(AQ99)-8,0))</f>
        <v>3</v>
      </c>
      <c r="AR100" s="442">
        <f>IF($H100="已改造",VLOOKUP($A100+1000,改造信息!$A$2:$AQ$1002,COLUMN(AR99)-8,0),VLOOKUP($A100,未改造信息!$A$2:$AQ$1002,COLUMN(AR99)-8,0))</f>
        <v>0</v>
      </c>
      <c r="AS100" s="442">
        <f>IF($H100="已改造",VLOOKUP($A100+1000,改造信息!$A$2:$AQ$1002,COLUMN(AS99)-8,0),VLOOKUP($A100,未改造信息!$A$2:$AQ$1002,COLUMN(AS99)-8,0))</f>
        <v>0</v>
      </c>
      <c r="AT100" s="442">
        <f>IF($H100="已改造",VLOOKUP($A100+1000,改造信息!$A$2:$AQ$1002,COLUMN(AT99)-8,0),VLOOKUP($A100,未改造信息!$A$2:$AQ$1002,COLUMN(AT99)-8,0))</f>
        <v>22</v>
      </c>
      <c r="AU100" s="442">
        <f>IF($H100="已改造",VLOOKUP($A100+1000,改造信息!$A$2:$AQ$1002,COLUMN(AU99)-8,0),VLOOKUP($A100,未改造信息!$A$2:$AQ$1002,COLUMN(AU99)-8,0))</f>
        <v>5</v>
      </c>
      <c r="AV100" s="442">
        <f>IF($H100="已改造",VLOOKUP($A100+1000,改造信息!$A$2:$AQ$1002,COLUMN(AV99)-8,0),VLOOKUP($A100,未改造信息!$A$2:$AQ$1002,COLUMN(AV99)-8,0))</f>
        <v>0</v>
      </c>
      <c r="AW100" s="445" t="s">
        <v>92</v>
      </c>
      <c r="AX100" s="445" t="s">
        <v>92</v>
      </c>
      <c r="AY100" s="442">
        <f>IF($H100="已改造",VLOOKUP($A100+1000,改造信息!$A$2:$AQ$1002,COLUMN(AY99)-10,0),VLOOKUP($A100,未改造信息!$A$2:$AQ$1002,COLUMN(AY99)-10,0))</f>
        <v>0</v>
      </c>
      <c r="AZ100" s="442">
        <f>IF($H100="已改造",VLOOKUP($A100+1000,改造信息!$A$2:$AQ$1002,COLUMN(AZ99)-10,0),VLOOKUP($A100,未改造信息!$A$2:$AQ$1002,COLUMN(AZ99)-10,0))</f>
        <v>0</v>
      </c>
      <c r="BA100" s="445" t="s">
        <v>92</v>
      </c>
      <c r="BB100" s="445" t="s">
        <v>92</v>
      </c>
      <c r="BC100" s="446" t="str">
        <f>IF($H100="尚未改造",VLOOKUP($A100,未改造信息!$A$2:$AQ$1002,COLUMN(BC99)-12,0),"0")</f>
        <v>等级37|驱逐核心5|油400|弹200|钢300</v>
      </c>
      <c r="BD100" s="442">
        <f>VLOOKUP($A100,未改造信息!$A$2:$BA$1002,COLUMN(BD99)-12,0)</f>
        <v>0</v>
      </c>
      <c r="BE100" s="442" t="s">
        <v>94</v>
      </c>
      <c r="BF100" s="445" t="s">
        <v>92</v>
      </c>
      <c r="BG100" s="445" t="s">
        <v>92</v>
      </c>
      <c r="BH100" s="446"/>
      <c r="BI100" s="442"/>
      <c r="BK100" s="446"/>
      <c r="BL100" s="442"/>
      <c r="BN100" s="446"/>
      <c r="BO100" s="442"/>
      <c r="BQ100" s="445" t="s">
        <v>92</v>
      </c>
      <c r="BR100" s="442"/>
      <c r="BS100" s="442"/>
      <c r="BT100" s="442"/>
      <c r="BU100" s="442"/>
      <c r="BV100" s="442"/>
    </row>
    <row r="101" spans="1:74">
      <c r="A101" s="442">
        <v>99</v>
      </c>
      <c r="B101" s="442" t="str">
        <f>IF($H101="已改造",VLOOKUP($A101+1000,改造信息!$A$2:$AQ$1002,COLUMN(B100),0),VLOOKUP($A101,未改造信息!$A$2:$AQ$1002,COLUMN(B100),0))</f>
        <v>F</v>
      </c>
      <c r="C101" s="442" t="str">
        <f>IF($H101="已改造",VLOOKUP($A101+1000,改造信息!$A$2:$AQ$1002,COLUMN(C100),0),VLOOKUP($A101,未改造信息!$A$2:$AQ$1002,COLUMN(C100),0))</f>
        <v>驱逐舰</v>
      </c>
      <c r="D101" s="442">
        <f>IF($H101="已改造",VLOOKUP($A101+1000,改造信息!$A$2:$AQ$1002,COLUMN(D100),0),VLOOKUP($A101,未改造信息!$A$2:$AQ$1002,COLUMN(D100),0))</f>
        <v>5</v>
      </c>
      <c r="E101" s="442" t="str">
        <f>IF($H101="已改造",VLOOKUP($A101+1000,改造信息!$A$2:$AQ$1002,COLUMN(E100),0),VLOOKUP($A101,未改造信息!$A$2:$AQ$1002,COLUMN(E100),0))</f>
        <v>空想</v>
      </c>
      <c r="F101" s="442" t="str">
        <f>VLOOKUP(A101,未改造信息!$A$2:$F$1000,COLUMN(F100),0)</f>
        <v>未拥有</v>
      </c>
      <c r="H101" s="442" t="str">
        <f>IF(COUNTIF(改造信息!$A$2:$A$196,A101+1000),IF(VLOOKUP(A101+1000,改造信息!$A$2:$F$502,6,0)="已拥有","已改造","尚未改造"),"未开放改造")</f>
        <v>尚未改造</v>
      </c>
      <c r="I101" s="442" t="str">
        <f t="shared" si="1"/>
        <v>E5 不推荐打捞获取</v>
      </c>
      <c r="J101" s="445" t="s">
        <v>92</v>
      </c>
      <c r="K101" s="442" t="str">
        <f>IF($H101="已改造",VLOOKUP($A101+1000,改造信息!$A$2:$AQ$1002,COLUMN(K100)-4,0),VLOOKUP($A101,未改造信息!$A$2:$AQ$1002,COLUMN(K100)-4,0))</f>
        <v>护卫舰</v>
      </c>
      <c r="L101" s="442" t="str">
        <f>IF($H101="已改造",VLOOKUP($A101+1000,改造信息!$A$2:$AQ$1002,COLUMN(L100)-4,0),VLOOKUP($A101,未改造信息!$A$2:$AQ$1002,COLUMN(L100)-4,0))</f>
        <v>小型舰</v>
      </c>
      <c r="M101" s="442">
        <f>IF($H101="已改造",VLOOKUP($A101+1000,改造信息!$A$2:$AQ$1002,COLUMN(M100)-4,0),VLOOKUP($A101,未改造信息!$A$2:$AQ$1002,COLUMN(M100)-4,0))</f>
        <v>2</v>
      </c>
      <c r="N101" s="442">
        <f>IF($H101="已改造",VLOOKUP($A101+1000,改造信息!$A$2:$AQ$1002,COLUMN(N100)-4,0),VLOOKUP($A101,未改造信息!$A$2:$AQ$1002,COLUMN(N100)-4,0))</f>
        <v>3</v>
      </c>
      <c r="O101" s="442">
        <f>IF($H101="已改造",VLOOKUP($A101+1000,改造信息!$A$2:$AQ$1002,COLUMN(O100)-4,0),VLOOKUP($A101,未改造信息!$A$2:$AQ$1002,COLUMN(O100)-4,0))</f>
        <v>22</v>
      </c>
      <c r="P101" s="442">
        <f>IF($H101="已改造",VLOOKUP($A101+1000,改造信息!$A$2:$AQ$1002,COLUMN(P100)-4,0),VLOOKUP($A101,未改造信息!$A$2:$AQ$1002,COLUMN(P100)-4,0))</f>
        <v>2</v>
      </c>
      <c r="Q101" s="442">
        <f>IF($H101="已改造",VLOOKUP($A101+1000,改造信息!$A$2:$AQ$1002,COLUMN(Q100)-4,0),VLOOKUP($A101,未改造信息!$A$2:$AQ$1002,COLUMN(Q100)-4,0))</f>
        <v>32</v>
      </c>
      <c r="R101" s="442">
        <f>IF($H101="已改造",VLOOKUP($A101+1000,改造信息!$A$2:$AQ$1002,COLUMN(R100)-4,0),VLOOKUP($A101,未改造信息!$A$2:$AQ$1002,COLUMN(R100)-4,0))</f>
        <v>22</v>
      </c>
      <c r="S101" s="442">
        <f>IF($H101="已改造",VLOOKUP($A101+1000,改造信息!$A$2:$AQ$1002,COLUMN(S100)-4,0),VLOOKUP($A101,未改造信息!$A$2:$AQ$1002,COLUMN(S100)-4,0))</f>
        <v>75</v>
      </c>
      <c r="T101" s="442">
        <f>IF($H101="已改造",VLOOKUP($A101+1000,改造信息!$A$2:$AQ$1002,COLUMN(T100)-4,0),VLOOKUP($A101,未改造信息!$A$2:$AQ$1002,COLUMN(T100)-4,0))</f>
        <v>45</v>
      </c>
      <c r="U101" s="442">
        <f>IF($H101="已改造",VLOOKUP($A101+1000,改造信息!$A$2:$AQ$1002,COLUMN(U100)-4,0),VLOOKUP($A101,未改造信息!$A$2:$AQ$1002,COLUMN(U100)-4,0))</f>
        <v>73</v>
      </c>
      <c r="V101" s="442">
        <f>IF($H101="已改造",VLOOKUP($A101+1000,改造信息!$A$2:$AQ$1002,COLUMN(V100)-4,0),VLOOKUP($A101,未改造信息!$A$2:$AQ$1002,COLUMN(V100)-4,0))</f>
        <v>19</v>
      </c>
      <c r="W101" s="442">
        <f>IF($H101="已改造",VLOOKUP($A101+1000,改造信息!$A$2:$AQ$1002,COLUMN(W100)-4,0),VLOOKUP($A101,未改造信息!$A$2:$AQ$1002,COLUMN(W100)-4,0))</f>
        <v>94</v>
      </c>
      <c r="X101" s="442">
        <f>IF($H101="已改造",VLOOKUP($A101+1000,改造信息!$A$2:$AQ$1002,COLUMN(X100)-4,0),VLOOKUP($A101,未改造信息!$A$2:$AQ$1002,COLUMN(X100)-4,0))</f>
        <v>89</v>
      </c>
      <c r="Y101" s="442">
        <f>IF($H101="已改造",VLOOKUP($A101+1000,改造信息!$A$2:$AQ$1002,COLUMN(Y100)-4,0),VLOOKUP($A101,未改造信息!$A$2:$AQ$1002,COLUMN(Y100)-4,0))</f>
        <v>10</v>
      </c>
      <c r="Z101" s="442">
        <f>IF($H101="已改造",VLOOKUP($A101+1000,改造信息!$A$2:$AQ$1002,COLUMN(Z100)-4,0),VLOOKUP($A101,未改造信息!$A$2:$AQ$1002,COLUMN(Z100)-4,0))</f>
        <v>42</v>
      </c>
      <c r="AA101" s="442" t="str">
        <f>IF($H101="已改造",VLOOKUP($A101+1000,改造信息!$A$2:$AQ$1002,COLUMN(AA100)-4,0),VLOOKUP($A101,未改造信息!$A$2:$AQ$1002,COLUMN(AA100)-4,0))</f>
        <v>短</v>
      </c>
      <c r="AB101" s="442">
        <f>IF($H101="已改造",VLOOKUP($A101+1000,改造信息!$A$2:$AQ$1002,COLUMN(AB100)-4,0),VLOOKUP($A101,未改造信息!$A$2:$AQ$1002,COLUMN(AB100)-4,0))</f>
        <v>0</v>
      </c>
      <c r="AC101" s="442">
        <f>IF($H101="已改造",VLOOKUP($A101+1000,改造信息!$A$2:$AQ$1002,COLUMN(AC100)-4,0),VLOOKUP($A101,未改造信息!$A$2:$AQ$1002,COLUMN(AC100)-4,0))</f>
        <v>0</v>
      </c>
      <c r="AD101" s="442">
        <f>IF($H101="已改造",VLOOKUP($A101+1000,改造信息!$A$2:$AQ$1002,COLUMN(AD100)-4,0),VLOOKUP($A101,未改造信息!$A$2:$AQ$1002,COLUMN(AD100)-4,0))</f>
        <v>2</v>
      </c>
      <c r="AE101" s="446" t="str">
        <f>IF($H101="已改造",VLOOKUP($A101+1000,改造信息!$A$2:$AQ$1002,COLUMN(AE100)-4,0),VLOOKUP($A101,未改造信息!$A$2:$AQ$1002,COLUMN(AE100)-4,0))</f>
        <v>F国单装138毫米炮|改良型动力系统</v>
      </c>
      <c r="AF101" s="445" t="s">
        <v>92</v>
      </c>
      <c r="AG101" s="445" t="s">
        <v>92</v>
      </c>
      <c r="AH101" s="442">
        <f>IF($H101="已改造",VLOOKUP($A101+1000,改造信息!$A$2:$AQ$1002,COLUMN(AH100)-6,0),VLOOKUP($A101,未改造信息!$A$2:$AQ$1002,COLUMN(AH100)-6,0))</f>
        <v>20</v>
      </c>
      <c r="AI101" s="442">
        <f>IF($H101="已改造",VLOOKUP($A101+1000,改造信息!$A$2:$AQ$1002,COLUMN(AI100)-6,0),VLOOKUP($A101,未改造信息!$A$2:$AQ$1002,COLUMN(AI100)-6,0))</f>
        <v>25</v>
      </c>
      <c r="AJ101" s="442">
        <f>IF($H101="已改造",VLOOKUP($A101+1000,改造信息!$A$2:$AQ$1002,COLUMN(AJ100)-6,0),VLOOKUP($A101,未改造信息!$A$2:$AQ$1002,COLUMN(AJ100)-6,0))</f>
        <v>0.64</v>
      </c>
      <c r="AK101" s="442">
        <f>IF($H101="已改造",VLOOKUP($A101+1000,改造信息!$A$2:$AQ$1002,COLUMN(AK100)-6,0),VLOOKUP($A101,未改造信息!$A$2:$AQ$1002,COLUMN(AK100)-6,0))</f>
        <v>1.2</v>
      </c>
      <c r="AL101" s="442">
        <f>IF($H101="已改造",VLOOKUP($A101+1000,改造信息!$A$2:$AQ$1002,COLUMN(AL100)-6,0),VLOOKUP($A101,未改造信息!$A$2:$AQ$1002,COLUMN(AL100)-6,0))</f>
        <v>0.5</v>
      </c>
      <c r="AM101" s="445" t="s">
        <v>92</v>
      </c>
      <c r="AN101" s="445" t="s">
        <v>92</v>
      </c>
      <c r="AO101" s="442">
        <f>IF($H101="已改造",VLOOKUP($A101+1000,改造信息!$A$2:$AQ$1002,COLUMN(AO100)-8,0),VLOOKUP($A101,未改造信息!$A$2:$AQ$1002,COLUMN(AO100)-8,0))</f>
        <v>4</v>
      </c>
      <c r="AP101" s="442">
        <f>IF($H101="已改造",VLOOKUP($A101+1000,改造信息!$A$2:$AQ$1002,COLUMN(AP100)-8,0),VLOOKUP($A101,未改造信息!$A$2:$AQ$1002,COLUMN(AP100)-8,0))</f>
        <v>8</v>
      </c>
      <c r="AQ101" s="442">
        <f>IF($H101="已改造",VLOOKUP($A101+1000,改造信息!$A$2:$AQ$1002,COLUMN(AQ100)-8,0),VLOOKUP($A101,未改造信息!$A$2:$AQ$1002,COLUMN(AQ100)-8,0))</f>
        <v>6</v>
      </c>
      <c r="AR101" s="442">
        <f>IF($H101="已改造",VLOOKUP($A101+1000,改造信息!$A$2:$AQ$1002,COLUMN(AR100)-8,0),VLOOKUP($A101,未改造信息!$A$2:$AQ$1002,COLUMN(AR100)-8,0))</f>
        <v>0</v>
      </c>
      <c r="AS101" s="442">
        <f>IF($H101="已改造",VLOOKUP($A101+1000,改造信息!$A$2:$AQ$1002,COLUMN(AS100)-8,0),VLOOKUP($A101,未改造信息!$A$2:$AQ$1002,COLUMN(AS100)-8,0))</f>
        <v>0</v>
      </c>
      <c r="AT101" s="442">
        <f>IF($H101="已改造",VLOOKUP($A101+1000,改造信息!$A$2:$AQ$1002,COLUMN(AT100)-8,0),VLOOKUP($A101,未改造信息!$A$2:$AQ$1002,COLUMN(AT100)-8,0))</f>
        <v>25</v>
      </c>
      <c r="AU101" s="442">
        <f>IF($H101="已改造",VLOOKUP($A101+1000,改造信息!$A$2:$AQ$1002,COLUMN(AU100)-8,0),VLOOKUP($A101,未改造信息!$A$2:$AQ$1002,COLUMN(AU100)-8,0))</f>
        <v>7</v>
      </c>
      <c r="AV101" s="442">
        <f>IF($H101="已改造",VLOOKUP($A101+1000,改造信息!$A$2:$AQ$1002,COLUMN(AV100)-8,0),VLOOKUP($A101,未改造信息!$A$2:$AQ$1002,COLUMN(AV100)-8,0))</f>
        <v>0</v>
      </c>
      <c r="AW101" s="445" t="s">
        <v>92</v>
      </c>
      <c r="AX101" s="445" t="s">
        <v>92</v>
      </c>
      <c r="AY101" s="442">
        <f>IF($H101="已改造",VLOOKUP($A101+1000,改造信息!$A$2:$AQ$1002,COLUMN(AY100)-10,0),VLOOKUP($A101,未改造信息!$A$2:$AQ$1002,COLUMN(AY100)-10,0))</f>
        <v>0</v>
      </c>
      <c r="AZ101" s="442">
        <f>IF($H101="已改造",VLOOKUP($A101+1000,改造信息!$A$2:$AQ$1002,COLUMN(AZ100)-10,0),VLOOKUP($A101,未改造信息!$A$2:$AQ$1002,COLUMN(AZ100)-10,0))</f>
        <v>0</v>
      </c>
      <c r="BA101" s="445" t="s">
        <v>92</v>
      </c>
      <c r="BB101" s="445" t="s">
        <v>92</v>
      </c>
      <c r="BC101" s="442" t="str">
        <f>IF($H101="尚未改造",VLOOKUP($A101,未改造信息!$A$2:$AQ$1002,COLUMN(BC100)-12,0),"0")</f>
        <v>等级60|巡洋核心8|油3000|钢1000</v>
      </c>
      <c r="BD101" s="442">
        <f>VLOOKUP($A101,未改造信息!$A$2:$BA$1002,COLUMN(BD100)-12,0)</f>
        <v>0</v>
      </c>
      <c r="BE101" s="442" t="s">
        <v>95</v>
      </c>
      <c r="BF101" s="445" t="s">
        <v>92</v>
      </c>
      <c r="BG101" s="445" t="s">
        <v>92</v>
      </c>
      <c r="BH101" s="442"/>
      <c r="BI101" s="442"/>
      <c r="BK101" s="442"/>
      <c r="BL101" s="442"/>
      <c r="BN101" s="442"/>
      <c r="BO101" s="442"/>
      <c r="BQ101" s="445" t="s">
        <v>92</v>
      </c>
      <c r="BR101" s="442"/>
      <c r="BS101" s="442"/>
      <c r="BT101" s="442"/>
      <c r="BU101" s="442"/>
      <c r="BV101" s="442"/>
    </row>
    <row r="102" spans="1:74">
      <c r="A102" s="442">
        <v>100</v>
      </c>
      <c r="B102" s="442" t="str">
        <f>IF($H102="已改造",VLOOKUP($A102+1000,改造信息!$A$2:$AQ$1002,COLUMN(B101),0),VLOOKUP($A102,未改造信息!$A$2:$AQ$1002,COLUMN(B101),0))</f>
        <v>E</v>
      </c>
      <c r="C102" s="442" t="str">
        <f>IF($H102="已改造",VLOOKUP($A102+1000,改造信息!$A$2:$AQ$1002,COLUMN(C101),0),VLOOKUP($A102,未改造信息!$A$2:$AQ$1002,COLUMN(C101),0))</f>
        <v>战列舰</v>
      </c>
      <c r="D102" s="442">
        <f>IF($H102="已改造",VLOOKUP($A102+1000,改造信息!$A$2:$AQ$1002,COLUMN(D101),0),VLOOKUP($A102,未改造信息!$A$2:$AQ$1002,COLUMN(D101),0))</f>
        <v>6</v>
      </c>
      <c r="E102" s="442" t="str">
        <f>IF($H102="已改造",VLOOKUP($A102+1000,改造信息!$A$2:$AQ$1002,COLUMN(E101),0),VLOOKUP($A102,未改造信息!$A$2:$AQ$1002,COLUMN(E101),0))</f>
        <v>狮（战列）</v>
      </c>
      <c r="F102" s="442" t="str">
        <f>VLOOKUP(A102,未改造信息!$A$2:$F$1000,COLUMN(F101),0)</f>
        <v>未拥有</v>
      </c>
      <c r="H102" s="442" t="str">
        <f>IF(COUNTIF(改造信息!$A$2:$A$196,A102+1000),IF(VLOOKUP(A102+1000,改造信息!$A$2:$F$502,6,0)="已拥有","已改造","尚未改造"),"未开放改造")</f>
        <v>尚未改造</v>
      </c>
      <c r="I102" s="442" t="str">
        <f t="shared" si="1"/>
        <v>E6 可建造</v>
      </c>
      <c r="J102" s="445" t="s">
        <v>92</v>
      </c>
      <c r="K102" s="442" t="str">
        <f>IF($H102="已改造",VLOOKUP($A102+1000,改造信息!$A$2:$AQ$1002,COLUMN(K101)-4,0),VLOOKUP($A102,未改造信息!$A$2:$AQ$1002,COLUMN(K101)-4,0))</f>
        <v>主力舰</v>
      </c>
      <c r="L102" s="442" t="str">
        <f>IF($H102="已改造",VLOOKUP($A102+1000,改造信息!$A$2:$AQ$1002,COLUMN(L101)-4,0),VLOOKUP($A102,未改造信息!$A$2:$AQ$1002,COLUMN(L101)-4,0))</f>
        <v>大型舰</v>
      </c>
      <c r="M102" s="442">
        <f>IF($H102="已改造",VLOOKUP($A102+1000,改造信息!$A$2:$AQ$1002,COLUMN(M101)-4,0),VLOOKUP($A102,未改造信息!$A$2:$AQ$1002,COLUMN(M101)-4,0))</f>
        <v>4</v>
      </c>
      <c r="N102" s="442">
        <f>IF($H102="已改造",VLOOKUP($A102+1000,改造信息!$A$2:$AQ$1002,COLUMN(N101)-4,0),VLOOKUP($A102,未改造信息!$A$2:$AQ$1002,COLUMN(N101)-4,0))</f>
        <v>4</v>
      </c>
      <c r="O102" s="442">
        <f>IF($H102="已改造",VLOOKUP($A102+1000,改造信息!$A$2:$AQ$1002,COLUMN(O101)-4,0),VLOOKUP($A102,未改造信息!$A$2:$AQ$1002,COLUMN(O101)-4,0))</f>
        <v>81</v>
      </c>
      <c r="P102" s="442">
        <f>IF($H102="已改造",VLOOKUP($A102+1000,改造信息!$A$2:$AQ$1002,COLUMN(P101)-4,0),VLOOKUP($A102,未改造信息!$A$2:$AQ$1002,COLUMN(P101)-4,0))</f>
        <v>-1</v>
      </c>
      <c r="Q102" s="442">
        <f>IF($H102="已改造",VLOOKUP($A102+1000,改造信息!$A$2:$AQ$1002,COLUMN(Q101)-4,0),VLOOKUP($A102,未改造信息!$A$2:$AQ$1002,COLUMN(Q101)-4,0))</f>
        <v>110</v>
      </c>
      <c r="R102" s="442">
        <f>IF($H102="已改造",VLOOKUP($A102+1000,改造信息!$A$2:$AQ$1002,COLUMN(R101)-4,0),VLOOKUP($A102,未改造信息!$A$2:$AQ$1002,COLUMN(R101)-4,0))</f>
        <v>105</v>
      </c>
      <c r="S102" s="442">
        <f>IF($H102="已改造",VLOOKUP($A102+1000,改造信息!$A$2:$AQ$1002,COLUMN(S101)-4,0),VLOOKUP($A102,未改造信息!$A$2:$AQ$1002,COLUMN(S101)-4,0))</f>
        <v>0</v>
      </c>
      <c r="T102" s="442">
        <f>IF($H102="已改造",VLOOKUP($A102+1000,改造信息!$A$2:$AQ$1002,COLUMN(T101)-4,0),VLOOKUP($A102,未改造信息!$A$2:$AQ$1002,COLUMN(T101)-4,0))</f>
        <v>85</v>
      </c>
      <c r="U102" s="442">
        <f>IF($H102="已改造",VLOOKUP($A102+1000,改造信息!$A$2:$AQ$1002,COLUMN(U101)-4,0),VLOOKUP($A102,未改造信息!$A$2:$AQ$1002,COLUMN(U101)-4,0))</f>
        <v>0</v>
      </c>
      <c r="V102" s="442">
        <f>IF($H102="已改造",VLOOKUP($A102+1000,改造信息!$A$2:$AQ$1002,COLUMN(V101)-4,0),VLOOKUP($A102,未改造信息!$A$2:$AQ$1002,COLUMN(V101)-4,0))</f>
        <v>42</v>
      </c>
      <c r="W102" s="442">
        <f>IF($H102="已改造",VLOOKUP($A102+1000,改造信息!$A$2:$AQ$1002,COLUMN(W101)-4,0),VLOOKUP($A102,未改造信息!$A$2:$AQ$1002,COLUMN(W101)-4,0))</f>
        <v>50</v>
      </c>
      <c r="X102" s="442">
        <f>IF($H102="已改造",VLOOKUP($A102+1000,改造信息!$A$2:$AQ$1002,COLUMN(X101)-4,0),VLOOKUP($A102,未改造信息!$A$2:$AQ$1002,COLUMN(X101)-4,0))</f>
        <v>97</v>
      </c>
      <c r="Y102" s="442">
        <f>IF($H102="已改造",VLOOKUP($A102+1000,改造信息!$A$2:$AQ$1002,COLUMN(Y101)-4,0),VLOOKUP($A102,未改造信息!$A$2:$AQ$1002,COLUMN(Y101)-4,0))</f>
        <v>10</v>
      </c>
      <c r="Z102" s="442">
        <f>IF($H102="已改造",VLOOKUP($A102+1000,改造信息!$A$2:$AQ$1002,COLUMN(Z101)-4,0),VLOOKUP($A102,未改造信息!$A$2:$AQ$1002,COLUMN(Z101)-4,0))</f>
        <v>28.25</v>
      </c>
      <c r="AA102" s="442" t="str">
        <f>IF($H102="已改造",VLOOKUP($A102+1000,改造信息!$A$2:$AQ$1002,COLUMN(AA101)-4,0),VLOOKUP($A102,未改造信息!$A$2:$AQ$1002,COLUMN(AA101)-4,0))</f>
        <v>长</v>
      </c>
      <c r="AB102" s="442" t="str">
        <f>IF($H102="已改造",VLOOKUP($A102+1000,改造信息!$A$2:$AQ$1002,COLUMN(AB101)-4,0),VLOOKUP($A102,未改造信息!$A$2:$AQ$1002,COLUMN(AB101)-4,0))</f>
        <v>[2,2,2,2]</v>
      </c>
      <c r="AC102" s="442">
        <f>IF($H102="已改造",VLOOKUP($A102+1000,改造信息!$A$2:$AQ$1002,COLUMN(AC101)-4,0),VLOOKUP($A102,未改造信息!$A$2:$AQ$1002,COLUMN(AC101)-4,0))</f>
        <v>8</v>
      </c>
      <c r="AD102" s="442">
        <f>IF($H102="已改造",VLOOKUP($A102+1000,改造信息!$A$2:$AQ$1002,COLUMN(AD101)-4,0),VLOOKUP($A102,未改造信息!$A$2:$AQ$1002,COLUMN(AD101)-4,0))</f>
        <v>4</v>
      </c>
      <c r="AE102" s="446" t="str">
        <f>IF($H102="已改造",VLOOKUP($A102+1000,改造信息!$A$2:$AQ$1002,COLUMN(AE101)-4,0),VLOOKUP($A102,未改造信息!$A$2:$AQ$1002,COLUMN(AE101)-4,0))</f>
        <v>E国MK.III型三联16英寸炮|附加装甲(大型)</v>
      </c>
      <c r="AF102" s="445" t="s">
        <v>92</v>
      </c>
      <c r="AG102" s="445" t="s">
        <v>92</v>
      </c>
      <c r="AH102" s="442">
        <f>IF($H102="已改造",VLOOKUP($A102+1000,改造信息!$A$2:$AQ$1002,COLUMN(AH101)-6,0),VLOOKUP($A102,未改造信息!$A$2:$AQ$1002,COLUMN(AH101)-6,0))</f>
        <v>125</v>
      </c>
      <c r="AI102" s="442">
        <f>IF($H102="已改造",VLOOKUP($A102+1000,改造信息!$A$2:$AQ$1002,COLUMN(AI101)-6,0),VLOOKUP($A102,未改造信息!$A$2:$AQ$1002,COLUMN(AI101)-6,0))</f>
        <v>175</v>
      </c>
      <c r="AJ102" s="442">
        <f>IF($H102="已改造",VLOOKUP($A102+1000,改造信息!$A$2:$AQ$1002,COLUMN(AJ101)-6,0),VLOOKUP($A102,未改造信息!$A$2:$AQ$1002,COLUMN(AJ101)-6,0))</f>
        <v>4.8</v>
      </c>
      <c r="AK102" s="442">
        <f>IF($H102="已改造",VLOOKUP($A102+1000,改造信息!$A$2:$AQ$1002,COLUMN(AK101)-6,0),VLOOKUP($A102,未改造信息!$A$2:$AQ$1002,COLUMN(AK101)-6,0))</f>
        <v>9</v>
      </c>
      <c r="AL102" s="442">
        <f>IF($H102="已改造",VLOOKUP($A102+1000,改造信息!$A$2:$AQ$1002,COLUMN(AL101)-6,0),VLOOKUP($A102,未改造信息!$A$2:$AQ$1002,COLUMN(AL101)-6,0))</f>
        <v>1</v>
      </c>
      <c r="AM102" s="445" t="s">
        <v>92</v>
      </c>
      <c r="AN102" s="445" t="s">
        <v>92</v>
      </c>
      <c r="AO102" s="442">
        <f>IF($H102="已改造",VLOOKUP($A102+1000,改造信息!$A$2:$AQ$1002,COLUMN(AO101)-8,0),VLOOKUP($A102,未改造信息!$A$2:$AQ$1002,COLUMN(AO101)-8,0))</f>
        <v>50</v>
      </c>
      <c r="AP102" s="442">
        <f>IF($H102="已改造",VLOOKUP($A102+1000,改造信息!$A$2:$AQ$1002,COLUMN(AP101)-8,0),VLOOKUP($A102,未改造信息!$A$2:$AQ$1002,COLUMN(AP101)-8,0))</f>
        <v>60</v>
      </c>
      <c r="AQ102" s="442">
        <f>IF($H102="已改造",VLOOKUP($A102+1000,改造信息!$A$2:$AQ$1002,COLUMN(AQ101)-8,0),VLOOKUP($A102,未改造信息!$A$2:$AQ$1002,COLUMN(AQ101)-8,0))</f>
        <v>60</v>
      </c>
      <c r="AR102" s="442">
        <f>IF($H102="已改造",VLOOKUP($A102+1000,改造信息!$A$2:$AQ$1002,COLUMN(AR101)-8,0),VLOOKUP($A102,未改造信息!$A$2:$AQ$1002,COLUMN(AR101)-8,0))</f>
        <v>0</v>
      </c>
      <c r="AS102" s="442">
        <f>IF($H102="已改造",VLOOKUP($A102+1000,改造信息!$A$2:$AQ$1002,COLUMN(AS101)-8,0),VLOOKUP($A102,未改造信息!$A$2:$AQ$1002,COLUMN(AS101)-8,0))</f>
        <v>91</v>
      </c>
      <c r="AT102" s="442">
        <f>IF($H102="已改造",VLOOKUP($A102+1000,改造信息!$A$2:$AQ$1002,COLUMN(AT101)-8,0),VLOOKUP($A102,未改造信息!$A$2:$AQ$1002,COLUMN(AT101)-8,0))</f>
        <v>0</v>
      </c>
      <c r="AU102" s="442">
        <f>IF($H102="已改造",VLOOKUP($A102+1000,改造信息!$A$2:$AQ$1002,COLUMN(AU101)-8,0),VLOOKUP($A102,未改造信息!$A$2:$AQ$1002,COLUMN(AU101)-8,0))</f>
        <v>80</v>
      </c>
      <c r="AV102" s="442">
        <f>IF($H102="已改造",VLOOKUP($A102+1000,改造信息!$A$2:$AQ$1002,COLUMN(AV101)-8,0),VLOOKUP($A102,未改造信息!$A$2:$AQ$1002,COLUMN(AV101)-8,0))</f>
        <v>47</v>
      </c>
      <c r="AW102" s="445" t="s">
        <v>92</v>
      </c>
      <c r="AX102" s="445" t="s">
        <v>92</v>
      </c>
      <c r="AY102" s="442" t="str">
        <f>IF($H102="已改造",VLOOKUP($A102+1000,改造信息!$A$2:$AQ$1002,COLUMN(AY101)-10,0),VLOOKUP($A102,未改造信息!$A$2:$AQ$1002,COLUMN(AY101)-10,0))</f>
        <v>初升的朝阳</v>
      </c>
      <c r="AZ102" s="442">
        <f>IF($H102="已改造",VLOOKUP($A102+1000,改造信息!$A$2:$AQ$1002,COLUMN(AZ101)-10,0),VLOOKUP($A102,未改造信息!$A$2:$AQ$1002,COLUMN(AZ101)-10,0))</f>
        <v>0</v>
      </c>
      <c r="BA102" s="445" t="s">
        <v>92</v>
      </c>
      <c r="BB102" s="445" t="s">
        <v>92</v>
      </c>
      <c r="BC102" s="442" t="str">
        <f>IF($H102="尚未改造",VLOOKUP($A102,未改造信息!$A$2:$AQ$1002,COLUMN(BC101)-12,0),"0")</f>
        <v>等级80|战列核心*24|油600|弹600|钢3000|铝100</v>
      </c>
      <c r="BD102" s="450">
        <f>VLOOKUP($A102,未改造信息!$A$2:$BA$1002,COLUMN(BD101)-12,0)</f>
        <v>0.25</v>
      </c>
      <c r="BE102" s="442" t="s">
        <v>106</v>
      </c>
      <c r="BF102" s="445" t="s">
        <v>92</v>
      </c>
      <c r="BG102" s="445" t="s">
        <v>92</v>
      </c>
      <c r="BH102" s="442"/>
      <c r="BI102" s="450"/>
      <c r="BK102" s="442"/>
      <c r="BL102" s="450"/>
      <c r="BN102" s="442"/>
      <c r="BO102" s="450"/>
      <c r="BQ102" s="445" t="s">
        <v>92</v>
      </c>
      <c r="BR102" s="442"/>
      <c r="BS102" s="442"/>
      <c r="BT102" s="442"/>
      <c r="BU102" s="442"/>
      <c r="BV102" s="442"/>
    </row>
    <row r="103" spans="1:74">
      <c r="A103" s="442">
        <v>101</v>
      </c>
      <c r="B103" s="442" t="str">
        <f>IF($H103="已改造",VLOOKUP($A103+1000,改造信息!$A$2:$AQ$1002,COLUMN(B102),0),VLOOKUP($A103,未改造信息!$A$2:$AQ$1002,COLUMN(B102),0))</f>
        <v>J</v>
      </c>
      <c r="C103" s="442" t="str">
        <f>IF($H103="已改造",VLOOKUP($A103+1000,改造信息!$A$2:$AQ$1002,COLUMN(C102),0),VLOOKUP($A103,未改造信息!$A$2:$AQ$1002,COLUMN(C102),0))</f>
        <v>战列舰</v>
      </c>
      <c r="D103" s="442">
        <f>IF($H103="已改造",VLOOKUP($A103+1000,改造信息!$A$2:$AQ$1002,COLUMN(D102),0),VLOOKUP($A103,未改造信息!$A$2:$AQ$1002,COLUMN(D102),0))</f>
        <v>4</v>
      </c>
      <c r="E103" s="442" t="str">
        <f>IF($H103="已改造",VLOOKUP($A103+1000,改造信息!$A$2:$AQ$1002,COLUMN(E102),0),VLOOKUP($A103,未改造信息!$A$2:$AQ$1002,COLUMN(E102),0))</f>
        <v>长门</v>
      </c>
      <c r="F103" s="442" t="str">
        <f>VLOOKUP(A103,未改造信息!$A$2:$F$1000,COLUMN(F102),0)</f>
        <v>未拥有</v>
      </c>
      <c r="H103" s="442" t="str">
        <f>IF(COUNTIF(改造信息!$A$2:$A$196,A103+1000),IF(VLOOKUP(A103+1000,改造信息!$A$2:$F$502,6,0)="已拥有","已改造","尚未改造"),"未开放改造")</f>
        <v>尚未改造</v>
      </c>
      <c r="I103" s="442" t="str">
        <f t="shared" si="1"/>
        <v>E5 不推荐打捞获取</v>
      </c>
      <c r="J103" s="445" t="s">
        <v>92</v>
      </c>
      <c r="K103" s="442" t="str">
        <f>IF($H103="已改造",VLOOKUP($A103+1000,改造信息!$A$2:$AQ$1002,COLUMN(K102)-4,0),VLOOKUP($A103,未改造信息!$A$2:$AQ$1002,COLUMN(K102)-4,0))</f>
        <v>主力舰</v>
      </c>
      <c r="L103" s="442" t="str">
        <f>IF($H103="已改造",VLOOKUP($A103+1000,改造信息!$A$2:$AQ$1002,COLUMN(L102)-4,0),VLOOKUP($A103,未改造信息!$A$2:$AQ$1002,COLUMN(L102)-4,0))</f>
        <v>大型舰</v>
      </c>
      <c r="M103" s="442">
        <f>IF($H103="已改造",VLOOKUP($A103+1000,改造信息!$A$2:$AQ$1002,COLUMN(M102)-4,0),VLOOKUP($A103,未改造信息!$A$2:$AQ$1002,COLUMN(M102)-4,0))</f>
        <v>3</v>
      </c>
      <c r="N103" s="442">
        <f>IF($H103="已改造",VLOOKUP($A103+1000,改造信息!$A$2:$AQ$1002,COLUMN(N102)-4,0),VLOOKUP($A103,未改造信息!$A$2:$AQ$1002,COLUMN(N102)-4,0))</f>
        <v>3</v>
      </c>
      <c r="O103" s="442">
        <f>IF($H103="已改造",VLOOKUP($A103+1000,改造信息!$A$2:$AQ$1002,COLUMN(O102)-4,0),VLOOKUP($A103,未改造信息!$A$2:$AQ$1002,COLUMN(O102)-4,0))</f>
        <v>76</v>
      </c>
      <c r="P103" s="442">
        <f>IF($H103="已改造",VLOOKUP($A103+1000,改造信息!$A$2:$AQ$1002,COLUMN(P102)-4,0),VLOOKUP($A103,未改造信息!$A$2:$AQ$1002,COLUMN(P102)-4,0))</f>
        <v>0</v>
      </c>
      <c r="Q103" s="442">
        <f>IF($H103="已改造",VLOOKUP($A103+1000,改造信息!$A$2:$AQ$1002,COLUMN(Q102)-4,0),VLOOKUP($A103,未改造信息!$A$2:$AQ$1002,COLUMN(Q102)-4,0))</f>
        <v>100</v>
      </c>
      <c r="R103" s="442">
        <f>IF($H103="已改造",VLOOKUP($A103+1000,改造信息!$A$2:$AQ$1002,COLUMN(R102)-4,0),VLOOKUP($A103,未改造信息!$A$2:$AQ$1002,COLUMN(R102)-4,0))</f>
        <v>90</v>
      </c>
      <c r="S103" s="442">
        <f>IF($H103="已改造",VLOOKUP($A103+1000,改造信息!$A$2:$AQ$1002,COLUMN(S102)-4,0),VLOOKUP($A103,未改造信息!$A$2:$AQ$1002,COLUMN(S102)-4,0))</f>
        <v>0</v>
      </c>
      <c r="T103" s="442">
        <f>IF($H103="已改造",VLOOKUP($A103+1000,改造信息!$A$2:$AQ$1002,COLUMN(T102)-4,0),VLOOKUP($A103,未改造信息!$A$2:$AQ$1002,COLUMN(T102)-4,0))</f>
        <v>58</v>
      </c>
      <c r="U103" s="442">
        <f>IF($H103="已改造",VLOOKUP($A103+1000,改造信息!$A$2:$AQ$1002,COLUMN(U102)-4,0),VLOOKUP($A103,未改造信息!$A$2:$AQ$1002,COLUMN(U102)-4,0))</f>
        <v>0</v>
      </c>
      <c r="V103" s="442">
        <f>IF($H103="已改造",VLOOKUP($A103+1000,改造信息!$A$2:$AQ$1002,COLUMN(V102)-4,0),VLOOKUP($A103,未改造信息!$A$2:$AQ$1002,COLUMN(V102)-4,0))</f>
        <v>44</v>
      </c>
      <c r="W103" s="442">
        <f>IF($H103="已改造",VLOOKUP($A103+1000,改造信息!$A$2:$AQ$1002,COLUMN(W102)-4,0),VLOOKUP($A103,未改造信息!$A$2:$AQ$1002,COLUMN(W102)-4,0))</f>
        <v>47</v>
      </c>
      <c r="X103" s="442">
        <f>IF($H103="已改造",VLOOKUP($A103+1000,改造信息!$A$2:$AQ$1002,COLUMN(X102)-4,0),VLOOKUP($A103,未改造信息!$A$2:$AQ$1002,COLUMN(X102)-4,0))</f>
        <v>95</v>
      </c>
      <c r="Y103" s="442">
        <f>IF($H103="已改造",VLOOKUP($A103+1000,改造信息!$A$2:$AQ$1002,COLUMN(Y102)-4,0),VLOOKUP($A103,未改造信息!$A$2:$AQ$1002,COLUMN(Y102)-4,0))</f>
        <v>21</v>
      </c>
      <c r="Z103" s="442">
        <f>IF($H103="已改造",VLOOKUP($A103+1000,改造信息!$A$2:$AQ$1002,COLUMN(Z102)-4,0),VLOOKUP($A103,未改造信息!$A$2:$AQ$1002,COLUMN(Z102)-4,0))</f>
        <v>25</v>
      </c>
      <c r="AA103" s="442" t="str">
        <f>IF($H103="已改造",VLOOKUP($A103+1000,改造信息!$A$2:$AQ$1002,COLUMN(AA102)-4,0),VLOOKUP($A103,未改造信息!$A$2:$AQ$1002,COLUMN(AA102)-4,0))</f>
        <v>长</v>
      </c>
      <c r="AB103" s="442" t="str">
        <f>IF($H103="已改造",VLOOKUP($A103+1000,改造信息!$A$2:$AQ$1002,COLUMN(AB102)-4,0),VLOOKUP($A103,未改造信息!$A$2:$AQ$1002,COLUMN(AB102)-4,0))</f>
        <v>[3,3,3,3]</v>
      </c>
      <c r="AC103" s="442">
        <f>IF($H103="已改造",VLOOKUP($A103+1000,改造信息!$A$2:$AQ$1002,COLUMN(AC102)-4,0),VLOOKUP($A103,未改造信息!$A$2:$AQ$1002,COLUMN(AC102)-4,0))</f>
        <v>12</v>
      </c>
      <c r="AD103" s="442">
        <f>IF($H103="已改造",VLOOKUP($A103+1000,改造信息!$A$2:$AQ$1002,COLUMN(AD102)-4,0),VLOOKUP($A103,未改造信息!$A$2:$AQ$1002,COLUMN(AD102)-4,0))</f>
        <v>4</v>
      </c>
      <c r="AE103" s="446" t="str">
        <f>IF($H103="已改造",VLOOKUP($A103+1000,改造信息!$A$2:$AQ$1002,COLUMN(AE102)-4,0),VLOOKUP($A103,未改造信息!$A$2:$AQ$1002,COLUMN(AE102)-4,0))</f>
        <v>J国41厘米连装炮|91式穿甲弹</v>
      </c>
      <c r="AF103" s="445" t="s">
        <v>92</v>
      </c>
      <c r="AG103" s="445" t="s">
        <v>92</v>
      </c>
      <c r="AH103" s="442">
        <f>IF($H103="已改造",VLOOKUP($A103+1000,改造信息!$A$2:$AQ$1002,COLUMN(AH102)-6,0),VLOOKUP($A103,未改造信息!$A$2:$AQ$1002,COLUMN(AH102)-6,0))</f>
        <v>95</v>
      </c>
      <c r="AI103" s="442">
        <f>IF($H103="已改造",VLOOKUP($A103+1000,改造信息!$A$2:$AQ$1002,COLUMN(AI102)-6,0),VLOOKUP($A103,未改造信息!$A$2:$AQ$1002,COLUMN(AI102)-6,0))</f>
        <v>130</v>
      </c>
      <c r="AJ103" s="442">
        <f>IF($H103="已改造",VLOOKUP($A103+1000,改造信息!$A$2:$AQ$1002,COLUMN(AJ102)-6,0),VLOOKUP($A103,未改造信息!$A$2:$AQ$1002,COLUMN(AJ102)-6,0))</f>
        <v>3.2</v>
      </c>
      <c r="AK103" s="442">
        <f>IF($H103="已改造",VLOOKUP($A103+1000,改造信息!$A$2:$AQ$1002,COLUMN(AK102)-6,0),VLOOKUP($A103,未改造信息!$A$2:$AQ$1002,COLUMN(AK102)-6,0))</f>
        <v>6</v>
      </c>
      <c r="AL103" s="442">
        <f>IF($H103="已改造",VLOOKUP($A103+1000,改造信息!$A$2:$AQ$1002,COLUMN(AL102)-6,0),VLOOKUP($A103,未改造信息!$A$2:$AQ$1002,COLUMN(AL102)-6,0))</f>
        <v>1</v>
      </c>
      <c r="AM103" s="445" t="s">
        <v>92</v>
      </c>
      <c r="AN103" s="445" t="s">
        <v>92</v>
      </c>
      <c r="AO103" s="442">
        <f>IF($H103="已改造",VLOOKUP($A103+1000,改造信息!$A$2:$AQ$1002,COLUMN(AO102)-8,0),VLOOKUP($A103,未改造信息!$A$2:$AQ$1002,COLUMN(AO102)-8,0))</f>
        <v>50</v>
      </c>
      <c r="AP103" s="442">
        <f>IF($H103="已改造",VLOOKUP($A103+1000,改造信息!$A$2:$AQ$1002,COLUMN(AP102)-8,0),VLOOKUP($A103,未改造信息!$A$2:$AQ$1002,COLUMN(AP102)-8,0))</f>
        <v>60</v>
      </c>
      <c r="AQ103" s="442">
        <f>IF($H103="已改造",VLOOKUP($A103+1000,改造信息!$A$2:$AQ$1002,COLUMN(AQ102)-8,0),VLOOKUP($A103,未改造信息!$A$2:$AQ$1002,COLUMN(AQ102)-8,0))</f>
        <v>60</v>
      </c>
      <c r="AR103" s="442">
        <f>IF($H103="已改造",VLOOKUP($A103+1000,改造信息!$A$2:$AQ$1002,COLUMN(AR102)-8,0),VLOOKUP($A103,未改造信息!$A$2:$AQ$1002,COLUMN(AR102)-8,0))</f>
        <v>0</v>
      </c>
      <c r="AS103" s="442">
        <f>IF($H103="已改造",VLOOKUP($A103+1000,改造信息!$A$2:$AQ$1002,COLUMN(AS102)-8,0),VLOOKUP($A103,未改造信息!$A$2:$AQ$1002,COLUMN(AS102)-8,0))</f>
        <v>80</v>
      </c>
      <c r="AT103" s="442">
        <f>IF($H103="已改造",VLOOKUP($A103+1000,改造信息!$A$2:$AQ$1002,COLUMN(AT102)-8,0),VLOOKUP($A103,未改造信息!$A$2:$AQ$1002,COLUMN(AT102)-8,0))</f>
        <v>0</v>
      </c>
      <c r="AU103" s="442">
        <f>IF($H103="已改造",VLOOKUP($A103+1000,改造信息!$A$2:$AQ$1002,COLUMN(AU102)-8,0),VLOOKUP($A103,未改造信息!$A$2:$AQ$1002,COLUMN(AU102)-8,0))</f>
        <v>70</v>
      </c>
      <c r="AV103" s="442">
        <f>IF($H103="已改造",VLOOKUP($A103+1000,改造信息!$A$2:$AQ$1002,COLUMN(AV102)-8,0),VLOOKUP($A103,未改造信息!$A$2:$AQ$1002,COLUMN(AV102)-8,0))</f>
        <v>14</v>
      </c>
      <c r="AW103" s="445" t="s">
        <v>92</v>
      </c>
      <c r="AX103" s="445" t="s">
        <v>92</v>
      </c>
      <c r="AY103" s="442">
        <f>IF($H103="已改造",VLOOKUP($A103+1000,改造信息!$A$2:$AQ$1002,COLUMN(AY102)-10,0),VLOOKUP($A103,未改造信息!$A$2:$AQ$1002,COLUMN(AY102)-10,0))</f>
        <v>0</v>
      </c>
      <c r="AZ103" s="442">
        <f>IF($H103="已改造",VLOOKUP($A103+1000,改造信息!$A$2:$AQ$1002,COLUMN(AZ102)-10,0),VLOOKUP($A103,未改造信息!$A$2:$AQ$1002,COLUMN(AZ102)-10,0))</f>
        <v>0</v>
      </c>
      <c r="BA103" s="445" t="s">
        <v>92</v>
      </c>
      <c r="BB103" s="445" t="s">
        <v>92</v>
      </c>
      <c r="BC103" s="446" t="str">
        <f>IF($H103="尚未改造",VLOOKUP($A103,未改造信息!$A$2:$AQ$1002,COLUMN(BC102)-12,0),"0")</f>
        <v>等级80|战列核心5|油500|弹500|钢500|铝100</v>
      </c>
      <c r="BD103" s="442">
        <f>VLOOKUP($A103,未改造信息!$A$2:$BA$1002,COLUMN(BD102)-12,0)</f>
        <v>0</v>
      </c>
      <c r="BE103" s="442" t="s">
        <v>95</v>
      </c>
      <c r="BF103" s="445" t="s">
        <v>92</v>
      </c>
      <c r="BG103" s="445" t="s">
        <v>92</v>
      </c>
      <c r="BH103" s="446"/>
      <c r="BI103" s="442"/>
      <c r="BK103" s="446"/>
      <c r="BL103" s="442"/>
      <c r="BN103" s="446"/>
      <c r="BO103" s="442"/>
      <c r="BQ103" s="445" t="s">
        <v>92</v>
      </c>
      <c r="BR103" s="442"/>
      <c r="BS103" s="442"/>
      <c r="BT103" s="442"/>
      <c r="BU103" s="442"/>
      <c r="BV103" s="442"/>
    </row>
    <row r="104" customHeight="1" spans="1:74">
      <c r="A104" s="442">
        <v>102</v>
      </c>
      <c r="B104" s="442" t="str">
        <f>IF($H104="已改造",VLOOKUP($A104+1000,改造信息!$A$2:$AQ$1002,COLUMN(B103),0),VLOOKUP($A104,未改造信息!$A$2:$AQ$1002,COLUMN(B103),0))</f>
        <v>J</v>
      </c>
      <c r="C104" s="442" t="str">
        <f>IF($H104="已改造",VLOOKUP($A104+1000,改造信息!$A$2:$AQ$1002,COLUMN(C103),0),VLOOKUP($A104,未改造信息!$A$2:$AQ$1002,COLUMN(C103),0))</f>
        <v>战列舰</v>
      </c>
      <c r="D104" s="442">
        <f>IF($H104="已改造",VLOOKUP($A104+1000,改造信息!$A$2:$AQ$1002,COLUMN(D103),0),VLOOKUP($A104,未改造信息!$A$2:$AQ$1002,COLUMN(D103),0))</f>
        <v>4</v>
      </c>
      <c r="E104" s="442" t="str">
        <f>IF($H104="已改造",VLOOKUP($A104+1000,改造信息!$A$2:$AQ$1002,COLUMN(E103),0),VLOOKUP($A104,未改造信息!$A$2:$AQ$1002,COLUMN(E103),0))</f>
        <v>陆奥</v>
      </c>
      <c r="F104" s="442" t="str">
        <f>VLOOKUP(A104,未改造信息!$A$2:$F$1000,COLUMN(F103),0)</f>
        <v>未拥有</v>
      </c>
      <c r="H104" s="442" t="str">
        <f>IF(COUNTIF(改造信息!$A$2:$A$196,A104+1000),IF(VLOOKUP(A104+1000,改造信息!$A$2:$F$502,6,0)="已拥有","已改造","尚未改造"),"未开放改造")</f>
        <v>尚未改造</v>
      </c>
      <c r="I104" s="442" t="str">
        <f t="shared" si="1"/>
        <v>E3~E4 打捞可获取</v>
      </c>
      <c r="J104" s="445" t="s">
        <v>92</v>
      </c>
      <c r="K104" s="442" t="str">
        <f>IF($H104="已改造",VLOOKUP($A104+1000,改造信息!$A$2:$AQ$1002,COLUMN(K103)-4,0),VLOOKUP($A104,未改造信息!$A$2:$AQ$1002,COLUMN(K103)-4,0))</f>
        <v>主力舰</v>
      </c>
      <c r="L104" s="442" t="str">
        <f>IF($H104="已改造",VLOOKUP($A104+1000,改造信息!$A$2:$AQ$1002,COLUMN(L103)-4,0),VLOOKUP($A104,未改造信息!$A$2:$AQ$1002,COLUMN(L103)-4,0))</f>
        <v>大型舰</v>
      </c>
      <c r="M104" s="442">
        <f>IF($H104="已改造",VLOOKUP($A104+1000,改造信息!$A$2:$AQ$1002,COLUMN(M103)-4,0),VLOOKUP($A104,未改造信息!$A$2:$AQ$1002,COLUMN(M103)-4,0))</f>
        <v>3</v>
      </c>
      <c r="N104" s="442">
        <f>IF($H104="已改造",VLOOKUP($A104+1000,改造信息!$A$2:$AQ$1002,COLUMN(N103)-4,0),VLOOKUP($A104,未改造信息!$A$2:$AQ$1002,COLUMN(N103)-4,0))</f>
        <v>3</v>
      </c>
      <c r="O104" s="442">
        <f>IF($H104="已改造",VLOOKUP($A104+1000,改造信息!$A$2:$AQ$1002,COLUMN(O103)-4,0),VLOOKUP($A104,未改造信息!$A$2:$AQ$1002,COLUMN(O103)-4,0))</f>
        <v>76</v>
      </c>
      <c r="P104" s="442">
        <f>IF($H104="已改造",VLOOKUP($A104+1000,改造信息!$A$2:$AQ$1002,COLUMN(P103)-4,0),VLOOKUP($A104,未改造信息!$A$2:$AQ$1002,COLUMN(P103)-4,0))</f>
        <v>0</v>
      </c>
      <c r="Q104" s="442">
        <f>IF($H104="已改造",VLOOKUP($A104+1000,改造信息!$A$2:$AQ$1002,COLUMN(Q103)-4,0),VLOOKUP($A104,未改造信息!$A$2:$AQ$1002,COLUMN(Q103)-4,0))</f>
        <v>100</v>
      </c>
      <c r="R104" s="442">
        <f>IF($H104="已改造",VLOOKUP($A104+1000,改造信息!$A$2:$AQ$1002,COLUMN(R103)-4,0),VLOOKUP($A104,未改造信息!$A$2:$AQ$1002,COLUMN(R103)-4,0))</f>
        <v>90</v>
      </c>
      <c r="S104" s="442">
        <f>IF($H104="已改造",VLOOKUP($A104+1000,改造信息!$A$2:$AQ$1002,COLUMN(S103)-4,0),VLOOKUP($A104,未改造信息!$A$2:$AQ$1002,COLUMN(S103)-4,0))</f>
        <v>0</v>
      </c>
      <c r="T104" s="442">
        <f>IF($H104="已改造",VLOOKUP($A104+1000,改造信息!$A$2:$AQ$1002,COLUMN(T103)-4,0),VLOOKUP($A104,未改造信息!$A$2:$AQ$1002,COLUMN(T103)-4,0))</f>
        <v>58</v>
      </c>
      <c r="U104" s="442">
        <f>IF($H104="已改造",VLOOKUP($A104+1000,改造信息!$A$2:$AQ$1002,COLUMN(U103)-4,0),VLOOKUP($A104,未改造信息!$A$2:$AQ$1002,COLUMN(U103)-4,0))</f>
        <v>0</v>
      </c>
      <c r="V104" s="442">
        <f>IF($H104="已改造",VLOOKUP($A104+1000,改造信息!$A$2:$AQ$1002,COLUMN(V103)-4,0),VLOOKUP($A104,未改造信息!$A$2:$AQ$1002,COLUMN(V103)-4,0))</f>
        <v>44</v>
      </c>
      <c r="W104" s="442">
        <f>IF($H104="已改造",VLOOKUP($A104+1000,改造信息!$A$2:$AQ$1002,COLUMN(W103)-4,0),VLOOKUP($A104,未改造信息!$A$2:$AQ$1002,COLUMN(W103)-4,0))</f>
        <v>47</v>
      </c>
      <c r="X104" s="442">
        <f>IF($H104="已改造",VLOOKUP($A104+1000,改造信息!$A$2:$AQ$1002,COLUMN(X103)-4,0),VLOOKUP($A104,未改造信息!$A$2:$AQ$1002,COLUMN(X103)-4,0))</f>
        <v>95</v>
      </c>
      <c r="Y104" s="442">
        <f>IF($H104="已改造",VLOOKUP($A104+1000,改造信息!$A$2:$AQ$1002,COLUMN(Y103)-4,0),VLOOKUP($A104,未改造信息!$A$2:$AQ$1002,COLUMN(Y103)-4,0))</f>
        <v>5</v>
      </c>
      <c r="Z104" s="442">
        <f>IF($H104="已改造",VLOOKUP($A104+1000,改造信息!$A$2:$AQ$1002,COLUMN(Z103)-4,0),VLOOKUP($A104,未改造信息!$A$2:$AQ$1002,COLUMN(Z103)-4,0))</f>
        <v>25</v>
      </c>
      <c r="AA104" s="442" t="str">
        <f>IF($H104="已改造",VLOOKUP($A104+1000,改造信息!$A$2:$AQ$1002,COLUMN(AA103)-4,0),VLOOKUP($A104,未改造信息!$A$2:$AQ$1002,COLUMN(AA103)-4,0))</f>
        <v>长</v>
      </c>
      <c r="AB104" s="442" t="str">
        <f>IF($H104="已改造",VLOOKUP($A104+1000,改造信息!$A$2:$AQ$1002,COLUMN(AB103)-4,0),VLOOKUP($A104,未改造信息!$A$2:$AQ$1002,COLUMN(AB103)-4,0))</f>
        <v>[3,3,3,3]</v>
      </c>
      <c r="AC104" s="442">
        <f>IF($H104="已改造",VLOOKUP($A104+1000,改造信息!$A$2:$AQ$1002,COLUMN(AC103)-4,0),VLOOKUP($A104,未改造信息!$A$2:$AQ$1002,COLUMN(AC103)-4,0))</f>
        <v>12</v>
      </c>
      <c r="AD104" s="442">
        <f>IF($H104="已改造",VLOOKUP($A104+1000,改造信息!$A$2:$AQ$1002,COLUMN(AD103)-4,0),VLOOKUP($A104,未改造信息!$A$2:$AQ$1002,COLUMN(AD103)-4,0))</f>
        <v>4</v>
      </c>
      <c r="AE104" s="446" t="str">
        <f>IF($H104="已改造",VLOOKUP($A104+1000,改造信息!$A$2:$AQ$1002,COLUMN(AE103)-4,0),VLOOKUP($A104,未改造信息!$A$2:$AQ$1002,COLUMN(AE103)-4,0))</f>
        <v>J国41厘米连装炮|三式弹</v>
      </c>
      <c r="AF104" s="445" t="s">
        <v>92</v>
      </c>
      <c r="AG104" s="445" t="s">
        <v>92</v>
      </c>
      <c r="AH104" s="442">
        <f>IF($H104="已改造",VLOOKUP($A104+1000,改造信息!$A$2:$AQ$1002,COLUMN(AH103)-6,0),VLOOKUP($A104,未改造信息!$A$2:$AQ$1002,COLUMN(AH103)-6,0))</f>
        <v>95</v>
      </c>
      <c r="AI104" s="442">
        <f>IF($H104="已改造",VLOOKUP($A104+1000,改造信息!$A$2:$AQ$1002,COLUMN(AI103)-6,0),VLOOKUP($A104,未改造信息!$A$2:$AQ$1002,COLUMN(AI103)-6,0))</f>
        <v>130</v>
      </c>
      <c r="AJ104" s="442">
        <f>IF($H104="已改造",VLOOKUP($A104+1000,改造信息!$A$2:$AQ$1002,COLUMN(AJ103)-6,0),VLOOKUP($A104,未改造信息!$A$2:$AQ$1002,COLUMN(AJ103)-6,0))</f>
        <v>3.2</v>
      </c>
      <c r="AK104" s="442">
        <f>IF($H104="已改造",VLOOKUP($A104+1000,改造信息!$A$2:$AQ$1002,COLUMN(AK103)-6,0),VLOOKUP($A104,未改造信息!$A$2:$AQ$1002,COLUMN(AK103)-6,0))</f>
        <v>6</v>
      </c>
      <c r="AL104" s="442">
        <f>IF($H104="已改造",VLOOKUP($A104+1000,改造信息!$A$2:$AQ$1002,COLUMN(AL103)-6,0),VLOOKUP($A104,未改造信息!$A$2:$AQ$1002,COLUMN(AL103)-6,0))</f>
        <v>1</v>
      </c>
      <c r="AM104" s="445" t="s">
        <v>92</v>
      </c>
      <c r="AN104" s="445" t="s">
        <v>92</v>
      </c>
      <c r="AO104" s="442">
        <f>IF($H104="已改造",VLOOKUP($A104+1000,改造信息!$A$2:$AQ$1002,COLUMN(AO103)-8,0),VLOOKUP($A104,未改造信息!$A$2:$AQ$1002,COLUMN(AO103)-8,0))</f>
        <v>50</v>
      </c>
      <c r="AP104" s="442">
        <f>IF($H104="已改造",VLOOKUP($A104+1000,改造信息!$A$2:$AQ$1002,COLUMN(AP103)-8,0),VLOOKUP($A104,未改造信息!$A$2:$AQ$1002,COLUMN(AP103)-8,0))</f>
        <v>60</v>
      </c>
      <c r="AQ104" s="442">
        <f>IF($H104="已改造",VLOOKUP($A104+1000,改造信息!$A$2:$AQ$1002,COLUMN(AQ103)-8,0),VLOOKUP($A104,未改造信息!$A$2:$AQ$1002,COLUMN(AQ103)-8,0))</f>
        <v>60</v>
      </c>
      <c r="AR104" s="442">
        <f>IF($H104="已改造",VLOOKUP($A104+1000,改造信息!$A$2:$AQ$1002,COLUMN(AR103)-8,0),VLOOKUP($A104,未改造信息!$A$2:$AQ$1002,COLUMN(AR103)-8,0))</f>
        <v>0</v>
      </c>
      <c r="AS104" s="442">
        <f>IF($H104="已改造",VLOOKUP($A104+1000,改造信息!$A$2:$AQ$1002,COLUMN(AS103)-8,0),VLOOKUP($A104,未改造信息!$A$2:$AQ$1002,COLUMN(AS103)-8,0))</f>
        <v>80</v>
      </c>
      <c r="AT104" s="442">
        <f>IF($H104="已改造",VLOOKUP($A104+1000,改造信息!$A$2:$AQ$1002,COLUMN(AT103)-8,0),VLOOKUP($A104,未改造信息!$A$2:$AQ$1002,COLUMN(AT103)-8,0))</f>
        <v>0</v>
      </c>
      <c r="AU104" s="442">
        <f>IF($H104="已改造",VLOOKUP($A104+1000,改造信息!$A$2:$AQ$1002,COLUMN(AU103)-8,0),VLOOKUP($A104,未改造信息!$A$2:$AQ$1002,COLUMN(AU103)-8,0))</f>
        <v>70</v>
      </c>
      <c r="AV104" s="442">
        <f>IF($H104="已改造",VLOOKUP($A104+1000,改造信息!$A$2:$AQ$1002,COLUMN(AV103)-8,0),VLOOKUP($A104,未改造信息!$A$2:$AQ$1002,COLUMN(AV103)-8,0))</f>
        <v>14</v>
      </c>
      <c r="AW104" s="445" t="s">
        <v>92</v>
      </c>
      <c r="AX104" s="445" t="s">
        <v>92</v>
      </c>
      <c r="AY104" s="442">
        <f>IF($H104="已改造",VLOOKUP($A104+1000,改造信息!$A$2:$AQ$1002,COLUMN(AY103)-10,0),VLOOKUP($A104,未改造信息!$A$2:$AQ$1002,COLUMN(AY103)-10,0))</f>
        <v>0</v>
      </c>
      <c r="AZ104" s="442">
        <f>IF($H104="已改造",VLOOKUP($A104+1000,改造信息!$A$2:$AQ$1002,COLUMN(AZ103)-10,0),VLOOKUP($A104,未改造信息!$A$2:$AQ$1002,COLUMN(AZ103)-10,0))</f>
        <v>0</v>
      </c>
      <c r="BA104" s="445" t="s">
        <v>92</v>
      </c>
      <c r="BB104" s="445" t="s">
        <v>92</v>
      </c>
      <c r="BC104" s="446" t="str">
        <f>IF($H104="尚未改造",VLOOKUP($A104,未改造信息!$A$2:$AQ$1002,COLUMN(BC103)-12,0),"0")</f>
        <v>等级82|战列核心15|油500|弹900|钢1000|铝100</v>
      </c>
      <c r="BD104" s="442">
        <f>VLOOKUP($A104,未改造信息!$A$2:$BA$1002,COLUMN(BD103)-12,0)</f>
        <v>0</v>
      </c>
      <c r="BE104" s="442" t="s">
        <v>99</v>
      </c>
      <c r="BF104" s="445" t="s">
        <v>92</v>
      </c>
      <c r="BG104" s="445" t="s">
        <v>92</v>
      </c>
      <c r="BH104" s="446"/>
      <c r="BI104" s="442"/>
      <c r="BK104" s="446"/>
      <c r="BL104" s="442"/>
      <c r="BN104" s="446"/>
      <c r="BO104" s="442"/>
      <c r="BQ104" s="445" t="s">
        <v>92</v>
      </c>
      <c r="BR104" s="442"/>
      <c r="BS104" s="442"/>
      <c r="BT104" s="442"/>
      <c r="BU104" s="442"/>
      <c r="BV104" s="442"/>
    </row>
    <row r="105" spans="1:74">
      <c r="A105" s="442">
        <v>103</v>
      </c>
      <c r="B105" s="442" t="str">
        <f>IF($H105="已改造",VLOOKUP($A105+1000,改造信息!$A$2:$AQ$1002,COLUMN(B104),0),VLOOKUP($A105,未改造信息!$A$2:$AQ$1002,COLUMN(B104),0))</f>
        <v>E</v>
      </c>
      <c r="C105" s="442" t="str">
        <f>IF($H105="已改造",VLOOKUP($A105+1000,改造信息!$A$2:$AQ$1002,COLUMN(C104),0),VLOOKUP($A105,未改造信息!$A$2:$AQ$1002,COLUMN(C104),0))</f>
        <v>战列舰</v>
      </c>
      <c r="D105" s="442">
        <f>IF($H105="已改造",VLOOKUP($A105+1000,改造信息!$A$2:$AQ$1002,COLUMN(D104),0),VLOOKUP($A105,未改造信息!$A$2:$AQ$1002,COLUMN(D104),0))</f>
        <v>3</v>
      </c>
      <c r="E105" s="442" t="str">
        <f>IF($H105="已改造",VLOOKUP($A105+1000,改造信息!$A$2:$AQ$1002,COLUMN(E104),0),VLOOKUP($A105,未改造信息!$A$2:$AQ$1002,COLUMN(E104),0))</f>
        <v>皇家橡树</v>
      </c>
      <c r="F105" s="442" t="str">
        <f>VLOOKUP(A105,未改造信息!$A$2:$F$1000,COLUMN(F104),0)</f>
        <v>未拥有</v>
      </c>
      <c r="H105" s="442" t="str">
        <f>IF(COUNTIF(改造信息!$A$2:$A$196,A105+1000),IF(VLOOKUP(A105+1000,改造信息!$A$2:$F$502,6,0)="已拥有","已改造","尚未改造"),"未开放改造")</f>
        <v>未开放改造</v>
      </c>
      <c r="I105" s="442" t="str">
        <f t="shared" si="1"/>
        <v>仅打捞可获取</v>
      </c>
      <c r="J105" s="445" t="s">
        <v>92</v>
      </c>
      <c r="K105" s="442" t="str">
        <f>IF($H105="已改造",VLOOKUP($A105+1000,改造信息!$A$2:$AQ$1002,COLUMN(K104)-4,0),VLOOKUP($A105,未改造信息!$A$2:$AQ$1002,COLUMN(K104)-4,0))</f>
        <v>主力舰</v>
      </c>
      <c r="L105" s="442" t="str">
        <f>IF($H105="已改造",VLOOKUP($A105+1000,改造信息!$A$2:$AQ$1002,COLUMN(L104)-4,0),VLOOKUP($A105,未改造信息!$A$2:$AQ$1002,COLUMN(L104)-4,0))</f>
        <v>大型舰</v>
      </c>
      <c r="M105" s="442">
        <f>IF($H105="已改造",VLOOKUP($A105+1000,改造信息!$A$2:$AQ$1002,COLUMN(M104)-4,0),VLOOKUP($A105,未改造信息!$A$2:$AQ$1002,COLUMN(M104)-4,0))</f>
        <v>2</v>
      </c>
      <c r="N105" s="442">
        <f>IF($H105="已改造",VLOOKUP($A105+1000,改造信息!$A$2:$AQ$1002,COLUMN(N104)-4,0),VLOOKUP($A105,未改造信息!$A$2:$AQ$1002,COLUMN(N104)-4,0))</f>
        <v>2</v>
      </c>
      <c r="O105" s="442">
        <f>IF($H105="已改造",VLOOKUP($A105+1000,改造信息!$A$2:$AQ$1002,COLUMN(O104)-4,0),VLOOKUP($A105,未改造信息!$A$2:$AQ$1002,COLUMN(O104)-4,0))</f>
        <v>68</v>
      </c>
      <c r="P105" s="442">
        <f>IF($H105="已改造",VLOOKUP($A105+1000,改造信息!$A$2:$AQ$1002,COLUMN(P104)-4,0),VLOOKUP($A105,未改造信息!$A$2:$AQ$1002,COLUMN(P104)-4,0))</f>
        <v>0</v>
      </c>
      <c r="Q105" s="442">
        <f>IF($H105="已改造",VLOOKUP($A105+1000,改造信息!$A$2:$AQ$1002,COLUMN(Q104)-4,0),VLOOKUP($A105,未改造信息!$A$2:$AQ$1002,COLUMN(Q104)-4,0))</f>
        <v>88</v>
      </c>
      <c r="R105" s="442">
        <f>IF($H105="已改造",VLOOKUP($A105+1000,改造信息!$A$2:$AQ$1002,COLUMN(R104)-4,0),VLOOKUP($A105,未改造信息!$A$2:$AQ$1002,COLUMN(R104)-4,0))</f>
        <v>86</v>
      </c>
      <c r="S105" s="442">
        <f>IF($H105="已改造",VLOOKUP($A105+1000,改造信息!$A$2:$AQ$1002,COLUMN(S104)-4,0),VLOOKUP($A105,未改造信息!$A$2:$AQ$1002,COLUMN(S104)-4,0))</f>
        <v>0</v>
      </c>
      <c r="T105" s="442">
        <f>IF($H105="已改造",VLOOKUP($A105+1000,改造信息!$A$2:$AQ$1002,COLUMN(T104)-4,0),VLOOKUP($A105,未改造信息!$A$2:$AQ$1002,COLUMN(T104)-4,0))</f>
        <v>60</v>
      </c>
      <c r="U105" s="442">
        <f>IF($H105="已改造",VLOOKUP($A105+1000,改造信息!$A$2:$AQ$1002,COLUMN(U104)-4,0),VLOOKUP($A105,未改造信息!$A$2:$AQ$1002,COLUMN(U104)-4,0))</f>
        <v>0</v>
      </c>
      <c r="V105" s="442">
        <f>IF($H105="已改造",VLOOKUP($A105+1000,改造信息!$A$2:$AQ$1002,COLUMN(V104)-4,0),VLOOKUP($A105,未改造信息!$A$2:$AQ$1002,COLUMN(V104)-4,0))</f>
        <v>37</v>
      </c>
      <c r="W105" s="442">
        <f>IF($H105="已改造",VLOOKUP($A105+1000,改造信息!$A$2:$AQ$1002,COLUMN(W104)-4,0),VLOOKUP($A105,未改造信息!$A$2:$AQ$1002,COLUMN(W104)-4,0))</f>
        <v>37</v>
      </c>
      <c r="X105" s="442">
        <f>IF($H105="已改造",VLOOKUP($A105+1000,改造信息!$A$2:$AQ$1002,COLUMN(X104)-4,0),VLOOKUP($A105,未改造信息!$A$2:$AQ$1002,COLUMN(X104)-4,0))</f>
        <v>94</v>
      </c>
      <c r="Y105" s="442">
        <f>IF($H105="已改造",VLOOKUP($A105+1000,改造信息!$A$2:$AQ$1002,COLUMN(Y104)-4,0),VLOOKUP($A105,未改造信息!$A$2:$AQ$1002,COLUMN(Y104)-4,0))</f>
        <v>5</v>
      </c>
      <c r="Z105" s="442">
        <f>IF($H105="已改造",VLOOKUP($A105+1000,改造信息!$A$2:$AQ$1002,COLUMN(Z104)-4,0),VLOOKUP($A105,未改造信息!$A$2:$AQ$1002,COLUMN(Z104)-4,0))</f>
        <v>21</v>
      </c>
      <c r="AA105" s="442" t="str">
        <f>IF($H105="已改造",VLOOKUP($A105+1000,改造信息!$A$2:$AQ$1002,COLUMN(AA104)-4,0),VLOOKUP($A105,未改造信息!$A$2:$AQ$1002,COLUMN(AA104)-4,0))</f>
        <v>长</v>
      </c>
      <c r="AB105" s="442">
        <f>IF($H105="已改造",VLOOKUP($A105+1000,改造信息!$A$2:$AQ$1002,COLUMN(AB104)-4,0),VLOOKUP($A105,未改造信息!$A$2:$AQ$1002,COLUMN(AB104)-4,0))</f>
        <v>0</v>
      </c>
      <c r="AC105" s="442">
        <f>IF($H105="已改造",VLOOKUP($A105+1000,改造信息!$A$2:$AQ$1002,COLUMN(AC104)-4,0),VLOOKUP($A105,未改造信息!$A$2:$AQ$1002,COLUMN(AC104)-4,0))</f>
        <v>0</v>
      </c>
      <c r="AD105" s="442">
        <f>IF($H105="已改造",VLOOKUP($A105+1000,改造信息!$A$2:$AQ$1002,COLUMN(AD104)-4,0),VLOOKUP($A105,未改造信息!$A$2:$AQ$1002,COLUMN(AD104)-4,0))</f>
        <v>4</v>
      </c>
      <c r="AE105" s="446" t="str">
        <f>IF($H105="已改造",VLOOKUP($A105+1000,改造信息!$A$2:$AQ$1002,COLUMN(AE104)-4,0),VLOOKUP($A105,未改造信息!$A$2:$AQ$1002,COLUMN(AE104)-4,0))</f>
        <v>E国双联15英寸炮</v>
      </c>
      <c r="AF105" s="445" t="s">
        <v>92</v>
      </c>
      <c r="AG105" s="445" t="s">
        <v>92</v>
      </c>
      <c r="AH105" s="442">
        <f>IF($H105="已改造",VLOOKUP($A105+1000,改造信息!$A$2:$AQ$1002,COLUMN(AH104)-6,0),VLOOKUP($A105,未改造信息!$A$2:$AQ$1002,COLUMN(AH104)-6,0))</f>
        <v>80</v>
      </c>
      <c r="AI105" s="442">
        <f>IF($H105="已改造",VLOOKUP($A105+1000,改造信息!$A$2:$AQ$1002,COLUMN(AI104)-6,0),VLOOKUP($A105,未改造信息!$A$2:$AQ$1002,COLUMN(AI104)-6,0))</f>
        <v>125</v>
      </c>
      <c r="AJ105" s="442">
        <f>IF($H105="已改造",VLOOKUP($A105+1000,改造信息!$A$2:$AQ$1002,COLUMN(AJ104)-6,0),VLOOKUP($A105,未改造信息!$A$2:$AQ$1002,COLUMN(AJ104)-6,0))</f>
        <v>2.5</v>
      </c>
      <c r="AK105" s="442">
        <f>IF($H105="已改造",VLOOKUP($A105+1000,改造信息!$A$2:$AQ$1002,COLUMN(AK104)-6,0),VLOOKUP($A105,未改造信息!$A$2:$AQ$1002,COLUMN(AK104)-6,0))</f>
        <v>5.1</v>
      </c>
      <c r="AL105" s="442">
        <f>IF($H105="已改造",VLOOKUP($A105+1000,改造信息!$A$2:$AQ$1002,COLUMN(AL104)-6,0),VLOOKUP($A105,未改造信息!$A$2:$AQ$1002,COLUMN(AL104)-6,0))</f>
        <v>1</v>
      </c>
      <c r="AM105" s="445" t="s">
        <v>92</v>
      </c>
      <c r="AN105" s="445" t="s">
        <v>92</v>
      </c>
      <c r="AO105" s="442">
        <f>IF($H105="已改造",VLOOKUP($A105+1000,改造信息!$A$2:$AQ$1002,COLUMN(AO104)-8,0),VLOOKUP($A105,未改造信息!$A$2:$AQ$1002,COLUMN(AO104)-8,0))</f>
        <v>50</v>
      </c>
      <c r="AP105" s="442">
        <f>IF($H105="已改造",VLOOKUP($A105+1000,改造信息!$A$2:$AQ$1002,COLUMN(AP104)-8,0),VLOOKUP($A105,未改造信息!$A$2:$AQ$1002,COLUMN(AP104)-8,0))</f>
        <v>60</v>
      </c>
      <c r="AQ105" s="442">
        <f>IF($H105="已改造",VLOOKUP($A105+1000,改造信息!$A$2:$AQ$1002,COLUMN(AQ104)-8,0),VLOOKUP($A105,未改造信息!$A$2:$AQ$1002,COLUMN(AQ104)-8,0))</f>
        <v>60</v>
      </c>
      <c r="AR105" s="442">
        <f>IF($H105="已改造",VLOOKUP($A105+1000,改造信息!$A$2:$AQ$1002,COLUMN(AR104)-8,0),VLOOKUP($A105,未改造信息!$A$2:$AQ$1002,COLUMN(AR104)-8,0))</f>
        <v>0</v>
      </c>
      <c r="AS105" s="442">
        <f>IF($H105="已改造",VLOOKUP($A105+1000,改造信息!$A$2:$AQ$1002,COLUMN(AS104)-8,0),VLOOKUP($A105,未改造信息!$A$2:$AQ$1002,COLUMN(AS104)-8,0))</f>
        <v>73</v>
      </c>
      <c r="AT105" s="442">
        <f>IF($H105="已改造",VLOOKUP($A105+1000,改造信息!$A$2:$AQ$1002,COLUMN(AT104)-8,0),VLOOKUP($A105,未改造信息!$A$2:$AQ$1002,COLUMN(AT104)-8,0))</f>
        <v>0</v>
      </c>
      <c r="AU105" s="442">
        <f>IF($H105="已改造",VLOOKUP($A105+1000,改造信息!$A$2:$AQ$1002,COLUMN(AU104)-8,0),VLOOKUP($A105,未改造信息!$A$2:$AQ$1002,COLUMN(AU104)-8,0))</f>
        <v>66</v>
      </c>
      <c r="AV105" s="442">
        <f>IF($H105="已改造",VLOOKUP($A105+1000,改造信息!$A$2:$AQ$1002,COLUMN(AV104)-8,0),VLOOKUP($A105,未改造信息!$A$2:$AQ$1002,COLUMN(AV104)-8,0))</f>
        <v>15</v>
      </c>
      <c r="AW105" s="445" t="s">
        <v>92</v>
      </c>
      <c r="AX105" s="445" t="s">
        <v>92</v>
      </c>
      <c r="AY105" s="442">
        <f>IF($H105="已改造",VLOOKUP($A105+1000,改造信息!$A$2:$AQ$1002,COLUMN(AY104)-10,0),VLOOKUP($A105,未改造信息!$A$2:$AQ$1002,COLUMN(AY104)-10,0))</f>
        <v>0</v>
      </c>
      <c r="AZ105" s="442">
        <f>IF($H105="已改造",VLOOKUP($A105+1000,改造信息!$A$2:$AQ$1002,COLUMN(AZ104)-10,0),VLOOKUP($A105,未改造信息!$A$2:$AQ$1002,COLUMN(AZ104)-10,0))</f>
        <v>0</v>
      </c>
      <c r="BA105" s="445" t="s">
        <v>92</v>
      </c>
      <c r="BB105" s="445" t="s">
        <v>92</v>
      </c>
      <c r="BC105" s="442" t="str">
        <f>IF($H105="尚未改造",VLOOKUP($A105,未改造信息!$A$2:$AQ$1002,COLUMN(BC104)-12,0),"0")</f>
        <v>0</v>
      </c>
      <c r="BD105" s="442">
        <f>VLOOKUP($A105,未改造信息!$A$2:$BA$1002,COLUMN(BD104)-12,0)</f>
        <v>0</v>
      </c>
      <c r="BE105" s="442" t="s">
        <v>94</v>
      </c>
      <c r="BF105" s="445" t="s">
        <v>92</v>
      </c>
      <c r="BG105" s="445" t="s">
        <v>92</v>
      </c>
      <c r="BH105" s="442"/>
      <c r="BI105" s="442"/>
      <c r="BK105" s="442"/>
      <c r="BL105" s="442"/>
      <c r="BN105" s="442"/>
      <c r="BO105" s="442"/>
      <c r="BQ105" s="445" t="s">
        <v>92</v>
      </c>
      <c r="BR105" s="442"/>
      <c r="BS105" s="442"/>
      <c r="BT105" s="442"/>
      <c r="BU105" s="442"/>
      <c r="BV105" s="442"/>
    </row>
    <row r="106" spans="1:74">
      <c r="A106" s="442">
        <v>104</v>
      </c>
      <c r="B106" s="442" t="str">
        <f>IF($H106="已改造",VLOOKUP($A106+1000,改造信息!$A$2:$AQ$1002,COLUMN(B105),0),VLOOKUP($A106,未改造信息!$A$2:$AQ$1002,COLUMN(B105),0))</f>
        <v>E</v>
      </c>
      <c r="C106" s="442" t="str">
        <f>IF($H106="已改造",VLOOKUP($A106+1000,改造信息!$A$2:$AQ$1002,COLUMN(C105),0),VLOOKUP($A106,未改造信息!$A$2:$AQ$1002,COLUMN(C105),0))</f>
        <v>战列舰</v>
      </c>
      <c r="D106" s="442">
        <f>IF($H106="已改造",VLOOKUP($A106+1000,改造信息!$A$2:$AQ$1002,COLUMN(D105),0),VLOOKUP($A106,未改造信息!$A$2:$AQ$1002,COLUMN(D105),0))</f>
        <v>4</v>
      </c>
      <c r="E106" s="442" t="str">
        <f>IF($H106="已改造",VLOOKUP($A106+1000,改造信息!$A$2:$AQ$1002,COLUMN(E105),0),VLOOKUP($A106,未改造信息!$A$2:$AQ$1002,COLUMN(E105),0))</f>
        <v>厌战</v>
      </c>
      <c r="F106" s="442" t="str">
        <f>VLOOKUP(A106,未改造信息!$A$2:$F$1000,COLUMN(F105),0)</f>
        <v>未拥有</v>
      </c>
      <c r="H106" s="442" t="str">
        <f>IF(COUNTIF(改造信息!$A$2:$A$196,A106+1000),IF(VLOOKUP(A106+1000,改造信息!$A$2:$F$502,6,0)="已拥有","已改造","尚未改造"),"未开放改造")</f>
        <v>未开放改造</v>
      </c>
      <c r="I106" s="442" t="str">
        <f t="shared" si="1"/>
        <v>仅打捞可获取</v>
      </c>
      <c r="J106" s="445" t="s">
        <v>92</v>
      </c>
      <c r="K106" s="442" t="str">
        <f>IF($H106="已改造",VLOOKUP($A106+1000,改造信息!$A$2:$AQ$1002,COLUMN(K105)-4,0),VLOOKUP($A106,未改造信息!$A$2:$AQ$1002,COLUMN(K105)-4,0))</f>
        <v>主力舰</v>
      </c>
      <c r="L106" s="442" t="str">
        <f>IF($H106="已改造",VLOOKUP($A106+1000,改造信息!$A$2:$AQ$1002,COLUMN(L105)-4,0),VLOOKUP($A106,未改造信息!$A$2:$AQ$1002,COLUMN(L105)-4,0))</f>
        <v>大型舰</v>
      </c>
      <c r="M106" s="442">
        <f>IF($H106="已改造",VLOOKUP($A106+1000,改造信息!$A$2:$AQ$1002,COLUMN(M105)-4,0),VLOOKUP($A106,未改造信息!$A$2:$AQ$1002,COLUMN(M105)-4,0))</f>
        <v>2</v>
      </c>
      <c r="N106" s="442">
        <f>IF($H106="已改造",VLOOKUP($A106+1000,改造信息!$A$2:$AQ$1002,COLUMN(N105)-4,0),VLOOKUP($A106,未改造信息!$A$2:$AQ$1002,COLUMN(N105)-4,0))</f>
        <v>2</v>
      </c>
      <c r="O106" s="442">
        <f>IF($H106="已改造",VLOOKUP($A106+1000,改造信息!$A$2:$AQ$1002,COLUMN(O105)-4,0),VLOOKUP($A106,未改造信息!$A$2:$AQ$1002,COLUMN(O105)-4,0))</f>
        <v>69</v>
      </c>
      <c r="P106" s="442">
        <f>IF($H106="已改造",VLOOKUP($A106+1000,改造信息!$A$2:$AQ$1002,COLUMN(P105)-4,0),VLOOKUP($A106,未改造信息!$A$2:$AQ$1002,COLUMN(P105)-4,0))</f>
        <v>-1</v>
      </c>
      <c r="Q106" s="442">
        <f>IF($H106="已改造",VLOOKUP($A106+1000,改造信息!$A$2:$AQ$1002,COLUMN(Q105)-4,0),VLOOKUP($A106,未改造信息!$A$2:$AQ$1002,COLUMN(Q105)-4,0))</f>
        <v>89</v>
      </c>
      <c r="R106" s="442">
        <f>IF($H106="已改造",VLOOKUP($A106+1000,改造信息!$A$2:$AQ$1002,COLUMN(R105)-4,0),VLOOKUP($A106,未改造信息!$A$2:$AQ$1002,COLUMN(R105)-4,0))</f>
        <v>87</v>
      </c>
      <c r="S106" s="442">
        <f>IF($H106="已改造",VLOOKUP($A106+1000,改造信息!$A$2:$AQ$1002,COLUMN(S105)-4,0),VLOOKUP($A106,未改造信息!$A$2:$AQ$1002,COLUMN(S105)-4,0))</f>
        <v>0</v>
      </c>
      <c r="T106" s="442">
        <f>IF($H106="已改造",VLOOKUP($A106+1000,改造信息!$A$2:$AQ$1002,COLUMN(T105)-4,0),VLOOKUP($A106,未改造信息!$A$2:$AQ$1002,COLUMN(T105)-4,0))</f>
        <v>75</v>
      </c>
      <c r="U106" s="442">
        <f>IF($H106="已改造",VLOOKUP($A106+1000,改造信息!$A$2:$AQ$1002,COLUMN(U105)-4,0),VLOOKUP($A106,未改造信息!$A$2:$AQ$1002,COLUMN(U105)-4,0))</f>
        <v>0</v>
      </c>
      <c r="V106" s="442">
        <f>IF($H106="已改造",VLOOKUP($A106+1000,改造信息!$A$2:$AQ$1002,COLUMN(V105)-4,0),VLOOKUP($A106,未改造信息!$A$2:$AQ$1002,COLUMN(V105)-4,0))</f>
        <v>39</v>
      </c>
      <c r="W106" s="442">
        <f>IF($H106="已改造",VLOOKUP($A106+1000,改造信息!$A$2:$AQ$1002,COLUMN(W105)-4,0),VLOOKUP($A106,未改造信息!$A$2:$AQ$1002,COLUMN(W105)-4,0))</f>
        <v>40</v>
      </c>
      <c r="X106" s="442">
        <f>IF($H106="已改造",VLOOKUP($A106+1000,改造信息!$A$2:$AQ$1002,COLUMN(X105)-4,0),VLOOKUP($A106,未改造信息!$A$2:$AQ$1002,COLUMN(X105)-4,0))</f>
        <v>95</v>
      </c>
      <c r="Y106" s="442">
        <f>IF($H106="已改造",VLOOKUP($A106+1000,改造信息!$A$2:$AQ$1002,COLUMN(Y105)-4,0),VLOOKUP($A106,未改造信息!$A$2:$AQ$1002,COLUMN(Y105)-4,0))</f>
        <v>33</v>
      </c>
      <c r="Z106" s="442">
        <f>IF($H106="已改造",VLOOKUP($A106+1000,改造信息!$A$2:$AQ$1002,COLUMN(Z105)-4,0),VLOOKUP($A106,未改造信息!$A$2:$AQ$1002,COLUMN(Z105)-4,0))</f>
        <v>24.5</v>
      </c>
      <c r="AA106" s="442" t="str">
        <f>IF($H106="已改造",VLOOKUP($A106+1000,改造信息!$A$2:$AQ$1002,COLUMN(AA105)-4,0),VLOOKUP($A106,未改造信息!$A$2:$AQ$1002,COLUMN(AA105)-4,0))</f>
        <v>长</v>
      </c>
      <c r="AB106" s="442" t="str">
        <f>IF($H106="已改造",VLOOKUP($A106+1000,改造信息!$A$2:$AQ$1002,COLUMN(AB105)-4,0),VLOOKUP($A106,未改造信息!$A$2:$AQ$1002,COLUMN(AB105)-4,0))</f>
        <v>[3,3,3,3]</v>
      </c>
      <c r="AC106" s="442">
        <f>IF($H106="已改造",VLOOKUP($A106+1000,改造信息!$A$2:$AQ$1002,COLUMN(AC105)-4,0),VLOOKUP($A106,未改造信息!$A$2:$AQ$1002,COLUMN(AC105)-4,0))</f>
        <v>12</v>
      </c>
      <c r="AD106" s="442">
        <f>IF($H106="已改造",VLOOKUP($A106+1000,改造信息!$A$2:$AQ$1002,COLUMN(AD105)-4,0),VLOOKUP($A106,未改造信息!$A$2:$AQ$1002,COLUMN(AD105)-4,0))</f>
        <v>4</v>
      </c>
      <c r="AE106" s="446" t="str">
        <f>IF($H106="已改造",VLOOKUP($A106+1000,改造信息!$A$2:$AQ$1002,COLUMN(AE105)-4,0),VLOOKUP($A106,未改造信息!$A$2:$AQ$1002,COLUMN(AE105)-4,0))</f>
        <v>E国双联15英寸炮|E国八联40毫米砰砰炮|标准型火控雷达</v>
      </c>
      <c r="AF106" s="445" t="s">
        <v>92</v>
      </c>
      <c r="AG106" s="445" t="s">
        <v>92</v>
      </c>
      <c r="AH106" s="442">
        <f>IF($H106="已改造",VLOOKUP($A106+1000,改造信息!$A$2:$AQ$1002,COLUMN(AH105)-6,0),VLOOKUP($A106,未改造信息!$A$2:$AQ$1002,COLUMN(AH105)-6,0))</f>
        <v>80</v>
      </c>
      <c r="AI106" s="442">
        <f>IF($H106="已改造",VLOOKUP($A106+1000,改造信息!$A$2:$AQ$1002,COLUMN(AI105)-6,0),VLOOKUP($A106,未改造信息!$A$2:$AQ$1002,COLUMN(AI105)-6,0))</f>
        <v>125</v>
      </c>
      <c r="AJ106" s="442">
        <f>IF($H106="已改造",VLOOKUP($A106+1000,改造信息!$A$2:$AQ$1002,COLUMN(AJ105)-6,0),VLOOKUP($A106,未改造信息!$A$2:$AQ$1002,COLUMN(AJ105)-6,0))</f>
        <v>2.5</v>
      </c>
      <c r="AK106" s="442">
        <f>IF($H106="已改造",VLOOKUP($A106+1000,改造信息!$A$2:$AQ$1002,COLUMN(AK105)-6,0),VLOOKUP($A106,未改造信息!$A$2:$AQ$1002,COLUMN(AK105)-6,0))</f>
        <v>5.1</v>
      </c>
      <c r="AL106" s="442">
        <f>IF($H106="已改造",VLOOKUP($A106+1000,改造信息!$A$2:$AQ$1002,COLUMN(AL105)-6,0),VLOOKUP($A106,未改造信息!$A$2:$AQ$1002,COLUMN(AL105)-6,0))</f>
        <v>1</v>
      </c>
      <c r="AM106" s="445" t="s">
        <v>92</v>
      </c>
      <c r="AN106" s="445" t="s">
        <v>92</v>
      </c>
      <c r="AO106" s="442">
        <f>IF($H106="已改造",VLOOKUP($A106+1000,改造信息!$A$2:$AQ$1002,COLUMN(AO105)-8,0),VLOOKUP($A106,未改造信息!$A$2:$AQ$1002,COLUMN(AO105)-8,0))</f>
        <v>50</v>
      </c>
      <c r="AP106" s="442">
        <f>IF($H106="已改造",VLOOKUP($A106+1000,改造信息!$A$2:$AQ$1002,COLUMN(AP105)-8,0),VLOOKUP($A106,未改造信息!$A$2:$AQ$1002,COLUMN(AP105)-8,0))</f>
        <v>60</v>
      </c>
      <c r="AQ106" s="442">
        <f>IF($H106="已改造",VLOOKUP($A106+1000,改造信息!$A$2:$AQ$1002,COLUMN(AQ105)-8,0),VLOOKUP($A106,未改造信息!$A$2:$AQ$1002,COLUMN(AQ105)-8,0))</f>
        <v>60</v>
      </c>
      <c r="AR106" s="442">
        <f>IF($H106="已改造",VLOOKUP($A106+1000,改造信息!$A$2:$AQ$1002,COLUMN(AR105)-8,0),VLOOKUP($A106,未改造信息!$A$2:$AQ$1002,COLUMN(AR105)-8,0))</f>
        <v>0</v>
      </c>
      <c r="AS106" s="442">
        <f>IF($H106="已改造",VLOOKUP($A106+1000,改造信息!$A$2:$AQ$1002,COLUMN(AS105)-8,0),VLOOKUP($A106,未改造信息!$A$2:$AQ$1002,COLUMN(AS105)-8,0))</f>
        <v>74</v>
      </c>
      <c r="AT106" s="442">
        <f>IF($H106="已改造",VLOOKUP($A106+1000,改造信息!$A$2:$AQ$1002,COLUMN(AT105)-8,0),VLOOKUP($A106,未改造信息!$A$2:$AQ$1002,COLUMN(AT105)-8,0))</f>
        <v>0</v>
      </c>
      <c r="AU106" s="442">
        <f>IF($H106="已改造",VLOOKUP($A106+1000,改造信息!$A$2:$AQ$1002,COLUMN(AU105)-8,0),VLOOKUP($A106,未改造信息!$A$2:$AQ$1002,COLUMN(AU105)-8,0))</f>
        <v>67</v>
      </c>
      <c r="AV106" s="442">
        <f>IF($H106="已改造",VLOOKUP($A106+1000,改造信息!$A$2:$AQ$1002,COLUMN(AV105)-8,0),VLOOKUP($A106,未改造信息!$A$2:$AQ$1002,COLUMN(AV105)-8,0))</f>
        <v>32</v>
      </c>
      <c r="AW106" s="445" t="s">
        <v>92</v>
      </c>
      <c r="AX106" s="445" t="s">
        <v>92</v>
      </c>
      <c r="AY106" s="442">
        <f>IF($H106="已改造",VLOOKUP($A106+1000,改造信息!$A$2:$AQ$1002,COLUMN(AY105)-10,0),VLOOKUP($A106,未改造信息!$A$2:$AQ$1002,COLUMN(AY105)-10,0))</f>
        <v>0</v>
      </c>
      <c r="AZ106" s="442">
        <f>IF($H106="已改造",VLOOKUP($A106+1000,改造信息!$A$2:$AQ$1002,COLUMN(AZ105)-10,0),VLOOKUP($A106,未改造信息!$A$2:$AQ$1002,COLUMN(AZ105)-10,0))</f>
        <v>0</v>
      </c>
      <c r="BA106" s="445" t="s">
        <v>92</v>
      </c>
      <c r="BB106" s="445" t="s">
        <v>92</v>
      </c>
      <c r="BC106" s="442" t="str">
        <f>IF($H106="尚未改造",VLOOKUP($A106,未改造信息!$A$2:$AQ$1002,COLUMN(BC105)-12,0),"0")</f>
        <v>0</v>
      </c>
      <c r="BD106" s="442">
        <f>VLOOKUP($A106,未改造信息!$A$2:$BA$1002,COLUMN(BD105)-12,0)</f>
        <v>0</v>
      </c>
      <c r="BE106" s="442" t="s">
        <v>94</v>
      </c>
      <c r="BF106" s="445" t="s">
        <v>92</v>
      </c>
      <c r="BG106" s="445" t="s">
        <v>92</v>
      </c>
      <c r="BH106" s="442"/>
      <c r="BI106" s="442"/>
      <c r="BK106" s="442"/>
      <c r="BL106" s="442"/>
      <c r="BN106" s="442"/>
      <c r="BO106" s="442"/>
      <c r="BQ106" s="445" t="s">
        <v>92</v>
      </c>
      <c r="BR106" s="442"/>
      <c r="BS106" s="442"/>
      <c r="BT106" s="442"/>
      <c r="BU106" s="442"/>
      <c r="BV106" s="442"/>
    </row>
    <row r="107" spans="1:74">
      <c r="A107" s="442">
        <v>105</v>
      </c>
      <c r="B107" s="442" t="str">
        <f>IF($H107="已改造",VLOOKUP($A107+1000,改造信息!$A$2:$AQ$1002,COLUMN(B106),0),VLOOKUP($A107,未改造信息!$A$2:$AQ$1002,COLUMN(B106),0))</f>
        <v>E</v>
      </c>
      <c r="C107" s="442" t="str">
        <f>IF($H107="已改造",VLOOKUP($A107+1000,改造信息!$A$2:$AQ$1002,COLUMN(C106),0),VLOOKUP($A107,未改造信息!$A$2:$AQ$1002,COLUMN(C106),0))</f>
        <v>战列舰</v>
      </c>
      <c r="D107" s="442">
        <f>IF($H107="已改造",VLOOKUP($A107+1000,改造信息!$A$2:$AQ$1002,COLUMN(D106),0),VLOOKUP($A107,未改造信息!$A$2:$AQ$1002,COLUMN(D106),0))</f>
        <v>5</v>
      </c>
      <c r="E107" s="442" t="str">
        <f>IF($H107="已改造",VLOOKUP($A107+1000,改造信息!$A$2:$AQ$1002,COLUMN(E106),0),VLOOKUP($A107,未改造信息!$A$2:$AQ$1002,COLUMN(E106),0))</f>
        <v>前卫</v>
      </c>
      <c r="F107" s="442" t="str">
        <f>VLOOKUP(A107,未改造信息!$A$2:$F$1000,COLUMN(F106),0)</f>
        <v>未拥有</v>
      </c>
      <c r="H107" s="442" t="str">
        <f>IF(COUNTIF(改造信息!$A$2:$A$196,A107+1000),IF(VLOOKUP(A107+1000,改造信息!$A$2:$F$502,6,0)="已拥有","已改造","尚未改造"),"未开放改造")</f>
        <v>尚未改造</v>
      </c>
      <c r="I107" s="442" t="str">
        <f t="shared" si="1"/>
        <v>E6 可建造</v>
      </c>
      <c r="J107" s="445" t="s">
        <v>92</v>
      </c>
      <c r="K107" s="442" t="str">
        <f>IF($H107="已改造",VLOOKUP($A107+1000,改造信息!$A$2:$AQ$1002,COLUMN(K106)-4,0),VLOOKUP($A107,未改造信息!$A$2:$AQ$1002,COLUMN(K106)-4,0))</f>
        <v>主力舰</v>
      </c>
      <c r="L107" s="442" t="str">
        <f>IF($H107="已改造",VLOOKUP($A107+1000,改造信息!$A$2:$AQ$1002,COLUMN(L106)-4,0),VLOOKUP($A107,未改造信息!$A$2:$AQ$1002,COLUMN(L106)-4,0))</f>
        <v>大型舰</v>
      </c>
      <c r="M107" s="442">
        <f>IF($H107="已改造",VLOOKUP($A107+1000,改造信息!$A$2:$AQ$1002,COLUMN(M106)-4,0),VLOOKUP($A107,未改造信息!$A$2:$AQ$1002,COLUMN(M106)-4,0))</f>
        <v>3</v>
      </c>
      <c r="N107" s="442">
        <f>IF($H107="已改造",VLOOKUP($A107+1000,改造信息!$A$2:$AQ$1002,COLUMN(N106)-4,0),VLOOKUP($A107,未改造信息!$A$2:$AQ$1002,COLUMN(N106)-4,0))</f>
        <v>3</v>
      </c>
      <c r="O107" s="442">
        <f>IF($H107="已改造",VLOOKUP($A107+1000,改造信息!$A$2:$AQ$1002,COLUMN(O106)-4,0),VLOOKUP($A107,未改造信息!$A$2:$AQ$1002,COLUMN(O106)-4,0))</f>
        <v>85</v>
      </c>
      <c r="P107" s="442">
        <f>IF($H107="已改造",VLOOKUP($A107+1000,改造信息!$A$2:$AQ$1002,COLUMN(P106)-4,0),VLOOKUP($A107,未改造信息!$A$2:$AQ$1002,COLUMN(P106)-4,0))</f>
        <v>-1</v>
      </c>
      <c r="Q107" s="442">
        <f>IF($H107="已改造",VLOOKUP($A107+1000,改造信息!$A$2:$AQ$1002,COLUMN(Q106)-4,0),VLOOKUP($A107,未改造信息!$A$2:$AQ$1002,COLUMN(Q106)-4,0))</f>
        <v>90</v>
      </c>
      <c r="R107" s="442">
        <f>IF($H107="已改造",VLOOKUP($A107+1000,改造信息!$A$2:$AQ$1002,COLUMN(R106)-4,0),VLOOKUP($A107,未改造信息!$A$2:$AQ$1002,COLUMN(R106)-4,0))</f>
        <v>96</v>
      </c>
      <c r="S107" s="442">
        <f>IF($H107="已改造",VLOOKUP($A107+1000,改造信息!$A$2:$AQ$1002,COLUMN(S106)-4,0),VLOOKUP($A107,未改造信息!$A$2:$AQ$1002,COLUMN(S106)-4,0))</f>
        <v>0</v>
      </c>
      <c r="T107" s="442">
        <f>IF($H107="已改造",VLOOKUP($A107+1000,改造信息!$A$2:$AQ$1002,COLUMN(T106)-4,0),VLOOKUP($A107,未改造信息!$A$2:$AQ$1002,COLUMN(T106)-4,0))</f>
        <v>105</v>
      </c>
      <c r="U107" s="442">
        <f>IF($H107="已改造",VLOOKUP($A107+1000,改造信息!$A$2:$AQ$1002,COLUMN(U106)-4,0),VLOOKUP($A107,未改造信息!$A$2:$AQ$1002,COLUMN(U106)-4,0))</f>
        <v>0</v>
      </c>
      <c r="V107" s="442">
        <f>IF($H107="已改造",VLOOKUP($A107+1000,改造信息!$A$2:$AQ$1002,COLUMN(V106)-4,0),VLOOKUP($A107,未改造信息!$A$2:$AQ$1002,COLUMN(V106)-4,0))</f>
        <v>45</v>
      </c>
      <c r="W107" s="442">
        <f>IF($H107="已改造",VLOOKUP($A107+1000,改造信息!$A$2:$AQ$1002,COLUMN(W106)-4,0),VLOOKUP($A107,未改造信息!$A$2:$AQ$1002,COLUMN(W106)-4,0))</f>
        <v>49</v>
      </c>
      <c r="X107" s="442">
        <f>IF($H107="已改造",VLOOKUP($A107+1000,改造信息!$A$2:$AQ$1002,COLUMN(X106)-4,0),VLOOKUP($A107,未改造信息!$A$2:$AQ$1002,COLUMN(X106)-4,0))</f>
        <v>96</v>
      </c>
      <c r="Y107" s="442">
        <f>IF($H107="已改造",VLOOKUP($A107+1000,改造信息!$A$2:$AQ$1002,COLUMN(Y106)-4,0),VLOOKUP($A107,未改造信息!$A$2:$AQ$1002,COLUMN(Y106)-4,0))</f>
        <v>15</v>
      </c>
      <c r="Z107" s="442">
        <f>IF($H107="已改造",VLOOKUP($A107+1000,改造信息!$A$2:$AQ$1002,COLUMN(Z106)-4,0),VLOOKUP($A107,未改造信息!$A$2:$AQ$1002,COLUMN(Z106)-4,0))</f>
        <v>30</v>
      </c>
      <c r="AA107" s="442" t="str">
        <f>IF($H107="已改造",VLOOKUP($A107+1000,改造信息!$A$2:$AQ$1002,COLUMN(AA106)-4,0),VLOOKUP($A107,未改造信息!$A$2:$AQ$1002,COLUMN(AA106)-4,0))</f>
        <v>长</v>
      </c>
      <c r="AB107" s="442">
        <f>IF($H107="已改造",VLOOKUP($A107+1000,改造信息!$A$2:$AQ$1002,COLUMN(AB106)-4,0),VLOOKUP($A107,未改造信息!$A$2:$AQ$1002,COLUMN(AB106)-4,0))</f>
        <v>0</v>
      </c>
      <c r="AC107" s="442">
        <f>IF($H107="已改造",VLOOKUP($A107+1000,改造信息!$A$2:$AQ$1002,COLUMN(AC106)-4,0),VLOOKUP($A107,未改造信息!$A$2:$AQ$1002,COLUMN(AC106)-4,0))</f>
        <v>0</v>
      </c>
      <c r="AD107" s="442">
        <f>IF($H107="已改造",VLOOKUP($A107+1000,改造信息!$A$2:$AQ$1002,COLUMN(AD106)-4,0),VLOOKUP($A107,未改造信息!$A$2:$AQ$1002,COLUMN(AD106)-4,0))</f>
        <v>4</v>
      </c>
      <c r="AE107" s="446" t="str">
        <f>IF($H107="已改造",VLOOKUP($A107+1000,改造信息!$A$2:$AQ$1002,COLUMN(AE106)-4,0),VLOOKUP($A107,未改造信息!$A$2:$AQ$1002,COLUMN(AE106)-4,0))</f>
        <v>E国双联15英寸炮|E国博福斯40毫米防空机炮(六联)|E国274型雷达</v>
      </c>
      <c r="AF107" s="445" t="s">
        <v>92</v>
      </c>
      <c r="AG107" s="445" t="s">
        <v>92</v>
      </c>
      <c r="AH107" s="442">
        <f>IF($H107="已改造",VLOOKUP($A107+1000,改造信息!$A$2:$AQ$1002,COLUMN(AH106)-6,0),VLOOKUP($A107,未改造信息!$A$2:$AQ$1002,COLUMN(AH106)-6,0))</f>
        <v>90</v>
      </c>
      <c r="AI107" s="442">
        <f>IF($H107="已改造",VLOOKUP($A107+1000,改造信息!$A$2:$AQ$1002,COLUMN(AI106)-6,0),VLOOKUP($A107,未改造信息!$A$2:$AQ$1002,COLUMN(AI106)-6,0))</f>
        <v>140</v>
      </c>
      <c r="AJ107" s="442">
        <f>IF($H107="已改造",VLOOKUP($A107+1000,改造信息!$A$2:$AQ$1002,COLUMN(AJ106)-6,0),VLOOKUP($A107,未改造信息!$A$2:$AQ$1002,COLUMN(AJ106)-6,0))</f>
        <v>4.2</v>
      </c>
      <c r="AK107" s="442">
        <f>IF($H107="已改造",VLOOKUP($A107+1000,改造信息!$A$2:$AQ$1002,COLUMN(AK106)-6,0),VLOOKUP($A107,未改造信息!$A$2:$AQ$1002,COLUMN(AK106)-6,0))</f>
        <v>8</v>
      </c>
      <c r="AL107" s="442">
        <f>IF($H107="已改造",VLOOKUP($A107+1000,改造信息!$A$2:$AQ$1002,COLUMN(AL106)-6,0),VLOOKUP($A107,未改造信息!$A$2:$AQ$1002,COLUMN(AL106)-6,0))</f>
        <v>1</v>
      </c>
      <c r="AM107" s="445" t="s">
        <v>92</v>
      </c>
      <c r="AN107" s="445" t="s">
        <v>92</v>
      </c>
      <c r="AO107" s="442">
        <f>IF($H107="已改造",VLOOKUP($A107+1000,改造信息!$A$2:$AQ$1002,COLUMN(AO106)-8,0),VLOOKUP($A107,未改造信息!$A$2:$AQ$1002,COLUMN(AO106)-8,0))</f>
        <v>50</v>
      </c>
      <c r="AP107" s="442">
        <f>IF($H107="已改造",VLOOKUP($A107+1000,改造信息!$A$2:$AQ$1002,COLUMN(AP106)-8,0),VLOOKUP($A107,未改造信息!$A$2:$AQ$1002,COLUMN(AP106)-8,0))</f>
        <v>60</v>
      </c>
      <c r="AQ107" s="442">
        <f>IF($H107="已改造",VLOOKUP($A107+1000,改造信息!$A$2:$AQ$1002,COLUMN(AQ106)-8,0),VLOOKUP($A107,未改造信息!$A$2:$AQ$1002,COLUMN(AQ106)-8,0))</f>
        <v>60</v>
      </c>
      <c r="AR107" s="442">
        <f>IF($H107="已改造",VLOOKUP($A107+1000,改造信息!$A$2:$AQ$1002,COLUMN(AR106)-8,0),VLOOKUP($A107,未改造信息!$A$2:$AQ$1002,COLUMN(AR106)-8,0))</f>
        <v>0</v>
      </c>
      <c r="AS107" s="442">
        <f>IF($H107="已改造",VLOOKUP($A107+1000,改造信息!$A$2:$AQ$1002,COLUMN(AS106)-8,0),VLOOKUP($A107,未改造信息!$A$2:$AQ$1002,COLUMN(AS106)-8,0))</f>
        <v>75</v>
      </c>
      <c r="AT107" s="442">
        <f>IF($H107="已改造",VLOOKUP($A107+1000,改造信息!$A$2:$AQ$1002,COLUMN(AT106)-8,0),VLOOKUP($A107,未改造信息!$A$2:$AQ$1002,COLUMN(AT106)-8,0))</f>
        <v>0</v>
      </c>
      <c r="AU107" s="442">
        <f>IF($H107="已改造",VLOOKUP($A107+1000,改造信息!$A$2:$AQ$1002,COLUMN(AU106)-8,0),VLOOKUP($A107,未改造信息!$A$2:$AQ$1002,COLUMN(AU106)-8,0))</f>
        <v>76</v>
      </c>
      <c r="AV107" s="442">
        <f>IF($H107="已改造",VLOOKUP($A107+1000,改造信息!$A$2:$AQ$1002,COLUMN(AV106)-8,0),VLOOKUP($A107,未改造信息!$A$2:$AQ$1002,COLUMN(AV106)-8,0))</f>
        <v>77</v>
      </c>
      <c r="AW107" s="445" t="s">
        <v>92</v>
      </c>
      <c r="AX107" s="445" t="s">
        <v>92</v>
      </c>
      <c r="AY107" s="442">
        <f>IF($H107="已改造",VLOOKUP($A107+1000,改造信息!$A$2:$AQ$1002,COLUMN(AY106)-10,0),VLOOKUP($A107,未改造信息!$A$2:$AQ$1002,COLUMN(AY106)-10,0))</f>
        <v>0</v>
      </c>
      <c r="AZ107" s="442">
        <f>IF($H107="已改造",VLOOKUP($A107+1000,改造信息!$A$2:$AQ$1002,COLUMN(AZ106)-10,0),VLOOKUP($A107,未改造信息!$A$2:$AQ$1002,COLUMN(AZ106)-10,0))</f>
        <v>0</v>
      </c>
      <c r="BA107" s="445" t="s">
        <v>92</v>
      </c>
      <c r="BB107" s="445" t="s">
        <v>92</v>
      </c>
      <c r="BC107" s="442" t="str">
        <f>IF($H107="尚未改造",VLOOKUP($A107,未改造信息!$A$2:$AQ$1002,COLUMN(BC106)-12,0),"0")</f>
        <v>等级75|战列核心20|铝250</v>
      </c>
      <c r="BD107" s="450">
        <f>VLOOKUP($A107,未改造信息!$A$2:$BA$1002,COLUMN(BD106)-12,0)</f>
        <v>0.208333333333333</v>
      </c>
      <c r="BE107" s="442" t="s">
        <v>106</v>
      </c>
      <c r="BF107" s="445" t="s">
        <v>92</v>
      </c>
      <c r="BG107" s="445" t="s">
        <v>92</v>
      </c>
      <c r="BH107" s="442"/>
      <c r="BI107" s="450"/>
      <c r="BK107" s="442"/>
      <c r="BL107" s="450"/>
      <c r="BN107" s="442"/>
      <c r="BO107" s="450"/>
      <c r="BQ107" s="445" t="s">
        <v>92</v>
      </c>
      <c r="BR107" s="442"/>
      <c r="BS107" s="442"/>
      <c r="BT107" s="442"/>
      <c r="BU107" s="442"/>
      <c r="BV107" s="442"/>
    </row>
    <row r="108" spans="1:74">
      <c r="A108" s="442">
        <v>106</v>
      </c>
      <c r="B108" s="442" t="str">
        <f>IF($H108="已改造",VLOOKUP($A108+1000,改造信息!$A$2:$AQ$1002,COLUMN(B107),0),VLOOKUP($A108,未改造信息!$A$2:$AQ$1002,COLUMN(B107),0))</f>
        <v>U</v>
      </c>
      <c r="C108" s="442" t="str">
        <f>IF($H108="已改造",VLOOKUP($A108+1000,改造信息!$A$2:$AQ$1002,COLUMN(C107),0),VLOOKUP($A108,未改造信息!$A$2:$AQ$1002,COLUMN(C107),0))</f>
        <v>战列舰</v>
      </c>
      <c r="D108" s="442">
        <f>IF($H108="已改造",VLOOKUP($A108+1000,改造信息!$A$2:$AQ$1002,COLUMN(D107),0),VLOOKUP($A108,未改造信息!$A$2:$AQ$1002,COLUMN(D107),0))</f>
        <v>3</v>
      </c>
      <c r="E108" s="442" t="str">
        <f>IF($H108="已改造",VLOOKUP($A108+1000,改造信息!$A$2:$AQ$1002,COLUMN(E107),0),VLOOKUP($A108,未改造信息!$A$2:$AQ$1002,COLUMN(E107),0))</f>
        <v>田纳西</v>
      </c>
      <c r="F108" s="442" t="str">
        <f>VLOOKUP(A108,未改造信息!$A$2:$F$1000,COLUMN(F107),0)</f>
        <v>未拥有</v>
      </c>
      <c r="H108" s="442" t="str">
        <f>IF(COUNTIF(改造信息!$A$2:$A$196,A108+1000),IF(VLOOKUP(A108+1000,改造信息!$A$2:$F$502,6,0)="已拥有","已改造","尚未改造"),"未开放改造")</f>
        <v>尚未改造</v>
      </c>
      <c r="I108" s="442" t="str">
        <f t="shared" si="1"/>
        <v>E1~E2 打捞可获取</v>
      </c>
      <c r="J108" s="445" t="s">
        <v>92</v>
      </c>
      <c r="K108" s="442" t="str">
        <f>IF($H108="已改造",VLOOKUP($A108+1000,改造信息!$A$2:$AQ$1002,COLUMN(K107)-4,0),VLOOKUP($A108,未改造信息!$A$2:$AQ$1002,COLUMN(K107)-4,0))</f>
        <v>主力舰</v>
      </c>
      <c r="L108" s="442" t="str">
        <f>IF($H108="已改造",VLOOKUP($A108+1000,改造信息!$A$2:$AQ$1002,COLUMN(L107)-4,0),VLOOKUP($A108,未改造信息!$A$2:$AQ$1002,COLUMN(L107)-4,0))</f>
        <v>大型舰</v>
      </c>
      <c r="M108" s="442">
        <f>IF($H108="已改造",VLOOKUP($A108+1000,改造信息!$A$2:$AQ$1002,COLUMN(M107)-4,0),VLOOKUP($A108,未改造信息!$A$2:$AQ$1002,COLUMN(M107)-4,0))</f>
        <v>2</v>
      </c>
      <c r="N108" s="442">
        <f>IF($H108="已改造",VLOOKUP($A108+1000,改造信息!$A$2:$AQ$1002,COLUMN(N107)-4,0),VLOOKUP($A108,未改造信息!$A$2:$AQ$1002,COLUMN(N107)-4,0))</f>
        <v>2</v>
      </c>
      <c r="O108" s="442">
        <f>IF($H108="已改造",VLOOKUP($A108+1000,改造信息!$A$2:$AQ$1002,COLUMN(O107)-4,0),VLOOKUP($A108,未改造信息!$A$2:$AQ$1002,COLUMN(O107)-4,0))</f>
        <v>70</v>
      </c>
      <c r="P108" s="442">
        <f>IF($H108="已改造",VLOOKUP($A108+1000,改造信息!$A$2:$AQ$1002,COLUMN(P107)-4,0),VLOOKUP($A108,未改造信息!$A$2:$AQ$1002,COLUMN(P107)-4,0))</f>
        <v>2</v>
      </c>
      <c r="Q108" s="442">
        <f>IF($H108="已改造",VLOOKUP($A108+1000,改造信息!$A$2:$AQ$1002,COLUMN(Q107)-4,0),VLOOKUP($A108,未改造信息!$A$2:$AQ$1002,COLUMN(Q107)-4,0))</f>
        <v>94</v>
      </c>
      <c r="R108" s="442">
        <f>IF($H108="已改造",VLOOKUP($A108+1000,改造信息!$A$2:$AQ$1002,COLUMN(R107)-4,0),VLOOKUP($A108,未改造信息!$A$2:$AQ$1002,COLUMN(R107)-4,0))</f>
        <v>90</v>
      </c>
      <c r="S108" s="442">
        <f>IF($H108="已改造",VLOOKUP($A108+1000,改造信息!$A$2:$AQ$1002,COLUMN(S107)-4,0),VLOOKUP($A108,未改造信息!$A$2:$AQ$1002,COLUMN(S107)-4,0))</f>
        <v>0</v>
      </c>
      <c r="T108" s="442">
        <f>IF($H108="已改造",VLOOKUP($A108+1000,改造信息!$A$2:$AQ$1002,COLUMN(T107)-4,0),VLOOKUP($A108,未改造信息!$A$2:$AQ$1002,COLUMN(T107)-4,0))</f>
        <v>63</v>
      </c>
      <c r="U108" s="442">
        <f>IF($H108="已改造",VLOOKUP($A108+1000,改造信息!$A$2:$AQ$1002,COLUMN(U107)-4,0),VLOOKUP($A108,未改造信息!$A$2:$AQ$1002,COLUMN(U107)-4,0))</f>
        <v>0</v>
      </c>
      <c r="V108" s="442">
        <f>IF($H108="已改造",VLOOKUP($A108+1000,改造信息!$A$2:$AQ$1002,COLUMN(V107)-4,0),VLOOKUP($A108,未改造信息!$A$2:$AQ$1002,COLUMN(V107)-4,0))</f>
        <v>39</v>
      </c>
      <c r="W108" s="442">
        <f>IF($H108="已改造",VLOOKUP($A108+1000,改造信息!$A$2:$AQ$1002,COLUMN(W107)-4,0),VLOOKUP($A108,未改造信息!$A$2:$AQ$1002,COLUMN(W107)-4,0))</f>
        <v>37</v>
      </c>
      <c r="X108" s="442">
        <f>IF($H108="已改造",VLOOKUP($A108+1000,改造信息!$A$2:$AQ$1002,COLUMN(X107)-4,0),VLOOKUP($A108,未改造信息!$A$2:$AQ$1002,COLUMN(X107)-4,0))</f>
        <v>94</v>
      </c>
      <c r="Y108" s="442">
        <f>IF($H108="已改造",VLOOKUP($A108+1000,改造信息!$A$2:$AQ$1002,COLUMN(Y107)-4,0),VLOOKUP($A108,未改造信息!$A$2:$AQ$1002,COLUMN(Y107)-4,0))</f>
        <v>28</v>
      </c>
      <c r="Z108" s="442">
        <f>IF($H108="已改造",VLOOKUP($A108+1000,改造信息!$A$2:$AQ$1002,COLUMN(Z107)-4,0),VLOOKUP($A108,未改造信息!$A$2:$AQ$1002,COLUMN(Z107)-4,0))</f>
        <v>21</v>
      </c>
      <c r="AA108" s="442" t="str">
        <f>IF($H108="已改造",VLOOKUP($A108+1000,改造信息!$A$2:$AQ$1002,COLUMN(AA107)-4,0),VLOOKUP($A108,未改造信息!$A$2:$AQ$1002,COLUMN(AA107)-4,0))</f>
        <v>长</v>
      </c>
      <c r="AB108" s="442" t="str">
        <f>IF($H108="已改造",VLOOKUP($A108+1000,改造信息!$A$2:$AQ$1002,COLUMN(AB107)-4,0),VLOOKUP($A108,未改造信息!$A$2:$AQ$1002,COLUMN(AB107)-4,0))</f>
        <v>[3,3,3,3]</v>
      </c>
      <c r="AC108" s="442">
        <f>IF($H108="已改造",VLOOKUP($A108+1000,改造信息!$A$2:$AQ$1002,COLUMN(AC107)-4,0),VLOOKUP($A108,未改造信息!$A$2:$AQ$1002,COLUMN(AC107)-4,0))</f>
        <v>12</v>
      </c>
      <c r="AD108" s="442">
        <f>IF($H108="已改造",VLOOKUP($A108+1000,改造信息!$A$2:$AQ$1002,COLUMN(AD107)-4,0),VLOOKUP($A108,未改造信息!$A$2:$AQ$1002,COLUMN(AD107)-4,0))</f>
        <v>4</v>
      </c>
      <c r="AE108" s="446" t="str">
        <f>IF($H108="已改造",VLOOKUP($A108+1000,改造信息!$A$2:$AQ$1002,COLUMN(AE107)-4,0),VLOOKUP($A108,未改造信息!$A$2:$AQ$1002,COLUMN(AE107)-4,0))</f>
        <v>U国三联14英寸炮</v>
      </c>
      <c r="AF108" s="445" t="s">
        <v>92</v>
      </c>
      <c r="AG108" s="445" t="s">
        <v>92</v>
      </c>
      <c r="AH108" s="442">
        <f>IF($H108="已改造",VLOOKUP($A108+1000,改造信息!$A$2:$AQ$1002,COLUMN(AH107)-6,0),VLOOKUP($A108,未改造信息!$A$2:$AQ$1002,COLUMN(AH107)-6,0))</f>
        <v>85</v>
      </c>
      <c r="AI108" s="442">
        <f>IF($H108="已改造",VLOOKUP($A108+1000,改造信息!$A$2:$AQ$1002,COLUMN(AI107)-6,0),VLOOKUP($A108,未改造信息!$A$2:$AQ$1002,COLUMN(AI107)-6,0))</f>
        <v>120</v>
      </c>
      <c r="AJ108" s="442">
        <f>IF($H108="已改造",VLOOKUP($A108+1000,改造信息!$A$2:$AQ$1002,COLUMN(AJ107)-6,0),VLOOKUP($A108,未改造信息!$A$2:$AQ$1002,COLUMN(AJ107)-6,0))</f>
        <v>2.5</v>
      </c>
      <c r="AK108" s="442">
        <f>IF($H108="已改造",VLOOKUP($A108+1000,改造信息!$A$2:$AQ$1002,COLUMN(AK107)-6,0),VLOOKUP($A108,未改造信息!$A$2:$AQ$1002,COLUMN(AK107)-6,0))</f>
        <v>5.1</v>
      </c>
      <c r="AL108" s="442">
        <f>IF($H108="已改造",VLOOKUP($A108+1000,改造信息!$A$2:$AQ$1002,COLUMN(AL107)-6,0),VLOOKUP($A108,未改造信息!$A$2:$AQ$1002,COLUMN(AL107)-6,0))</f>
        <v>0.8</v>
      </c>
      <c r="AM108" s="445" t="s">
        <v>92</v>
      </c>
      <c r="AN108" s="445" t="s">
        <v>92</v>
      </c>
      <c r="AO108" s="442">
        <f>IF($H108="已改造",VLOOKUP($A108+1000,改造信息!$A$2:$AQ$1002,COLUMN(AO107)-8,0),VLOOKUP($A108,未改造信息!$A$2:$AQ$1002,COLUMN(AO107)-8,0))</f>
        <v>50</v>
      </c>
      <c r="AP108" s="442">
        <f>IF($H108="已改造",VLOOKUP($A108+1000,改造信息!$A$2:$AQ$1002,COLUMN(AP107)-8,0),VLOOKUP($A108,未改造信息!$A$2:$AQ$1002,COLUMN(AP107)-8,0))</f>
        <v>60</v>
      </c>
      <c r="AQ108" s="442">
        <f>IF($H108="已改造",VLOOKUP($A108+1000,改造信息!$A$2:$AQ$1002,COLUMN(AQ107)-8,0),VLOOKUP($A108,未改造信息!$A$2:$AQ$1002,COLUMN(AQ107)-8,0))</f>
        <v>60</v>
      </c>
      <c r="AR108" s="442">
        <f>IF($H108="已改造",VLOOKUP($A108+1000,改造信息!$A$2:$AQ$1002,COLUMN(AR107)-8,0),VLOOKUP($A108,未改造信息!$A$2:$AQ$1002,COLUMN(AR107)-8,0))</f>
        <v>0</v>
      </c>
      <c r="AS108" s="442">
        <f>IF($H108="已改造",VLOOKUP($A108+1000,改造信息!$A$2:$AQ$1002,COLUMN(AS107)-8,0),VLOOKUP($A108,未改造信息!$A$2:$AQ$1002,COLUMN(AS107)-8,0))</f>
        <v>74</v>
      </c>
      <c r="AT108" s="442">
        <f>IF($H108="已改造",VLOOKUP($A108+1000,改造信息!$A$2:$AQ$1002,COLUMN(AT107)-8,0),VLOOKUP($A108,未改造信息!$A$2:$AQ$1002,COLUMN(AT107)-8,0))</f>
        <v>0</v>
      </c>
      <c r="AU108" s="442">
        <f>IF($H108="已改造",VLOOKUP($A108+1000,改造信息!$A$2:$AQ$1002,COLUMN(AU107)-8,0),VLOOKUP($A108,未改造信息!$A$2:$AQ$1002,COLUMN(AU107)-8,0))</f>
        <v>70</v>
      </c>
      <c r="AV108" s="442">
        <f>IF($H108="已改造",VLOOKUP($A108+1000,改造信息!$A$2:$AQ$1002,COLUMN(AV107)-8,0),VLOOKUP($A108,未改造信息!$A$2:$AQ$1002,COLUMN(AV107)-8,0))</f>
        <v>22</v>
      </c>
      <c r="AW108" s="445" t="s">
        <v>92</v>
      </c>
      <c r="AX108" s="445" t="s">
        <v>92</v>
      </c>
      <c r="AY108" s="442">
        <f>IF($H108="已改造",VLOOKUP($A108+1000,改造信息!$A$2:$AQ$1002,COLUMN(AY107)-10,0),VLOOKUP($A108,未改造信息!$A$2:$AQ$1002,COLUMN(AY107)-10,0))</f>
        <v>0</v>
      </c>
      <c r="AZ108" s="442">
        <f>IF($H108="已改造",VLOOKUP($A108+1000,改造信息!$A$2:$AQ$1002,COLUMN(AZ107)-10,0),VLOOKUP($A108,未改造信息!$A$2:$AQ$1002,COLUMN(AZ107)-10,0))</f>
        <v>0</v>
      </c>
      <c r="BA108" s="445" t="s">
        <v>92</v>
      </c>
      <c r="BB108" s="445" t="s">
        <v>92</v>
      </c>
      <c r="BC108" s="446" t="str">
        <f>IF($H108="尚未改造",VLOOKUP($A108,未改造信息!$A$2:$AQ$1002,COLUMN(BC107)-12,0),"0")</f>
        <v>等级46|战列核心5|油350|弹200|钢300|铝100</v>
      </c>
      <c r="BD108" s="442">
        <f>VLOOKUP($A108,未改造信息!$A$2:$BA$1002,COLUMN(BD107)-12,0)</f>
        <v>0</v>
      </c>
      <c r="BE108" s="442" t="s">
        <v>98</v>
      </c>
      <c r="BF108" s="445" t="s">
        <v>92</v>
      </c>
      <c r="BG108" s="445" t="s">
        <v>92</v>
      </c>
      <c r="BH108" s="446"/>
      <c r="BI108" s="442"/>
      <c r="BK108" s="446"/>
      <c r="BL108" s="442"/>
      <c r="BN108" s="446"/>
      <c r="BO108" s="442"/>
      <c r="BQ108" s="445" t="s">
        <v>92</v>
      </c>
      <c r="BR108" s="442"/>
      <c r="BS108" s="442"/>
      <c r="BT108" s="442"/>
      <c r="BU108" s="442"/>
      <c r="BV108" s="442"/>
    </row>
    <row r="109" spans="1:74">
      <c r="A109" s="442">
        <v>107</v>
      </c>
      <c r="B109" s="442" t="str">
        <f>IF($H109="已改造",VLOOKUP($A109+1000,改造信息!$A$2:$AQ$1002,COLUMN(B108),0),VLOOKUP($A109,未改造信息!$A$2:$AQ$1002,COLUMN(B108),0))</f>
        <v>U</v>
      </c>
      <c r="C109" s="442" t="str">
        <f>IF($H109="已改造",VLOOKUP($A109+1000,改造信息!$A$2:$AQ$1002,COLUMN(C108),0),VLOOKUP($A109,未改造信息!$A$2:$AQ$1002,COLUMN(C108),0))</f>
        <v>战列舰</v>
      </c>
      <c r="D109" s="442">
        <f>IF($H109="已改造",VLOOKUP($A109+1000,改造信息!$A$2:$AQ$1002,COLUMN(D108),0),VLOOKUP($A109,未改造信息!$A$2:$AQ$1002,COLUMN(D108),0))</f>
        <v>3</v>
      </c>
      <c r="E109" s="442" t="str">
        <f>IF($H109="已改造",VLOOKUP($A109+1000,改造信息!$A$2:$AQ$1002,COLUMN(E108),0),VLOOKUP($A109,未改造信息!$A$2:$AQ$1002,COLUMN(E108),0))</f>
        <v>加利福尼亚</v>
      </c>
      <c r="F109" s="442" t="str">
        <f>VLOOKUP(A109,未改造信息!$A$2:$F$1000,COLUMN(F108),0)</f>
        <v>未拥有</v>
      </c>
      <c r="H109" s="442" t="str">
        <f>IF(COUNTIF(改造信息!$A$2:$A$196,A109+1000),IF(VLOOKUP(A109+1000,改造信息!$A$2:$F$502,6,0)="已拥有","已改造","尚未改造"),"未开放改造")</f>
        <v>尚未改造</v>
      </c>
      <c r="I109" s="442" t="str">
        <f t="shared" si="1"/>
        <v>E1~E2 打捞可获取</v>
      </c>
      <c r="J109" s="445" t="s">
        <v>92</v>
      </c>
      <c r="K109" s="442" t="str">
        <f>IF($H109="已改造",VLOOKUP($A109+1000,改造信息!$A$2:$AQ$1002,COLUMN(K108)-4,0),VLOOKUP($A109,未改造信息!$A$2:$AQ$1002,COLUMN(K108)-4,0))</f>
        <v>主力舰</v>
      </c>
      <c r="L109" s="442" t="str">
        <f>IF($H109="已改造",VLOOKUP($A109+1000,改造信息!$A$2:$AQ$1002,COLUMN(L108)-4,0),VLOOKUP($A109,未改造信息!$A$2:$AQ$1002,COLUMN(L108)-4,0))</f>
        <v>大型舰</v>
      </c>
      <c r="M109" s="442">
        <f>IF($H109="已改造",VLOOKUP($A109+1000,改造信息!$A$2:$AQ$1002,COLUMN(M108)-4,0),VLOOKUP($A109,未改造信息!$A$2:$AQ$1002,COLUMN(M108)-4,0))</f>
        <v>2</v>
      </c>
      <c r="N109" s="442">
        <f>IF($H109="已改造",VLOOKUP($A109+1000,改造信息!$A$2:$AQ$1002,COLUMN(N108)-4,0),VLOOKUP($A109,未改造信息!$A$2:$AQ$1002,COLUMN(N108)-4,0))</f>
        <v>2</v>
      </c>
      <c r="O109" s="442">
        <f>IF($H109="已改造",VLOOKUP($A109+1000,改造信息!$A$2:$AQ$1002,COLUMN(O108)-4,0),VLOOKUP($A109,未改造信息!$A$2:$AQ$1002,COLUMN(O108)-4,0))</f>
        <v>70</v>
      </c>
      <c r="P109" s="442">
        <f>IF($H109="已改造",VLOOKUP($A109+1000,改造信息!$A$2:$AQ$1002,COLUMN(P108)-4,0),VLOOKUP($A109,未改造信息!$A$2:$AQ$1002,COLUMN(P108)-4,0))</f>
        <v>2</v>
      </c>
      <c r="Q109" s="442">
        <f>IF($H109="已改造",VLOOKUP($A109+1000,改造信息!$A$2:$AQ$1002,COLUMN(Q108)-4,0),VLOOKUP($A109,未改造信息!$A$2:$AQ$1002,COLUMN(Q108)-4,0))</f>
        <v>94</v>
      </c>
      <c r="R109" s="442">
        <f>IF($H109="已改造",VLOOKUP($A109+1000,改造信息!$A$2:$AQ$1002,COLUMN(R108)-4,0),VLOOKUP($A109,未改造信息!$A$2:$AQ$1002,COLUMN(R108)-4,0))</f>
        <v>90</v>
      </c>
      <c r="S109" s="442">
        <f>IF($H109="已改造",VLOOKUP($A109+1000,改造信息!$A$2:$AQ$1002,COLUMN(S108)-4,0),VLOOKUP($A109,未改造信息!$A$2:$AQ$1002,COLUMN(S108)-4,0))</f>
        <v>0</v>
      </c>
      <c r="T109" s="442">
        <f>IF($H109="已改造",VLOOKUP($A109+1000,改造信息!$A$2:$AQ$1002,COLUMN(T108)-4,0),VLOOKUP($A109,未改造信息!$A$2:$AQ$1002,COLUMN(T108)-4,0))</f>
        <v>65</v>
      </c>
      <c r="U109" s="442">
        <f>IF($H109="已改造",VLOOKUP($A109+1000,改造信息!$A$2:$AQ$1002,COLUMN(U108)-4,0),VLOOKUP($A109,未改造信息!$A$2:$AQ$1002,COLUMN(U108)-4,0))</f>
        <v>0</v>
      </c>
      <c r="V109" s="442">
        <f>IF($H109="已改造",VLOOKUP($A109+1000,改造信息!$A$2:$AQ$1002,COLUMN(V108)-4,0),VLOOKUP($A109,未改造信息!$A$2:$AQ$1002,COLUMN(V108)-4,0))</f>
        <v>39</v>
      </c>
      <c r="W109" s="442">
        <f>IF($H109="已改造",VLOOKUP($A109+1000,改造信息!$A$2:$AQ$1002,COLUMN(W108)-4,0),VLOOKUP($A109,未改造信息!$A$2:$AQ$1002,COLUMN(W108)-4,0))</f>
        <v>37</v>
      </c>
      <c r="X109" s="442">
        <f>IF($H109="已改造",VLOOKUP($A109+1000,改造信息!$A$2:$AQ$1002,COLUMN(X108)-4,0),VLOOKUP($A109,未改造信息!$A$2:$AQ$1002,COLUMN(X108)-4,0))</f>
        <v>94</v>
      </c>
      <c r="Y109" s="442">
        <f>IF($H109="已改造",VLOOKUP($A109+1000,改造信息!$A$2:$AQ$1002,COLUMN(Y108)-4,0),VLOOKUP($A109,未改造信息!$A$2:$AQ$1002,COLUMN(Y108)-4,0))</f>
        <v>20</v>
      </c>
      <c r="Z109" s="442">
        <f>IF($H109="已改造",VLOOKUP($A109+1000,改造信息!$A$2:$AQ$1002,COLUMN(Z108)-4,0),VLOOKUP($A109,未改造信息!$A$2:$AQ$1002,COLUMN(Z108)-4,0))</f>
        <v>21</v>
      </c>
      <c r="AA109" s="442" t="str">
        <f>IF($H109="已改造",VLOOKUP($A109+1000,改造信息!$A$2:$AQ$1002,COLUMN(AA108)-4,0),VLOOKUP($A109,未改造信息!$A$2:$AQ$1002,COLUMN(AA108)-4,0))</f>
        <v>长</v>
      </c>
      <c r="AB109" s="442" t="str">
        <f>IF($H109="已改造",VLOOKUP($A109+1000,改造信息!$A$2:$AQ$1002,COLUMN(AB108)-4,0),VLOOKUP($A109,未改造信息!$A$2:$AQ$1002,COLUMN(AB108)-4,0))</f>
        <v>[3,3,3,3]</v>
      </c>
      <c r="AC109" s="442">
        <f>IF($H109="已改造",VLOOKUP($A109+1000,改造信息!$A$2:$AQ$1002,COLUMN(AC108)-4,0),VLOOKUP($A109,未改造信息!$A$2:$AQ$1002,COLUMN(AC108)-4,0))</f>
        <v>12</v>
      </c>
      <c r="AD109" s="442">
        <f>IF($H109="已改造",VLOOKUP($A109+1000,改造信息!$A$2:$AQ$1002,COLUMN(AD108)-4,0),VLOOKUP($A109,未改造信息!$A$2:$AQ$1002,COLUMN(AD108)-4,0))</f>
        <v>4</v>
      </c>
      <c r="AE109" s="446" t="str">
        <f>IF($H109="已改造",VLOOKUP($A109+1000,改造信息!$A$2:$AQ$1002,COLUMN(AE108)-4,0),VLOOKUP($A109,未改造信息!$A$2:$AQ$1002,COLUMN(AE108)-4,0))</f>
        <v>U国三联14英寸炮|标准型对空雷达</v>
      </c>
      <c r="AF109" s="445" t="s">
        <v>92</v>
      </c>
      <c r="AG109" s="445" t="s">
        <v>92</v>
      </c>
      <c r="AH109" s="442">
        <f>IF($H109="已改造",VLOOKUP($A109+1000,改造信息!$A$2:$AQ$1002,COLUMN(AH108)-6,0),VLOOKUP($A109,未改造信息!$A$2:$AQ$1002,COLUMN(AH108)-6,0))</f>
        <v>85</v>
      </c>
      <c r="AI109" s="442">
        <f>IF($H109="已改造",VLOOKUP($A109+1000,改造信息!$A$2:$AQ$1002,COLUMN(AI108)-6,0),VLOOKUP($A109,未改造信息!$A$2:$AQ$1002,COLUMN(AI108)-6,0))</f>
        <v>120</v>
      </c>
      <c r="AJ109" s="442">
        <f>IF($H109="已改造",VLOOKUP($A109+1000,改造信息!$A$2:$AQ$1002,COLUMN(AJ108)-6,0),VLOOKUP($A109,未改造信息!$A$2:$AQ$1002,COLUMN(AJ108)-6,0))</f>
        <v>2.5</v>
      </c>
      <c r="AK109" s="442">
        <f>IF($H109="已改造",VLOOKUP($A109+1000,改造信息!$A$2:$AQ$1002,COLUMN(AK108)-6,0),VLOOKUP($A109,未改造信息!$A$2:$AQ$1002,COLUMN(AK108)-6,0))</f>
        <v>5.1</v>
      </c>
      <c r="AL109" s="442">
        <f>IF($H109="已改造",VLOOKUP($A109+1000,改造信息!$A$2:$AQ$1002,COLUMN(AL108)-6,0),VLOOKUP($A109,未改造信息!$A$2:$AQ$1002,COLUMN(AL108)-6,0))</f>
        <v>0.8</v>
      </c>
      <c r="AM109" s="445" t="s">
        <v>92</v>
      </c>
      <c r="AN109" s="445" t="s">
        <v>92</v>
      </c>
      <c r="AO109" s="442">
        <f>IF($H109="已改造",VLOOKUP($A109+1000,改造信息!$A$2:$AQ$1002,COLUMN(AO108)-8,0),VLOOKUP($A109,未改造信息!$A$2:$AQ$1002,COLUMN(AO108)-8,0))</f>
        <v>50</v>
      </c>
      <c r="AP109" s="442">
        <f>IF($H109="已改造",VLOOKUP($A109+1000,改造信息!$A$2:$AQ$1002,COLUMN(AP108)-8,0),VLOOKUP($A109,未改造信息!$A$2:$AQ$1002,COLUMN(AP108)-8,0))</f>
        <v>60</v>
      </c>
      <c r="AQ109" s="442">
        <f>IF($H109="已改造",VLOOKUP($A109+1000,改造信息!$A$2:$AQ$1002,COLUMN(AQ108)-8,0),VLOOKUP($A109,未改造信息!$A$2:$AQ$1002,COLUMN(AQ108)-8,0))</f>
        <v>60</v>
      </c>
      <c r="AR109" s="442">
        <f>IF($H109="已改造",VLOOKUP($A109+1000,改造信息!$A$2:$AQ$1002,COLUMN(AR108)-8,0),VLOOKUP($A109,未改造信息!$A$2:$AQ$1002,COLUMN(AR108)-8,0))</f>
        <v>0</v>
      </c>
      <c r="AS109" s="442">
        <f>IF($H109="已改造",VLOOKUP($A109+1000,改造信息!$A$2:$AQ$1002,COLUMN(AS108)-8,0),VLOOKUP($A109,未改造信息!$A$2:$AQ$1002,COLUMN(AS108)-8,0))</f>
        <v>74</v>
      </c>
      <c r="AT109" s="442">
        <f>IF($H109="已改造",VLOOKUP($A109+1000,改造信息!$A$2:$AQ$1002,COLUMN(AT108)-8,0),VLOOKUP($A109,未改造信息!$A$2:$AQ$1002,COLUMN(AT108)-8,0))</f>
        <v>0</v>
      </c>
      <c r="AU109" s="442">
        <f>IF($H109="已改造",VLOOKUP($A109+1000,改造信息!$A$2:$AQ$1002,COLUMN(AU108)-8,0),VLOOKUP($A109,未改造信息!$A$2:$AQ$1002,COLUMN(AU108)-8,0))</f>
        <v>70</v>
      </c>
      <c r="AV109" s="442">
        <f>IF($H109="已改造",VLOOKUP($A109+1000,改造信息!$A$2:$AQ$1002,COLUMN(AV108)-8,0),VLOOKUP($A109,未改造信息!$A$2:$AQ$1002,COLUMN(AV108)-8,0))</f>
        <v>23</v>
      </c>
      <c r="AW109" s="445" t="s">
        <v>92</v>
      </c>
      <c r="AX109" s="445" t="s">
        <v>92</v>
      </c>
      <c r="AY109" s="442">
        <f>IF($H109="已改造",VLOOKUP($A109+1000,改造信息!$A$2:$AQ$1002,COLUMN(AY108)-10,0),VLOOKUP($A109,未改造信息!$A$2:$AQ$1002,COLUMN(AY108)-10,0))</f>
        <v>0</v>
      </c>
      <c r="AZ109" s="442">
        <f>IF($H109="已改造",VLOOKUP($A109+1000,改造信息!$A$2:$AQ$1002,COLUMN(AZ108)-10,0),VLOOKUP($A109,未改造信息!$A$2:$AQ$1002,COLUMN(AZ108)-10,0))</f>
        <v>0</v>
      </c>
      <c r="BA109" s="445" t="s">
        <v>92</v>
      </c>
      <c r="BB109" s="445" t="s">
        <v>92</v>
      </c>
      <c r="BC109" s="446" t="str">
        <f>IF($H109="尚未改造",VLOOKUP($A109,未改造信息!$A$2:$AQ$1002,COLUMN(BC108)-12,0),"0")</f>
        <v>等级46|战列核心5|油350|弹200|钢300|铝100</v>
      </c>
      <c r="BD109" s="442">
        <f>VLOOKUP($A109,未改造信息!$A$2:$BA$1002,COLUMN(BD108)-12,0)</f>
        <v>0</v>
      </c>
      <c r="BE109" s="442" t="s">
        <v>98</v>
      </c>
      <c r="BF109" s="445" t="s">
        <v>92</v>
      </c>
      <c r="BG109" s="445" t="s">
        <v>92</v>
      </c>
      <c r="BH109" s="446"/>
      <c r="BI109" s="442"/>
      <c r="BK109" s="446"/>
      <c r="BL109" s="442"/>
      <c r="BN109" s="446"/>
      <c r="BO109" s="442"/>
      <c r="BQ109" s="445" t="s">
        <v>92</v>
      </c>
      <c r="BR109" s="442"/>
      <c r="BS109" s="442"/>
      <c r="BT109" s="442"/>
      <c r="BU109" s="442"/>
      <c r="BV109" s="442"/>
    </row>
    <row r="110" spans="1:74">
      <c r="A110" s="442">
        <v>108</v>
      </c>
      <c r="B110" s="442" t="str">
        <f>IF($H110="已改造",VLOOKUP($A110+1000,改造信息!$A$2:$AQ$1002,COLUMN(B109),0),VLOOKUP($A110,未改造信息!$A$2:$AQ$1002,COLUMN(B109),0))</f>
        <v>U</v>
      </c>
      <c r="C110" s="442" t="str">
        <f>IF($H110="已改造",VLOOKUP($A110+1000,改造信息!$A$2:$AQ$1002,COLUMN(C109),0),VLOOKUP($A110,未改造信息!$A$2:$AQ$1002,COLUMN(C109),0))</f>
        <v>战列舰</v>
      </c>
      <c r="D110" s="442">
        <f>IF($H110="已改造",VLOOKUP($A110+1000,改造信息!$A$2:$AQ$1002,COLUMN(D109),0),VLOOKUP($A110,未改造信息!$A$2:$AQ$1002,COLUMN(D109),0))</f>
        <v>4</v>
      </c>
      <c r="E110" s="442" t="str">
        <f>IF($H110="已改造",VLOOKUP($A110+1000,改造信息!$A$2:$AQ$1002,COLUMN(E109),0),VLOOKUP($A110,未改造信息!$A$2:$AQ$1002,COLUMN(E109),0))</f>
        <v>科罗拉多</v>
      </c>
      <c r="F110" s="442" t="str">
        <f>VLOOKUP(A110,未改造信息!$A$2:$F$1000,COLUMN(F109),0)</f>
        <v>未拥有</v>
      </c>
      <c r="H110" s="442" t="str">
        <f>IF(COUNTIF(改造信息!$A$2:$A$196,A110+1000),IF(VLOOKUP(A110+1000,改造信息!$A$2:$F$502,6,0)="已拥有","已改造","尚未改造"),"未开放改造")</f>
        <v>尚未改造</v>
      </c>
      <c r="I110" s="442" t="str">
        <f t="shared" si="1"/>
        <v>E1~E2 打捞可获取</v>
      </c>
      <c r="J110" s="445" t="s">
        <v>92</v>
      </c>
      <c r="K110" s="442" t="str">
        <f>IF($H110="已改造",VLOOKUP($A110+1000,改造信息!$A$2:$AQ$1002,COLUMN(K109)-4,0),VLOOKUP($A110,未改造信息!$A$2:$AQ$1002,COLUMN(K109)-4,0))</f>
        <v>主力舰</v>
      </c>
      <c r="L110" s="442" t="str">
        <f>IF($H110="已改造",VLOOKUP($A110+1000,改造信息!$A$2:$AQ$1002,COLUMN(L109)-4,0),VLOOKUP($A110,未改造信息!$A$2:$AQ$1002,COLUMN(L109)-4,0))</f>
        <v>大型舰</v>
      </c>
      <c r="M110" s="442">
        <f>IF($H110="已改造",VLOOKUP($A110+1000,改造信息!$A$2:$AQ$1002,COLUMN(M109)-4,0),VLOOKUP($A110,未改造信息!$A$2:$AQ$1002,COLUMN(M109)-4,0))</f>
        <v>3</v>
      </c>
      <c r="N110" s="442">
        <f>IF($H110="已改造",VLOOKUP($A110+1000,改造信息!$A$2:$AQ$1002,COLUMN(N109)-4,0),VLOOKUP($A110,未改造信息!$A$2:$AQ$1002,COLUMN(N109)-4,0))</f>
        <v>3</v>
      </c>
      <c r="O110" s="442">
        <f>IF($H110="已改造",VLOOKUP($A110+1000,改造信息!$A$2:$AQ$1002,COLUMN(O109)-4,0),VLOOKUP($A110,未改造信息!$A$2:$AQ$1002,COLUMN(O109)-4,0))</f>
        <v>77</v>
      </c>
      <c r="P110" s="442">
        <f>IF($H110="已改造",VLOOKUP($A110+1000,改造信息!$A$2:$AQ$1002,COLUMN(P109)-4,0),VLOOKUP($A110,未改造信息!$A$2:$AQ$1002,COLUMN(P109)-4,0))</f>
        <v>-1</v>
      </c>
      <c r="Q110" s="442">
        <f>IF($H110="已改造",VLOOKUP($A110+1000,改造信息!$A$2:$AQ$1002,COLUMN(Q109)-4,0),VLOOKUP($A110,未改造信息!$A$2:$AQ$1002,COLUMN(Q109)-4,0))</f>
        <v>100</v>
      </c>
      <c r="R110" s="442">
        <f>IF($H110="已改造",VLOOKUP($A110+1000,改造信息!$A$2:$AQ$1002,COLUMN(R109)-4,0),VLOOKUP($A110,未改造信息!$A$2:$AQ$1002,COLUMN(R109)-4,0))</f>
        <v>91</v>
      </c>
      <c r="S110" s="442">
        <f>IF($H110="已改造",VLOOKUP($A110+1000,改造信息!$A$2:$AQ$1002,COLUMN(S109)-4,0),VLOOKUP($A110,未改造信息!$A$2:$AQ$1002,COLUMN(S109)-4,0))</f>
        <v>0</v>
      </c>
      <c r="T110" s="442">
        <f>IF($H110="已改造",VLOOKUP($A110+1000,改造信息!$A$2:$AQ$1002,COLUMN(T109)-4,0),VLOOKUP($A110,未改造信息!$A$2:$AQ$1002,COLUMN(T109)-4,0))</f>
        <v>65</v>
      </c>
      <c r="U110" s="442">
        <f>IF($H110="已改造",VLOOKUP($A110+1000,改造信息!$A$2:$AQ$1002,COLUMN(U109)-4,0),VLOOKUP($A110,未改造信息!$A$2:$AQ$1002,COLUMN(U109)-4,0))</f>
        <v>0</v>
      </c>
      <c r="V110" s="442">
        <f>IF($H110="已改造",VLOOKUP($A110+1000,改造信息!$A$2:$AQ$1002,COLUMN(V109)-4,0),VLOOKUP($A110,未改造信息!$A$2:$AQ$1002,COLUMN(V109)-4,0))</f>
        <v>39</v>
      </c>
      <c r="W110" s="442">
        <f>IF($H110="已改造",VLOOKUP($A110+1000,改造信息!$A$2:$AQ$1002,COLUMN(W109)-4,0),VLOOKUP($A110,未改造信息!$A$2:$AQ$1002,COLUMN(W109)-4,0))</f>
        <v>38</v>
      </c>
      <c r="X110" s="442">
        <f>IF($H110="已改造",VLOOKUP($A110+1000,改造信息!$A$2:$AQ$1002,COLUMN(X109)-4,0),VLOOKUP($A110,未改造信息!$A$2:$AQ$1002,COLUMN(X109)-4,0))</f>
        <v>95</v>
      </c>
      <c r="Y110" s="442">
        <f>IF($H110="已改造",VLOOKUP($A110+1000,改造信息!$A$2:$AQ$1002,COLUMN(Y109)-4,0),VLOOKUP($A110,未改造信息!$A$2:$AQ$1002,COLUMN(Y109)-4,0))</f>
        <v>22</v>
      </c>
      <c r="Z110" s="442">
        <f>IF($H110="已改造",VLOOKUP($A110+1000,改造信息!$A$2:$AQ$1002,COLUMN(Z109)-4,0),VLOOKUP($A110,未改造信息!$A$2:$AQ$1002,COLUMN(Z109)-4,0))</f>
        <v>21</v>
      </c>
      <c r="AA110" s="442" t="str">
        <f>IF($H110="已改造",VLOOKUP($A110+1000,改造信息!$A$2:$AQ$1002,COLUMN(AA109)-4,0),VLOOKUP($A110,未改造信息!$A$2:$AQ$1002,COLUMN(AA109)-4,0))</f>
        <v>长</v>
      </c>
      <c r="AB110" s="442" t="str">
        <f>IF($H110="已改造",VLOOKUP($A110+1000,改造信息!$A$2:$AQ$1002,COLUMN(AB109)-4,0),VLOOKUP($A110,未改造信息!$A$2:$AQ$1002,COLUMN(AB109)-4,0))</f>
        <v>[4,4,4,4]</v>
      </c>
      <c r="AC110" s="442">
        <f>IF($H110="已改造",VLOOKUP($A110+1000,改造信息!$A$2:$AQ$1002,COLUMN(AC109)-4,0),VLOOKUP($A110,未改造信息!$A$2:$AQ$1002,COLUMN(AC109)-4,0))</f>
        <v>16</v>
      </c>
      <c r="AD110" s="442">
        <f>IF($H110="已改造",VLOOKUP($A110+1000,改造信息!$A$2:$AQ$1002,COLUMN(AD109)-4,0),VLOOKUP($A110,未改造信息!$A$2:$AQ$1002,COLUMN(AD109)-4,0))</f>
        <v>4</v>
      </c>
      <c r="AE110" s="446" t="str">
        <f>IF($H110="已改造",VLOOKUP($A110+1000,改造信息!$A$2:$AQ$1002,COLUMN(AE109)-4,0),VLOOKUP($A110,未改造信息!$A$2:$AQ$1002,COLUMN(AE109)-4,0))</f>
        <v>U国双联16英寸炮</v>
      </c>
      <c r="AF110" s="445" t="s">
        <v>92</v>
      </c>
      <c r="AG110" s="445" t="s">
        <v>92</v>
      </c>
      <c r="AH110" s="442">
        <f>IF($H110="已改造",VLOOKUP($A110+1000,改造信息!$A$2:$AQ$1002,COLUMN(AH109)-6,0),VLOOKUP($A110,未改造信息!$A$2:$AQ$1002,COLUMN(AH109)-6,0))</f>
        <v>95</v>
      </c>
      <c r="AI110" s="442">
        <f>IF($H110="已改造",VLOOKUP($A110+1000,改造信息!$A$2:$AQ$1002,COLUMN(AI109)-6,0),VLOOKUP($A110,未改造信息!$A$2:$AQ$1002,COLUMN(AI109)-6,0))</f>
        <v>140</v>
      </c>
      <c r="AJ110" s="442">
        <f>IF($H110="已改造",VLOOKUP($A110+1000,改造信息!$A$2:$AQ$1002,COLUMN(AJ109)-6,0),VLOOKUP($A110,未改造信息!$A$2:$AQ$1002,COLUMN(AJ109)-6,0))</f>
        <v>3.2</v>
      </c>
      <c r="AK110" s="442">
        <f>IF($H110="已改造",VLOOKUP($A110+1000,改造信息!$A$2:$AQ$1002,COLUMN(AK109)-6,0),VLOOKUP($A110,未改造信息!$A$2:$AQ$1002,COLUMN(AK109)-6,0))</f>
        <v>6</v>
      </c>
      <c r="AL110" s="442">
        <f>IF($H110="已改造",VLOOKUP($A110+1000,改造信息!$A$2:$AQ$1002,COLUMN(AL109)-6,0),VLOOKUP($A110,未改造信息!$A$2:$AQ$1002,COLUMN(AL109)-6,0))</f>
        <v>0.8</v>
      </c>
      <c r="AM110" s="445" t="s">
        <v>92</v>
      </c>
      <c r="AN110" s="445" t="s">
        <v>92</v>
      </c>
      <c r="AO110" s="442">
        <f>IF($H110="已改造",VLOOKUP($A110+1000,改造信息!$A$2:$AQ$1002,COLUMN(AO109)-8,0),VLOOKUP($A110,未改造信息!$A$2:$AQ$1002,COLUMN(AO109)-8,0))</f>
        <v>50</v>
      </c>
      <c r="AP110" s="442">
        <f>IF($H110="已改造",VLOOKUP($A110+1000,改造信息!$A$2:$AQ$1002,COLUMN(AP109)-8,0),VLOOKUP($A110,未改造信息!$A$2:$AQ$1002,COLUMN(AP109)-8,0))</f>
        <v>60</v>
      </c>
      <c r="AQ110" s="442">
        <f>IF($H110="已改造",VLOOKUP($A110+1000,改造信息!$A$2:$AQ$1002,COLUMN(AQ109)-8,0),VLOOKUP($A110,未改造信息!$A$2:$AQ$1002,COLUMN(AQ109)-8,0))</f>
        <v>60</v>
      </c>
      <c r="AR110" s="442">
        <f>IF($H110="已改造",VLOOKUP($A110+1000,改造信息!$A$2:$AQ$1002,COLUMN(AR109)-8,0),VLOOKUP($A110,未改造信息!$A$2:$AQ$1002,COLUMN(AR109)-8,0))</f>
        <v>0</v>
      </c>
      <c r="AS110" s="442">
        <f>IF($H110="已改造",VLOOKUP($A110+1000,改造信息!$A$2:$AQ$1002,COLUMN(AS109)-8,0),VLOOKUP($A110,未改造信息!$A$2:$AQ$1002,COLUMN(AS109)-8,0))</f>
        <v>80</v>
      </c>
      <c r="AT110" s="442">
        <f>IF($H110="已改造",VLOOKUP($A110+1000,改造信息!$A$2:$AQ$1002,COLUMN(AT109)-8,0),VLOOKUP($A110,未改造信息!$A$2:$AQ$1002,COLUMN(AT109)-8,0))</f>
        <v>0</v>
      </c>
      <c r="AU110" s="442">
        <f>IF($H110="已改造",VLOOKUP($A110+1000,改造信息!$A$2:$AQ$1002,COLUMN(AU109)-8,0),VLOOKUP($A110,未改造信息!$A$2:$AQ$1002,COLUMN(AU109)-8,0))</f>
        <v>71</v>
      </c>
      <c r="AV110" s="442">
        <f>IF($H110="已改造",VLOOKUP($A110+1000,改造信息!$A$2:$AQ$1002,COLUMN(AV109)-8,0),VLOOKUP($A110,未改造信息!$A$2:$AQ$1002,COLUMN(AV109)-8,0))</f>
        <v>23</v>
      </c>
      <c r="AW110" s="445" t="s">
        <v>92</v>
      </c>
      <c r="AX110" s="445" t="s">
        <v>92</v>
      </c>
      <c r="AY110" s="442">
        <f>IF($H110="已改造",VLOOKUP($A110+1000,改造信息!$A$2:$AQ$1002,COLUMN(AY109)-10,0),VLOOKUP($A110,未改造信息!$A$2:$AQ$1002,COLUMN(AY109)-10,0))</f>
        <v>0</v>
      </c>
      <c r="AZ110" s="442">
        <f>IF($H110="已改造",VLOOKUP($A110+1000,改造信息!$A$2:$AQ$1002,COLUMN(AZ109)-10,0),VLOOKUP($A110,未改造信息!$A$2:$AQ$1002,COLUMN(AZ109)-10,0))</f>
        <v>0</v>
      </c>
      <c r="BA110" s="445" t="s">
        <v>92</v>
      </c>
      <c r="BB110" s="445" t="s">
        <v>92</v>
      </c>
      <c r="BC110" s="446" t="str">
        <f>IF($H110="尚未改造",VLOOKUP($A110,未改造信息!$A$2:$AQ$1002,COLUMN(BC109)-12,0),"0")</f>
        <v>等级55|战列核心5|油500|弹500|钢500|铝100</v>
      </c>
      <c r="BD110" s="442">
        <f>VLOOKUP($A110,未改造信息!$A$2:$BA$1002,COLUMN(BD109)-12,0)</f>
        <v>0</v>
      </c>
      <c r="BE110" s="442" t="s">
        <v>98</v>
      </c>
      <c r="BF110" s="445" t="s">
        <v>92</v>
      </c>
      <c r="BG110" s="445" t="s">
        <v>92</v>
      </c>
      <c r="BH110" s="446"/>
      <c r="BI110" s="442"/>
      <c r="BK110" s="446"/>
      <c r="BL110" s="442"/>
      <c r="BN110" s="446"/>
      <c r="BO110" s="442"/>
      <c r="BQ110" s="445" t="s">
        <v>92</v>
      </c>
      <c r="BR110" s="442"/>
      <c r="BS110" s="442"/>
      <c r="BT110" s="442"/>
      <c r="BU110" s="442"/>
      <c r="BV110" s="442"/>
    </row>
    <row r="111" spans="1:74">
      <c r="A111" s="442">
        <v>109</v>
      </c>
      <c r="B111" s="442" t="str">
        <f>IF($H111="已改造",VLOOKUP($A111+1000,改造信息!$A$2:$AQ$1002,COLUMN(B110),0),VLOOKUP($A111,未改造信息!$A$2:$AQ$1002,COLUMN(B110),0))</f>
        <v>U</v>
      </c>
      <c r="C111" s="442" t="str">
        <f>IF($H111="已改造",VLOOKUP($A111+1000,改造信息!$A$2:$AQ$1002,COLUMN(C110),0),VLOOKUP($A111,未改造信息!$A$2:$AQ$1002,COLUMN(C110),0))</f>
        <v>战列舰</v>
      </c>
      <c r="D111" s="442">
        <f>IF($H111="已改造",VLOOKUP($A111+1000,改造信息!$A$2:$AQ$1002,COLUMN(D110),0),VLOOKUP($A111,未改造信息!$A$2:$AQ$1002,COLUMN(D110),0))</f>
        <v>4</v>
      </c>
      <c r="E111" s="442" t="str">
        <f>IF($H111="已改造",VLOOKUP($A111+1000,改造信息!$A$2:$AQ$1002,COLUMN(E110),0),VLOOKUP($A111,未改造信息!$A$2:$AQ$1002,COLUMN(E110),0))</f>
        <v>马里兰</v>
      </c>
      <c r="F111" s="442" t="str">
        <f>VLOOKUP(A111,未改造信息!$A$2:$F$1000,COLUMN(F110),0)</f>
        <v>未拥有</v>
      </c>
      <c r="H111" s="442" t="str">
        <f>IF(COUNTIF(改造信息!$A$2:$A$196,A111+1000),IF(VLOOKUP(A111+1000,改造信息!$A$2:$F$502,6,0)="已拥有","已改造","尚未改造"),"未开放改造")</f>
        <v>尚未改造</v>
      </c>
      <c r="I111" s="442" t="str">
        <f t="shared" si="1"/>
        <v>E1~E2 打捞可获取</v>
      </c>
      <c r="J111" s="445" t="s">
        <v>92</v>
      </c>
      <c r="K111" s="442" t="str">
        <f>IF($H111="已改造",VLOOKUP($A111+1000,改造信息!$A$2:$AQ$1002,COLUMN(K110)-4,0),VLOOKUP($A111,未改造信息!$A$2:$AQ$1002,COLUMN(K110)-4,0))</f>
        <v>主力舰</v>
      </c>
      <c r="L111" s="442" t="str">
        <f>IF($H111="已改造",VLOOKUP($A111+1000,改造信息!$A$2:$AQ$1002,COLUMN(L110)-4,0),VLOOKUP($A111,未改造信息!$A$2:$AQ$1002,COLUMN(L110)-4,0))</f>
        <v>大型舰</v>
      </c>
      <c r="M111" s="442">
        <f>IF($H111="已改造",VLOOKUP($A111+1000,改造信息!$A$2:$AQ$1002,COLUMN(M110)-4,0),VLOOKUP($A111,未改造信息!$A$2:$AQ$1002,COLUMN(M110)-4,0))</f>
        <v>3</v>
      </c>
      <c r="N111" s="442">
        <f>IF($H111="已改造",VLOOKUP($A111+1000,改造信息!$A$2:$AQ$1002,COLUMN(N110)-4,0),VLOOKUP($A111,未改造信息!$A$2:$AQ$1002,COLUMN(N110)-4,0))</f>
        <v>3</v>
      </c>
      <c r="O111" s="442">
        <f>IF($H111="已改造",VLOOKUP($A111+1000,改造信息!$A$2:$AQ$1002,COLUMN(O110)-4,0),VLOOKUP($A111,未改造信息!$A$2:$AQ$1002,COLUMN(O110)-4,0))</f>
        <v>77</v>
      </c>
      <c r="P111" s="442">
        <f>IF($H111="已改造",VLOOKUP($A111+1000,改造信息!$A$2:$AQ$1002,COLUMN(P110)-4,0),VLOOKUP($A111,未改造信息!$A$2:$AQ$1002,COLUMN(P110)-4,0))</f>
        <v>-1</v>
      </c>
      <c r="Q111" s="442">
        <f>IF($H111="已改造",VLOOKUP($A111+1000,改造信息!$A$2:$AQ$1002,COLUMN(Q110)-4,0),VLOOKUP($A111,未改造信息!$A$2:$AQ$1002,COLUMN(Q110)-4,0))</f>
        <v>100</v>
      </c>
      <c r="R111" s="442">
        <f>IF($H111="已改造",VLOOKUP($A111+1000,改造信息!$A$2:$AQ$1002,COLUMN(R110)-4,0),VLOOKUP($A111,未改造信息!$A$2:$AQ$1002,COLUMN(R110)-4,0))</f>
        <v>91</v>
      </c>
      <c r="S111" s="442">
        <f>IF($H111="已改造",VLOOKUP($A111+1000,改造信息!$A$2:$AQ$1002,COLUMN(S110)-4,0),VLOOKUP($A111,未改造信息!$A$2:$AQ$1002,COLUMN(S110)-4,0))</f>
        <v>0</v>
      </c>
      <c r="T111" s="442">
        <f>IF($H111="已改造",VLOOKUP($A111+1000,改造信息!$A$2:$AQ$1002,COLUMN(T110)-4,0),VLOOKUP($A111,未改造信息!$A$2:$AQ$1002,COLUMN(T110)-4,0))</f>
        <v>65</v>
      </c>
      <c r="U111" s="442">
        <f>IF($H111="已改造",VLOOKUP($A111+1000,改造信息!$A$2:$AQ$1002,COLUMN(U110)-4,0),VLOOKUP($A111,未改造信息!$A$2:$AQ$1002,COLUMN(U110)-4,0))</f>
        <v>0</v>
      </c>
      <c r="V111" s="442">
        <f>IF($H111="已改造",VLOOKUP($A111+1000,改造信息!$A$2:$AQ$1002,COLUMN(V110)-4,0),VLOOKUP($A111,未改造信息!$A$2:$AQ$1002,COLUMN(V110)-4,0))</f>
        <v>39</v>
      </c>
      <c r="W111" s="442">
        <f>IF($H111="已改造",VLOOKUP($A111+1000,改造信息!$A$2:$AQ$1002,COLUMN(W110)-4,0),VLOOKUP($A111,未改造信息!$A$2:$AQ$1002,COLUMN(W110)-4,0))</f>
        <v>38</v>
      </c>
      <c r="X111" s="442">
        <f>IF($H111="已改造",VLOOKUP($A111+1000,改造信息!$A$2:$AQ$1002,COLUMN(X110)-4,0),VLOOKUP($A111,未改造信息!$A$2:$AQ$1002,COLUMN(X110)-4,0))</f>
        <v>95</v>
      </c>
      <c r="Y111" s="442">
        <f>IF($H111="已改造",VLOOKUP($A111+1000,改造信息!$A$2:$AQ$1002,COLUMN(Y110)-4,0),VLOOKUP($A111,未改造信息!$A$2:$AQ$1002,COLUMN(Y110)-4,0))</f>
        <v>24</v>
      </c>
      <c r="Z111" s="442">
        <f>IF($H111="已改造",VLOOKUP($A111+1000,改造信息!$A$2:$AQ$1002,COLUMN(Z110)-4,0),VLOOKUP($A111,未改造信息!$A$2:$AQ$1002,COLUMN(Z110)-4,0))</f>
        <v>21</v>
      </c>
      <c r="AA111" s="442" t="str">
        <f>IF($H111="已改造",VLOOKUP($A111+1000,改造信息!$A$2:$AQ$1002,COLUMN(AA110)-4,0),VLOOKUP($A111,未改造信息!$A$2:$AQ$1002,COLUMN(AA110)-4,0))</f>
        <v>长</v>
      </c>
      <c r="AB111" s="442" t="str">
        <f>IF($H111="已改造",VLOOKUP($A111+1000,改造信息!$A$2:$AQ$1002,COLUMN(AB110)-4,0),VLOOKUP($A111,未改造信息!$A$2:$AQ$1002,COLUMN(AB110)-4,0))</f>
        <v>[4,4,4,4]</v>
      </c>
      <c r="AC111" s="442">
        <f>IF($H111="已改造",VLOOKUP($A111+1000,改造信息!$A$2:$AQ$1002,COLUMN(AC110)-4,0),VLOOKUP($A111,未改造信息!$A$2:$AQ$1002,COLUMN(AC110)-4,0))</f>
        <v>16</v>
      </c>
      <c r="AD111" s="442">
        <f>IF($H111="已改造",VLOOKUP($A111+1000,改造信息!$A$2:$AQ$1002,COLUMN(AD110)-4,0),VLOOKUP($A111,未改造信息!$A$2:$AQ$1002,COLUMN(AD110)-4,0))</f>
        <v>4</v>
      </c>
      <c r="AE111" s="446" t="str">
        <f>IF($H111="已改造",VLOOKUP($A111+1000,改造信息!$A$2:$AQ$1002,COLUMN(AE110)-4,0),VLOOKUP($A111,未改造信息!$A$2:$AQ$1002,COLUMN(AE110)-4,0))</f>
        <v>U国双联16英寸炮</v>
      </c>
      <c r="AF111" s="445" t="s">
        <v>92</v>
      </c>
      <c r="AG111" s="445" t="s">
        <v>92</v>
      </c>
      <c r="AH111" s="442">
        <f>IF($H111="已改造",VLOOKUP($A111+1000,改造信息!$A$2:$AQ$1002,COLUMN(AH110)-6,0),VLOOKUP($A111,未改造信息!$A$2:$AQ$1002,COLUMN(AH110)-6,0))</f>
        <v>95</v>
      </c>
      <c r="AI111" s="442">
        <f>IF($H111="已改造",VLOOKUP($A111+1000,改造信息!$A$2:$AQ$1002,COLUMN(AI110)-6,0),VLOOKUP($A111,未改造信息!$A$2:$AQ$1002,COLUMN(AI110)-6,0))</f>
        <v>140</v>
      </c>
      <c r="AJ111" s="442">
        <f>IF($H111="已改造",VLOOKUP($A111+1000,改造信息!$A$2:$AQ$1002,COLUMN(AJ110)-6,0),VLOOKUP($A111,未改造信息!$A$2:$AQ$1002,COLUMN(AJ110)-6,0))</f>
        <v>3.2</v>
      </c>
      <c r="AK111" s="442">
        <f>IF($H111="已改造",VLOOKUP($A111+1000,改造信息!$A$2:$AQ$1002,COLUMN(AK110)-6,0),VLOOKUP($A111,未改造信息!$A$2:$AQ$1002,COLUMN(AK110)-6,0))</f>
        <v>6</v>
      </c>
      <c r="AL111" s="442">
        <f>IF($H111="已改造",VLOOKUP($A111+1000,改造信息!$A$2:$AQ$1002,COLUMN(AL110)-6,0),VLOOKUP($A111,未改造信息!$A$2:$AQ$1002,COLUMN(AL110)-6,0))</f>
        <v>0.8</v>
      </c>
      <c r="AM111" s="445" t="s">
        <v>92</v>
      </c>
      <c r="AN111" s="445" t="s">
        <v>92</v>
      </c>
      <c r="AO111" s="442">
        <f>IF($H111="已改造",VLOOKUP($A111+1000,改造信息!$A$2:$AQ$1002,COLUMN(AO110)-8,0),VLOOKUP($A111,未改造信息!$A$2:$AQ$1002,COLUMN(AO110)-8,0))</f>
        <v>50</v>
      </c>
      <c r="AP111" s="442">
        <f>IF($H111="已改造",VLOOKUP($A111+1000,改造信息!$A$2:$AQ$1002,COLUMN(AP110)-8,0),VLOOKUP($A111,未改造信息!$A$2:$AQ$1002,COLUMN(AP110)-8,0))</f>
        <v>60</v>
      </c>
      <c r="AQ111" s="442">
        <f>IF($H111="已改造",VLOOKUP($A111+1000,改造信息!$A$2:$AQ$1002,COLUMN(AQ110)-8,0),VLOOKUP($A111,未改造信息!$A$2:$AQ$1002,COLUMN(AQ110)-8,0))</f>
        <v>60</v>
      </c>
      <c r="AR111" s="442">
        <f>IF($H111="已改造",VLOOKUP($A111+1000,改造信息!$A$2:$AQ$1002,COLUMN(AR110)-8,0),VLOOKUP($A111,未改造信息!$A$2:$AQ$1002,COLUMN(AR110)-8,0))</f>
        <v>0</v>
      </c>
      <c r="AS111" s="442">
        <f>IF($H111="已改造",VLOOKUP($A111+1000,改造信息!$A$2:$AQ$1002,COLUMN(AS110)-8,0),VLOOKUP($A111,未改造信息!$A$2:$AQ$1002,COLUMN(AS110)-8,0))</f>
        <v>80</v>
      </c>
      <c r="AT111" s="442">
        <f>IF($H111="已改造",VLOOKUP($A111+1000,改造信息!$A$2:$AQ$1002,COLUMN(AT110)-8,0),VLOOKUP($A111,未改造信息!$A$2:$AQ$1002,COLUMN(AT110)-8,0))</f>
        <v>0</v>
      </c>
      <c r="AU111" s="442">
        <f>IF($H111="已改造",VLOOKUP($A111+1000,改造信息!$A$2:$AQ$1002,COLUMN(AU110)-8,0),VLOOKUP($A111,未改造信息!$A$2:$AQ$1002,COLUMN(AU110)-8,0))</f>
        <v>71</v>
      </c>
      <c r="AV111" s="442">
        <f>IF($H111="已改造",VLOOKUP($A111+1000,改造信息!$A$2:$AQ$1002,COLUMN(AV110)-8,0),VLOOKUP($A111,未改造信息!$A$2:$AQ$1002,COLUMN(AV110)-8,0))</f>
        <v>23</v>
      </c>
      <c r="AW111" s="445" t="s">
        <v>92</v>
      </c>
      <c r="AX111" s="445" t="s">
        <v>92</v>
      </c>
      <c r="AY111" s="442">
        <f>IF($H111="已改造",VLOOKUP($A111+1000,改造信息!$A$2:$AQ$1002,COLUMN(AY110)-10,0),VLOOKUP($A111,未改造信息!$A$2:$AQ$1002,COLUMN(AY110)-10,0))</f>
        <v>0</v>
      </c>
      <c r="AZ111" s="442">
        <f>IF($H111="已改造",VLOOKUP($A111+1000,改造信息!$A$2:$AQ$1002,COLUMN(AZ110)-10,0),VLOOKUP($A111,未改造信息!$A$2:$AQ$1002,COLUMN(AZ110)-10,0))</f>
        <v>0</v>
      </c>
      <c r="BA111" s="445" t="s">
        <v>92</v>
      </c>
      <c r="BB111" s="445" t="s">
        <v>92</v>
      </c>
      <c r="BC111" s="442" t="str">
        <f>IF($H111="尚未改造",VLOOKUP($A111,未改造信息!$A$2:$AQ$1002,COLUMN(BC110)-12,0),"0")</f>
        <v>等级57|战列核心7|油600|弹600|钢600|铝100</v>
      </c>
      <c r="BD111" s="442">
        <f>VLOOKUP($A111,未改造信息!$A$2:$BA$1002,COLUMN(BD110)-12,0)</f>
        <v>0</v>
      </c>
      <c r="BE111" s="442" t="s">
        <v>98</v>
      </c>
      <c r="BF111" s="445" t="s">
        <v>92</v>
      </c>
      <c r="BG111" s="445" t="s">
        <v>92</v>
      </c>
      <c r="BH111" s="442"/>
      <c r="BI111" s="442"/>
      <c r="BK111" s="442"/>
      <c r="BL111" s="442"/>
      <c r="BN111" s="442"/>
      <c r="BO111" s="442"/>
      <c r="BQ111" s="445" t="s">
        <v>92</v>
      </c>
      <c r="BR111" s="442"/>
      <c r="BS111" s="442"/>
      <c r="BT111" s="442"/>
      <c r="BU111" s="442"/>
      <c r="BV111" s="442"/>
    </row>
    <row r="112" spans="1:74">
      <c r="A112" s="442">
        <v>110</v>
      </c>
      <c r="B112" s="442" t="str">
        <f>IF($H112="已改造",VLOOKUP($A112+1000,改造信息!$A$2:$AQ$1002,COLUMN(B111),0),VLOOKUP($A112,未改造信息!$A$2:$AQ$1002,COLUMN(B111),0))</f>
        <v>U</v>
      </c>
      <c r="C112" s="442" t="str">
        <f>IF($H112="已改造",VLOOKUP($A112+1000,改造信息!$A$2:$AQ$1002,COLUMN(C111),0),VLOOKUP($A112,未改造信息!$A$2:$AQ$1002,COLUMN(C111),0))</f>
        <v>战列舰</v>
      </c>
      <c r="D112" s="442">
        <f>IF($H112="已改造",VLOOKUP($A112+1000,改造信息!$A$2:$AQ$1002,COLUMN(D111),0),VLOOKUP($A112,未改造信息!$A$2:$AQ$1002,COLUMN(D111),0))</f>
        <v>4</v>
      </c>
      <c r="E112" s="442" t="str">
        <f>IF($H112="已改造",VLOOKUP($A112+1000,改造信息!$A$2:$AQ$1002,COLUMN(E111),0),VLOOKUP($A112,未改造信息!$A$2:$AQ$1002,COLUMN(E111),0))</f>
        <v>西弗吉尼亚</v>
      </c>
      <c r="F112" s="442" t="str">
        <f>VLOOKUP(A112,未改造信息!$A$2:$F$1000,COLUMN(F111),0)</f>
        <v>未拥有</v>
      </c>
      <c r="H112" s="442" t="str">
        <f>IF(COUNTIF(改造信息!$A$2:$A$196,A112+1000),IF(VLOOKUP(A112+1000,改造信息!$A$2:$F$502,6,0)="已拥有","已改造","尚未改造"),"未开放改造")</f>
        <v>尚未改造</v>
      </c>
      <c r="I112" s="442" t="str">
        <f t="shared" si="1"/>
        <v>E1~E2 打捞可获取</v>
      </c>
      <c r="J112" s="445" t="s">
        <v>92</v>
      </c>
      <c r="K112" s="442" t="str">
        <f>IF($H112="已改造",VLOOKUP($A112+1000,改造信息!$A$2:$AQ$1002,COLUMN(K111)-4,0),VLOOKUP($A112,未改造信息!$A$2:$AQ$1002,COLUMN(K111)-4,0))</f>
        <v>主力舰</v>
      </c>
      <c r="L112" s="442" t="str">
        <f>IF($H112="已改造",VLOOKUP($A112+1000,改造信息!$A$2:$AQ$1002,COLUMN(L111)-4,0),VLOOKUP($A112,未改造信息!$A$2:$AQ$1002,COLUMN(L111)-4,0))</f>
        <v>大型舰</v>
      </c>
      <c r="M112" s="442">
        <f>IF($H112="已改造",VLOOKUP($A112+1000,改造信息!$A$2:$AQ$1002,COLUMN(M111)-4,0),VLOOKUP($A112,未改造信息!$A$2:$AQ$1002,COLUMN(M111)-4,0))</f>
        <v>3</v>
      </c>
      <c r="N112" s="442">
        <f>IF($H112="已改造",VLOOKUP($A112+1000,改造信息!$A$2:$AQ$1002,COLUMN(N111)-4,0),VLOOKUP($A112,未改造信息!$A$2:$AQ$1002,COLUMN(N111)-4,0))</f>
        <v>3</v>
      </c>
      <c r="O112" s="442">
        <f>IF($H112="已改造",VLOOKUP($A112+1000,改造信息!$A$2:$AQ$1002,COLUMN(O111)-4,0),VLOOKUP($A112,未改造信息!$A$2:$AQ$1002,COLUMN(O111)-4,0))</f>
        <v>77</v>
      </c>
      <c r="P112" s="442">
        <f>IF($H112="已改造",VLOOKUP($A112+1000,改造信息!$A$2:$AQ$1002,COLUMN(P111)-4,0),VLOOKUP($A112,未改造信息!$A$2:$AQ$1002,COLUMN(P111)-4,0))</f>
        <v>-1</v>
      </c>
      <c r="Q112" s="442">
        <f>IF($H112="已改造",VLOOKUP($A112+1000,改造信息!$A$2:$AQ$1002,COLUMN(Q111)-4,0),VLOOKUP($A112,未改造信息!$A$2:$AQ$1002,COLUMN(Q111)-4,0))</f>
        <v>100</v>
      </c>
      <c r="R112" s="442">
        <f>IF($H112="已改造",VLOOKUP($A112+1000,改造信息!$A$2:$AQ$1002,COLUMN(R111)-4,0),VLOOKUP($A112,未改造信息!$A$2:$AQ$1002,COLUMN(R111)-4,0))</f>
        <v>91</v>
      </c>
      <c r="S112" s="442">
        <f>IF($H112="已改造",VLOOKUP($A112+1000,改造信息!$A$2:$AQ$1002,COLUMN(S111)-4,0),VLOOKUP($A112,未改造信息!$A$2:$AQ$1002,COLUMN(S111)-4,0))</f>
        <v>0</v>
      </c>
      <c r="T112" s="442">
        <f>IF($H112="已改造",VLOOKUP($A112+1000,改造信息!$A$2:$AQ$1002,COLUMN(T111)-4,0),VLOOKUP($A112,未改造信息!$A$2:$AQ$1002,COLUMN(T111)-4,0))</f>
        <v>65</v>
      </c>
      <c r="U112" s="442">
        <f>IF($H112="已改造",VLOOKUP($A112+1000,改造信息!$A$2:$AQ$1002,COLUMN(U111)-4,0),VLOOKUP($A112,未改造信息!$A$2:$AQ$1002,COLUMN(U111)-4,0))</f>
        <v>0</v>
      </c>
      <c r="V112" s="442">
        <f>IF($H112="已改造",VLOOKUP($A112+1000,改造信息!$A$2:$AQ$1002,COLUMN(V111)-4,0),VLOOKUP($A112,未改造信息!$A$2:$AQ$1002,COLUMN(V111)-4,0))</f>
        <v>47</v>
      </c>
      <c r="W112" s="442">
        <f>IF($H112="已改造",VLOOKUP($A112+1000,改造信息!$A$2:$AQ$1002,COLUMN(W111)-4,0),VLOOKUP($A112,未改造信息!$A$2:$AQ$1002,COLUMN(W111)-4,0))</f>
        <v>38</v>
      </c>
      <c r="X112" s="442">
        <f>IF($H112="已改造",VLOOKUP($A112+1000,改造信息!$A$2:$AQ$1002,COLUMN(X111)-4,0),VLOOKUP($A112,未改造信息!$A$2:$AQ$1002,COLUMN(X111)-4,0))</f>
        <v>95</v>
      </c>
      <c r="Y112" s="442">
        <f>IF($H112="已改造",VLOOKUP($A112+1000,改造信息!$A$2:$AQ$1002,COLUMN(Y111)-4,0),VLOOKUP($A112,未改造信息!$A$2:$AQ$1002,COLUMN(Y111)-4,0))</f>
        <v>26</v>
      </c>
      <c r="Z112" s="442">
        <f>IF($H112="已改造",VLOOKUP($A112+1000,改造信息!$A$2:$AQ$1002,COLUMN(Z111)-4,0),VLOOKUP($A112,未改造信息!$A$2:$AQ$1002,COLUMN(Z111)-4,0))</f>
        <v>21</v>
      </c>
      <c r="AA112" s="442" t="str">
        <f>IF($H112="已改造",VLOOKUP($A112+1000,改造信息!$A$2:$AQ$1002,COLUMN(AA111)-4,0),VLOOKUP($A112,未改造信息!$A$2:$AQ$1002,COLUMN(AA111)-4,0))</f>
        <v>长</v>
      </c>
      <c r="AB112" s="442" t="str">
        <f>IF($H112="已改造",VLOOKUP($A112+1000,改造信息!$A$2:$AQ$1002,COLUMN(AB111)-4,0),VLOOKUP($A112,未改造信息!$A$2:$AQ$1002,COLUMN(AB111)-4,0))</f>
        <v>[4,4,4,4]</v>
      </c>
      <c r="AC112" s="442">
        <f>IF($H112="已改造",VLOOKUP($A112+1000,改造信息!$A$2:$AQ$1002,COLUMN(AC111)-4,0),VLOOKUP($A112,未改造信息!$A$2:$AQ$1002,COLUMN(AC111)-4,0))</f>
        <v>16</v>
      </c>
      <c r="AD112" s="442">
        <f>IF($H112="已改造",VLOOKUP($A112+1000,改造信息!$A$2:$AQ$1002,COLUMN(AD111)-4,0),VLOOKUP($A112,未改造信息!$A$2:$AQ$1002,COLUMN(AD111)-4,0))</f>
        <v>4</v>
      </c>
      <c r="AE112" s="446" t="str">
        <f>IF($H112="已改造",VLOOKUP($A112+1000,改造信息!$A$2:$AQ$1002,COLUMN(AE111)-4,0),VLOOKUP($A112,未改造信息!$A$2:$AQ$1002,COLUMN(AE111)-4,0))</f>
        <v>U国双联16英寸炮</v>
      </c>
      <c r="AF112" s="445" t="s">
        <v>92</v>
      </c>
      <c r="AG112" s="445" t="s">
        <v>92</v>
      </c>
      <c r="AH112" s="442">
        <f>IF($H112="已改造",VLOOKUP($A112+1000,改造信息!$A$2:$AQ$1002,COLUMN(AH111)-6,0),VLOOKUP($A112,未改造信息!$A$2:$AQ$1002,COLUMN(AH111)-6,0))</f>
        <v>95</v>
      </c>
      <c r="AI112" s="442">
        <f>IF($H112="已改造",VLOOKUP($A112+1000,改造信息!$A$2:$AQ$1002,COLUMN(AI111)-6,0),VLOOKUP($A112,未改造信息!$A$2:$AQ$1002,COLUMN(AI111)-6,0))</f>
        <v>140</v>
      </c>
      <c r="AJ112" s="442">
        <f>IF($H112="已改造",VLOOKUP($A112+1000,改造信息!$A$2:$AQ$1002,COLUMN(AJ111)-6,0),VLOOKUP($A112,未改造信息!$A$2:$AQ$1002,COLUMN(AJ111)-6,0))</f>
        <v>3.2</v>
      </c>
      <c r="AK112" s="442">
        <f>IF($H112="已改造",VLOOKUP($A112+1000,改造信息!$A$2:$AQ$1002,COLUMN(AK111)-6,0),VLOOKUP($A112,未改造信息!$A$2:$AQ$1002,COLUMN(AK111)-6,0))</f>
        <v>6</v>
      </c>
      <c r="AL112" s="442">
        <f>IF($H112="已改造",VLOOKUP($A112+1000,改造信息!$A$2:$AQ$1002,COLUMN(AL111)-6,0),VLOOKUP($A112,未改造信息!$A$2:$AQ$1002,COLUMN(AL111)-6,0))</f>
        <v>0.8</v>
      </c>
      <c r="AM112" s="445" t="s">
        <v>92</v>
      </c>
      <c r="AN112" s="445" t="s">
        <v>92</v>
      </c>
      <c r="AO112" s="442">
        <f>IF($H112="已改造",VLOOKUP($A112+1000,改造信息!$A$2:$AQ$1002,COLUMN(AO111)-8,0),VLOOKUP($A112,未改造信息!$A$2:$AQ$1002,COLUMN(AO111)-8,0))</f>
        <v>50</v>
      </c>
      <c r="AP112" s="442">
        <f>IF($H112="已改造",VLOOKUP($A112+1000,改造信息!$A$2:$AQ$1002,COLUMN(AP111)-8,0),VLOOKUP($A112,未改造信息!$A$2:$AQ$1002,COLUMN(AP111)-8,0))</f>
        <v>60</v>
      </c>
      <c r="AQ112" s="442">
        <f>IF($H112="已改造",VLOOKUP($A112+1000,改造信息!$A$2:$AQ$1002,COLUMN(AQ111)-8,0),VLOOKUP($A112,未改造信息!$A$2:$AQ$1002,COLUMN(AQ111)-8,0))</f>
        <v>60</v>
      </c>
      <c r="AR112" s="442">
        <f>IF($H112="已改造",VLOOKUP($A112+1000,改造信息!$A$2:$AQ$1002,COLUMN(AR111)-8,0),VLOOKUP($A112,未改造信息!$A$2:$AQ$1002,COLUMN(AR111)-8,0))</f>
        <v>0</v>
      </c>
      <c r="AS112" s="442">
        <f>IF($H112="已改造",VLOOKUP($A112+1000,改造信息!$A$2:$AQ$1002,COLUMN(AS111)-8,0),VLOOKUP($A112,未改造信息!$A$2:$AQ$1002,COLUMN(AS111)-8,0))</f>
        <v>80</v>
      </c>
      <c r="AT112" s="442">
        <f>IF($H112="已改造",VLOOKUP($A112+1000,改造信息!$A$2:$AQ$1002,COLUMN(AT111)-8,0),VLOOKUP($A112,未改造信息!$A$2:$AQ$1002,COLUMN(AT111)-8,0))</f>
        <v>0</v>
      </c>
      <c r="AU112" s="442">
        <f>IF($H112="已改造",VLOOKUP($A112+1000,改造信息!$A$2:$AQ$1002,COLUMN(AU111)-8,0),VLOOKUP($A112,未改造信息!$A$2:$AQ$1002,COLUMN(AU111)-8,0))</f>
        <v>71</v>
      </c>
      <c r="AV112" s="442">
        <f>IF($H112="已改造",VLOOKUP($A112+1000,改造信息!$A$2:$AQ$1002,COLUMN(AV111)-8,0),VLOOKUP($A112,未改造信息!$A$2:$AQ$1002,COLUMN(AV111)-8,0))</f>
        <v>23</v>
      </c>
      <c r="AW112" s="445" t="s">
        <v>92</v>
      </c>
      <c r="AX112" s="445" t="s">
        <v>92</v>
      </c>
      <c r="AY112" s="442">
        <f>IF($H112="已改造",VLOOKUP($A112+1000,改造信息!$A$2:$AQ$1002,COLUMN(AY111)-10,0),VLOOKUP($A112,未改造信息!$A$2:$AQ$1002,COLUMN(AY111)-10,0))</f>
        <v>0</v>
      </c>
      <c r="AZ112" s="442">
        <f>IF($H112="已改造",VLOOKUP($A112+1000,改造信息!$A$2:$AQ$1002,COLUMN(AZ111)-10,0),VLOOKUP($A112,未改造信息!$A$2:$AQ$1002,COLUMN(AZ111)-10,0))</f>
        <v>0</v>
      </c>
      <c r="BA112" s="445" t="s">
        <v>92</v>
      </c>
      <c r="BB112" s="445" t="s">
        <v>92</v>
      </c>
      <c r="BC112" s="446" t="str">
        <f>IF($H112="尚未改造",VLOOKUP($A112,未改造信息!$A$2:$AQ$1002,COLUMN(BC111)-12,0),"0")</f>
        <v>等级80|战列核心7|油600|弹600|钢600|铝100</v>
      </c>
      <c r="BD112" s="442">
        <f>VLOOKUP($A112,未改造信息!$A$2:$BA$1002,COLUMN(BD111)-12,0)</f>
        <v>0</v>
      </c>
      <c r="BE112" s="442" t="s">
        <v>98</v>
      </c>
      <c r="BF112" s="445" t="s">
        <v>92</v>
      </c>
      <c r="BG112" s="445" t="s">
        <v>92</v>
      </c>
      <c r="BH112" s="446"/>
      <c r="BI112" s="442"/>
      <c r="BK112" s="446"/>
      <c r="BL112" s="442"/>
      <c r="BN112" s="446"/>
      <c r="BO112" s="442"/>
      <c r="BQ112" s="445" t="s">
        <v>92</v>
      </c>
      <c r="BR112" s="442"/>
      <c r="BS112" s="442"/>
      <c r="BT112" s="442"/>
      <c r="BU112" s="442"/>
      <c r="BV112" s="442"/>
    </row>
    <row r="113" spans="1:74">
      <c r="A113" s="442">
        <v>111</v>
      </c>
      <c r="B113" s="442" t="str">
        <f>IF($H113="已改造",VLOOKUP($A113+1000,改造信息!$A$2:$AQ$1002,COLUMN(B112),0),VLOOKUP($A113,未改造信息!$A$2:$AQ$1002,COLUMN(B112),0))</f>
        <v>U</v>
      </c>
      <c r="C113" s="442" t="str">
        <f>IF($H113="已改造",VLOOKUP($A113+1000,改造信息!$A$2:$AQ$1002,COLUMN(C112),0),VLOOKUP($A113,未改造信息!$A$2:$AQ$1002,COLUMN(C112),0))</f>
        <v>战列舰</v>
      </c>
      <c r="D113" s="442">
        <f>IF($H113="已改造",VLOOKUP($A113+1000,改造信息!$A$2:$AQ$1002,COLUMN(D112),0),VLOOKUP($A113,未改造信息!$A$2:$AQ$1002,COLUMN(D112),0))</f>
        <v>5</v>
      </c>
      <c r="E113" s="442" t="str">
        <f>IF($H113="已改造",VLOOKUP($A113+1000,改造信息!$A$2:$AQ$1002,COLUMN(E112),0),VLOOKUP($A113,未改造信息!$A$2:$AQ$1002,COLUMN(E112),0))</f>
        <v>华盛顿</v>
      </c>
      <c r="F113" s="442" t="str">
        <f>VLOOKUP(A113,未改造信息!$A$2:$F$1000,COLUMN(F112),0)</f>
        <v>未拥有</v>
      </c>
      <c r="H113" s="442" t="str">
        <f>IF(COUNTIF(改造信息!$A$2:$A$196,A113+1000),IF(VLOOKUP(A113+1000,改造信息!$A$2:$F$502,6,0)="已拥有","已改造","尚未改造"),"未开放改造")</f>
        <v>尚未改造</v>
      </c>
      <c r="I113" s="442" t="str">
        <f t="shared" si="1"/>
        <v>E6 可建造</v>
      </c>
      <c r="J113" s="445" t="s">
        <v>92</v>
      </c>
      <c r="K113" s="442" t="str">
        <f>IF($H113="已改造",VLOOKUP($A113+1000,改造信息!$A$2:$AQ$1002,COLUMN(K112)-4,0),VLOOKUP($A113,未改造信息!$A$2:$AQ$1002,COLUMN(K112)-4,0))</f>
        <v>主力舰</v>
      </c>
      <c r="L113" s="442" t="str">
        <f>IF($H113="已改造",VLOOKUP($A113+1000,改造信息!$A$2:$AQ$1002,COLUMN(L112)-4,0),VLOOKUP($A113,未改造信息!$A$2:$AQ$1002,COLUMN(L112)-4,0))</f>
        <v>大型舰</v>
      </c>
      <c r="M113" s="442">
        <f>IF($H113="已改造",VLOOKUP($A113+1000,改造信息!$A$2:$AQ$1002,COLUMN(M112)-4,0),VLOOKUP($A113,未改造信息!$A$2:$AQ$1002,COLUMN(M112)-4,0))</f>
        <v>3</v>
      </c>
      <c r="N113" s="442">
        <f>IF($H113="已改造",VLOOKUP($A113+1000,改造信息!$A$2:$AQ$1002,COLUMN(N112)-4,0),VLOOKUP($A113,未改造信息!$A$2:$AQ$1002,COLUMN(N112)-4,0))</f>
        <v>3</v>
      </c>
      <c r="O113" s="442">
        <f>IF($H113="已改造",VLOOKUP($A113+1000,改造信息!$A$2:$AQ$1002,COLUMN(O112)-4,0),VLOOKUP($A113,未改造信息!$A$2:$AQ$1002,COLUMN(O112)-4,0))</f>
        <v>74</v>
      </c>
      <c r="P113" s="442">
        <f>IF($H113="已改造",VLOOKUP($A113+1000,改造信息!$A$2:$AQ$1002,COLUMN(P112)-4,0),VLOOKUP($A113,未改造信息!$A$2:$AQ$1002,COLUMN(P112)-4,0))</f>
        <v>2</v>
      </c>
      <c r="Q113" s="442">
        <f>IF($H113="已改造",VLOOKUP($A113+1000,改造信息!$A$2:$AQ$1002,COLUMN(Q112)-4,0),VLOOKUP($A113,未改造信息!$A$2:$AQ$1002,COLUMN(Q112)-4,0))</f>
        <v>108</v>
      </c>
      <c r="R113" s="442">
        <f>IF($H113="已改造",VLOOKUP($A113+1000,改造信息!$A$2:$AQ$1002,COLUMN(R112)-4,0),VLOOKUP($A113,未改造信息!$A$2:$AQ$1002,COLUMN(R112)-4,0))</f>
        <v>92</v>
      </c>
      <c r="S113" s="442">
        <f>IF($H113="已改造",VLOOKUP($A113+1000,改造信息!$A$2:$AQ$1002,COLUMN(S112)-4,0),VLOOKUP($A113,未改造信息!$A$2:$AQ$1002,COLUMN(S112)-4,0))</f>
        <v>0</v>
      </c>
      <c r="T113" s="442">
        <f>IF($H113="已改造",VLOOKUP($A113+1000,改造信息!$A$2:$AQ$1002,COLUMN(T112)-4,0),VLOOKUP($A113,未改造信息!$A$2:$AQ$1002,COLUMN(T112)-4,0))</f>
        <v>90</v>
      </c>
      <c r="U113" s="442">
        <f>IF($H113="已改造",VLOOKUP($A113+1000,改造信息!$A$2:$AQ$1002,COLUMN(U112)-4,0),VLOOKUP($A113,未改造信息!$A$2:$AQ$1002,COLUMN(U112)-4,0))</f>
        <v>0</v>
      </c>
      <c r="V113" s="442">
        <f>IF($H113="已改造",VLOOKUP($A113+1000,改造信息!$A$2:$AQ$1002,COLUMN(V112)-4,0),VLOOKUP($A113,未改造信息!$A$2:$AQ$1002,COLUMN(V112)-4,0))</f>
        <v>45</v>
      </c>
      <c r="W113" s="442">
        <f>IF($H113="已改造",VLOOKUP($A113+1000,改造信息!$A$2:$AQ$1002,COLUMN(W112)-4,0),VLOOKUP($A113,未改造信息!$A$2:$AQ$1002,COLUMN(W112)-4,0))</f>
        <v>58</v>
      </c>
      <c r="X113" s="442">
        <f>IF($H113="已改造",VLOOKUP($A113+1000,改造信息!$A$2:$AQ$1002,COLUMN(X112)-4,0),VLOOKUP($A113,未改造信息!$A$2:$AQ$1002,COLUMN(X112)-4,0))</f>
        <v>96</v>
      </c>
      <c r="Y113" s="442">
        <f>IF($H113="已改造",VLOOKUP($A113+1000,改造信息!$A$2:$AQ$1002,COLUMN(Y112)-4,0),VLOOKUP($A113,未改造信息!$A$2:$AQ$1002,COLUMN(Y112)-4,0))</f>
        <v>30</v>
      </c>
      <c r="Z113" s="442">
        <f>IF($H113="已改造",VLOOKUP($A113+1000,改造信息!$A$2:$AQ$1002,COLUMN(Z112)-4,0),VLOOKUP($A113,未改造信息!$A$2:$AQ$1002,COLUMN(Z112)-4,0))</f>
        <v>28</v>
      </c>
      <c r="AA113" s="442" t="str">
        <f>IF($H113="已改造",VLOOKUP($A113+1000,改造信息!$A$2:$AQ$1002,COLUMN(AA112)-4,0),VLOOKUP($A113,未改造信息!$A$2:$AQ$1002,COLUMN(AA112)-4,0))</f>
        <v>长</v>
      </c>
      <c r="AB113" s="442" t="str">
        <f>IF($H113="已改造",VLOOKUP($A113+1000,改造信息!$A$2:$AQ$1002,COLUMN(AB112)-4,0),VLOOKUP($A113,未改造信息!$A$2:$AQ$1002,COLUMN(AB112)-4,0))</f>
        <v>[3,3,3,3]</v>
      </c>
      <c r="AC113" s="442">
        <f>IF($H113="已改造",VLOOKUP($A113+1000,改造信息!$A$2:$AQ$1002,COLUMN(AC112)-4,0),VLOOKUP($A113,未改造信息!$A$2:$AQ$1002,COLUMN(AC112)-4,0))</f>
        <v>12</v>
      </c>
      <c r="AD113" s="442">
        <f>IF($H113="已改造",VLOOKUP($A113+1000,改造信息!$A$2:$AQ$1002,COLUMN(AD112)-4,0),VLOOKUP($A113,未改造信息!$A$2:$AQ$1002,COLUMN(AD112)-4,0))</f>
        <v>4</v>
      </c>
      <c r="AE113" s="446" t="str">
        <f>IF($H113="已改造",VLOOKUP($A113+1000,改造信息!$A$2:$AQ$1002,COLUMN(AE112)-4,0),VLOOKUP($A113,未改造信息!$A$2:$AQ$1002,COLUMN(AE112)-4,0))</f>
        <v>U国三联16英寸炮(MK6)|先进型火控雷达</v>
      </c>
      <c r="AF113" s="445" t="s">
        <v>92</v>
      </c>
      <c r="AG113" s="445" t="s">
        <v>92</v>
      </c>
      <c r="AH113" s="442">
        <f>IF($H113="已改造",VLOOKUP($A113+1000,改造信息!$A$2:$AQ$1002,COLUMN(AH112)-6,0),VLOOKUP($A113,未改造信息!$A$2:$AQ$1002,COLUMN(AH112)-6,0))</f>
        <v>95</v>
      </c>
      <c r="AI113" s="442">
        <f>IF($H113="已改造",VLOOKUP($A113+1000,改造信息!$A$2:$AQ$1002,COLUMN(AI112)-6,0),VLOOKUP($A113,未改造信息!$A$2:$AQ$1002,COLUMN(AI112)-6,0))</f>
        <v>140</v>
      </c>
      <c r="AJ113" s="442">
        <f>IF($H113="已改造",VLOOKUP($A113+1000,改造信息!$A$2:$AQ$1002,COLUMN(AJ112)-6,0),VLOOKUP($A113,未改造信息!$A$2:$AQ$1002,COLUMN(AJ112)-6,0))</f>
        <v>4.2</v>
      </c>
      <c r="AK113" s="442">
        <f>IF($H113="已改造",VLOOKUP($A113+1000,改造信息!$A$2:$AQ$1002,COLUMN(AK112)-6,0),VLOOKUP($A113,未改造信息!$A$2:$AQ$1002,COLUMN(AK112)-6,0))</f>
        <v>8</v>
      </c>
      <c r="AL113" s="442">
        <f>IF($H113="已改造",VLOOKUP($A113+1000,改造信息!$A$2:$AQ$1002,COLUMN(AL112)-6,0),VLOOKUP($A113,未改造信息!$A$2:$AQ$1002,COLUMN(AL112)-6,0))</f>
        <v>0.8</v>
      </c>
      <c r="AM113" s="445" t="s">
        <v>92</v>
      </c>
      <c r="AN113" s="445" t="s">
        <v>92</v>
      </c>
      <c r="AO113" s="442">
        <f>IF($H113="已改造",VLOOKUP($A113+1000,改造信息!$A$2:$AQ$1002,COLUMN(AO112)-8,0),VLOOKUP($A113,未改造信息!$A$2:$AQ$1002,COLUMN(AO112)-8,0))</f>
        <v>50</v>
      </c>
      <c r="AP113" s="442">
        <f>IF($H113="已改造",VLOOKUP($A113+1000,改造信息!$A$2:$AQ$1002,COLUMN(AP112)-8,0),VLOOKUP($A113,未改造信息!$A$2:$AQ$1002,COLUMN(AP112)-8,0))</f>
        <v>60</v>
      </c>
      <c r="AQ113" s="442">
        <f>IF($H113="已改造",VLOOKUP($A113+1000,改造信息!$A$2:$AQ$1002,COLUMN(AQ112)-8,0),VLOOKUP($A113,未改造信息!$A$2:$AQ$1002,COLUMN(AQ112)-8,0))</f>
        <v>60</v>
      </c>
      <c r="AR113" s="442">
        <f>IF($H113="已改造",VLOOKUP($A113+1000,改造信息!$A$2:$AQ$1002,COLUMN(AR112)-8,0),VLOOKUP($A113,未改造信息!$A$2:$AQ$1002,COLUMN(AR112)-8,0))</f>
        <v>0</v>
      </c>
      <c r="AS113" s="442">
        <f>IF($H113="已改造",VLOOKUP($A113+1000,改造信息!$A$2:$AQ$1002,COLUMN(AS112)-8,0),VLOOKUP($A113,未改造信息!$A$2:$AQ$1002,COLUMN(AS112)-8,0))</f>
        <v>88</v>
      </c>
      <c r="AT113" s="442">
        <f>IF($H113="已改造",VLOOKUP($A113+1000,改造信息!$A$2:$AQ$1002,COLUMN(AT112)-8,0),VLOOKUP($A113,未改造信息!$A$2:$AQ$1002,COLUMN(AT112)-8,0))</f>
        <v>0</v>
      </c>
      <c r="AU113" s="442">
        <f>IF($H113="已改造",VLOOKUP($A113+1000,改造信息!$A$2:$AQ$1002,COLUMN(AU112)-8,0),VLOOKUP($A113,未改造信息!$A$2:$AQ$1002,COLUMN(AU112)-8,0))</f>
        <v>72</v>
      </c>
      <c r="AV113" s="442">
        <f>IF($H113="已改造",VLOOKUP($A113+1000,改造信息!$A$2:$AQ$1002,COLUMN(AV112)-8,0),VLOOKUP($A113,未改造信息!$A$2:$AQ$1002,COLUMN(AV112)-8,0))</f>
        <v>60</v>
      </c>
      <c r="AW113" s="445" t="s">
        <v>92</v>
      </c>
      <c r="AX113" s="445" t="s">
        <v>92</v>
      </c>
      <c r="AY113" s="442">
        <f>IF($H113="已改造",VLOOKUP($A113+1000,改造信息!$A$2:$AQ$1002,COLUMN(AY112)-10,0),VLOOKUP($A113,未改造信息!$A$2:$AQ$1002,COLUMN(AY112)-10,0))</f>
        <v>0</v>
      </c>
      <c r="AZ113" s="442">
        <f>IF($H113="已改造",VLOOKUP($A113+1000,改造信息!$A$2:$AQ$1002,COLUMN(AZ112)-10,0),VLOOKUP($A113,未改造信息!$A$2:$AQ$1002,COLUMN(AZ112)-10,0))</f>
        <v>0</v>
      </c>
      <c r="BA113" s="445" t="s">
        <v>92</v>
      </c>
      <c r="BB113" s="445" t="s">
        <v>92</v>
      </c>
      <c r="BC113" s="446" t="str">
        <f>IF($H113="尚未改造",VLOOKUP($A113,未改造信息!$A$2:$AQ$1002,COLUMN(BC112)-12,0),"0")</f>
        <v>等级75|战列核心20|铝250</v>
      </c>
      <c r="BD113" s="450">
        <f>VLOOKUP($A113,未改造信息!$A$2:$BA$1002,COLUMN(BD112)-12,0)</f>
        <v>0.229166666666667</v>
      </c>
      <c r="BE113" s="442" t="s">
        <v>106</v>
      </c>
      <c r="BF113" s="445" t="s">
        <v>92</v>
      </c>
      <c r="BG113" s="445" t="s">
        <v>92</v>
      </c>
      <c r="BH113" s="446"/>
      <c r="BI113" s="450"/>
      <c r="BK113" s="446"/>
      <c r="BL113" s="450"/>
      <c r="BN113" s="446"/>
      <c r="BO113" s="450"/>
      <c r="BQ113" s="445" t="s">
        <v>92</v>
      </c>
      <c r="BR113" s="442"/>
      <c r="BS113" s="442"/>
      <c r="BT113" s="442"/>
      <c r="BU113" s="442"/>
      <c r="BV113" s="442"/>
    </row>
    <row r="114" spans="1:74">
      <c r="A114" s="442">
        <v>112</v>
      </c>
      <c r="B114" s="442" t="str">
        <f>IF($H114="已改造",VLOOKUP($A114+1000,改造信息!$A$2:$AQ$1002,COLUMN(B113),0),VLOOKUP($A114,未改造信息!$A$2:$AQ$1002,COLUMN(B113),0))</f>
        <v>I</v>
      </c>
      <c r="C114" s="442" t="str">
        <f>IF($H114="已改造",VLOOKUP($A114+1000,改造信息!$A$2:$AQ$1002,COLUMN(C113),0),VLOOKUP($A114,未改造信息!$A$2:$AQ$1002,COLUMN(C113),0))</f>
        <v>战列舰</v>
      </c>
      <c r="D114" s="442">
        <f>IF($H114="已改造",VLOOKUP($A114+1000,改造信息!$A$2:$AQ$1002,COLUMN(D113),0),VLOOKUP($A114,未改造信息!$A$2:$AQ$1002,COLUMN(D113),0))</f>
        <v>5</v>
      </c>
      <c r="E114" s="442" t="str">
        <f>IF($H114="已改造",VLOOKUP($A114+1000,改造信息!$A$2:$AQ$1002,COLUMN(E113),0),VLOOKUP($A114,未改造信息!$A$2:$AQ$1002,COLUMN(E113),0))</f>
        <v>维内托</v>
      </c>
      <c r="F114" s="442" t="str">
        <f>VLOOKUP(A114,未改造信息!$A$2:$F$1000,COLUMN(F113),0)</f>
        <v>未拥有</v>
      </c>
      <c r="H114" s="442" t="str">
        <f>IF(COUNTIF(改造信息!$A$2:$A$196,A114+1000),IF(VLOOKUP(A114+1000,改造信息!$A$2:$F$502,6,0)="已拥有","已改造","尚未改造"),"未开放改造")</f>
        <v>尚未改造</v>
      </c>
      <c r="I114" s="442" t="str">
        <f t="shared" si="1"/>
        <v>E6 可建造</v>
      </c>
      <c r="J114" s="445" t="s">
        <v>92</v>
      </c>
      <c r="K114" s="442" t="str">
        <f>IF($H114="已改造",VLOOKUP($A114+1000,改造信息!$A$2:$AQ$1002,COLUMN(K113)-4,0),VLOOKUP($A114,未改造信息!$A$2:$AQ$1002,COLUMN(K113)-4,0))</f>
        <v>主力舰</v>
      </c>
      <c r="L114" s="442" t="str">
        <f>IF($H114="已改造",VLOOKUP($A114+1000,改造信息!$A$2:$AQ$1002,COLUMN(L113)-4,0),VLOOKUP($A114,未改造信息!$A$2:$AQ$1002,COLUMN(L113)-4,0))</f>
        <v>大型舰</v>
      </c>
      <c r="M114" s="442">
        <f>IF($H114="已改造",VLOOKUP($A114+1000,改造信息!$A$2:$AQ$1002,COLUMN(M113)-4,0),VLOOKUP($A114,未改造信息!$A$2:$AQ$1002,COLUMN(M113)-4,0))</f>
        <v>3</v>
      </c>
      <c r="N114" s="442">
        <f>IF($H114="已改造",VLOOKUP($A114+1000,改造信息!$A$2:$AQ$1002,COLUMN(N113)-4,0),VLOOKUP($A114,未改造信息!$A$2:$AQ$1002,COLUMN(N113)-4,0))</f>
        <v>4</v>
      </c>
      <c r="O114" s="442">
        <f>IF($H114="已改造",VLOOKUP($A114+1000,改造信息!$A$2:$AQ$1002,COLUMN(O113)-4,0),VLOOKUP($A114,未改造信息!$A$2:$AQ$1002,COLUMN(O113)-4,0))</f>
        <v>75</v>
      </c>
      <c r="P114" s="442">
        <f>IF($H114="已改造",VLOOKUP($A114+1000,改造信息!$A$2:$AQ$1002,COLUMN(P113)-4,0),VLOOKUP($A114,未改造信息!$A$2:$AQ$1002,COLUMN(P113)-4,0))</f>
        <v>1</v>
      </c>
      <c r="Q114" s="442">
        <f>IF($H114="已改造",VLOOKUP($A114+1000,改造信息!$A$2:$AQ$1002,COLUMN(Q113)-4,0),VLOOKUP($A114,未改造信息!$A$2:$AQ$1002,COLUMN(Q113)-4,0))</f>
        <v>101</v>
      </c>
      <c r="R114" s="442">
        <f>IF($H114="已改造",VLOOKUP($A114+1000,改造信息!$A$2:$AQ$1002,COLUMN(R113)-4,0),VLOOKUP($A114,未改造信息!$A$2:$AQ$1002,COLUMN(R113)-4,0))</f>
        <v>98</v>
      </c>
      <c r="S114" s="442">
        <f>IF($H114="已改造",VLOOKUP($A114+1000,改造信息!$A$2:$AQ$1002,COLUMN(S113)-4,0),VLOOKUP($A114,未改造信息!$A$2:$AQ$1002,COLUMN(S113)-4,0))</f>
        <v>0</v>
      </c>
      <c r="T114" s="442">
        <f>IF($H114="已改造",VLOOKUP($A114+1000,改造信息!$A$2:$AQ$1002,COLUMN(T113)-4,0),VLOOKUP($A114,未改造信息!$A$2:$AQ$1002,COLUMN(T113)-4,0))</f>
        <v>62</v>
      </c>
      <c r="U114" s="442">
        <f>IF($H114="已改造",VLOOKUP($A114+1000,改造信息!$A$2:$AQ$1002,COLUMN(U113)-4,0),VLOOKUP($A114,未改造信息!$A$2:$AQ$1002,COLUMN(U113)-4,0))</f>
        <v>0</v>
      </c>
      <c r="V114" s="442">
        <f>IF($H114="已改造",VLOOKUP($A114+1000,改造信息!$A$2:$AQ$1002,COLUMN(V113)-4,0),VLOOKUP($A114,未改造信息!$A$2:$AQ$1002,COLUMN(V113)-4,0))</f>
        <v>41</v>
      </c>
      <c r="W114" s="442">
        <f>IF($H114="已改造",VLOOKUP($A114+1000,改造信息!$A$2:$AQ$1002,COLUMN(W113)-4,0),VLOOKUP($A114,未改造信息!$A$2:$AQ$1002,COLUMN(W113)-4,0))</f>
        <v>50</v>
      </c>
      <c r="X114" s="442">
        <f>IF($H114="已改造",VLOOKUP($A114+1000,改造信息!$A$2:$AQ$1002,COLUMN(X113)-4,0),VLOOKUP($A114,未改造信息!$A$2:$AQ$1002,COLUMN(X113)-4,0))</f>
        <v>96</v>
      </c>
      <c r="Y114" s="442">
        <f>IF($H114="已改造",VLOOKUP($A114+1000,改造信息!$A$2:$AQ$1002,COLUMN(Y113)-4,0),VLOOKUP($A114,未改造信息!$A$2:$AQ$1002,COLUMN(Y113)-4,0))</f>
        <v>17</v>
      </c>
      <c r="Z114" s="442">
        <f>IF($H114="已改造",VLOOKUP($A114+1000,改造信息!$A$2:$AQ$1002,COLUMN(Z113)-4,0),VLOOKUP($A114,未改造信息!$A$2:$AQ$1002,COLUMN(Z113)-4,0))</f>
        <v>31</v>
      </c>
      <c r="AA114" s="442" t="str">
        <f>IF($H114="已改造",VLOOKUP($A114+1000,改造信息!$A$2:$AQ$1002,COLUMN(AA113)-4,0),VLOOKUP($A114,未改造信息!$A$2:$AQ$1002,COLUMN(AA113)-4,0))</f>
        <v>长</v>
      </c>
      <c r="AB114" s="442" t="str">
        <f>IF($H114="已改造",VLOOKUP($A114+1000,改造信息!$A$2:$AQ$1002,COLUMN(AB113)-4,0),VLOOKUP($A114,未改造信息!$A$2:$AQ$1002,COLUMN(AB113)-4,0))</f>
        <v>[3,3,3,3]</v>
      </c>
      <c r="AC114" s="442">
        <f>IF($H114="已改造",VLOOKUP($A114+1000,改造信息!$A$2:$AQ$1002,COLUMN(AC113)-4,0),VLOOKUP($A114,未改造信息!$A$2:$AQ$1002,COLUMN(AC113)-4,0))</f>
        <v>12</v>
      </c>
      <c r="AD114" s="442">
        <f>IF($H114="已改造",VLOOKUP($A114+1000,改造信息!$A$2:$AQ$1002,COLUMN(AD113)-4,0),VLOOKUP($A114,未改造信息!$A$2:$AQ$1002,COLUMN(AD113)-4,0))</f>
        <v>4</v>
      </c>
      <c r="AE114" s="446" t="str">
        <f>IF($H114="已改造",VLOOKUP($A114+1000,改造信息!$A$2:$AQ$1002,COLUMN(AE113)-4,0),VLOOKUP($A114,未改造信息!$A$2:$AQ$1002,COLUMN(AE113)-4,0))</f>
        <v>I国三联381毫米炮|普列塞水下防护系统|意式餐具套装</v>
      </c>
      <c r="AF114" s="445" t="s">
        <v>92</v>
      </c>
      <c r="AG114" s="445" t="s">
        <v>92</v>
      </c>
      <c r="AH114" s="442">
        <f>IF($H114="已改造",VLOOKUP($A114+1000,改造信息!$A$2:$AQ$1002,COLUMN(AH113)-6,0),VLOOKUP($A114,未改造信息!$A$2:$AQ$1002,COLUMN(AH113)-6,0))</f>
        <v>90</v>
      </c>
      <c r="AI114" s="442">
        <f>IF($H114="已改造",VLOOKUP($A114+1000,改造信息!$A$2:$AQ$1002,COLUMN(AI113)-6,0),VLOOKUP($A114,未改造信息!$A$2:$AQ$1002,COLUMN(AI113)-6,0))</f>
        <v>130</v>
      </c>
      <c r="AJ114" s="442">
        <f>IF($H114="已改造",VLOOKUP($A114+1000,改造信息!$A$2:$AQ$1002,COLUMN(AJ113)-6,0),VLOOKUP($A114,未改造信息!$A$2:$AQ$1002,COLUMN(AJ113)-6,0))</f>
        <v>4.2</v>
      </c>
      <c r="AK114" s="442">
        <f>IF($H114="已改造",VLOOKUP($A114+1000,改造信息!$A$2:$AQ$1002,COLUMN(AK113)-6,0),VLOOKUP($A114,未改造信息!$A$2:$AQ$1002,COLUMN(AK113)-6,0))</f>
        <v>8</v>
      </c>
      <c r="AL114" s="442">
        <f>IF($H114="已改造",VLOOKUP($A114+1000,改造信息!$A$2:$AQ$1002,COLUMN(AL113)-6,0),VLOOKUP($A114,未改造信息!$A$2:$AQ$1002,COLUMN(AL113)-6,0))</f>
        <v>1.1</v>
      </c>
      <c r="AM114" s="445" t="s">
        <v>92</v>
      </c>
      <c r="AN114" s="445" t="s">
        <v>92</v>
      </c>
      <c r="AO114" s="442">
        <f>IF($H114="已改造",VLOOKUP($A114+1000,改造信息!$A$2:$AQ$1002,COLUMN(AO113)-8,0),VLOOKUP($A114,未改造信息!$A$2:$AQ$1002,COLUMN(AO113)-8,0))</f>
        <v>50</v>
      </c>
      <c r="AP114" s="442">
        <f>IF($H114="已改造",VLOOKUP($A114+1000,改造信息!$A$2:$AQ$1002,COLUMN(AP113)-8,0),VLOOKUP($A114,未改造信息!$A$2:$AQ$1002,COLUMN(AP113)-8,0))</f>
        <v>60</v>
      </c>
      <c r="AQ114" s="442">
        <f>IF($H114="已改造",VLOOKUP($A114+1000,改造信息!$A$2:$AQ$1002,COLUMN(AQ113)-8,0),VLOOKUP($A114,未改造信息!$A$2:$AQ$1002,COLUMN(AQ113)-8,0))</f>
        <v>60</v>
      </c>
      <c r="AR114" s="442">
        <f>IF($H114="已改造",VLOOKUP($A114+1000,改造信息!$A$2:$AQ$1002,COLUMN(AR113)-8,0),VLOOKUP($A114,未改造信息!$A$2:$AQ$1002,COLUMN(AR113)-8,0))</f>
        <v>0</v>
      </c>
      <c r="AS114" s="442">
        <f>IF($H114="已改造",VLOOKUP($A114+1000,改造信息!$A$2:$AQ$1002,COLUMN(AS113)-8,0),VLOOKUP($A114,未改造信息!$A$2:$AQ$1002,COLUMN(AS113)-8,0))</f>
        <v>81</v>
      </c>
      <c r="AT114" s="442">
        <f>IF($H114="已改造",VLOOKUP($A114+1000,改造信息!$A$2:$AQ$1002,COLUMN(AT113)-8,0),VLOOKUP($A114,未改造信息!$A$2:$AQ$1002,COLUMN(AT113)-8,0))</f>
        <v>0</v>
      </c>
      <c r="AU114" s="442">
        <f>IF($H114="已改造",VLOOKUP($A114+1000,改造信息!$A$2:$AQ$1002,COLUMN(AU113)-8,0),VLOOKUP($A114,未改造信息!$A$2:$AQ$1002,COLUMN(AU113)-8,0))</f>
        <v>78</v>
      </c>
      <c r="AV114" s="442">
        <f>IF($H114="已改造",VLOOKUP($A114+1000,改造信息!$A$2:$AQ$1002,COLUMN(AV113)-8,0),VLOOKUP($A114,未改造信息!$A$2:$AQ$1002,COLUMN(AV113)-8,0))</f>
        <v>16</v>
      </c>
      <c r="AW114" s="445" t="s">
        <v>92</v>
      </c>
      <c r="AX114" s="445" t="s">
        <v>92</v>
      </c>
      <c r="AY114" s="442">
        <f>IF($H114="已改造",VLOOKUP($A114+1000,改造信息!$A$2:$AQ$1002,COLUMN(AY113)-10,0),VLOOKUP($A114,未改造信息!$A$2:$AQ$1002,COLUMN(AY113)-10,0))</f>
        <v>0</v>
      </c>
      <c r="AZ114" s="442">
        <f>IF($H114="已改造",VLOOKUP($A114+1000,改造信息!$A$2:$AQ$1002,COLUMN(AZ113)-10,0),VLOOKUP($A114,未改造信息!$A$2:$AQ$1002,COLUMN(AZ113)-10,0))</f>
        <v>0</v>
      </c>
      <c r="BA114" s="445" t="s">
        <v>92</v>
      </c>
      <c r="BB114" s="445" t="s">
        <v>92</v>
      </c>
      <c r="BC114" s="442" t="str">
        <f>IF($H114="尚未改造",VLOOKUP($A114,未改造信息!$A$2:$AQ$1002,COLUMN(BC113)-12,0),"0")</f>
        <v>等级80|战列核心25|弹150|钢3000|铝500</v>
      </c>
      <c r="BD114" s="450">
        <f>VLOOKUP($A114,未改造信息!$A$2:$BA$1002,COLUMN(BD113)-12,0)</f>
        <v>0.215277777777778</v>
      </c>
      <c r="BE114" s="442" t="s">
        <v>106</v>
      </c>
      <c r="BF114" s="445" t="s">
        <v>92</v>
      </c>
      <c r="BG114" s="445" t="s">
        <v>92</v>
      </c>
      <c r="BH114" s="442"/>
      <c r="BI114" s="450"/>
      <c r="BK114" s="442"/>
      <c r="BL114" s="450"/>
      <c r="BN114" s="442"/>
      <c r="BO114" s="450"/>
      <c r="BQ114" s="445" t="s">
        <v>92</v>
      </c>
      <c r="BR114" s="442"/>
      <c r="BS114" s="442"/>
      <c r="BT114" s="442"/>
      <c r="BU114" s="442"/>
      <c r="BV114" s="442"/>
    </row>
    <row r="115" spans="1:74">
      <c r="A115" s="442">
        <v>113</v>
      </c>
      <c r="B115" s="442" t="str">
        <f>IF($H115="已改造",VLOOKUP($A115+1000,改造信息!$A$2:$AQ$1002,COLUMN(B114),0),VLOOKUP($A115,未改造信息!$A$2:$AQ$1002,COLUMN(B114),0))</f>
        <v>F</v>
      </c>
      <c r="C115" s="442" t="str">
        <f>IF($H115="已改造",VLOOKUP($A115+1000,改造信息!$A$2:$AQ$1002,COLUMN(C114),0),VLOOKUP($A115,未改造信息!$A$2:$AQ$1002,COLUMN(C114),0))</f>
        <v>战列舰</v>
      </c>
      <c r="D115" s="442">
        <f>IF($H115="已改造",VLOOKUP($A115+1000,改造信息!$A$2:$AQ$1002,COLUMN(D114),0),VLOOKUP($A115,未改造信息!$A$2:$AQ$1002,COLUMN(D114),0))</f>
        <v>5</v>
      </c>
      <c r="E115" s="442" t="str">
        <f>IF($H115="已改造",VLOOKUP($A115+1000,改造信息!$A$2:$AQ$1002,COLUMN(E114),0),VLOOKUP($A115,未改造信息!$A$2:$AQ$1002,COLUMN(E114),0))</f>
        <v>黎塞留</v>
      </c>
      <c r="F115" s="442" t="str">
        <f>VLOOKUP(A115,未改造信息!$A$2:$F$1000,COLUMN(F114),0)</f>
        <v>未拥有</v>
      </c>
      <c r="H115" s="442" t="str">
        <f>IF(COUNTIF(改造信息!$A$2:$A$196,A115+1000),IF(VLOOKUP(A115+1000,改造信息!$A$2:$F$502,6,0)="已拥有","已改造","尚未改造"),"未开放改造")</f>
        <v>尚未改造</v>
      </c>
      <c r="I115" s="442" t="str">
        <f t="shared" si="1"/>
        <v>E6 可建造</v>
      </c>
      <c r="J115" s="445" t="s">
        <v>92</v>
      </c>
      <c r="K115" s="442" t="str">
        <f>IF($H115="已改造",VLOOKUP($A115+1000,改造信息!$A$2:$AQ$1002,COLUMN(K114)-4,0),VLOOKUP($A115,未改造信息!$A$2:$AQ$1002,COLUMN(K114)-4,0))</f>
        <v>主力舰</v>
      </c>
      <c r="L115" s="442" t="str">
        <f>IF($H115="已改造",VLOOKUP($A115+1000,改造信息!$A$2:$AQ$1002,COLUMN(L114)-4,0),VLOOKUP($A115,未改造信息!$A$2:$AQ$1002,COLUMN(L114)-4,0))</f>
        <v>大型舰</v>
      </c>
      <c r="M115" s="442">
        <f>IF($H115="已改造",VLOOKUP($A115+1000,改造信息!$A$2:$AQ$1002,COLUMN(M114)-4,0),VLOOKUP($A115,未改造信息!$A$2:$AQ$1002,COLUMN(M114)-4,0))</f>
        <v>6</v>
      </c>
      <c r="N115" s="442">
        <f>IF($H115="已改造",VLOOKUP($A115+1000,改造信息!$A$2:$AQ$1002,COLUMN(N114)-4,0),VLOOKUP($A115,未改造信息!$A$2:$AQ$1002,COLUMN(N114)-4,0))</f>
        <v>5</v>
      </c>
      <c r="O115" s="442">
        <f>IF($H115="已改造",VLOOKUP($A115+1000,改造信息!$A$2:$AQ$1002,COLUMN(O114)-4,0),VLOOKUP($A115,未改造信息!$A$2:$AQ$1002,COLUMN(O114)-4,0))</f>
        <v>78</v>
      </c>
      <c r="P115" s="442">
        <f>IF($H115="已改造",VLOOKUP($A115+1000,改造信息!$A$2:$AQ$1002,COLUMN(P114)-4,0),VLOOKUP($A115,未改造信息!$A$2:$AQ$1002,COLUMN(P114)-4,0))</f>
        <v>2</v>
      </c>
      <c r="Q115" s="442">
        <f>IF($H115="已改造",VLOOKUP($A115+1000,改造信息!$A$2:$AQ$1002,COLUMN(Q114)-4,0),VLOOKUP($A115,未改造信息!$A$2:$AQ$1002,COLUMN(Q114)-4,0))</f>
        <v>96</v>
      </c>
      <c r="R115" s="442">
        <f>IF($H115="已改造",VLOOKUP($A115+1000,改造信息!$A$2:$AQ$1002,COLUMN(R114)-4,0),VLOOKUP($A115,未改造信息!$A$2:$AQ$1002,COLUMN(R114)-4,0))</f>
        <v>102</v>
      </c>
      <c r="S115" s="442">
        <f>IF($H115="已改造",VLOOKUP($A115+1000,改造信息!$A$2:$AQ$1002,COLUMN(S114)-4,0),VLOOKUP($A115,未改造信息!$A$2:$AQ$1002,COLUMN(S114)-4,0))</f>
        <v>0</v>
      </c>
      <c r="T115" s="442">
        <f>IF($H115="已改造",VLOOKUP($A115+1000,改造信息!$A$2:$AQ$1002,COLUMN(T114)-4,0),VLOOKUP($A115,未改造信息!$A$2:$AQ$1002,COLUMN(T114)-4,0))</f>
        <v>60</v>
      </c>
      <c r="U115" s="442">
        <f>IF($H115="已改造",VLOOKUP($A115+1000,改造信息!$A$2:$AQ$1002,COLUMN(U114)-4,0),VLOOKUP($A115,未改造信息!$A$2:$AQ$1002,COLUMN(U114)-4,0))</f>
        <v>0</v>
      </c>
      <c r="V115" s="442">
        <f>IF($H115="已改造",VLOOKUP($A115+1000,改造信息!$A$2:$AQ$1002,COLUMN(V114)-4,0),VLOOKUP($A115,未改造信息!$A$2:$AQ$1002,COLUMN(V114)-4,0))</f>
        <v>40</v>
      </c>
      <c r="W115" s="442">
        <f>IF($H115="已改造",VLOOKUP($A115+1000,改造信息!$A$2:$AQ$1002,COLUMN(W114)-4,0),VLOOKUP($A115,未改造信息!$A$2:$AQ$1002,COLUMN(W114)-4,0))</f>
        <v>51</v>
      </c>
      <c r="X115" s="442">
        <f>IF($H115="已改造",VLOOKUP($A115+1000,改造信息!$A$2:$AQ$1002,COLUMN(X114)-4,0),VLOOKUP($A115,未改造信息!$A$2:$AQ$1002,COLUMN(X114)-4,0))</f>
        <v>96</v>
      </c>
      <c r="Y115" s="442">
        <f>IF($H115="已改造",VLOOKUP($A115+1000,改造信息!$A$2:$AQ$1002,COLUMN(Y114)-4,0),VLOOKUP($A115,未改造信息!$A$2:$AQ$1002,COLUMN(Y114)-4,0))</f>
        <v>23</v>
      </c>
      <c r="Z115" s="442">
        <f>IF($H115="已改造",VLOOKUP($A115+1000,改造信息!$A$2:$AQ$1002,COLUMN(Z114)-4,0),VLOOKUP($A115,未改造信息!$A$2:$AQ$1002,COLUMN(Z114)-4,0))</f>
        <v>32</v>
      </c>
      <c r="AA115" s="442" t="str">
        <f>IF($H115="已改造",VLOOKUP($A115+1000,改造信息!$A$2:$AQ$1002,COLUMN(AA114)-4,0),VLOOKUP($A115,未改造信息!$A$2:$AQ$1002,COLUMN(AA114)-4,0))</f>
        <v>长</v>
      </c>
      <c r="AB115" s="442" t="str">
        <f>IF($H115="已改造",VLOOKUP($A115+1000,改造信息!$A$2:$AQ$1002,COLUMN(AB114)-4,0),VLOOKUP($A115,未改造信息!$A$2:$AQ$1002,COLUMN(AB114)-4,0))</f>
        <v>[3,3,3,3]</v>
      </c>
      <c r="AC115" s="442">
        <f>IF($H115="已改造",VLOOKUP($A115+1000,改造信息!$A$2:$AQ$1002,COLUMN(AC114)-4,0),VLOOKUP($A115,未改造信息!$A$2:$AQ$1002,COLUMN(AC114)-4,0))</f>
        <v>12</v>
      </c>
      <c r="AD115" s="442">
        <f>IF($H115="已改造",VLOOKUP($A115+1000,改造信息!$A$2:$AQ$1002,COLUMN(AD114)-4,0),VLOOKUP($A115,未改造信息!$A$2:$AQ$1002,COLUMN(AD114)-4,0))</f>
        <v>4</v>
      </c>
      <c r="AE115" s="446" t="str">
        <f>IF($H115="已改造",VLOOKUP($A115+1000,改造信息!$A$2:$AQ$1002,COLUMN(AE114)-4,0),VLOOKUP($A115,未改造信息!$A$2:$AQ$1002,COLUMN(AE114)-4,0))</f>
        <v>F国四联380毫米炮|F国四联380毫米炮(炸膛)</v>
      </c>
      <c r="AF115" s="445" t="s">
        <v>92</v>
      </c>
      <c r="AG115" s="445" t="s">
        <v>92</v>
      </c>
      <c r="AH115" s="442">
        <f>IF($H115="已改造",VLOOKUP($A115+1000,改造信息!$A$2:$AQ$1002,COLUMN(AH114)-6,0),VLOOKUP($A115,未改造信息!$A$2:$AQ$1002,COLUMN(AH114)-6,0))</f>
        <v>90</v>
      </c>
      <c r="AI115" s="442">
        <f>IF($H115="已改造",VLOOKUP($A115+1000,改造信息!$A$2:$AQ$1002,COLUMN(AI114)-6,0),VLOOKUP($A115,未改造信息!$A$2:$AQ$1002,COLUMN(AI114)-6,0))</f>
        <v>130</v>
      </c>
      <c r="AJ115" s="442">
        <f>IF($H115="已改造",VLOOKUP($A115+1000,改造信息!$A$2:$AQ$1002,COLUMN(AJ114)-6,0),VLOOKUP($A115,未改造信息!$A$2:$AQ$1002,COLUMN(AJ114)-6,0))</f>
        <v>4.2</v>
      </c>
      <c r="AK115" s="442">
        <f>IF($H115="已改造",VLOOKUP($A115+1000,改造信息!$A$2:$AQ$1002,COLUMN(AK114)-6,0),VLOOKUP($A115,未改造信息!$A$2:$AQ$1002,COLUMN(AK114)-6,0))</f>
        <v>8</v>
      </c>
      <c r="AL115" s="442">
        <f>IF($H115="已改造",VLOOKUP($A115+1000,改造信息!$A$2:$AQ$1002,COLUMN(AL114)-6,0),VLOOKUP($A115,未改造信息!$A$2:$AQ$1002,COLUMN(AL114)-6,0))</f>
        <v>1</v>
      </c>
      <c r="AM115" s="445" t="s">
        <v>92</v>
      </c>
      <c r="AN115" s="445" t="s">
        <v>92</v>
      </c>
      <c r="AO115" s="442">
        <f>IF($H115="已改造",VLOOKUP($A115+1000,改造信息!$A$2:$AQ$1002,COLUMN(AO114)-8,0),VLOOKUP($A115,未改造信息!$A$2:$AQ$1002,COLUMN(AO114)-8,0))</f>
        <v>50</v>
      </c>
      <c r="AP115" s="442">
        <f>IF($H115="已改造",VLOOKUP($A115+1000,改造信息!$A$2:$AQ$1002,COLUMN(AP114)-8,0),VLOOKUP($A115,未改造信息!$A$2:$AQ$1002,COLUMN(AP114)-8,0))</f>
        <v>60</v>
      </c>
      <c r="AQ115" s="442">
        <f>IF($H115="已改造",VLOOKUP($A115+1000,改造信息!$A$2:$AQ$1002,COLUMN(AQ114)-8,0),VLOOKUP($A115,未改造信息!$A$2:$AQ$1002,COLUMN(AQ114)-8,0))</f>
        <v>60</v>
      </c>
      <c r="AR115" s="442">
        <f>IF($H115="已改造",VLOOKUP($A115+1000,改造信息!$A$2:$AQ$1002,COLUMN(AR114)-8,0),VLOOKUP($A115,未改造信息!$A$2:$AQ$1002,COLUMN(AR114)-8,0))</f>
        <v>0</v>
      </c>
      <c r="AS115" s="442">
        <f>IF($H115="已改造",VLOOKUP($A115+1000,改造信息!$A$2:$AQ$1002,COLUMN(AS114)-8,0),VLOOKUP($A115,未改造信息!$A$2:$AQ$1002,COLUMN(AS114)-8,0))</f>
        <v>76</v>
      </c>
      <c r="AT115" s="442">
        <f>IF($H115="已改造",VLOOKUP($A115+1000,改造信息!$A$2:$AQ$1002,COLUMN(AT114)-8,0),VLOOKUP($A115,未改造信息!$A$2:$AQ$1002,COLUMN(AT114)-8,0))</f>
        <v>0</v>
      </c>
      <c r="AU115" s="442">
        <f>IF($H115="已改造",VLOOKUP($A115+1000,改造信息!$A$2:$AQ$1002,COLUMN(AU114)-8,0),VLOOKUP($A115,未改造信息!$A$2:$AQ$1002,COLUMN(AU114)-8,0))</f>
        <v>82</v>
      </c>
      <c r="AV115" s="442">
        <f>IF($H115="已改造",VLOOKUP($A115+1000,改造信息!$A$2:$AQ$1002,COLUMN(AV114)-8,0),VLOOKUP($A115,未改造信息!$A$2:$AQ$1002,COLUMN(AV114)-8,0))</f>
        <v>15</v>
      </c>
      <c r="AW115" s="445" t="s">
        <v>92</v>
      </c>
      <c r="AX115" s="445" t="s">
        <v>92</v>
      </c>
      <c r="AY115" s="442" t="str">
        <f>IF($H115="已改造",VLOOKUP($A115+1000,改造信息!$A$2:$AQ$1002,COLUMN(AY114)-10,0),VLOOKUP($A115,未改造信息!$A$2:$AQ$1002,COLUMN(AY114)-10,0))</f>
        <v>凯旋之歌</v>
      </c>
      <c r="AZ115" s="442">
        <f>IF($H115="已改造",VLOOKUP($A115+1000,改造信息!$A$2:$AQ$1002,COLUMN(AZ114)-10,0),VLOOKUP($A115,未改造信息!$A$2:$AQ$1002,COLUMN(AZ114)-10,0))</f>
        <v>0</v>
      </c>
      <c r="BA115" s="445" t="s">
        <v>92</v>
      </c>
      <c r="BB115" s="445" t="s">
        <v>92</v>
      </c>
      <c r="BC115" s="442" t="str">
        <f>IF($H115="尚未改造",VLOOKUP($A115,未改造信息!$A$2:$AQ$1002,COLUMN(BC114)-12,0),"0")</f>
        <v>等级75|战列核心20|铝300</v>
      </c>
      <c r="BD115" s="450">
        <f>VLOOKUP($A115,未改造信息!$A$2:$BA$1002,COLUMN(BD114)-12,0)</f>
        <v>0.222222222222222</v>
      </c>
      <c r="BE115" s="442" t="s">
        <v>106</v>
      </c>
      <c r="BF115" s="445" t="s">
        <v>92</v>
      </c>
      <c r="BG115" s="445" t="s">
        <v>92</v>
      </c>
      <c r="BH115" s="442"/>
      <c r="BI115" s="450"/>
      <c r="BK115" s="442"/>
      <c r="BL115" s="450"/>
      <c r="BN115" s="442"/>
      <c r="BO115" s="450"/>
      <c r="BQ115" s="445" t="s">
        <v>92</v>
      </c>
      <c r="BR115" s="442"/>
      <c r="BS115" s="442"/>
      <c r="BT115" s="442"/>
      <c r="BU115" s="442"/>
      <c r="BV115" s="442"/>
    </row>
    <row r="116" spans="1:74">
      <c r="A116" s="442">
        <v>114</v>
      </c>
      <c r="B116" s="442" t="str">
        <f>IF($H116="已改造",VLOOKUP($A116+1000,改造信息!$A$2:$AQ$1002,COLUMN(B115),0),VLOOKUP($A116,未改造信息!$A$2:$AQ$1002,COLUMN(B115),0))</f>
        <v>G</v>
      </c>
      <c r="C116" s="442" t="str">
        <f>IF($H116="已改造",VLOOKUP($A116+1000,改造信息!$A$2:$AQ$1002,COLUMN(C115),0),VLOOKUP($A116,未改造信息!$A$2:$AQ$1002,COLUMN(C115),0))</f>
        <v>战列巡洋舰</v>
      </c>
      <c r="D116" s="442">
        <f>IF($H116="已改造",VLOOKUP($A116+1000,改造信息!$A$2:$AQ$1002,COLUMN(D115),0),VLOOKUP($A116,未改造信息!$A$2:$AQ$1002,COLUMN(D115),0))</f>
        <v>4</v>
      </c>
      <c r="E116" s="442" t="str">
        <f>IF($H116="已改造",VLOOKUP($A116+1000,改造信息!$A$2:$AQ$1002,COLUMN(E115),0),VLOOKUP($A116,未改造信息!$A$2:$AQ$1002,COLUMN(E115),0))</f>
        <v>沙恩霍斯特</v>
      </c>
      <c r="F116" s="442" t="str">
        <f>VLOOKUP(A116,未改造信息!$A$2:$F$1000,COLUMN(F115),0)</f>
        <v>未拥有</v>
      </c>
      <c r="H116" s="442" t="str">
        <f>IF(COUNTIF(改造信息!$A$2:$A$196,A116+1000),IF(VLOOKUP(A116+1000,改造信息!$A$2:$F$502,6,0)="已拥有","已改造","尚未改造"),"未开放改造")</f>
        <v>未开放改造</v>
      </c>
      <c r="I116" s="442" t="str">
        <f t="shared" si="1"/>
        <v>E5 不推荐打捞获取</v>
      </c>
      <c r="J116" s="445" t="s">
        <v>92</v>
      </c>
      <c r="K116" s="442" t="str">
        <f>IF($H116="已改造",VLOOKUP($A116+1000,改造信息!$A$2:$AQ$1002,COLUMN(K115)-4,0),VLOOKUP($A116,未改造信息!$A$2:$AQ$1002,COLUMN(K115)-4,0))</f>
        <v>主力舰</v>
      </c>
      <c r="L116" s="442" t="str">
        <f>IF($H116="已改造",VLOOKUP($A116+1000,改造信息!$A$2:$AQ$1002,COLUMN(L115)-4,0),VLOOKUP($A116,未改造信息!$A$2:$AQ$1002,COLUMN(L115)-4,0))</f>
        <v>大型舰</v>
      </c>
      <c r="M116" s="442">
        <f>IF($H116="已改造",VLOOKUP($A116+1000,改造信息!$A$2:$AQ$1002,COLUMN(M115)-4,0),VLOOKUP($A116,未改造信息!$A$2:$AQ$1002,COLUMN(M115)-4,0))</f>
        <v>2</v>
      </c>
      <c r="N116" s="442">
        <f>IF($H116="已改造",VLOOKUP($A116+1000,改造信息!$A$2:$AQ$1002,COLUMN(N115)-4,0),VLOOKUP($A116,未改造信息!$A$2:$AQ$1002,COLUMN(N115)-4,0))</f>
        <v>2</v>
      </c>
      <c r="O116" s="442">
        <f>IF($H116="已改造",VLOOKUP($A116+1000,改造信息!$A$2:$AQ$1002,COLUMN(O115)-4,0),VLOOKUP($A116,未改造信息!$A$2:$AQ$1002,COLUMN(O115)-4,0))</f>
        <v>72</v>
      </c>
      <c r="P116" s="442">
        <f>IF($H116="已改造",VLOOKUP($A116+1000,改造信息!$A$2:$AQ$1002,COLUMN(P115)-4,0),VLOOKUP($A116,未改造信息!$A$2:$AQ$1002,COLUMN(P115)-4,0))</f>
        <v>0</v>
      </c>
      <c r="Q116" s="442">
        <f>IF($H116="已改造",VLOOKUP($A116+1000,改造信息!$A$2:$AQ$1002,COLUMN(Q115)-4,0),VLOOKUP($A116,未改造信息!$A$2:$AQ$1002,COLUMN(Q115)-4,0))</f>
        <v>81</v>
      </c>
      <c r="R116" s="442">
        <f>IF($H116="已改造",VLOOKUP($A116+1000,改造信息!$A$2:$AQ$1002,COLUMN(R115)-4,0),VLOOKUP($A116,未改造信息!$A$2:$AQ$1002,COLUMN(R115)-4,0))</f>
        <v>85</v>
      </c>
      <c r="S116" s="442">
        <f>IF($H116="已改造",VLOOKUP($A116+1000,改造信息!$A$2:$AQ$1002,COLUMN(S115)-4,0),VLOOKUP($A116,未改造信息!$A$2:$AQ$1002,COLUMN(S115)-4,0))</f>
        <v>0</v>
      </c>
      <c r="T116" s="442">
        <f>IF($H116="已改造",VLOOKUP($A116+1000,改造信息!$A$2:$AQ$1002,COLUMN(T115)-4,0),VLOOKUP($A116,未改造信息!$A$2:$AQ$1002,COLUMN(T115)-4,0))</f>
        <v>55</v>
      </c>
      <c r="U116" s="442">
        <f>IF($H116="已改造",VLOOKUP($A116+1000,改造信息!$A$2:$AQ$1002,COLUMN(U115)-4,0),VLOOKUP($A116,未改造信息!$A$2:$AQ$1002,COLUMN(U115)-4,0))</f>
        <v>0</v>
      </c>
      <c r="V116" s="442">
        <f>IF($H116="已改造",VLOOKUP($A116+1000,改造信息!$A$2:$AQ$1002,COLUMN(V115)-4,0),VLOOKUP($A116,未改造信息!$A$2:$AQ$1002,COLUMN(V115)-4,0))</f>
        <v>42</v>
      </c>
      <c r="W116" s="442">
        <f>IF($H116="已改造",VLOOKUP($A116+1000,改造信息!$A$2:$AQ$1002,COLUMN(W115)-4,0),VLOOKUP($A116,未改造信息!$A$2:$AQ$1002,COLUMN(W115)-4,0))</f>
        <v>63</v>
      </c>
      <c r="X116" s="442">
        <f>IF($H116="已改造",VLOOKUP($A116+1000,改造信息!$A$2:$AQ$1002,COLUMN(X115)-4,0),VLOOKUP($A116,未改造信息!$A$2:$AQ$1002,COLUMN(X115)-4,0))</f>
        <v>95</v>
      </c>
      <c r="Y116" s="442">
        <f>IF($H116="已改造",VLOOKUP($A116+1000,改造信息!$A$2:$AQ$1002,COLUMN(Y115)-4,0),VLOOKUP($A116,未改造信息!$A$2:$AQ$1002,COLUMN(Y115)-4,0))</f>
        <v>16</v>
      </c>
      <c r="Z116" s="442">
        <f>IF($H116="已改造",VLOOKUP($A116+1000,改造信息!$A$2:$AQ$1002,COLUMN(Z115)-4,0),VLOOKUP($A116,未改造信息!$A$2:$AQ$1002,COLUMN(Z115)-4,0))</f>
        <v>31.5</v>
      </c>
      <c r="AA116" s="442" t="str">
        <f>IF($H116="已改造",VLOOKUP($A116+1000,改造信息!$A$2:$AQ$1002,COLUMN(AA115)-4,0),VLOOKUP($A116,未改造信息!$A$2:$AQ$1002,COLUMN(AA115)-4,0))</f>
        <v>长</v>
      </c>
      <c r="AB116" s="442" t="str">
        <f>IF($H116="已改造",VLOOKUP($A116+1000,改造信息!$A$2:$AQ$1002,COLUMN(AB115)-4,0),VLOOKUP($A116,未改造信息!$A$2:$AQ$1002,COLUMN(AB115)-4,0))</f>
        <v>[3,3,3,3]</v>
      </c>
      <c r="AC116" s="442">
        <f>IF($H116="已改造",VLOOKUP($A116+1000,改造信息!$A$2:$AQ$1002,COLUMN(AC115)-4,0),VLOOKUP($A116,未改造信息!$A$2:$AQ$1002,COLUMN(AC115)-4,0))</f>
        <v>12</v>
      </c>
      <c r="AD116" s="442">
        <f>IF($H116="已改造",VLOOKUP($A116+1000,改造信息!$A$2:$AQ$1002,COLUMN(AD115)-4,0),VLOOKUP($A116,未改造信息!$A$2:$AQ$1002,COLUMN(AD115)-4,0))</f>
        <v>4</v>
      </c>
      <c r="AE116" s="446" t="str">
        <f>IF($H116="已改造",VLOOKUP($A116+1000,改造信息!$A$2:$AQ$1002,COLUMN(AE115)-4,0),VLOOKUP($A116,未改造信息!$A$2:$AQ$1002,COLUMN(AE115)-4,0))</f>
        <v>G国三联283毫米炮</v>
      </c>
      <c r="AF116" s="445" t="s">
        <v>92</v>
      </c>
      <c r="AG116" s="445" t="s">
        <v>92</v>
      </c>
      <c r="AH116" s="442">
        <f>IF($H116="已改造",VLOOKUP($A116+1000,改造信息!$A$2:$AQ$1002,COLUMN(AH115)-6,0),VLOOKUP($A116,未改造信息!$A$2:$AQ$1002,COLUMN(AH115)-6,0))</f>
        <v>70</v>
      </c>
      <c r="AI116" s="442">
        <f>IF($H116="已改造",VLOOKUP($A116+1000,改造信息!$A$2:$AQ$1002,COLUMN(AI115)-6,0),VLOOKUP($A116,未改造信息!$A$2:$AQ$1002,COLUMN(AI115)-6,0))</f>
        <v>110</v>
      </c>
      <c r="AJ116" s="442">
        <f>IF($H116="已改造",VLOOKUP($A116+1000,改造信息!$A$2:$AQ$1002,COLUMN(AJ115)-6,0),VLOOKUP($A116,未改造信息!$A$2:$AQ$1002,COLUMN(AJ115)-6,0))</f>
        <v>2.88</v>
      </c>
      <c r="AK116" s="442">
        <f>IF($H116="已改造",VLOOKUP($A116+1000,改造信息!$A$2:$AQ$1002,COLUMN(AK115)-6,0),VLOOKUP($A116,未改造信息!$A$2:$AQ$1002,COLUMN(AK115)-6,0))</f>
        <v>6</v>
      </c>
      <c r="AL116" s="442">
        <f>IF($H116="已改造",VLOOKUP($A116+1000,改造信息!$A$2:$AQ$1002,COLUMN(AL115)-6,0),VLOOKUP($A116,未改造信息!$A$2:$AQ$1002,COLUMN(AL115)-6,0))</f>
        <v>0.75</v>
      </c>
      <c r="AM116" s="445" t="s">
        <v>92</v>
      </c>
      <c r="AN116" s="445" t="s">
        <v>92</v>
      </c>
      <c r="AO116" s="442">
        <f>IF($H116="已改造",VLOOKUP($A116+1000,改造信息!$A$2:$AQ$1002,COLUMN(AO115)-8,0),VLOOKUP($A116,未改造信息!$A$2:$AQ$1002,COLUMN(AO115)-8,0))</f>
        <v>40</v>
      </c>
      <c r="AP116" s="442">
        <f>IF($H116="已改造",VLOOKUP($A116+1000,改造信息!$A$2:$AQ$1002,COLUMN(AP115)-8,0),VLOOKUP($A116,未改造信息!$A$2:$AQ$1002,COLUMN(AP115)-8,0))</f>
        <v>50</v>
      </c>
      <c r="AQ116" s="442">
        <f>IF($H116="已改造",VLOOKUP($A116+1000,改造信息!$A$2:$AQ$1002,COLUMN(AQ115)-8,0),VLOOKUP($A116,未改造信息!$A$2:$AQ$1002,COLUMN(AQ115)-8,0))</f>
        <v>40</v>
      </c>
      <c r="AR116" s="442">
        <f>IF($H116="已改造",VLOOKUP($A116+1000,改造信息!$A$2:$AQ$1002,COLUMN(AR115)-8,0),VLOOKUP($A116,未改造信息!$A$2:$AQ$1002,COLUMN(AR115)-8,0))</f>
        <v>0</v>
      </c>
      <c r="AS116" s="442">
        <f>IF($H116="已改造",VLOOKUP($A116+1000,改造信息!$A$2:$AQ$1002,COLUMN(AS115)-8,0),VLOOKUP($A116,未改造信息!$A$2:$AQ$1002,COLUMN(AS115)-8,0))</f>
        <v>56</v>
      </c>
      <c r="AT116" s="442">
        <f>IF($H116="已改造",VLOOKUP($A116+1000,改造信息!$A$2:$AQ$1002,COLUMN(AT115)-8,0),VLOOKUP($A116,未改造信息!$A$2:$AQ$1002,COLUMN(AT115)-8,0))</f>
        <v>0</v>
      </c>
      <c r="AU116" s="442">
        <f>IF($H116="已改造",VLOOKUP($A116+1000,改造信息!$A$2:$AQ$1002,COLUMN(AU115)-8,0),VLOOKUP($A116,未改造信息!$A$2:$AQ$1002,COLUMN(AU115)-8,0))</f>
        <v>74</v>
      </c>
      <c r="AV116" s="442">
        <f>IF($H116="已改造",VLOOKUP($A116+1000,改造信息!$A$2:$AQ$1002,COLUMN(AV115)-8,0),VLOOKUP($A116,未改造信息!$A$2:$AQ$1002,COLUMN(AV115)-8,0))</f>
        <v>13</v>
      </c>
      <c r="AW116" s="445" t="s">
        <v>92</v>
      </c>
      <c r="AX116" s="445" t="s">
        <v>92</v>
      </c>
      <c r="AY116" s="442">
        <f>IF($H116="已改造",VLOOKUP($A116+1000,改造信息!$A$2:$AQ$1002,COLUMN(AY115)-10,0),VLOOKUP($A116,未改造信息!$A$2:$AQ$1002,COLUMN(AY115)-10,0))</f>
        <v>0</v>
      </c>
      <c r="AZ116" s="442">
        <f>IF($H116="已改造",VLOOKUP($A116+1000,改造信息!$A$2:$AQ$1002,COLUMN(AZ115)-10,0),VLOOKUP($A116,未改造信息!$A$2:$AQ$1002,COLUMN(AZ115)-10,0))</f>
        <v>0</v>
      </c>
      <c r="BA116" s="445" t="s">
        <v>92</v>
      </c>
      <c r="BB116" s="445" t="s">
        <v>92</v>
      </c>
      <c r="BC116" s="442" t="str">
        <f>IF($H116="尚未改造",VLOOKUP($A116,未改造信息!$A$2:$AQ$1002,COLUMN(BC115)-12,0),"0")</f>
        <v>0</v>
      </c>
      <c r="BD116" s="442">
        <f>VLOOKUP($A116,未改造信息!$A$2:$BA$1002,COLUMN(BD115)-12,0)</f>
        <v>0</v>
      </c>
      <c r="BE116" s="442" t="s">
        <v>95</v>
      </c>
      <c r="BF116" s="445" t="s">
        <v>92</v>
      </c>
      <c r="BG116" s="445" t="s">
        <v>92</v>
      </c>
      <c r="BH116" s="442"/>
      <c r="BI116" s="442"/>
      <c r="BK116" s="442"/>
      <c r="BL116" s="442"/>
      <c r="BN116" s="442"/>
      <c r="BO116" s="442"/>
      <c r="BQ116" s="445" t="s">
        <v>92</v>
      </c>
      <c r="BR116" s="442"/>
      <c r="BS116" s="442"/>
      <c r="BT116" s="442"/>
      <c r="BU116" s="442"/>
      <c r="BV116" s="442"/>
    </row>
    <row r="117" spans="1:74">
      <c r="A117" s="442">
        <v>115</v>
      </c>
      <c r="B117" s="442" t="str">
        <f>IF($H117="已改造",VLOOKUP($A117+1000,改造信息!$A$2:$AQ$1002,COLUMN(B116),0),VLOOKUP($A117,未改造信息!$A$2:$AQ$1002,COLUMN(B116),0))</f>
        <v>G</v>
      </c>
      <c r="C117" s="442" t="str">
        <f>IF($H117="已改造",VLOOKUP($A117+1000,改造信息!$A$2:$AQ$1002,COLUMN(C116),0),VLOOKUP($A117,未改造信息!$A$2:$AQ$1002,COLUMN(C116),0))</f>
        <v>战列巡洋舰</v>
      </c>
      <c r="D117" s="442">
        <f>IF($H117="已改造",VLOOKUP($A117+1000,改造信息!$A$2:$AQ$1002,COLUMN(D116),0),VLOOKUP($A117,未改造信息!$A$2:$AQ$1002,COLUMN(D116),0))</f>
        <v>4</v>
      </c>
      <c r="E117" s="442" t="str">
        <f>IF($H117="已改造",VLOOKUP($A117+1000,改造信息!$A$2:$AQ$1002,COLUMN(E116),0),VLOOKUP($A117,未改造信息!$A$2:$AQ$1002,COLUMN(E116),0))</f>
        <v>格奈森瑙</v>
      </c>
      <c r="F117" s="442" t="str">
        <f>VLOOKUP(A117,未改造信息!$A$2:$F$1000,COLUMN(F116),0)</f>
        <v>未拥有</v>
      </c>
      <c r="H117" s="442" t="str">
        <f>IF(COUNTIF(改造信息!$A$2:$A$196,A117+1000),IF(VLOOKUP(A117+1000,改造信息!$A$2:$F$502,6,0)="已拥有","已改造","尚未改造"),"未开放改造")</f>
        <v>未开放改造</v>
      </c>
      <c r="I117" s="442" t="str">
        <f t="shared" si="1"/>
        <v>仅打捞可获取</v>
      </c>
      <c r="J117" s="445" t="s">
        <v>92</v>
      </c>
      <c r="K117" s="442" t="str">
        <f>IF($H117="已改造",VLOOKUP($A117+1000,改造信息!$A$2:$AQ$1002,COLUMN(K116)-4,0),VLOOKUP($A117,未改造信息!$A$2:$AQ$1002,COLUMN(K116)-4,0))</f>
        <v>主力舰</v>
      </c>
      <c r="L117" s="442" t="str">
        <f>IF($H117="已改造",VLOOKUP($A117+1000,改造信息!$A$2:$AQ$1002,COLUMN(L116)-4,0),VLOOKUP($A117,未改造信息!$A$2:$AQ$1002,COLUMN(L116)-4,0))</f>
        <v>大型舰</v>
      </c>
      <c r="M117" s="442">
        <f>IF($H117="已改造",VLOOKUP($A117+1000,改造信息!$A$2:$AQ$1002,COLUMN(M116)-4,0),VLOOKUP($A117,未改造信息!$A$2:$AQ$1002,COLUMN(M116)-4,0))</f>
        <v>2</v>
      </c>
      <c r="N117" s="442">
        <f>IF($H117="已改造",VLOOKUP($A117+1000,改造信息!$A$2:$AQ$1002,COLUMN(N116)-4,0),VLOOKUP($A117,未改造信息!$A$2:$AQ$1002,COLUMN(N116)-4,0))</f>
        <v>2</v>
      </c>
      <c r="O117" s="442">
        <f>IF($H117="已改造",VLOOKUP($A117+1000,改造信息!$A$2:$AQ$1002,COLUMN(O116)-4,0),VLOOKUP($A117,未改造信息!$A$2:$AQ$1002,COLUMN(O116)-4,0))</f>
        <v>72</v>
      </c>
      <c r="P117" s="442">
        <f>IF($H117="已改造",VLOOKUP($A117+1000,改造信息!$A$2:$AQ$1002,COLUMN(P116)-4,0),VLOOKUP($A117,未改造信息!$A$2:$AQ$1002,COLUMN(P116)-4,0))</f>
        <v>0</v>
      </c>
      <c r="Q117" s="442">
        <f>IF($H117="已改造",VLOOKUP($A117+1000,改造信息!$A$2:$AQ$1002,COLUMN(Q116)-4,0),VLOOKUP($A117,未改造信息!$A$2:$AQ$1002,COLUMN(Q116)-4,0))</f>
        <v>81</v>
      </c>
      <c r="R117" s="442">
        <f>IF($H117="已改造",VLOOKUP($A117+1000,改造信息!$A$2:$AQ$1002,COLUMN(R116)-4,0),VLOOKUP($A117,未改造信息!$A$2:$AQ$1002,COLUMN(R116)-4,0))</f>
        <v>85</v>
      </c>
      <c r="S117" s="442">
        <f>IF($H117="已改造",VLOOKUP($A117+1000,改造信息!$A$2:$AQ$1002,COLUMN(S116)-4,0),VLOOKUP($A117,未改造信息!$A$2:$AQ$1002,COLUMN(S116)-4,0))</f>
        <v>0</v>
      </c>
      <c r="T117" s="442">
        <f>IF($H117="已改造",VLOOKUP($A117+1000,改造信息!$A$2:$AQ$1002,COLUMN(T116)-4,0),VLOOKUP($A117,未改造信息!$A$2:$AQ$1002,COLUMN(T116)-4,0))</f>
        <v>55</v>
      </c>
      <c r="U117" s="442">
        <f>IF($H117="已改造",VLOOKUP($A117+1000,改造信息!$A$2:$AQ$1002,COLUMN(U116)-4,0),VLOOKUP($A117,未改造信息!$A$2:$AQ$1002,COLUMN(U116)-4,0))</f>
        <v>0</v>
      </c>
      <c r="V117" s="442">
        <f>IF($H117="已改造",VLOOKUP($A117+1000,改造信息!$A$2:$AQ$1002,COLUMN(V116)-4,0),VLOOKUP($A117,未改造信息!$A$2:$AQ$1002,COLUMN(V116)-4,0))</f>
        <v>42</v>
      </c>
      <c r="W117" s="442">
        <f>IF($H117="已改造",VLOOKUP($A117+1000,改造信息!$A$2:$AQ$1002,COLUMN(W116)-4,0),VLOOKUP($A117,未改造信息!$A$2:$AQ$1002,COLUMN(W116)-4,0))</f>
        <v>63</v>
      </c>
      <c r="X117" s="442">
        <f>IF($H117="已改造",VLOOKUP($A117+1000,改造信息!$A$2:$AQ$1002,COLUMN(X116)-4,0),VLOOKUP($A117,未改造信息!$A$2:$AQ$1002,COLUMN(X116)-4,0))</f>
        <v>95</v>
      </c>
      <c r="Y117" s="442">
        <f>IF($H117="已改造",VLOOKUP($A117+1000,改造信息!$A$2:$AQ$1002,COLUMN(Y116)-4,0),VLOOKUP($A117,未改造信息!$A$2:$AQ$1002,COLUMN(Y116)-4,0))</f>
        <v>10</v>
      </c>
      <c r="Z117" s="442">
        <f>IF($H117="已改造",VLOOKUP($A117+1000,改造信息!$A$2:$AQ$1002,COLUMN(Z116)-4,0),VLOOKUP($A117,未改造信息!$A$2:$AQ$1002,COLUMN(Z116)-4,0))</f>
        <v>31.5</v>
      </c>
      <c r="AA117" s="442" t="str">
        <f>IF($H117="已改造",VLOOKUP($A117+1000,改造信息!$A$2:$AQ$1002,COLUMN(AA116)-4,0),VLOOKUP($A117,未改造信息!$A$2:$AQ$1002,COLUMN(AA116)-4,0))</f>
        <v>长</v>
      </c>
      <c r="AB117" s="442" t="str">
        <f>IF($H117="已改造",VLOOKUP($A117+1000,改造信息!$A$2:$AQ$1002,COLUMN(AB116)-4,0),VLOOKUP($A117,未改造信息!$A$2:$AQ$1002,COLUMN(AB116)-4,0))</f>
        <v>[3,3,3,3]</v>
      </c>
      <c r="AC117" s="442">
        <f>IF($H117="已改造",VLOOKUP($A117+1000,改造信息!$A$2:$AQ$1002,COLUMN(AC116)-4,0),VLOOKUP($A117,未改造信息!$A$2:$AQ$1002,COLUMN(AC116)-4,0))</f>
        <v>12</v>
      </c>
      <c r="AD117" s="442">
        <f>IF($H117="已改造",VLOOKUP($A117+1000,改造信息!$A$2:$AQ$1002,COLUMN(AD116)-4,0),VLOOKUP($A117,未改造信息!$A$2:$AQ$1002,COLUMN(AD116)-4,0))</f>
        <v>4</v>
      </c>
      <c r="AE117" s="446" t="str">
        <f>IF($H117="已改造",VLOOKUP($A117+1000,改造信息!$A$2:$AQ$1002,COLUMN(AE116)-4,0),VLOOKUP($A117,未改造信息!$A$2:$AQ$1002,COLUMN(AE116)-4,0))</f>
        <v>G国三联283毫米炮</v>
      </c>
      <c r="AF117" s="445" t="s">
        <v>92</v>
      </c>
      <c r="AG117" s="445" t="s">
        <v>92</v>
      </c>
      <c r="AH117" s="442">
        <f>IF($H117="已改造",VLOOKUP($A117+1000,改造信息!$A$2:$AQ$1002,COLUMN(AH116)-6,0),VLOOKUP($A117,未改造信息!$A$2:$AQ$1002,COLUMN(AH116)-6,0))</f>
        <v>70</v>
      </c>
      <c r="AI117" s="442">
        <f>IF($H117="已改造",VLOOKUP($A117+1000,改造信息!$A$2:$AQ$1002,COLUMN(AI116)-6,0),VLOOKUP($A117,未改造信息!$A$2:$AQ$1002,COLUMN(AI116)-6,0))</f>
        <v>110</v>
      </c>
      <c r="AJ117" s="442">
        <f>IF($H117="已改造",VLOOKUP($A117+1000,改造信息!$A$2:$AQ$1002,COLUMN(AJ116)-6,0),VLOOKUP($A117,未改造信息!$A$2:$AQ$1002,COLUMN(AJ116)-6,0))</f>
        <v>2.88</v>
      </c>
      <c r="AK117" s="442">
        <f>IF($H117="已改造",VLOOKUP($A117+1000,改造信息!$A$2:$AQ$1002,COLUMN(AK116)-6,0),VLOOKUP($A117,未改造信息!$A$2:$AQ$1002,COLUMN(AK116)-6,0))</f>
        <v>6</v>
      </c>
      <c r="AL117" s="442">
        <f>IF($H117="已改造",VLOOKUP($A117+1000,改造信息!$A$2:$AQ$1002,COLUMN(AL116)-6,0),VLOOKUP($A117,未改造信息!$A$2:$AQ$1002,COLUMN(AL116)-6,0))</f>
        <v>0.75</v>
      </c>
      <c r="AM117" s="445" t="s">
        <v>92</v>
      </c>
      <c r="AN117" s="445" t="s">
        <v>92</v>
      </c>
      <c r="AO117" s="442">
        <f>IF($H117="已改造",VLOOKUP($A117+1000,改造信息!$A$2:$AQ$1002,COLUMN(AO116)-8,0),VLOOKUP($A117,未改造信息!$A$2:$AQ$1002,COLUMN(AO116)-8,0))</f>
        <v>40</v>
      </c>
      <c r="AP117" s="442">
        <f>IF($H117="已改造",VLOOKUP($A117+1000,改造信息!$A$2:$AQ$1002,COLUMN(AP116)-8,0),VLOOKUP($A117,未改造信息!$A$2:$AQ$1002,COLUMN(AP116)-8,0))</f>
        <v>50</v>
      </c>
      <c r="AQ117" s="442">
        <f>IF($H117="已改造",VLOOKUP($A117+1000,改造信息!$A$2:$AQ$1002,COLUMN(AQ116)-8,0),VLOOKUP($A117,未改造信息!$A$2:$AQ$1002,COLUMN(AQ116)-8,0))</f>
        <v>40</v>
      </c>
      <c r="AR117" s="442">
        <f>IF($H117="已改造",VLOOKUP($A117+1000,改造信息!$A$2:$AQ$1002,COLUMN(AR116)-8,0),VLOOKUP($A117,未改造信息!$A$2:$AQ$1002,COLUMN(AR116)-8,0))</f>
        <v>0</v>
      </c>
      <c r="AS117" s="442">
        <f>IF($H117="已改造",VLOOKUP($A117+1000,改造信息!$A$2:$AQ$1002,COLUMN(AS116)-8,0),VLOOKUP($A117,未改造信息!$A$2:$AQ$1002,COLUMN(AS116)-8,0))</f>
        <v>56</v>
      </c>
      <c r="AT117" s="442">
        <f>IF($H117="已改造",VLOOKUP($A117+1000,改造信息!$A$2:$AQ$1002,COLUMN(AT116)-8,0),VLOOKUP($A117,未改造信息!$A$2:$AQ$1002,COLUMN(AT116)-8,0))</f>
        <v>0</v>
      </c>
      <c r="AU117" s="442">
        <f>IF($H117="已改造",VLOOKUP($A117+1000,改造信息!$A$2:$AQ$1002,COLUMN(AU116)-8,0),VLOOKUP($A117,未改造信息!$A$2:$AQ$1002,COLUMN(AU116)-8,0))</f>
        <v>74</v>
      </c>
      <c r="AV117" s="442">
        <f>IF($H117="已改造",VLOOKUP($A117+1000,改造信息!$A$2:$AQ$1002,COLUMN(AV116)-8,0),VLOOKUP($A117,未改造信息!$A$2:$AQ$1002,COLUMN(AV116)-8,0))</f>
        <v>13</v>
      </c>
      <c r="AW117" s="445" t="s">
        <v>92</v>
      </c>
      <c r="AX117" s="445" t="s">
        <v>92</v>
      </c>
      <c r="AY117" s="442">
        <f>IF($H117="已改造",VLOOKUP($A117+1000,改造信息!$A$2:$AQ$1002,COLUMN(AY116)-10,0),VLOOKUP($A117,未改造信息!$A$2:$AQ$1002,COLUMN(AY116)-10,0))</f>
        <v>0</v>
      </c>
      <c r="AZ117" s="442">
        <f>IF($H117="已改造",VLOOKUP($A117+1000,改造信息!$A$2:$AQ$1002,COLUMN(AZ116)-10,0),VLOOKUP($A117,未改造信息!$A$2:$AQ$1002,COLUMN(AZ116)-10,0))</f>
        <v>0</v>
      </c>
      <c r="BA117" s="445" t="s">
        <v>92</v>
      </c>
      <c r="BB117" s="445" t="s">
        <v>92</v>
      </c>
      <c r="BC117" s="442" t="str">
        <f>IF($H117="尚未改造",VLOOKUP($A117,未改造信息!$A$2:$AQ$1002,COLUMN(BC116)-12,0),"0")</f>
        <v>0</v>
      </c>
      <c r="BD117" s="442">
        <f>VLOOKUP($A117,未改造信息!$A$2:$BA$1002,COLUMN(BD116)-12,0)</f>
        <v>0</v>
      </c>
      <c r="BE117" s="442" t="s">
        <v>94</v>
      </c>
      <c r="BF117" s="445" t="s">
        <v>92</v>
      </c>
      <c r="BG117" s="445" t="s">
        <v>92</v>
      </c>
      <c r="BH117" s="442"/>
      <c r="BI117" s="442"/>
      <c r="BK117" s="442"/>
      <c r="BL117" s="442"/>
      <c r="BN117" s="442"/>
      <c r="BO117" s="442"/>
      <c r="BQ117" s="445" t="s">
        <v>92</v>
      </c>
      <c r="BR117" s="442"/>
      <c r="BS117" s="442"/>
      <c r="BT117" s="442"/>
      <c r="BU117" s="442"/>
      <c r="BV117" s="442"/>
    </row>
    <row r="118" spans="1:74">
      <c r="A118" s="442">
        <v>117</v>
      </c>
      <c r="B118" s="442" t="str">
        <f>IF($H118="已改造",VLOOKUP($A118+1000,改造信息!$A$2:$AQ$1002,COLUMN(B117),0),VLOOKUP($A118,未改造信息!$A$2:$AQ$1002,COLUMN(B117),0))</f>
        <v>J</v>
      </c>
      <c r="C118" s="442" t="str">
        <f>IF($H118="已改造",VLOOKUP($A118+1000,改造信息!$A$2:$AQ$1002,COLUMN(C117),0),VLOOKUP($A118,未改造信息!$A$2:$AQ$1002,COLUMN(C117),0))</f>
        <v>装甲航母</v>
      </c>
      <c r="D118" s="442">
        <f>IF($H118="已改造",VLOOKUP($A118+1000,改造信息!$A$2:$AQ$1002,COLUMN(D117),0),VLOOKUP($A118,未改造信息!$A$2:$AQ$1002,COLUMN(D117),0))</f>
        <v>5</v>
      </c>
      <c r="E118" s="442" t="str">
        <f>IF($H118="已改造",VLOOKUP($A118+1000,改造信息!$A$2:$AQ$1002,COLUMN(E117),0),VLOOKUP($A118,未改造信息!$A$2:$AQ$1002,COLUMN(E117),0))</f>
        <v>大凤</v>
      </c>
      <c r="F118" s="442" t="str">
        <f>VLOOKUP(A118,未改造信息!$A$2:$F$1000,COLUMN(F117),0)</f>
        <v>未拥有</v>
      </c>
      <c r="H118" s="442" t="str">
        <f>IF(COUNTIF(改造信息!$A$2:$A$196,A118+1000),IF(VLOOKUP(A118+1000,改造信息!$A$2:$F$502,6,0)="已拥有","已改造","尚未改造"),"未开放改造")</f>
        <v>尚未改造</v>
      </c>
      <c r="I118" s="442" t="str">
        <f t="shared" si="1"/>
        <v>E5 可建造</v>
      </c>
      <c r="J118" s="445" t="s">
        <v>92</v>
      </c>
      <c r="K118" s="442" t="str">
        <f>IF($H118="已改造",VLOOKUP($A118+1000,改造信息!$A$2:$AQ$1002,COLUMN(K117)-4,0),VLOOKUP($A118,未改造信息!$A$2:$AQ$1002,COLUMN(K117)-4,0))</f>
        <v>主力舰</v>
      </c>
      <c r="L118" s="442" t="str">
        <f>IF($H118="已改造",VLOOKUP($A118+1000,改造信息!$A$2:$AQ$1002,COLUMN(L117)-4,0),VLOOKUP($A118,未改造信息!$A$2:$AQ$1002,COLUMN(L117)-4,0))</f>
        <v>大型舰</v>
      </c>
      <c r="M118" s="442">
        <f>IF($H118="已改造",VLOOKUP($A118+1000,改造信息!$A$2:$AQ$1002,COLUMN(M117)-4,0),VLOOKUP($A118,未改造信息!$A$2:$AQ$1002,COLUMN(M117)-4,0))</f>
        <v>3</v>
      </c>
      <c r="N118" s="442">
        <f>IF($H118="已改造",VLOOKUP($A118+1000,改造信息!$A$2:$AQ$1002,COLUMN(N117)-4,0),VLOOKUP($A118,未改造信息!$A$2:$AQ$1002,COLUMN(N117)-4,0))</f>
        <v>3</v>
      </c>
      <c r="O118" s="442">
        <f>IF($H118="已改造",VLOOKUP($A118+1000,改造信息!$A$2:$AQ$1002,COLUMN(O117)-4,0),VLOOKUP($A118,未改造信息!$A$2:$AQ$1002,COLUMN(O117)-4,0))</f>
        <v>67</v>
      </c>
      <c r="P118" s="442">
        <f>IF($H118="已改造",VLOOKUP($A118+1000,改造信息!$A$2:$AQ$1002,COLUMN(P117)-4,0),VLOOKUP($A118,未改造信息!$A$2:$AQ$1002,COLUMN(P117)-4,0))</f>
        <v>1</v>
      </c>
      <c r="Q118" s="442">
        <f>IF($H118="已改造",VLOOKUP($A118+1000,改造信息!$A$2:$AQ$1002,COLUMN(Q117)-4,0),VLOOKUP($A118,未改造信息!$A$2:$AQ$1002,COLUMN(Q117)-4,0))</f>
        <v>40</v>
      </c>
      <c r="R118" s="442">
        <f>IF($H118="已改造",VLOOKUP($A118+1000,改造信息!$A$2:$AQ$1002,COLUMN(R117)-4,0),VLOOKUP($A118,未改造信息!$A$2:$AQ$1002,COLUMN(R117)-4,0))</f>
        <v>85</v>
      </c>
      <c r="S118" s="442">
        <f>IF($H118="已改造",VLOOKUP($A118+1000,改造信息!$A$2:$AQ$1002,COLUMN(S117)-4,0),VLOOKUP($A118,未改造信息!$A$2:$AQ$1002,COLUMN(S117)-4,0))</f>
        <v>0</v>
      </c>
      <c r="T118" s="442">
        <f>IF($H118="已改造",VLOOKUP($A118+1000,改造信息!$A$2:$AQ$1002,COLUMN(T117)-4,0),VLOOKUP($A118,未改造信息!$A$2:$AQ$1002,COLUMN(T117)-4,0))</f>
        <v>70</v>
      </c>
      <c r="U118" s="442">
        <f>IF($H118="已改造",VLOOKUP($A118+1000,改造信息!$A$2:$AQ$1002,COLUMN(U117)-4,0),VLOOKUP($A118,未改造信息!$A$2:$AQ$1002,COLUMN(U117)-4,0))</f>
        <v>0</v>
      </c>
      <c r="V118" s="442">
        <f>IF($H118="已改造",VLOOKUP($A118+1000,改造信息!$A$2:$AQ$1002,COLUMN(V117)-4,0),VLOOKUP($A118,未改造信息!$A$2:$AQ$1002,COLUMN(V117)-4,0))</f>
        <v>72</v>
      </c>
      <c r="W118" s="442">
        <f>IF($H118="已改造",VLOOKUP($A118+1000,改造信息!$A$2:$AQ$1002,COLUMN(W117)-4,0),VLOOKUP($A118,未改造信息!$A$2:$AQ$1002,COLUMN(W117)-4,0))</f>
        <v>57</v>
      </c>
      <c r="X118" s="442">
        <f>IF($H118="已改造",VLOOKUP($A118+1000,改造信息!$A$2:$AQ$1002,COLUMN(X117)-4,0),VLOOKUP($A118,未改造信息!$A$2:$AQ$1002,COLUMN(X117)-4,0))</f>
        <v>85</v>
      </c>
      <c r="Y118" s="442">
        <f>IF($H118="已改造",VLOOKUP($A118+1000,改造信息!$A$2:$AQ$1002,COLUMN(Y117)-4,0),VLOOKUP($A118,未改造信息!$A$2:$AQ$1002,COLUMN(Y117)-4,0))</f>
        <v>5</v>
      </c>
      <c r="Z118" s="442">
        <f>IF($H118="已改造",VLOOKUP($A118+1000,改造信息!$A$2:$AQ$1002,COLUMN(Z117)-4,0),VLOOKUP($A118,未改造信息!$A$2:$AQ$1002,COLUMN(Z117)-4,0))</f>
        <v>33</v>
      </c>
      <c r="AA118" s="442" t="str">
        <f>IF($H118="已改造",VLOOKUP($A118+1000,改造信息!$A$2:$AQ$1002,COLUMN(AA117)-4,0),VLOOKUP($A118,未改造信息!$A$2:$AQ$1002,COLUMN(AA117)-4,0))</f>
        <v>短</v>
      </c>
      <c r="AB118" s="442" t="str">
        <f>IF($H118="已改造",VLOOKUP($A118+1000,改造信息!$A$2:$AQ$1002,COLUMN(AB117)-4,0),VLOOKUP($A118,未改造信息!$A$2:$AQ$1002,COLUMN(AB117)-4,0))</f>
        <v>[18,24,12,6]</v>
      </c>
      <c r="AC118" s="442">
        <f>IF($H118="已改造",VLOOKUP($A118+1000,改造信息!$A$2:$AQ$1002,COLUMN(AC117)-4,0),VLOOKUP($A118,未改造信息!$A$2:$AQ$1002,COLUMN(AC117)-4,0))</f>
        <v>60</v>
      </c>
      <c r="AD118" s="442">
        <f>IF($H118="已改造",VLOOKUP($A118+1000,改造信息!$A$2:$AQ$1002,COLUMN(AD117)-4,0),VLOOKUP($A118,未改造信息!$A$2:$AQ$1002,COLUMN(AD117)-4,0))</f>
        <v>4</v>
      </c>
      <c r="AE118" s="446" t="str">
        <f>IF($H118="已改造",VLOOKUP($A118+1000,改造信息!$A$2:$AQ$1002,COLUMN(AE117)-4,0),VLOOKUP($A118,未改造信息!$A$2:$AQ$1002,COLUMN(AE117)-4,0))</f>
        <v>零战62型|彗星|天山</v>
      </c>
      <c r="AF118" s="445" t="s">
        <v>92</v>
      </c>
      <c r="AG118" s="445" t="s">
        <v>92</v>
      </c>
      <c r="AH118" s="442">
        <f>IF($H118="已改造",VLOOKUP($A118+1000,改造信息!$A$2:$AQ$1002,COLUMN(AH117)-6,0),VLOOKUP($A118,未改造信息!$A$2:$AQ$1002,COLUMN(AH117)-6,0))</f>
        <v>70</v>
      </c>
      <c r="AI118" s="442">
        <f>IF($H118="已改造",VLOOKUP($A118+1000,改造信息!$A$2:$AQ$1002,COLUMN(AI117)-6,0),VLOOKUP($A118,未改造信息!$A$2:$AQ$1002,COLUMN(AI117)-6,0))</f>
        <v>65</v>
      </c>
      <c r="AJ118" s="442">
        <f>IF($H118="已改造",VLOOKUP($A118+1000,改造信息!$A$2:$AQ$1002,COLUMN(AJ117)-6,0),VLOOKUP($A118,未改造信息!$A$2:$AQ$1002,COLUMN(AJ117)-6,0))</f>
        <v>2.88</v>
      </c>
      <c r="AK118" s="442">
        <f>IF($H118="已改造",VLOOKUP($A118+1000,改造信息!$A$2:$AQ$1002,COLUMN(AK117)-6,0),VLOOKUP($A118,未改造信息!$A$2:$AQ$1002,COLUMN(AK117)-6,0))</f>
        <v>5.4</v>
      </c>
      <c r="AL118" s="442">
        <f>IF($H118="已改造",VLOOKUP($A118+1000,改造信息!$A$2:$AQ$1002,COLUMN(AL117)-6,0),VLOOKUP($A118,未改造信息!$A$2:$AQ$1002,COLUMN(AL117)-6,0))</f>
        <v>1</v>
      </c>
      <c r="AM118" s="445" t="s">
        <v>92</v>
      </c>
      <c r="AN118" s="445" t="s">
        <v>92</v>
      </c>
      <c r="AO118" s="442">
        <f>IF($H118="已改造",VLOOKUP($A118+1000,改造信息!$A$2:$AQ$1002,COLUMN(AO117)-8,0),VLOOKUP($A118,未改造信息!$A$2:$AQ$1002,COLUMN(AO117)-8,0))</f>
        <v>20</v>
      </c>
      <c r="AP118" s="442">
        <f>IF($H118="已改造",VLOOKUP($A118+1000,改造信息!$A$2:$AQ$1002,COLUMN(AP117)-8,0),VLOOKUP($A118,未改造信息!$A$2:$AQ$1002,COLUMN(AP117)-8,0))</f>
        <v>20</v>
      </c>
      <c r="AQ118" s="442">
        <f>IF($H118="已改造",VLOOKUP($A118+1000,改造信息!$A$2:$AQ$1002,COLUMN(AQ117)-8,0),VLOOKUP($A118,未改造信息!$A$2:$AQ$1002,COLUMN(AQ117)-8,0))</f>
        <v>40</v>
      </c>
      <c r="AR118" s="442">
        <f>IF($H118="已改造",VLOOKUP($A118+1000,改造信息!$A$2:$AQ$1002,COLUMN(AR117)-8,0),VLOOKUP($A118,未改造信息!$A$2:$AQ$1002,COLUMN(AR117)-8,0))</f>
        <v>10</v>
      </c>
      <c r="AS118" s="442">
        <f>IF($H118="已改造",VLOOKUP($A118+1000,改造信息!$A$2:$AQ$1002,COLUMN(AS117)-8,0),VLOOKUP($A118,未改造信息!$A$2:$AQ$1002,COLUMN(AS117)-8,0))</f>
        <v>0</v>
      </c>
      <c r="AT118" s="442">
        <f>IF($H118="已改造",VLOOKUP($A118+1000,改造信息!$A$2:$AQ$1002,COLUMN(AT117)-8,0),VLOOKUP($A118,未改造信息!$A$2:$AQ$1002,COLUMN(AT117)-8,0))</f>
        <v>0</v>
      </c>
      <c r="AU118" s="442">
        <f>IF($H118="已改造",VLOOKUP($A118+1000,改造信息!$A$2:$AQ$1002,COLUMN(AU117)-8,0),VLOOKUP($A118,未改造信息!$A$2:$AQ$1002,COLUMN(AU117)-8,0))</f>
        <v>25</v>
      </c>
      <c r="AV118" s="442">
        <f>IF($H118="已改造",VLOOKUP($A118+1000,改造信息!$A$2:$AQ$1002,COLUMN(AV117)-8,0),VLOOKUP($A118,未改造信息!$A$2:$AQ$1002,COLUMN(AV117)-8,0))</f>
        <v>44</v>
      </c>
      <c r="AW118" s="445" t="s">
        <v>92</v>
      </c>
      <c r="AX118" s="445" t="s">
        <v>92</v>
      </c>
      <c r="AY118" s="442">
        <f>IF($H118="已改造",VLOOKUP($A118+1000,改造信息!$A$2:$AQ$1002,COLUMN(AY117)-10,0),VLOOKUP($A118,未改造信息!$A$2:$AQ$1002,COLUMN(AY117)-10,0))</f>
        <v>0</v>
      </c>
      <c r="AZ118" s="442">
        <f>IF($H118="已改造",VLOOKUP($A118+1000,改造信息!$A$2:$AQ$1002,COLUMN(AZ117)-10,0),VLOOKUP($A118,未改造信息!$A$2:$AQ$1002,COLUMN(AZ117)-10,0))</f>
        <v>0</v>
      </c>
      <c r="BA118" s="445" t="s">
        <v>92</v>
      </c>
      <c r="BB118" s="445" t="s">
        <v>92</v>
      </c>
      <c r="BC118" s="442" t="str">
        <f>IF($H118="尚未改造",VLOOKUP($A118,未改造信息!$A$2:$AQ$1002,COLUMN(BC117)-12,0),"0")</f>
        <v>等级75|航母核心20|油200|钢2000|铝2000</v>
      </c>
      <c r="BD118" s="450">
        <f>VLOOKUP($A118,未改造信息!$A$2:$BA$1002,COLUMN(BD117)-12,0)</f>
        <v>0.173611111111111</v>
      </c>
      <c r="BE118" s="442" t="s">
        <v>96</v>
      </c>
      <c r="BF118" s="445" t="s">
        <v>92</v>
      </c>
      <c r="BG118" s="445" t="s">
        <v>92</v>
      </c>
      <c r="BH118" s="442"/>
      <c r="BI118" s="450"/>
      <c r="BK118" s="442"/>
      <c r="BL118" s="450"/>
      <c r="BN118" s="442"/>
      <c r="BO118" s="450"/>
      <c r="BQ118" s="445" t="s">
        <v>92</v>
      </c>
      <c r="BR118" s="442"/>
      <c r="BS118" s="442"/>
      <c r="BT118" s="442"/>
      <c r="BU118" s="442"/>
      <c r="BV118" s="442"/>
    </row>
    <row r="119" spans="1:74">
      <c r="A119" s="442">
        <v>118</v>
      </c>
      <c r="B119" s="442" t="str">
        <f>IF($H119="已改造",VLOOKUP($A119+1000,改造信息!$A$2:$AQ$1002,COLUMN(B118),0),VLOOKUP($A119,未改造信息!$A$2:$AQ$1002,COLUMN(B118),0))</f>
        <v>G</v>
      </c>
      <c r="C119" s="442" t="str">
        <f>IF($H119="已改造",VLOOKUP($A119+1000,改造信息!$A$2:$AQ$1002,COLUMN(C118),0),VLOOKUP($A119,未改造信息!$A$2:$AQ$1002,COLUMN(C118),0))</f>
        <v>航空母舰</v>
      </c>
      <c r="D119" s="442">
        <f>IF($H119="已改造",VLOOKUP($A119+1000,改造信息!$A$2:$AQ$1002,COLUMN(D118),0),VLOOKUP($A119,未改造信息!$A$2:$AQ$1002,COLUMN(D118),0))</f>
        <v>4</v>
      </c>
      <c r="E119" s="442" t="str">
        <f>IF($H119="已改造",VLOOKUP($A119+1000,改造信息!$A$2:$AQ$1002,COLUMN(E118),0),VLOOKUP($A119,未改造信息!$A$2:$AQ$1002,COLUMN(E118),0))</f>
        <v>齐柏林伯爵</v>
      </c>
      <c r="F119" s="442" t="str">
        <f>VLOOKUP(A119,未改造信息!$A$2:$F$1000,COLUMN(F118),0)</f>
        <v>未拥有</v>
      </c>
      <c r="H119" s="442" t="str">
        <f>IF(COUNTIF(改造信息!$A$2:$A$196,A119+1000),IF(VLOOKUP(A119+1000,改造信息!$A$2:$F$502,6,0)="已拥有","已改造","尚未改造"),"未开放改造")</f>
        <v>尚未改造</v>
      </c>
      <c r="I119" s="442" t="str">
        <f t="shared" si="1"/>
        <v>E6 不推荐打捞获取</v>
      </c>
      <c r="J119" s="445" t="s">
        <v>92</v>
      </c>
      <c r="K119" s="442" t="str">
        <f>IF($H119="已改造",VLOOKUP($A119+1000,改造信息!$A$2:$AQ$1002,COLUMN(K118)-4,0),VLOOKUP($A119,未改造信息!$A$2:$AQ$1002,COLUMN(K118)-4,0))</f>
        <v>主力舰</v>
      </c>
      <c r="L119" s="442" t="str">
        <f>IF($H119="已改造",VLOOKUP($A119+1000,改造信息!$A$2:$AQ$1002,COLUMN(L118)-4,0),VLOOKUP($A119,未改造信息!$A$2:$AQ$1002,COLUMN(L118)-4,0))</f>
        <v>大型舰</v>
      </c>
      <c r="M119" s="442">
        <f>IF($H119="已改造",VLOOKUP($A119+1000,改造信息!$A$2:$AQ$1002,COLUMN(M118)-4,0),VLOOKUP($A119,未改造信息!$A$2:$AQ$1002,COLUMN(M118)-4,0))</f>
        <v>3</v>
      </c>
      <c r="N119" s="442">
        <f>IF($H119="已改造",VLOOKUP($A119+1000,改造信息!$A$2:$AQ$1002,COLUMN(N118)-4,0),VLOOKUP($A119,未改造信息!$A$2:$AQ$1002,COLUMN(N118)-4,0))</f>
        <v>3</v>
      </c>
      <c r="O119" s="442">
        <f>IF($H119="已改造",VLOOKUP($A119+1000,改造信息!$A$2:$AQ$1002,COLUMN(O118)-4,0),VLOOKUP($A119,未改造信息!$A$2:$AQ$1002,COLUMN(O118)-4,0))</f>
        <v>52</v>
      </c>
      <c r="P119" s="442">
        <f>IF($H119="已改造",VLOOKUP($A119+1000,改造信息!$A$2:$AQ$1002,COLUMN(P118)-4,0),VLOOKUP($A119,未改造信息!$A$2:$AQ$1002,COLUMN(P118)-4,0))</f>
        <v>0</v>
      </c>
      <c r="Q119" s="442">
        <f>IF($H119="已改造",VLOOKUP($A119+1000,改造信息!$A$2:$AQ$1002,COLUMN(Q118)-4,0),VLOOKUP($A119,未改造信息!$A$2:$AQ$1002,COLUMN(Q118)-4,0))</f>
        <v>35</v>
      </c>
      <c r="R119" s="442">
        <f>IF($H119="已改造",VLOOKUP($A119+1000,改造信息!$A$2:$AQ$1002,COLUMN(R118)-4,0),VLOOKUP($A119,未改造信息!$A$2:$AQ$1002,COLUMN(R118)-4,0))</f>
        <v>58</v>
      </c>
      <c r="S119" s="442">
        <f>IF($H119="已改造",VLOOKUP($A119+1000,改造信息!$A$2:$AQ$1002,COLUMN(S118)-4,0),VLOOKUP($A119,未改造信息!$A$2:$AQ$1002,COLUMN(S118)-4,0))</f>
        <v>0</v>
      </c>
      <c r="T119" s="442">
        <f>IF($H119="已改造",VLOOKUP($A119+1000,改造信息!$A$2:$AQ$1002,COLUMN(T118)-4,0),VLOOKUP($A119,未改造信息!$A$2:$AQ$1002,COLUMN(T118)-4,0))</f>
        <v>66</v>
      </c>
      <c r="U119" s="442">
        <f>IF($H119="已改造",VLOOKUP($A119+1000,改造信息!$A$2:$AQ$1002,COLUMN(U118)-4,0),VLOOKUP($A119,未改造信息!$A$2:$AQ$1002,COLUMN(U118)-4,0))</f>
        <v>0</v>
      </c>
      <c r="V119" s="442">
        <f>IF($H119="已改造",VLOOKUP($A119+1000,改造信息!$A$2:$AQ$1002,COLUMN(V118)-4,0),VLOOKUP($A119,未改造信息!$A$2:$AQ$1002,COLUMN(V118)-4,0))</f>
        <v>65</v>
      </c>
      <c r="W119" s="442">
        <f>IF($H119="已改造",VLOOKUP($A119+1000,改造信息!$A$2:$AQ$1002,COLUMN(W118)-4,0),VLOOKUP($A119,未改造信息!$A$2:$AQ$1002,COLUMN(W118)-4,0))</f>
        <v>54</v>
      </c>
      <c r="X119" s="442">
        <f>IF($H119="已改造",VLOOKUP($A119+1000,改造信息!$A$2:$AQ$1002,COLUMN(X118)-4,0),VLOOKUP($A119,未改造信息!$A$2:$AQ$1002,COLUMN(X118)-4,0))</f>
        <v>95</v>
      </c>
      <c r="Y119" s="442">
        <f>IF($H119="已改造",VLOOKUP($A119+1000,改造信息!$A$2:$AQ$1002,COLUMN(Y118)-4,0),VLOOKUP($A119,未改造信息!$A$2:$AQ$1002,COLUMN(Y118)-4,0))</f>
        <v>6</v>
      </c>
      <c r="Z119" s="442">
        <f>IF($H119="已改造",VLOOKUP($A119+1000,改造信息!$A$2:$AQ$1002,COLUMN(Z118)-4,0),VLOOKUP($A119,未改造信息!$A$2:$AQ$1002,COLUMN(Z118)-4,0))</f>
        <v>35</v>
      </c>
      <c r="AA119" s="442" t="str">
        <f>IF($H119="已改造",VLOOKUP($A119+1000,改造信息!$A$2:$AQ$1002,COLUMN(AA118)-4,0),VLOOKUP($A119,未改造信息!$A$2:$AQ$1002,COLUMN(AA118)-4,0))</f>
        <v>短</v>
      </c>
      <c r="AB119" s="442" t="str">
        <f>IF($H119="已改造",VLOOKUP($A119+1000,改造信息!$A$2:$AQ$1002,COLUMN(AB118)-4,0),VLOOKUP($A119,未改造信息!$A$2:$AQ$1002,COLUMN(AB118)-4,0))</f>
        <v>[12,15,15,6]</v>
      </c>
      <c r="AC119" s="442">
        <f>IF($H119="已改造",VLOOKUP($A119+1000,改造信息!$A$2:$AQ$1002,COLUMN(AC118)-4,0),VLOOKUP($A119,未改造信息!$A$2:$AQ$1002,COLUMN(AC118)-4,0))</f>
        <v>48</v>
      </c>
      <c r="AD119" s="442">
        <f>IF($H119="已改造",VLOOKUP($A119+1000,改造信息!$A$2:$AQ$1002,COLUMN(AD118)-4,0),VLOOKUP($A119,未改造信息!$A$2:$AQ$1002,COLUMN(AD118)-4,0))</f>
        <v>4</v>
      </c>
      <c r="AE119" s="446" t="str">
        <f>IF($H119="已改造",VLOOKUP($A119+1000,改造信息!$A$2:$AQ$1002,COLUMN(AE118)-4,0),VLOOKUP($A119,未改造信息!$A$2:$AQ$1002,COLUMN(AE118)-4,0))</f>
        <v>BF109T|Ju-87C斯图卡|改良型动力系统</v>
      </c>
      <c r="AF119" s="445" t="s">
        <v>92</v>
      </c>
      <c r="AG119" s="445" t="s">
        <v>92</v>
      </c>
      <c r="AH119" s="442">
        <f>IF($H119="已改造",VLOOKUP($A119+1000,改造信息!$A$2:$AQ$1002,COLUMN(AH118)-6,0),VLOOKUP($A119,未改造信息!$A$2:$AQ$1002,COLUMN(AH118)-6,0))</f>
        <v>50</v>
      </c>
      <c r="AI119" s="442">
        <f>IF($H119="已改造",VLOOKUP($A119+1000,改造信息!$A$2:$AQ$1002,COLUMN(AI118)-6,0),VLOOKUP($A119,未改造信息!$A$2:$AQ$1002,COLUMN(AI118)-6,0))</f>
        <v>55</v>
      </c>
      <c r="AJ119" s="442">
        <f>IF($H119="已改造",VLOOKUP($A119+1000,改造信息!$A$2:$AQ$1002,COLUMN(AJ118)-6,0),VLOOKUP($A119,未改造信息!$A$2:$AQ$1002,COLUMN(AJ118)-6,0))</f>
        <v>2.08</v>
      </c>
      <c r="AK119" s="442">
        <f>IF($H119="已改造",VLOOKUP($A119+1000,改造信息!$A$2:$AQ$1002,COLUMN(AK118)-6,0),VLOOKUP($A119,未改造信息!$A$2:$AQ$1002,COLUMN(AK118)-6,0))</f>
        <v>4.3</v>
      </c>
      <c r="AL119" s="442">
        <f>IF($H119="已改造",VLOOKUP($A119+1000,改造信息!$A$2:$AQ$1002,COLUMN(AL118)-6,0),VLOOKUP($A119,未改造信息!$A$2:$AQ$1002,COLUMN(AL118)-6,0))</f>
        <v>1</v>
      </c>
      <c r="AM119" s="445" t="s">
        <v>92</v>
      </c>
      <c r="AN119" s="445" t="s">
        <v>92</v>
      </c>
      <c r="AO119" s="442">
        <f>IF($H119="已改造",VLOOKUP($A119+1000,改造信息!$A$2:$AQ$1002,COLUMN(AO118)-8,0),VLOOKUP($A119,未改造信息!$A$2:$AQ$1002,COLUMN(AO118)-8,0))</f>
        <v>30</v>
      </c>
      <c r="AP119" s="442">
        <f>IF($H119="已改造",VLOOKUP($A119+1000,改造信息!$A$2:$AQ$1002,COLUMN(AP118)-8,0),VLOOKUP($A119,未改造信息!$A$2:$AQ$1002,COLUMN(AP118)-8,0))</f>
        <v>40</v>
      </c>
      <c r="AQ119" s="442">
        <f>IF($H119="已改造",VLOOKUP($A119+1000,改造信息!$A$2:$AQ$1002,COLUMN(AQ118)-8,0),VLOOKUP($A119,未改造信息!$A$2:$AQ$1002,COLUMN(AQ118)-8,0))</f>
        <v>60</v>
      </c>
      <c r="AR119" s="442">
        <f>IF($H119="已改造",VLOOKUP($A119+1000,改造信息!$A$2:$AQ$1002,COLUMN(AR118)-8,0),VLOOKUP($A119,未改造信息!$A$2:$AQ$1002,COLUMN(AR118)-8,0))</f>
        <v>40</v>
      </c>
      <c r="AS119" s="442">
        <f>IF($H119="已改造",VLOOKUP($A119+1000,改造信息!$A$2:$AQ$1002,COLUMN(AS118)-8,0),VLOOKUP($A119,未改造信息!$A$2:$AQ$1002,COLUMN(AS118)-8,0))</f>
        <v>0</v>
      </c>
      <c r="AT119" s="442">
        <f>IF($H119="已改造",VLOOKUP($A119+1000,改造信息!$A$2:$AQ$1002,COLUMN(AT118)-8,0),VLOOKUP($A119,未改造信息!$A$2:$AQ$1002,COLUMN(AT118)-8,0))</f>
        <v>0</v>
      </c>
      <c r="AU119" s="442">
        <f>IF($H119="已改造",VLOOKUP($A119+1000,改造信息!$A$2:$AQ$1002,COLUMN(AU118)-8,0),VLOOKUP($A119,未改造信息!$A$2:$AQ$1002,COLUMN(AU118)-8,0))</f>
        <v>20</v>
      </c>
      <c r="AV119" s="442">
        <f>IF($H119="已改造",VLOOKUP($A119+1000,改造信息!$A$2:$AQ$1002,COLUMN(AV118)-8,0),VLOOKUP($A119,未改造信息!$A$2:$AQ$1002,COLUMN(AV118)-8,0))</f>
        <v>36</v>
      </c>
      <c r="AW119" s="445" t="s">
        <v>92</v>
      </c>
      <c r="AX119" s="445" t="s">
        <v>92</v>
      </c>
      <c r="AY119" s="442">
        <f>IF($H119="已改造",VLOOKUP($A119+1000,改造信息!$A$2:$AQ$1002,COLUMN(AY118)-10,0),VLOOKUP($A119,未改造信息!$A$2:$AQ$1002,COLUMN(AY118)-10,0))</f>
        <v>0</v>
      </c>
      <c r="AZ119" s="442">
        <f>IF($H119="已改造",VLOOKUP($A119+1000,改造信息!$A$2:$AQ$1002,COLUMN(AZ118)-10,0),VLOOKUP($A119,未改造信息!$A$2:$AQ$1002,COLUMN(AZ118)-10,0))</f>
        <v>0</v>
      </c>
      <c r="BA119" s="445" t="s">
        <v>92</v>
      </c>
      <c r="BB119" s="445" t="s">
        <v>92</v>
      </c>
      <c r="BC119" s="446" t="str">
        <f>IF($H119="尚未改造",VLOOKUP($A119,未改造信息!$A$2:$AQ$1002,COLUMN(BC118)-12,0),"0")</f>
        <v>等级70|航母核心18|油200|钢2300|铝1800</v>
      </c>
      <c r="BD119" s="442">
        <f>VLOOKUP($A119,未改造信息!$A$2:$BA$1002,COLUMN(BD118)-12,0)</f>
        <v>0</v>
      </c>
      <c r="BE119" s="442" t="s">
        <v>101</v>
      </c>
      <c r="BF119" s="445" t="s">
        <v>92</v>
      </c>
      <c r="BG119" s="445" t="s">
        <v>92</v>
      </c>
      <c r="BH119" s="446"/>
      <c r="BI119" s="442"/>
      <c r="BK119" s="446"/>
      <c r="BL119" s="442"/>
      <c r="BN119" s="446"/>
      <c r="BO119" s="442"/>
      <c r="BQ119" s="445" t="s">
        <v>92</v>
      </c>
      <c r="BR119" s="442"/>
      <c r="BS119" s="442"/>
      <c r="BT119" s="442"/>
      <c r="BU119" s="442"/>
      <c r="BV119" s="442"/>
    </row>
    <row r="120" spans="1:74">
      <c r="A120" s="442">
        <v>119</v>
      </c>
      <c r="B120" s="442" t="str">
        <f>IF($H120="已改造",VLOOKUP($A120+1000,改造信息!$A$2:$AQ$1002,COLUMN(B119),0),VLOOKUP($A120,未改造信息!$A$2:$AQ$1002,COLUMN(B119),0))</f>
        <v>E</v>
      </c>
      <c r="C120" s="442" t="str">
        <f>IF($H120="已改造",VLOOKUP($A120+1000,改造信息!$A$2:$AQ$1002,COLUMN(C119),0),VLOOKUP($A120,未改造信息!$A$2:$AQ$1002,COLUMN(C119),0))</f>
        <v>航空母舰</v>
      </c>
      <c r="D120" s="442">
        <f>IF($H120="已改造",VLOOKUP($A120+1000,改造信息!$A$2:$AQ$1002,COLUMN(D119),0),VLOOKUP($A120,未改造信息!$A$2:$AQ$1002,COLUMN(D119),0))</f>
        <v>5</v>
      </c>
      <c r="E120" s="442" t="str">
        <f>IF($H120="已改造",VLOOKUP($A120+1000,改造信息!$A$2:$AQ$1002,COLUMN(E119),0),VLOOKUP($A120,未改造信息!$A$2:$AQ$1002,COLUMN(E119),0))</f>
        <v>皇家方舟</v>
      </c>
      <c r="F120" s="442" t="str">
        <f>VLOOKUP(A120,未改造信息!$A$2:$F$1000,COLUMN(F119),0)</f>
        <v>未拥有</v>
      </c>
      <c r="H120" s="442" t="str">
        <f>IF(COUNTIF(改造信息!$A$2:$A$196,A120+1000),IF(VLOOKUP(A120+1000,改造信息!$A$2:$F$502,6,0)="已拥有","已改造","尚未改造"),"未开放改造")</f>
        <v>未开放改造</v>
      </c>
      <c r="I120" s="442" t="str">
        <f t="shared" si="1"/>
        <v>E6 可建造</v>
      </c>
      <c r="J120" s="445" t="s">
        <v>92</v>
      </c>
      <c r="K120" s="442" t="str">
        <f>IF($H120="已改造",VLOOKUP($A120+1000,改造信息!$A$2:$AQ$1002,COLUMN(K119)-4,0),VLOOKUP($A120,未改造信息!$A$2:$AQ$1002,COLUMN(K119)-4,0))</f>
        <v>主力舰</v>
      </c>
      <c r="L120" s="442" t="str">
        <f>IF($H120="已改造",VLOOKUP($A120+1000,改造信息!$A$2:$AQ$1002,COLUMN(L119)-4,0),VLOOKUP($A120,未改造信息!$A$2:$AQ$1002,COLUMN(L119)-4,0))</f>
        <v>大型舰</v>
      </c>
      <c r="M120" s="442">
        <f>IF($H120="已改造",VLOOKUP($A120+1000,改造信息!$A$2:$AQ$1002,COLUMN(M119)-4,0),VLOOKUP($A120,未改造信息!$A$2:$AQ$1002,COLUMN(M119)-4,0))</f>
        <v>4</v>
      </c>
      <c r="N120" s="442">
        <f>IF($H120="已改造",VLOOKUP($A120+1000,改造信息!$A$2:$AQ$1002,COLUMN(N119)-4,0),VLOOKUP($A120,未改造信息!$A$2:$AQ$1002,COLUMN(N119)-4,0))</f>
        <v>4</v>
      </c>
      <c r="O120" s="442">
        <f>IF($H120="已改造",VLOOKUP($A120+1000,改造信息!$A$2:$AQ$1002,COLUMN(O119)-4,0),VLOOKUP($A120,未改造信息!$A$2:$AQ$1002,COLUMN(O119)-4,0))</f>
        <v>48</v>
      </c>
      <c r="P120" s="442">
        <f>IF($H120="已改造",VLOOKUP($A120+1000,改造信息!$A$2:$AQ$1002,COLUMN(P119)-4,0),VLOOKUP($A120,未改造信息!$A$2:$AQ$1002,COLUMN(P119)-4,0))</f>
        <v>0</v>
      </c>
      <c r="Q120" s="442">
        <f>IF($H120="已改造",VLOOKUP($A120+1000,改造信息!$A$2:$AQ$1002,COLUMN(Q119)-4,0),VLOOKUP($A120,未改造信息!$A$2:$AQ$1002,COLUMN(Q119)-4,0))</f>
        <v>40</v>
      </c>
      <c r="R120" s="442">
        <f>IF($H120="已改造",VLOOKUP($A120+1000,改造信息!$A$2:$AQ$1002,COLUMN(R119)-4,0),VLOOKUP($A120,未改造信息!$A$2:$AQ$1002,COLUMN(R119)-4,0))</f>
        <v>61</v>
      </c>
      <c r="S120" s="442">
        <f>IF($H120="已改造",VLOOKUP($A120+1000,改造信息!$A$2:$AQ$1002,COLUMN(S119)-4,0),VLOOKUP($A120,未改造信息!$A$2:$AQ$1002,COLUMN(S119)-4,0))</f>
        <v>0</v>
      </c>
      <c r="T120" s="442">
        <f>IF($H120="已改造",VLOOKUP($A120+1000,改造信息!$A$2:$AQ$1002,COLUMN(T119)-4,0),VLOOKUP($A120,未改造信息!$A$2:$AQ$1002,COLUMN(T119)-4,0))</f>
        <v>77</v>
      </c>
      <c r="U120" s="442">
        <f>IF($H120="已改造",VLOOKUP($A120+1000,改造信息!$A$2:$AQ$1002,COLUMN(U119)-4,0),VLOOKUP($A120,未改造信息!$A$2:$AQ$1002,COLUMN(U119)-4,0))</f>
        <v>0</v>
      </c>
      <c r="V120" s="442">
        <f>IF($H120="已改造",VLOOKUP($A120+1000,改造信息!$A$2:$AQ$1002,COLUMN(V119)-4,0),VLOOKUP($A120,未改造信息!$A$2:$AQ$1002,COLUMN(V119)-4,0))</f>
        <v>67</v>
      </c>
      <c r="W120" s="442">
        <f>IF($H120="已改造",VLOOKUP($A120+1000,改造信息!$A$2:$AQ$1002,COLUMN(W119)-4,0),VLOOKUP($A120,未改造信息!$A$2:$AQ$1002,COLUMN(W119)-4,0))</f>
        <v>51</v>
      </c>
      <c r="X120" s="442">
        <f>IF($H120="已改造",VLOOKUP($A120+1000,改造信息!$A$2:$AQ$1002,COLUMN(X119)-4,0),VLOOKUP($A120,未改造信息!$A$2:$AQ$1002,COLUMN(X119)-4,0))</f>
        <v>96</v>
      </c>
      <c r="Y120" s="442">
        <f>IF($H120="已改造",VLOOKUP($A120+1000,改造信息!$A$2:$AQ$1002,COLUMN(Y119)-4,0),VLOOKUP($A120,未改造信息!$A$2:$AQ$1002,COLUMN(Y119)-4,0))</f>
        <v>15</v>
      </c>
      <c r="Z120" s="442">
        <f>IF($H120="已改造",VLOOKUP($A120+1000,改造信息!$A$2:$AQ$1002,COLUMN(Z119)-4,0),VLOOKUP($A120,未改造信息!$A$2:$AQ$1002,COLUMN(Z119)-4,0))</f>
        <v>31</v>
      </c>
      <c r="AA120" s="442" t="str">
        <f>IF($H120="已改造",VLOOKUP($A120+1000,改造信息!$A$2:$AQ$1002,COLUMN(AA119)-4,0),VLOOKUP($A120,未改造信息!$A$2:$AQ$1002,COLUMN(AA119)-4,0))</f>
        <v>短</v>
      </c>
      <c r="AB120" s="442" t="str">
        <f>IF($H120="已改造",VLOOKUP($A120+1000,改造信息!$A$2:$AQ$1002,COLUMN(AB119)-4,0),VLOOKUP($A120,未改造信息!$A$2:$AQ$1002,COLUMN(AB119)-4,0))</f>
        <v>[18,18,24,12]</v>
      </c>
      <c r="AC120" s="442">
        <f>IF($H120="已改造",VLOOKUP($A120+1000,改造信息!$A$2:$AQ$1002,COLUMN(AC119)-4,0),VLOOKUP($A120,未改造信息!$A$2:$AQ$1002,COLUMN(AC119)-4,0))</f>
        <v>72</v>
      </c>
      <c r="AD120" s="442">
        <f>IF($H120="已改造",VLOOKUP($A120+1000,改造信息!$A$2:$AQ$1002,COLUMN(AD119)-4,0),VLOOKUP($A120,未改造信息!$A$2:$AQ$1002,COLUMN(AD119)-4,0))</f>
        <v>4</v>
      </c>
      <c r="AE120" s="446" t="str">
        <f>IF($H120="已改造",VLOOKUP($A120+1000,改造信息!$A$2:$AQ$1002,COLUMN(AE119)-4,0),VLOOKUP($A120,未改造信息!$A$2:$AQ$1002,COLUMN(AE119)-4,0))</f>
        <v>剑鱼|海燕</v>
      </c>
      <c r="AF120" s="445" t="s">
        <v>92</v>
      </c>
      <c r="AG120" s="445" t="s">
        <v>92</v>
      </c>
      <c r="AH120" s="442">
        <f>IF($H120="已改造",VLOOKUP($A120+1000,改造信息!$A$2:$AQ$1002,COLUMN(AH119)-6,0),VLOOKUP($A120,未改造信息!$A$2:$AQ$1002,COLUMN(AH119)-6,0))</f>
        <v>50</v>
      </c>
      <c r="AI120" s="442">
        <f>IF($H120="已改造",VLOOKUP($A120+1000,改造信息!$A$2:$AQ$1002,COLUMN(AI119)-6,0),VLOOKUP($A120,未改造信息!$A$2:$AQ$1002,COLUMN(AI119)-6,0))</f>
        <v>60</v>
      </c>
      <c r="AJ120" s="442">
        <f>IF($H120="已改造",VLOOKUP($A120+1000,改造信息!$A$2:$AQ$1002,COLUMN(AJ119)-6,0),VLOOKUP($A120,未改造信息!$A$2:$AQ$1002,COLUMN(AJ119)-6,0))</f>
        <v>2.08</v>
      </c>
      <c r="AK120" s="442">
        <f>IF($H120="已改造",VLOOKUP($A120+1000,改造信息!$A$2:$AQ$1002,COLUMN(AK119)-6,0),VLOOKUP($A120,未改造信息!$A$2:$AQ$1002,COLUMN(AK119)-6,0))</f>
        <v>3.9</v>
      </c>
      <c r="AL120" s="442">
        <f>IF($H120="已改造",VLOOKUP($A120+1000,改造信息!$A$2:$AQ$1002,COLUMN(AL119)-6,0),VLOOKUP($A120,未改造信息!$A$2:$AQ$1002,COLUMN(AL119)-6,0))</f>
        <v>1</v>
      </c>
      <c r="AM120" s="445" t="s">
        <v>92</v>
      </c>
      <c r="AN120" s="445" t="s">
        <v>92</v>
      </c>
      <c r="AO120" s="442">
        <f>IF($H120="已改造",VLOOKUP($A120+1000,改造信息!$A$2:$AQ$1002,COLUMN(AO119)-8,0),VLOOKUP($A120,未改造信息!$A$2:$AQ$1002,COLUMN(AO119)-8,0))</f>
        <v>30</v>
      </c>
      <c r="AP120" s="442">
        <f>IF($H120="已改造",VLOOKUP($A120+1000,改造信息!$A$2:$AQ$1002,COLUMN(AP119)-8,0),VLOOKUP($A120,未改造信息!$A$2:$AQ$1002,COLUMN(AP119)-8,0))</f>
        <v>40</v>
      </c>
      <c r="AQ120" s="442">
        <f>IF($H120="已改造",VLOOKUP($A120+1000,改造信息!$A$2:$AQ$1002,COLUMN(AQ119)-8,0),VLOOKUP($A120,未改造信息!$A$2:$AQ$1002,COLUMN(AQ119)-8,0))</f>
        <v>60</v>
      </c>
      <c r="AR120" s="442">
        <f>IF($H120="已改造",VLOOKUP($A120+1000,改造信息!$A$2:$AQ$1002,COLUMN(AR119)-8,0),VLOOKUP($A120,未改造信息!$A$2:$AQ$1002,COLUMN(AR119)-8,0))</f>
        <v>40</v>
      </c>
      <c r="AS120" s="442">
        <f>IF($H120="已改造",VLOOKUP($A120+1000,改造信息!$A$2:$AQ$1002,COLUMN(AS119)-8,0),VLOOKUP($A120,未改造信息!$A$2:$AQ$1002,COLUMN(AS119)-8,0))</f>
        <v>3</v>
      </c>
      <c r="AT120" s="442">
        <f>IF($H120="已改造",VLOOKUP($A120+1000,改造信息!$A$2:$AQ$1002,COLUMN(AT119)-8,0),VLOOKUP($A120,未改造信息!$A$2:$AQ$1002,COLUMN(AT119)-8,0))</f>
        <v>0</v>
      </c>
      <c r="AU120" s="442">
        <f>IF($H120="已改造",VLOOKUP($A120+1000,改造信息!$A$2:$AQ$1002,COLUMN(AU119)-8,0),VLOOKUP($A120,未改造信息!$A$2:$AQ$1002,COLUMN(AU119)-8,0))</f>
        <v>18</v>
      </c>
      <c r="AV120" s="442">
        <f>IF($H120="已改造",VLOOKUP($A120+1000,改造信息!$A$2:$AQ$1002,COLUMN(AV119)-8,0),VLOOKUP($A120,未改造信息!$A$2:$AQ$1002,COLUMN(AV119)-8,0))</f>
        <v>58</v>
      </c>
      <c r="AW120" s="445" t="s">
        <v>92</v>
      </c>
      <c r="AX120" s="445" t="s">
        <v>92</v>
      </c>
      <c r="AY120" s="442" t="str">
        <f>IF($H120="已改造",VLOOKUP($A120+1000,改造信息!$A$2:$AQ$1002,COLUMN(AY119)-10,0),VLOOKUP($A120,未改造信息!$A$2:$AQ$1002,COLUMN(AY119)-10,0))</f>
        <v>精准打击</v>
      </c>
      <c r="AZ120" s="442">
        <f>IF($H120="已改造",VLOOKUP($A120+1000,改造信息!$A$2:$AQ$1002,COLUMN(AZ119)-10,0),VLOOKUP($A120,未改造信息!$A$2:$AQ$1002,COLUMN(AZ119)-10,0))</f>
        <v>0</v>
      </c>
      <c r="BA120" s="445" t="s">
        <v>92</v>
      </c>
      <c r="BB120" s="445" t="s">
        <v>92</v>
      </c>
      <c r="BC120" s="442" t="str">
        <f>IF($H120="尚未改造",VLOOKUP($A120,未改造信息!$A$2:$AQ$1002,COLUMN(BC119)-12,0),"0")</f>
        <v>0</v>
      </c>
      <c r="BD120" s="450">
        <f>VLOOKUP($A120,未改造信息!$A$2:$BA$1002,COLUMN(BD119)-12,0)</f>
        <v>0.163194444444444</v>
      </c>
      <c r="BE120" s="442" t="s">
        <v>106</v>
      </c>
      <c r="BF120" s="445" t="s">
        <v>92</v>
      </c>
      <c r="BG120" s="445" t="s">
        <v>92</v>
      </c>
      <c r="BH120" s="442"/>
      <c r="BI120" s="450"/>
      <c r="BK120" s="442"/>
      <c r="BL120" s="450"/>
      <c r="BN120" s="442"/>
      <c r="BO120" s="450"/>
      <c r="BQ120" s="445" t="s">
        <v>92</v>
      </c>
      <c r="BR120" s="442"/>
      <c r="BS120" s="442"/>
      <c r="BT120" s="442"/>
      <c r="BU120" s="442"/>
      <c r="BV120" s="442"/>
    </row>
    <row r="121" spans="1:74">
      <c r="A121" s="442">
        <v>120</v>
      </c>
      <c r="B121" s="442" t="str">
        <f>IF($H121="已改造",VLOOKUP($A121+1000,改造信息!$A$2:$AQ$1002,COLUMN(B120),0),VLOOKUP($A121,未改造信息!$A$2:$AQ$1002,COLUMN(B120),0))</f>
        <v>U</v>
      </c>
      <c r="C121" s="442" t="str">
        <f>IF($H121="已改造",VLOOKUP($A121+1000,改造信息!$A$2:$AQ$1002,COLUMN(C120),0),VLOOKUP($A121,未改造信息!$A$2:$AQ$1002,COLUMN(C120),0))</f>
        <v>航空母舰</v>
      </c>
      <c r="D121" s="442">
        <f>IF($H121="已改造",VLOOKUP($A121+1000,改造信息!$A$2:$AQ$1002,COLUMN(D120),0),VLOOKUP($A121,未改造信息!$A$2:$AQ$1002,COLUMN(D120),0))</f>
        <v>4</v>
      </c>
      <c r="E121" s="442" t="str">
        <f>IF($H121="已改造",VLOOKUP($A121+1000,改造信息!$A$2:$AQ$1002,COLUMN(E120),0),VLOOKUP($A121,未改造信息!$A$2:$AQ$1002,COLUMN(E120),0))</f>
        <v>约克城</v>
      </c>
      <c r="F121" s="442" t="str">
        <f>VLOOKUP(A121,未改造信息!$A$2:$F$1000,COLUMN(F120),0)</f>
        <v>未拥有</v>
      </c>
      <c r="H121" s="442" t="str">
        <f>IF(COUNTIF(改造信息!$A$2:$A$196,A121+1000),IF(VLOOKUP(A121+1000,改造信息!$A$2:$F$502,6,0)="已拥有","已改造","尚未改造"),"未开放改造")</f>
        <v>尚未改造</v>
      </c>
      <c r="I121" s="442" t="str">
        <f t="shared" si="1"/>
        <v>E6 不推荐打捞获取</v>
      </c>
      <c r="J121" s="445" t="s">
        <v>92</v>
      </c>
      <c r="K121" s="442" t="str">
        <f>IF($H121="已改造",VLOOKUP($A121+1000,改造信息!$A$2:$AQ$1002,COLUMN(K120)-4,0),VLOOKUP($A121,未改造信息!$A$2:$AQ$1002,COLUMN(K120)-4,0))</f>
        <v>主力舰</v>
      </c>
      <c r="L121" s="442" t="str">
        <f>IF($H121="已改造",VLOOKUP($A121+1000,改造信息!$A$2:$AQ$1002,COLUMN(L120)-4,0),VLOOKUP($A121,未改造信息!$A$2:$AQ$1002,COLUMN(L120)-4,0))</f>
        <v>大型舰</v>
      </c>
      <c r="M121" s="442">
        <f>IF($H121="已改造",VLOOKUP($A121+1000,改造信息!$A$2:$AQ$1002,COLUMN(M120)-4,0),VLOOKUP($A121,未改造信息!$A$2:$AQ$1002,COLUMN(M120)-4,0))</f>
        <v>3</v>
      </c>
      <c r="N121" s="442">
        <f>IF($H121="已改造",VLOOKUP($A121+1000,改造信息!$A$2:$AQ$1002,COLUMN(N120)-4,0),VLOOKUP($A121,未改造信息!$A$2:$AQ$1002,COLUMN(N120)-4,0))</f>
        <v>3</v>
      </c>
      <c r="O121" s="442">
        <f>IF($H121="已改造",VLOOKUP($A121+1000,改造信息!$A$2:$AQ$1002,COLUMN(O120)-4,0),VLOOKUP($A121,未改造信息!$A$2:$AQ$1002,COLUMN(O120)-4,0))</f>
        <v>50</v>
      </c>
      <c r="P121" s="442">
        <f>IF($H121="已改造",VLOOKUP($A121+1000,改造信息!$A$2:$AQ$1002,COLUMN(P120)-4,0),VLOOKUP($A121,未改造信息!$A$2:$AQ$1002,COLUMN(P120)-4,0))</f>
        <v>2</v>
      </c>
      <c r="Q121" s="442">
        <f>IF($H121="已改造",VLOOKUP($A121+1000,改造信息!$A$2:$AQ$1002,COLUMN(Q120)-4,0),VLOOKUP($A121,未改造信息!$A$2:$AQ$1002,COLUMN(Q120)-4,0))</f>
        <v>40</v>
      </c>
      <c r="R121" s="442">
        <f>IF($H121="已改造",VLOOKUP($A121+1000,改造信息!$A$2:$AQ$1002,COLUMN(R120)-4,0),VLOOKUP($A121,未改造信息!$A$2:$AQ$1002,COLUMN(R120)-4,0))</f>
        <v>55</v>
      </c>
      <c r="S121" s="442">
        <f>IF($H121="已改造",VLOOKUP($A121+1000,改造信息!$A$2:$AQ$1002,COLUMN(S120)-4,0),VLOOKUP($A121,未改造信息!$A$2:$AQ$1002,COLUMN(S120)-4,0))</f>
        <v>0</v>
      </c>
      <c r="T121" s="442">
        <f>IF($H121="已改造",VLOOKUP($A121+1000,改造信息!$A$2:$AQ$1002,COLUMN(T120)-4,0),VLOOKUP($A121,未改造信息!$A$2:$AQ$1002,COLUMN(T120)-4,0))</f>
        <v>68</v>
      </c>
      <c r="U121" s="442">
        <f>IF($H121="已改造",VLOOKUP($A121+1000,改造信息!$A$2:$AQ$1002,COLUMN(U120)-4,0),VLOOKUP($A121,未改造信息!$A$2:$AQ$1002,COLUMN(U120)-4,0))</f>
        <v>0</v>
      </c>
      <c r="V121" s="442">
        <f>IF($H121="已改造",VLOOKUP($A121+1000,改造信息!$A$2:$AQ$1002,COLUMN(V120)-4,0),VLOOKUP($A121,未改造信息!$A$2:$AQ$1002,COLUMN(V120)-4,0))</f>
        <v>65</v>
      </c>
      <c r="W121" s="442">
        <f>IF($H121="已改造",VLOOKUP($A121+1000,改造信息!$A$2:$AQ$1002,COLUMN(W120)-4,0),VLOOKUP($A121,未改造信息!$A$2:$AQ$1002,COLUMN(W120)-4,0))</f>
        <v>52</v>
      </c>
      <c r="X121" s="442">
        <f>IF($H121="已改造",VLOOKUP($A121+1000,改造信息!$A$2:$AQ$1002,COLUMN(X120)-4,0),VLOOKUP($A121,未改造信息!$A$2:$AQ$1002,COLUMN(X120)-4,0))</f>
        <v>95</v>
      </c>
      <c r="Y121" s="442">
        <f>IF($H121="已改造",VLOOKUP($A121+1000,改造信息!$A$2:$AQ$1002,COLUMN(Y120)-4,0),VLOOKUP($A121,未改造信息!$A$2:$AQ$1002,COLUMN(Y120)-4,0))</f>
        <v>12</v>
      </c>
      <c r="Z121" s="442">
        <f>IF($H121="已改造",VLOOKUP($A121+1000,改造信息!$A$2:$AQ$1002,COLUMN(Z120)-4,0),VLOOKUP($A121,未改造信息!$A$2:$AQ$1002,COLUMN(Z120)-4,0))</f>
        <v>32.5</v>
      </c>
      <c r="AA121" s="442" t="str">
        <f>IF($H121="已改造",VLOOKUP($A121+1000,改造信息!$A$2:$AQ$1002,COLUMN(AA120)-4,0),VLOOKUP($A121,未改造信息!$A$2:$AQ$1002,COLUMN(AA120)-4,0))</f>
        <v>短</v>
      </c>
      <c r="AB121" s="442" t="str">
        <f>IF($H121="已改造",VLOOKUP($A121+1000,改造信息!$A$2:$AQ$1002,COLUMN(AB120)-4,0),VLOOKUP($A121,未改造信息!$A$2:$AQ$1002,COLUMN(AB120)-4,0))</f>
        <v>[21,21,23,10]</v>
      </c>
      <c r="AC121" s="442">
        <f>IF($H121="已改造",VLOOKUP($A121+1000,改造信息!$A$2:$AQ$1002,COLUMN(AC120)-4,0),VLOOKUP($A121,未改造信息!$A$2:$AQ$1002,COLUMN(AC120)-4,0))</f>
        <v>75</v>
      </c>
      <c r="AD121" s="442">
        <f>IF($H121="已改造",VLOOKUP($A121+1000,改造信息!$A$2:$AQ$1002,COLUMN(AD120)-4,0),VLOOKUP($A121,未改造信息!$A$2:$AQ$1002,COLUMN(AD120)-4,0))</f>
        <v>4</v>
      </c>
      <c r="AE121" s="446" t="str">
        <f>IF($H121="已改造",VLOOKUP($A121+1000,改造信息!$A$2:$AQ$1002,COLUMN(AE120)-4,0),VLOOKUP($A121,未改造信息!$A$2:$AQ$1002,COLUMN(AE120)-4,0))</f>
        <v>F2A水牛|SBD-3无畏|TBD蹂躏者</v>
      </c>
      <c r="AF121" s="445" t="s">
        <v>92</v>
      </c>
      <c r="AG121" s="445" t="s">
        <v>92</v>
      </c>
      <c r="AH121" s="442">
        <f>IF($H121="已改造",VLOOKUP($A121+1000,改造信息!$A$2:$AQ$1002,COLUMN(AH120)-6,0),VLOOKUP($A121,未改造信息!$A$2:$AQ$1002,COLUMN(AH120)-6,0))</f>
        <v>55</v>
      </c>
      <c r="AI121" s="442">
        <f>IF($H121="已改造",VLOOKUP($A121+1000,改造信息!$A$2:$AQ$1002,COLUMN(AI120)-6,0),VLOOKUP($A121,未改造信息!$A$2:$AQ$1002,COLUMN(AI120)-6,0))</f>
        <v>60</v>
      </c>
      <c r="AJ121" s="442">
        <f>IF($H121="已改造",VLOOKUP($A121+1000,改造信息!$A$2:$AQ$1002,COLUMN(AJ120)-6,0),VLOOKUP($A121,未改造信息!$A$2:$AQ$1002,COLUMN(AJ120)-6,0))</f>
        <v>2.08</v>
      </c>
      <c r="AK121" s="442">
        <f>IF($H121="已改造",VLOOKUP($A121+1000,改造信息!$A$2:$AQ$1002,COLUMN(AK120)-6,0),VLOOKUP($A121,未改造信息!$A$2:$AQ$1002,COLUMN(AK120)-6,0))</f>
        <v>3.9</v>
      </c>
      <c r="AL121" s="442">
        <f>IF($H121="已改造",VLOOKUP($A121+1000,改造信息!$A$2:$AQ$1002,COLUMN(AL120)-6,0),VLOOKUP($A121,未改造信息!$A$2:$AQ$1002,COLUMN(AL120)-6,0))</f>
        <v>0.8</v>
      </c>
      <c r="AM121" s="445" t="s">
        <v>92</v>
      </c>
      <c r="AN121" s="445" t="s">
        <v>92</v>
      </c>
      <c r="AO121" s="442">
        <f>IF($H121="已改造",VLOOKUP($A121+1000,改造信息!$A$2:$AQ$1002,COLUMN(AO120)-8,0),VLOOKUP($A121,未改造信息!$A$2:$AQ$1002,COLUMN(AO120)-8,0))</f>
        <v>30</v>
      </c>
      <c r="AP121" s="442">
        <f>IF($H121="已改造",VLOOKUP($A121+1000,改造信息!$A$2:$AQ$1002,COLUMN(AP120)-8,0),VLOOKUP($A121,未改造信息!$A$2:$AQ$1002,COLUMN(AP120)-8,0))</f>
        <v>40</v>
      </c>
      <c r="AQ121" s="442">
        <f>IF($H121="已改造",VLOOKUP($A121+1000,改造信息!$A$2:$AQ$1002,COLUMN(AQ120)-8,0),VLOOKUP($A121,未改造信息!$A$2:$AQ$1002,COLUMN(AQ120)-8,0))</f>
        <v>60</v>
      </c>
      <c r="AR121" s="442">
        <f>IF($H121="已改造",VLOOKUP($A121+1000,改造信息!$A$2:$AQ$1002,COLUMN(AR120)-8,0),VLOOKUP($A121,未改造信息!$A$2:$AQ$1002,COLUMN(AR120)-8,0))</f>
        <v>40</v>
      </c>
      <c r="AS121" s="442">
        <f>IF($H121="已改造",VLOOKUP($A121+1000,改造信息!$A$2:$AQ$1002,COLUMN(AS120)-8,0),VLOOKUP($A121,未改造信息!$A$2:$AQ$1002,COLUMN(AS120)-8,0))</f>
        <v>0</v>
      </c>
      <c r="AT121" s="442">
        <f>IF($H121="已改造",VLOOKUP($A121+1000,改造信息!$A$2:$AQ$1002,COLUMN(AT120)-8,0),VLOOKUP($A121,未改造信息!$A$2:$AQ$1002,COLUMN(AT120)-8,0))</f>
        <v>0</v>
      </c>
      <c r="AU121" s="442">
        <f>IF($H121="已改造",VLOOKUP($A121+1000,改造信息!$A$2:$AQ$1002,COLUMN(AU120)-8,0),VLOOKUP($A121,未改造信息!$A$2:$AQ$1002,COLUMN(AU120)-8,0))</f>
        <v>15</v>
      </c>
      <c r="AV121" s="442">
        <f>IF($H121="已改造",VLOOKUP($A121+1000,改造信息!$A$2:$AQ$1002,COLUMN(AV120)-8,0),VLOOKUP($A121,未改造信息!$A$2:$AQ$1002,COLUMN(AV120)-8,0))</f>
        <v>45</v>
      </c>
      <c r="AW121" s="445" t="s">
        <v>92</v>
      </c>
      <c r="AX121" s="445" t="s">
        <v>92</v>
      </c>
      <c r="AY121" s="442">
        <f>IF($H121="已改造",VLOOKUP($A121+1000,改造信息!$A$2:$AQ$1002,COLUMN(AY120)-10,0),VLOOKUP($A121,未改造信息!$A$2:$AQ$1002,COLUMN(AY120)-10,0))</f>
        <v>0</v>
      </c>
      <c r="AZ121" s="442">
        <f>IF($H121="已改造",VLOOKUP($A121+1000,改造信息!$A$2:$AQ$1002,COLUMN(AZ120)-10,0),VLOOKUP($A121,未改造信息!$A$2:$AQ$1002,COLUMN(AZ120)-10,0))</f>
        <v>0</v>
      </c>
      <c r="BA121" s="445" t="s">
        <v>92</v>
      </c>
      <c r="BB121" s="445" t="s">
        <v>92</v>
      </c>
      <c r="BC121" s="446" t="str">
        <f>IF($H121="尚未改造",VLOOKUP($A121,未改造信息!$A$2:$AQ$1002,COLUMN(BC120)-12,0),"0")</f>
        <v>等级75|航母核心20|油300|钢1300|铝2000</v>
      </c>
      <c r="BD121" s="442">
        <f>VLOOKUP($A121,未改造信息!$A$2:$BA$1002,COLUMN(BD120)-12,0)</f>
        <v>0</v>
      </c>
      <c r="BE121" s="442" t="s">
        <v>101</v>
      </c>
      <c r="BF121" s="445" t="s">
        <v>92</v>
      </c>
      <c r="BG121" s="445" t="s">
        <v>92</v>
      </c>
      <c r="BH121" s="446"/>
      <c r="BI121" s="442"/>
      <c r="BK121" s="446"/>
      <c r="BL121" s="442"/>
      <c r="BN121" s="446"/>
      <c r="BO121" s="442"/>
      <c r="BQ121" s="445" t="s">
        <v>92</v>
      </c>
      <c r="BR121" s="442"/>
      <c r="BS121" s="442"/>
      <c r="BT121" s="442"/>
      <c r="BU121" s="442"/>
      <c r="BV121" s="442"/>
    </row>
    <row r="122" spans="1:74">
      <c r="A122" s="442">
        <v>121</v>
      </c>
      <c r="B122" s="442" t="str">
        <f>IF($H122="已改造",VLOOKUP($A122+1000,改造信息!$A$2:$AQ$1002,COLUMN(B121),0),VLOOKUP($A122,未改造信息!$A$2:$AQ$1002,COLUMN(B121),0))</f>
        <v>U</v>
      </c>
      <c r="C122" s="442" t="str">
        <f>IF($H122="已改造",VLOOKUP($A122+1000,改造信息!$A$2:$AQ$1002,COLUMN(C121),0),VLOOKUP($A122,未改造信息!$A$2:$AQ$1002,COLUMN(C121),0))</f>
        <v>航空母舰</v>
      </c>
      <c r="D122" s="442">
        <f>IF($H122="已改造",VLOOKUP($A122+1000,改造信息!$A$2:$AQ$1002,COLUMN(D121),0),VLOOKUP($A122,未改造信息!$A$2:$AQ$1002,COLUMN(D121),0))</f>
        <v>5</v>
      </c>
      <c r="E122" s="442" t="str">
        <f>IF($H122="已改造",VLOOKUP($A122+1000,改造信息!$A$2:$AQ$1002,COLUMN(E121),0),VLOOKUP($A122,未改造信息!$A$2:$AQ$1002,COLUMN(E121),0))</f>
        <v>企业</v>
      </c>
      <c r="F122" s="442" t="str">
        <f>VLOOKUP(A122,未改造信息!$A$2:$F$1000,COLUMN(F121),0)</f>
        <v>未拥有</v>
      </c>
      <c r="H122" s="442" t="str">
        <f>IF(COUNTIF(改造信息!$A$2:$A$196,A122+1000),IF(VLOOKUP(A122+1000,改造信息!$A$2:$F$502,6,0)="已拥有","已改造","尚未改造"),"未开放改造")</f>
        <v>尚未改造</v>
      </c>
      <c r="I122" s="442" t="str">
        <f t="shared" si="1"/>
        <v>E6 可建造</v>
      </c>
      <c r="J122" s="445" t="s">
        <v>92</v>
      </c>
      <c r="K122" s="442" t="str">
        <f>IF($H122="已改造",VLOOKUP($A122+1000,改造信息!$A$2:$AQ$1002,COLUMN(K121)-4,0),VLOOKUP($A122,未改造信息!$A$2:$AQ$1002,COLUMN(K121)-4,0))</f>
        <v>主力舰</v>
      </c>
      <c r="L122" s="442" t="str">
        <f>IF($H122="已改造",VLOOKUP($A122+1000,改造信息!$A$2:$AQ$1002,COLUMN(L121)-4,0),VLOOKUP($A122,未改造信息!$A$2:$AQ$1002,COLUMN(L121)-4,0))</f>
        <v>大型舰</v>
      </c>
      <c r="M122" s="442">
        <f>IF($H122="已改造",VLOOKUP($A122+1000,改造信息!$A$2:$AQ$1002,COLUMN(M121)-4,0),VLOOKUP($A122,未改造信息!$A$2:$AQ$1002,COLUMN(M121)-4,0))</f>
        <v>4</v>
      </c>
      <c r="N122" s="442">
        <f>IF($H122="已改造",VLOOKUP($A122+1000,改造信息!$A$2:$AQ$1002,COLUMN(N121)-4,0),VLOOKUP($A122,未改造信息!$A$2:$AQ$1002,COLUMN(N121)-4,0))</f>
        <v>4</v>
      </c>
      <c r="O122" s="442">
        <f>IF($H122="已改造",VLOOKUP($A122+1000,改造信息!$A$2:$AQ$1002,COLUMN(O121)-4,0),VLOOKUP($A122,未改造信息!$A$2:$AQ$1002,COLUMN(O121)-4,0))</f>
        <v>50</v>
      </c>
      <c r="P122" s="442">
        <f>IF($H122="已改造",VLOOKUP($A122+1000,改造信息!$A$2:$AQ$1002,COLUMN(P121)-4,0),VLOOKUP($A122,未改造信息!$A$2:$AQ$1002,COLUMN(P121)-4,0))</f>
        <v>2</v>
      </c>
      <c r="Q122" s="442">
        <f>IF($H122="已改造",VLOOKUP($A122+1000,改造信息!$A$2:$AQ$1002,COLUMN(Q121)-4,0),VLOOKUP($A122,未改造信息!$A$2:$AQ$1002,COLUMN(Q121)-4,0))</f>
        <v>45</v>
      </c>
      <c r="R122" s="442">
        <f>IF($H122="已改造",VLOOKUP($A122+1000,改造信息!$A$2:$AQ$1002,COLUMN(R121)-4,0),VLOOKUP($A122,未改造信息!$A$2:$AQ$1002,COLUMN(R121)-4,0))</f>
        <v>55</v>
      </c>
      <c r="S122" s="442">
        <f>IF($H122="已改造",VLOOKUP($A122+1000,改造信息!$A$2:$AQ$1002,COLUMN(S121)-4,0),VLOOKUP($A122,未改造信息!$A$2:$AQ$1002,COLUMN(S121)-4,0))</f>
        <v>0</v>
      </c>
      <c r="T122" s="442">
        <f>IF($H122="已改造",VLOOKUP($A122+1000,改造信息!$A$2:$AQ$1002,COLUMN(T121)-4,0),VLOOKUP($A122,未改造信息!$A$2:$AQ$1002,COLUMN(T121)-4,0))</f>
        <v>70</v>
      </c>
      <c r="U122" s="442">
        <f>IF($H122="已改造",VLOOKUP($A122+1000,改造信息!$A$2:$AQ$1002,COLUMN(U121)-4,0),VLOOKUP($A122,未改造信息!$A$2:$AQ$1002,COLUMN(U121)-4,0))</f>
        <v>0</v>
      </c>
      <c r="V122" s="442">
        <f>IF($H122="已改造",VLOOKUP($A122+1000,改造信息!$A$2:$AQ$1002,COLUMN(V121)-4,0),VLOOKUP($A122,未改造信息!$A$2:$AQ$1002,COLUMN(V121)-4,0))</f>
        <v>73</v>
      </c>
      <c r="W122" s="442">
        <f>IF($H122="已改造",VLOOKUP($A122+1000,改造信息!$A$2:$AQ$1002,COLUMN(W121)-4,0),VLOOKUP($A122,未改造信息!$A$2:$AQ$1002,COLUMN(W121)-4,0))</f>
        <v>52</v>
      </c>
      <c r="X122" s="442">
        <f>IF($H122="已改造",VLOOKUP($A122+1000,改造信息!$A$2:$AQ$1002,COLUMN(X121)-4,0),VLOOKUP($A122,未改造信息!$A$2:$AQ$1002,COLUMN(X121)-4,0))</f>
        <v>96</v>
      </c>
      <c r="Y122" s="442">
        <f>IF($H122="已改造",VLOOKUP($A122+1000,改造信息!$A$2:$AQ$1002,COLUMN(Y121)-4,0),VLOOKUP($A122,未改造信息!$A$2:$AQ$1002,COLUMN(Y121)-4,0))</f>
        <v>55</v>
      </c>
      <c r="Z122" s="442">
        <f>IF($H122="已改造",VLOOKUP($A122+1000,改造信息!$A$2:$AQ$1002,COLUMN(Z121)-4,0),VLOOKUP($A122,未改造信息!$A$2:$AQ$1002,COLUMN(Z121)-4,0))</f>
        <v>32.5</v>
      </c>
      <c r="AA122" s="442" t="str">
        <f>IF($H122="已改造",VLOOKUP($A122+1000,改造信息!$A$2:$AQ$1002,COLUMN(AA121)-4,0),VLOOKUP($A122,未改造信息!$A$2:$AQ$1002,COLUMN(AA121)-4,0))</f>
        <v>短</v>
      </c>
      <c r="AB122" s="442" t="str">
        <f>IF($H122="已改造",VLOOKUP($A122+1000,改造信息!$A$2:$AQ$1002,COLUMN(AB121)-4,0),VLOOKUP($A122,未改造信息!$A$2:$AQ$1002,COLUMN(AB121)-4,0))</f>
        <v>[21,21,23,10]</v>
      </c>
      <c r="AC122" s="442">
        <f>IF($H122="已改造",VLOOKUP($A122+1000,改造信息!$A$2:$AQ$1002,COLUMN(AC121)-4,0),VLOOKUP($A122,未改造信息!$A$2:$AQ$1002,COLUMN(AC121)-4,0))</f>
        <v>75</v>
      </c>
      <c r="AD122" s="442">
        <f>IF($H122="已改造",VLOOKUP($A122+1000,改造信息!$A$2:$AQ$1002,COLUMN(AD121)-4,0),VLOOKUP($A122,未改造信息!$A$2:$AQ$1002,COLUMN(AD121)-4,0))</f>
        <v>4</v>
      </c>
      <c r="AE122" s="446" t="str">
        <f>IF($H122="已改造",VLOOKUP($A122+1000,改造信息!$A$2:$AQ$1002,COLUMN(AE121)-4,0),VLOOKUP($A122,未改造信息!$A$2:$AQ$1002,COLUMN(AE121)-4,0))</f>
        <v>SBD-3无畏|TBD蹂躏者|F2A水牛|TBD蹂躏者</v>
      </c>
      <c r="AF122" s="445" t="s">
        <v>92</v>
      </c>
      <c r="AG122" s="445" t="s">
        <v>92</v>
      </c>
      <c r="AH122" s="442">
        <f>IF($H122="已改造",VLOOKUP($A122+1000,改造信息!$A$2:$AQ$1002,COLUMN(AH121)-6,0),VLOOKUP($A122,未改造信息!$A$2:$AQ$1002,COLUMN(AH121)-6,0))</f>
        <v>55</v>
      </c>
      <c r="AI122" s="442">
        <f>IF($H122="已改造",VLOOKUP($A122+1000,改造信息!$A$2:$AQ$1002,COLUMN(AI121)-6,0),VLOOKUP($A122,未改造信息!$A$2:$AQ$1002,COLUMN(AI121)-6,0))</f>
        <v>60</v>
      </c>
      <c r="AJ122" s="442">
        <f>IF($H122="已改造",VLOOKUP($A122+1000,改造信息!$A$2:$AQ$1002,COLUMN(AJ121)-6,0),VLOOKUP($A122,未改造信息!$A$2:$AQ$1002,COLUMN(AJ121)-6,0))</f>
        <v>2.08</v>
      </c>
      <c r="AK122" s="442">
        <f>IF($H122="已改造",VLOOKUP($A122+1000,改造信息!$A$2:$AQ$1002,COLUMN(AK121)-6,0),VLOOKUP($A122,未改造信息!$A$2:$AQ$1002,COLUMN(AK121)-6,0))</f>
        <v>3.9</v>
      </c>
      <c r="AL122" s="442">
        <f>IF($H122="已改造",VLOOKUP($A122+1000,改造信息!$A$2:$AQ$1002,COLUMN(AL121)-6,0),VLOOKUP($A122,未改造信息!$A$2:$AQ$1002,COLUMN(AL121)-6,0))</f>
        <v>0.8</v>
      </c>
      <c r="AM122" s="445" t="s">
        <v>92</v>
      </c>
      <c r="AN122" s="445" t="s">
        <v>92</v>
      </c>
      <c r="AO122" s="442">
        <f>IF($H122="已改造",VLOOKUP($A122+1000,改造信息!$A$2:$AQ$1002,COLUMN(AO121)-8,0),VLOOKUP($A122,未改造信息!$A$2:$AQ$1002,COLUMN(AO121)-8,0))</f>
        <v>30</v>
      </c>
      <c r="AP122" s="442">
        <f>IF($H122="已改造",VLOOKUP($A122+1000,改造信息!$A$2:$AQ$1002,COLUMN(AP121)-8,0),VLOOKUP($A122,未改造信息!$A$2:$AQ$1002,COLUMN(AP121)-8,0))</f>
        <v>40</v>
      </c>
      <c r="AQ122" s="442">
        <f>IF($H122="已改造",VLOOKUP($A122+1000,改造信息!$A$2:$AQ$1002,COLUMN(AQ121)-8,0),VLOOKUP($A122,未改造信息!$A$2:$AQ$1002,COLUMN(AQ121)-8,0))</f>
        <v>60</v>
      </c>
      <c r="AR122" s="442">
        <f>IF($H122="已改造",VLOOKUP($A122+1000,改造信息!$A$2:$AQ$1002,COLUMN(AR121)-8,0),VLOOKUP($A122,未改造信息!$A$2:$AQ$1002,COLUMN(AR121)-8,0))</f>
        <v>40</v>
      </c>
      <c r="AS122" s="442">
        <f>IF($H122="已改造",VLOOKUP($A122+1000,改造信息!$A$2:$AQ$1002,COLUMN(AS121)-8,0),VLOOKUP($A122,未改造信息!$A$2:$AQ$1002,COLUMN(AS121)-8,0))</f>
        <v>0</v>
      </c>
      <c r="AT122" s="442">
        <f>IF($H122="已改造",VLOOKUP($A122+1000,改造信息!$A$2:$AQ$1002,COLUMN(AT121)-8,0),VLOOKUP($A122,未改造信息!$A$2:$AQ$1002,COLUMN(AT121)-8,0))</f>
        <v>0</v>
      </c>
      <c r="AU122" s="442">
        <f>IF($H122="已改造",VLOOKUP($A122+1000,改造信息!$A$2:$AQ$1002,COLUMN(AU121)-8,0),VLOOKUP($A122,未改造信息!$A$2:$AQ$1002,COLUMN(AU121)-8,0))</f>
        <v>15</v>
      </c>
      <c r="AV122" s="442">
        <f>IF($H122="已改造",VLOOKUP($A122+1000,改造信息!$A$2:$AQ$1002,COLUMN(AV121)-8,0),VLOOKUP($A122,未改造信息!$A$2:$AQ$1002,COLUMN(AV121)-8,0))</f>
        <v>49</v>
      </c>
      <c r="AW122" s="445" t="s">
        <v>92</v>
      </c>
      <c r="AX122" s="445" t="s">
        <v>92</v>
      </c>
      <c r="AY122" s="442" t="str">
        <f>IF($H122="已改造",VLOOKUP($A122+1000,改造信息!$A$2:$AQ$1002,COLUMN(AY121)-10,0),VLOOKUP($A122,未改造信息!$A$2:$AQ$1002,COLUMN(AY121)-10,0))</f>
        <v>独木成林</v>
      </c>
      <c r="AZ122" s="442">
        <f>IF($H122="已改造",VLOOKUP($A122+1000,改造信息!$A$2:$AQ$1002,COLUMN(AZ121)-10,0),VLOOKUP($A122,未改造信息!$A$2:$AQ$1002,COLUMN(AZ121)-10,0))</f>
        <v>0</v>
      </c>
      <c r="BA122" s="445" t="s">
        <v>92</v>
      </c>
      <c r="BB122" s="445" t="s">
        <v>92</v>
      </c>
      <c r="BC122" s="446" t="str">
        <f>IF($H122="尚未改造",VLOOKUP($A122,未改造信息!$A$2:$AQ$1002,COLUMN(BC121)-12,0),"0")</f>
        <v>等级80|航母核心20|油300|钢1500|铝2200</v>
      </c>
      <c r="BD122" s="450">
        <f>VLOOKUP($A122,未改造信息!$A$2:$BA$1002,COLUMN(BD121)-12,0)</f>
        <v>0.159722222222222</v>
      </c>
      <c r="BE122" s="442" t="s">
        <v>106</v>
      </c>
      <c r="BF122" s="445" t="s">
        <v>92</v>
      </c>
      <c r="BG122" s="445" t="s">
        <v>92</v>
      </c>
      <c r="BH122" s="446"/>
      <c r="BI122" s="450"/>
      <c r="BK122" s="446"/>
      <c r="BL122" s="450"/>
      <c r="BN122" s="446"/>
      <c r="BO122" s="450"/>
      <c r="BQ122" s="445" t="s">
        <v>92</v>
      </c>
      <c r="BR122" s="442"/>
      <c r="BS122" s="442"/>
      <c r="BT122" s="442"/>
      <c r="BU122" s="442"/>
      <c r="BV122" s="442"/>
    </row>
    <row r="123" spans="1:74">
      <c r="A123" s="442">
        <v>122</v>
      </c>
      <c r="B123" s="442" t="str">
        <f>IF($H123="已改造",VLOOKUP($A123+1000,改造信息!$A$2:$AQ$1002,COLUMN(B122),0),VLOOKUP($A123,未改造信息!$A$2:$AQ$1002,COLUMN(B122),0))</f>
        <v>J</v>
      </c>
      <c r="C123" s="442" t="str">
        <f>IF($H123="已改造",VLOOKUP($A123+1000,改造信息!$A$2:$AQ$1002,COLUMN(C122),0),VLOOKUP($A123,未改造信息!$A$2:$AQ$1002,COLUMN(C122),0))</f>
        <v>轻型航母</v>
      </c>
      <c r="D123" s="442">
        <f>IF($H123="已改造",VLOOKUP($A123+1000,改造信息!$A$2:$AQ$1002,COLUMN(D122),0),VLOOKUP($A123,未改造信息!$A$2:$AQ$1002,COLUMN(D122),0))</f>
        <v>4</v>
      </c>
      <c r="E123" s="442" t="str">
        <f>IF($H123="已改造",VLOOKUP($A123+1000,改造信息!$A$2:$AQ$1002,COLUMN(E122),0),VLOOKUP($A123,未改造信息!$A$2:$AQ$1002,COLUMN(E122),0))</f>
        <v>龙骧</v>
      </c>
      <c r="F123" s="442" t="str">
        <f>VLOOKUP(A123,未改造信息!$A$2:$F$1000,COLUMN(F122),0)</f>
        <v>未拥有</v>
      </c>
      <c r="H123" s="442" t="str">
        <f>IF(COUNTIF(改造信息!$A$2:$A$196,A123+1000),IF(VLOOKUP(A123+1000,改造信息!$A$2:$F$502,6,0)="已拥有","已改造","尚未改造"),"未开放改造")</f>
        <v>未开放改造</v>
      </c>
      <c r="I123" s="442" t="str">
        <f t="shared" si="1"/>
        <v>E1~E2 打捞可获取</v>
      </c>
      <c r="J123" s="445" t="s">
        <v>92</v>
      </c>
      <c r="K123" s="442" t="str">
        <f>IF($H123="已改造",VLOOKUP($A123+1000,改造信息!$A$2:$AQ$1002,COLUMN(K122)-4,0),VLOOKUP($A123,未改造信息!$A$2:$AQ$1002,COLUMN(K122)-4,0))</f>
        <v>护卫舰</v>
      </c>
      <c r="L123" s="442" t="str">
        <f>IF($H123="已改造",VLOOKUP($A123+1000,改造信息!$A$2:$AQ$1002,COLUMN(L122)-4,0),VLOOKUP($A123,未改造信息!$A$2:$AQ$1002,COLUMN(L122)-4,0))</f>
        <v>中型舰</v>
      </c>
      <c r="M123" s="442">
        <f>IF($H123="已改造",VLOOKUP($A123+1000,改造信息!$A$2:$AQ$1002,COLUMN(M122)-4,0),VLOOKUP($A123,未改造信息!$A$2:$AQ$1002,COLUMN(M122)-4,0))</f>
        <v>1</v>
      </c>
      <c r="N123" s="442">
        <f>IF($H123="已改造",VLOOKUP($A123+1000,改造信息!$A$2:$AQ$1002,COLUMN(N122)-4,0),VLOOKUP($A123,未改造信息!$A$2:$AQ$1002,COLUMN(N122)-4,0))</f>
        <v>3</v>
      </c>
      <c r="O123" s="442">
        <f>IF($H123="已改造",VLOOKUP($A123+1000,改造信息!$A$2:$AQ$1002,COLUMN(O122)-4,0),VLOOKUP($A123,未改造信息!$A$2:$AQ$1002,COLUMN(O122)-4,0))</f>
        <v>33</v>
      </c>
      <c r="P123" s="442">
        <f>IF($H123="已改造",VLOOKUP($A123+1000,改造信息!$A$2:$AQ$1002,COLUMN(P122)-4,0),VLOOKUP($A123,未改造信息!$A$2:$AQ$1002,COLUMN(P122)-4,0))</f>
        <v>-1</v>
      </c>
      <c r="Q123" s="442">
        <f>IF($H123="已改造",VLOOKUP($A123+1000,改造信息!$A$2:$AQ$1002,COLUMN(Q122)-4,0),VLOOKUP($A123,未改造信息!$A$2:$AQ$1002,COLUMN(Q122)-4,0))</f>
        <v>25</v>
      </c>
      <c r="R123" s="442">
        <f>IF($H123="已改造",VLOOKUP($A123+1000,改造信息!$A$2:$AQ$1002,COLUMN(R122)-4,0),VLOOKUP($A123,未改造信息!$A$2:$AQ$1002,COLUMN(R122)-4,0))</f>
        <v>33</v>
      </c>
      <c r="S123" s="442">
        <f>IF($H123="已改造",VLOOKUP($A123+1000,改造信息!$A$2:$AQ$1002,COLUMN(S122)-4,0),VLOOKUP($A123,未改造信息!$A$2:$AQ$1002,COLUMN(S122)-4,0))</f>
        <v>0</v>
      </c>
      <c r="T123" s="442">
        <f>IF($H123="已改造",VLOOKUP($A123+1000,改造信息!$A$2:$AQ$1002,COLUMN(T122)-4,0),VLOOKUP($A123,未改造信息!$A$2:$AQ$1002,COLUMN(T122)-4,0))</f>
        <v>49</v>
      </c>
      <c r="U123" s="442">
        <f>IF($H123="已改造",VLOOKUP($A123+1000,改造信息!$A$2:$AQ$1002,COLUMN(U122)-4,0),VLOOKUP($A123,未改造信息!$A$2:$AQ$1002,COLUMN(U122)-4,0))</f>
        <v>0</v>
      </c>
      <c r="V123" s="442">
        <f>IF($H123="已改造",VLOOKUP($A123+1000,改造信息!$A$2:$AQ$1002,COLUMN(V122)-4,0),VLOOKUP($A123,未改造信息!$A$2:$AQ$1002,COLUMN(V122)-4,0))</f>
        <v>63</v>
      </c>
      <c r="W123" s="442">
        <f>IF($H123="已改造",VLOOKUP($A123+1000,改造信息!$A$2:$AQ$1002,COLUMN(W122)-4,0),VLOOKUP($A123,未改造信息!$A$2:$AQ$1002,COLUMN(W122)-4,0))</f>
        <v>50</v>
      </c>
      <c r="X123" s="442">
        <f>IF($H123="已改造",VLOOKUP($A123+1000,改造信息!$A$2:$AQ$1002,COLUMN(X122)-4,0),VLOOKUP($A123,未改造信息!$A$2:$AQ$1002,COLUMN(X122)-4,0))</f>
        <v>90</v>
      </c>
      <c r="Y123" s="442">
        <f>IF($H123="已改造",VLOOKUP($A123+1000,改造信息!$A$2:$AQ$1002,COLUMN(Y122)-4,0),VLOOKUP($A123,未改造信息!$A$2:$AQ$1002,COLUMN(Y122)-4,0))</f>
        <v>9</v>
      </c>
      <c r="Z123" s="442">
        <f>IF($H123="已改造",VLOOKUP($A123+1000,改造信息!$A$2:$AQ$1002,COLUMN(Z122)-4,0),VLOOKUP($A123,未改造信息!$A$2:$AQ$1002,COLUMN(Z122)-4,0))</f>
        <v>28</v>
      </c>
      <c r="AA123" s="442" t="str">
        <f>IF($H123="已改造",VLOOKUP($A123+1000,改造信息!$A$2:$AQ$1002,COLUMN(AA122)-4,0),VLOOKUP($A123,未改造信息!$A$2:$AQ$1002,COLUMN(AA122)-4,0))</f>
        <v>短</v>
      </c>
      <c r="AB123" s="442" t="str">
        <f>IF($H123="已改造",VLOOKUP($A123+1000,改造信息!$A$2:$AQ$1002,COLUMN(AB122)-4,0),VLOOKUP($A123,未改造信息!$A$2:$AQ$1002,COLUMN(AB122)-4,0))</f>
        <v>[21,15,4,0]</v>
      </c>
      <c r="AC123" s="442">
        <f>IF($H123="已改造",VLOOKUP($A123+1000,改造信息!$A$2:$AQ$1002,COLUMN(AC122)-4,0),VLOOKUP($A123,未改造信息!$A$2:$AQ$1002,COLUMN(AC122)-4,0))</f>
        <v>40</v>
      </c>
      <c r="AD123" s="442">
        <f>IF($H123="已改造",VLOOKUP($A123+1000,改造信息!$A$2:$AQ$1002,COLUMN(AD122)-4,0),VLOOKUP($A123,未改造信息!$A$2:$AQ$1002,COLUMN(AD122)-4,0))</f>
        <v>3</v>
      </c>
      <c r="AE123" s="446" t="str">
        <f>IF($H123="已改造",VLOOKUP($A123+1000,改造信息!$A$2:$AQ$1002,COLUMN(AE122)-4,0),VLOOKUP($A123,未改造信息!$A$2:$AQ$1002,COLUMN(AE122)-4,0))</f>
        <v>零战二一型|九七式舰攻</v>
      </c>
      <c r="AF123" s="445" t="s">
        <v>92</v>
      </c>
      <c r="AG123" s="445" t="s">
        <v>92</v>
      </c>
      <c r="AH123" s="442">
        <f>IF($H123="已改造",VLOOKUP($A123+1000,改造信息!$A$2:$AQ$1002,COLUMN(AH122)-6,0),VLOOKUP($A123,未改造信息!$A$2:$AQ$1002,COLUMN(AH122)-6,0))</f>
        <v>35</v>
      </c>
      <c r="AI123" s="442">
        <f>IF($H123="已改造",VLOOKUP($A123+1000,改造信息!$A$2:$AQ$1002,COLUMN(AI122)-6,0),VLOOKUP($A123,未改造信息!$A$2:$AQ$1002,COLUMN(AI122)-6,0))</f>
        <v>35</v>
      </c>
      <c r="AJ123" s="442">
        <f>IF($H123="已改造",VLOOKUP($A123+1000,改造信息!$A$2:$AQ$1002,COLUMN(AJ122)-6,0),VLOOKUP($A123,未改造信息!$A$2:$AQ$1002,COLUMN(AJ122)-6,0))</f>
        <v>1.28</v>
      </c>
      <c r="AK123" s="442">
        <f>IF($H123="已改造",VLOOKUP($A123+1000,改造信息!$A$2:$AQ$1002,COLUMN(AK122)-6,0),VLOOKUP($A123,未改造信息!$A$2:$AQ$1002,COLUMN(AK122)-6,0))</f>
        <v>2.4</v>
      </c>
      <c r="AL123" s="442">
        <f>IF($H123="已改造",VLOOKUP($A123+1000,改造信息!$A$2:$AQ$1002,COLUMN(AL122)-6,0),VLOOKUP($A123,未改造信息!$A$2:$AQ$1002,COLUMN(AL122)-6,0))</f>
        <v>0.75</v>
      </c>
      <c r="AM123" s="445" t="s">
        <v>92</v>
      </c>
      <c r="AN123" s="445" t="s">
        <v>92</v>
      </c>
      <c r="AO123" s="442">
        <f>IF($H123="已改造",VLOOKUP($A123+1000,改造信息!$A$2:$AQ$1002,COLUMN(AO122)-8,0),VLOOKUP($A123,未改造信息!$A$2:$AQ$1002,COLUMN(AO122)-8,0))</f>
        <v>20</v>
      </c>
      <c r="AP123" s="442">
        <f>IF($H123="已改造",VLOOKUP($A123+1000,改造信息!$A$2:$AQ$1002,COLUMN(AP122)-8,0),VLOOKUP($A123,未改造信息!$A$2:$AQ$1002,COLUMN(AP122)-8,0))</f>
        <v>30</v>
      </c>
      <c r="AQ123" s="442">
        <f>IF($H123="已改造",VLOOKUP($A123+1000,改造信息!$A$2:$AQ$1002,COLUMN(AQ122)-8,0),VLOOKUP($A123,未改造信息!$A$2:$AQ$1002,COLUMN(AQ122)-8,0))</f>
        <v>50</v>
      </c>
      <c r="AR123" s="442">
        <f>IF($H123="已改造",VLOOKUP($A123+1000,改造信息!$A$2:$AQ$1002,COLUMN(AR122)-8,0),VLOOKUP($A123,未改造信息!$A$2:$AQ$1002,COLUMN(AR122)-8,0))</f>
        <v>20</v>
      </c>
      <c r="AS123" s="442">
        <f>IF($H123="已改造",VLOOKUP($A123+1000,改造信息!$A$2:$AQ$1002,COLUMN(AS122)-8,0),VLOOKUP($A123,未改造信息!$A$2:$AQ$1002,COLUMN(AS122)-8,0))</f>
        <v>0</v>
      </c>
      <c r="AT123" s="442">
        <f>IF($H123="已改造",VLOOKUP($A123+1000,改造信息!$A$2:$AQ$1002,COLUMN(AT122)-8,0),VLOOKUP($A123,未改造信息!$A$2:$AQ$1002,COLUMN(AT122)-8,0))</f>
        <v>0</v>
      </c>
      <c r="AU123" s="442">
        <f>IF($H123="已改造",VLOOKUP($A123+1000,改造信息!$A$2:$AQ$1002,COLUMN(AU122)-8,0),VLOOKUP($A123,未改造信息!$A$2:$AQ$1002,COLUMN(AU122)-8,0))</f>
        <v>7</v>
      </c>
      <c r="AV123" s="442">
        <f>IF($H123="已改造",VLOOKUP($A123+1000,改造信息!$A$2:$AQ$1002,COLUMN(AV122)-8,0),VLOOKUP($A123,未改造信息!$A$2:$AQ$1002,COLUMN(AV122)-8,0))</f>
        <v>19</v>
      </c>
      <c r="AW123" s="445" t="s">
        <v>92</v>
      </c>
      <c r="AX123" s="445" t="s">
        <v>92</v>
      </c>
      <c r="AY123" s="442">
        <f>IF($H123="已改造",VLOOKUP($A123+1000,改造信息!$A$2:$AQ$1002,COLUMN(AY122)-10,0),VLOOKUP($A123,未改造信息!$A$2:$AQ$1002,COLUMN(AY122)-10,0))</f>
        <v>0</v>
      </c>
      <c r="AZ123" s="442">
        <f>IF($H123="已改造",VLOOKUP($A123+1000,改造信息!$A$2:$AQ$1002,COLUMN(AZ122)-10,0),VLOOKUP($A123,未改造信息!$A$2:$AQ$1002,COLUMN(AZ122)-10,0))</f>
        <v>0</v>
      </c>
      <c r="BA123" s="445" t="s">
        <v>92</v>
      </c>
      <c r="BB123" s="445" t="s">
        <v>92</v>
      </c>
      <c r="BC123" s="442" t="str">
        <f>IF($H123="尚未改造",VLOOKUP($A123,未改造信息!$A$2:$AQ$1002,COLUMN(BC122)-12,0),"0")</f>
        <v>0</v>
      </c>
      <c r="BD123" s="442">
        <f>VLOOKUP($A123,未改造信息!$A$2:$BA$1002,COLUMN(BD122)-12,0)</f>
        <v>0</v>
      </c>
      <c r="BE123" s="442" t="s">
        <v>98</v>
      </c>
      <c r="BF123" s="445" t="s">
        <v>92</v>
      </c>
      <c r="BG123" s="445" t="s">
        <v>92</v>
      </c>
      <c r="BH123" s="442"/>
      <c r="BI123" s="442"/>
      <c r="BK123" s="442"/>
      <c r="BL123" s="442"/>
      <c r="BN123" s="442"/>
      <c r="BO123" s="442"/>
      <c r="BQ123" s="445" t="s">
        <v>92</v>
      </c>
      <c r="BR123" s="442"/>
      <c r="BS123" s="442"/>
      <c r="BT123" s="442"/>
      <c r="BU123" s="442"/>
      <c r="BV123" s="442"/>
    </row>
    <row r="124" spans="1:74">
      <c r="A124" s="442">
        <v>123</v>
      </c>
      <c r="B124" s="442" t="str">
        <f>IF($H124="已改造",VLOOKUP($A124+1000,改造信息!$A$2:$AQ$1002,COLUMN(B123),0),VLOOKUP($A124,未改造信息!$A$2:$AQ$1002,COLUMN(B123),0))</f>
        <v>U</v>
      </c>
      <c r="C124" s="442" t="str">
        <f>IF($H124="已改造",VLOOKUP($A124+1000,改造信息!$A$2:$AQ$1002,COLUMN(C123),0),VLOOKUP($A124,未改造信息!$A$2:$AQ$1002,COLUMN(C123),0))</f>
        <v>轻型航母</v>
      </c>
      <c r="D124" s="442">
        <f>IF($H124="已改造",VLOOKUP($A124+1000,改造信息!$A$2:$AQ$1002,COLUMN(D123),0),VLOOKUP($A124,未改造信息!$A$2:$AQ$1002,COLUMN(D123),0))</f>
        <v>3</v>
      </c>
      <c r="E124" s="442" t="str">
        <f>IF($H124="已改造",VLOOKUP($A124+1000,改造信息!$A$2:$AQ$1002,COLUMN(E123),0),VLOOKUP($A124,未改造信息!$A$2:$AQ$1002,COLUMN(E123),0))</f>
        <v>博格</v>
      </c>
      <c r="F124" s="442" t="str">
        <f>VLOOKUP(A124,未改造信息!$A$2:$F$1000,COLUMN(F123),0)</f>
        <v>未拥有</v>
      </c>
      <c r="H124" s="442" t="str">
        <f>IF(COUNTIF(改造信息!$A$2:$A$196,A124+1000),IF(VLOOKUP(A124+1000,改造信息!$A$2:$F$502,6,0)="已拥有","已改造","尚未改造"),"未开放改造")</f>
        <v>尚未改造</v>
      </c>
      <c r="I124" s="442" t="str">
        <f t="shared" si="1"/>
        <v>仅打捞可获取</v>
      </c>
      <c r="J124" s="445" t="s">
        <v>92</v>
      </c>
      <c r="K124" s="442" t="str">
        <f>IF($H124="已改造",VLOOKUP($A124+1000,改造信息!$A$2:$AQ$1002,COLUMN(K123)-4,0),VLOOKUP($A124,未改造信息!$A$2:$AQ$1002,COLUMN(K123)-4,0))</f>
        <v>护卫舰</v>
      </c>
      <c r="L124" s="442" t="str">
        <f>IF($H124="已改造",VLOOKUP($A124+1000,改造信息!$A$2:$AQ$1002,COLUMN(L123)-4,0),VLOOKUP($A124,未改造信息!$A$2:$AQ$1002,COLUMN(L123)-4,0))</f>
        <v>中型舰</v>
      </c>
      <c r="M124" s="442">
        <f>IF($H124="已改造",VLOOKUP($A124+1000,改造信息!$A$2:$AQ$1002,COLUMN(M123)-4,0),VLOOKUP($A124,未改造信息!$A$2:$AQ$1002,COLUMN(M123)-4,0))</f>
        <v>1</v>
      </c>
      <c r="N124" s="442">
        <f>IF($H124="已改造",VLOOKUP($A124+1000,改造信息!$A$2:$AQ$1002,COLUMN(N123)-4,0),VLOOKUP($A124,未改造信息!$A$2:$AQ$1002,COLUMN(N123)-4,0))</f>
        <v>3</v>
      </c>
      <c r="O124" s="442">
        <f>IF($H124="已改造",VLOOKUP($A124+1000,改造信息!$A$2:$AQ$1002,COLUMN(O123)-4,0),VLOOKUP($A124,未改造信息!$A$2:$AQ$1002,COLUMN(O123)-4,0))</f>
        <v>35</v>
      </c>
      <c r="P124" s="442">
        <f>IF($H124="已改造",VLOOKUP($A124+1000,改造信息!$A$2:$AQ$1002,COLUMN(P123)-4,0),VLOOKUP($A124,未改造信息!$A$2:$AQ$1002,COLUMN(P123)-4,0))</f>
        <v>1</v>
      </c>
      <c r="Q124" s="442">
        <f>IF($H124="已改造",VLOOKUP($A124+1000,改造信息!$A$2:$AQ$1002,COLUMN(Q123)-4,0),VLOOKUP($A124,未改造信息!$A$2:$AQ$1002,COLUMN(Q123)-4,0))</f>
        <v>20</v>
      </c>
      <c r="R124" s="442">
        <f>IF($H124="已改造",VLOOKUP($A124+1000,改造信息!$A$2:$AQ$1002,COLUMN(R123)-4,0),VLOOKUP($A124,未改造信息!$A$2:$AQ$1002,COLUMN(R123)-4,0))</f>
        <v>27</v>
      </c>
      <c r="S124" s="442">
        <f>IF($H124="已改造",VLOOKUP($A124+1000,改造信息!$A$2:$AQ$1002,COLUMN(S123)-4,0),VLOOKUP($A124,未改造信息!$A$2:$AQ$1002,COLUMN(S123)-4,0))</f>
        <v>0</v>
      </c>
      <c r="T124" s="442">
        <f>IF($H124="已改造",VLOOKUP($A124+1000,改造信息!$A$2:$AQ$1002,COLUMN(T123)-4,0),VLOOKUP($A124,未改造信息!$A$2:$AQ$1002,COLUMN(T123)-4,0))</f>
        <v>63</v>
      </c>
      <c r="U124" s="442">
        <f>IF($H124="已改造",VLOOKUP($A124+1000,改造信息!$A$2:$AQ$1002,COLUMN(U123)-4,0),VLOOKUP($A124,未改造信息!$A$2:$AQ$1002,COLUMN(U123)-4,0))</f>
        <v>0</v>
      </c>
      <c r="V124" s="442">
        <f>IF($H124="已改造",VLOOKUP($A124+1000,改造信息!$A$2:$AQ$1002,COLUMN(V123)-4,0),VLOOKUP($A124,未改造信息!$A$2:$AQ$1002,COLUMN(V123)-4,0))</f>
        <v>63</v>
      </c>
      <c r="W124" s="442">
        <f>IF($H124="已改造",VLOOKUP($A124+1000,改造信息!$A$2:$AQ$1002,COLUMN(W123)-4,0),VLOOKUP($A124,未改造信息!$A$2:$AQ$1002,COLUMN(W123)-4,0))</f>
        <v>37</v>
      </c>
      <c r="X124" s="442">
        <f>IF($H124="已改造",VLOOKUP($A124+1000,改造信息!$A$2:$AQ$1002,COLUMN(X123)-4,0),VLOOKUP($A124,未改造信息!$A$2:$AQ$1002,COLUMN(X123)-4,0))</f>
        <v>89</v>
      </c>
      <c r="Y124" s="442">
        <f>IF($H124="已改造",VLOOKUP($A124+1000,改造信息!$A$2:$AQ$1002,COLUMN(Y123)-4,0),VLOOKUP($A124,未改造信息!$A$2:$AQ$1002,COLUMN(Y123)-4,0))</f>
        <v>15</v>
      </c>
      <c r="Z124" s="442">
        <f>IF($H124="已改造",VLOOKUP($A124+1000,改造信息!$A$2:$AQ$1002,COLUMN(Z123)-4,0),VLOOKUP($A124,未改造信息!$A$2:$AQ$1002,COLUMN(Z123)-4,0))</f>
        <v>16.5</v>
      </c>
      <c r="AA124" s="442" t="str">
        <f>IF($H124="已改造",VLOOKUP($A124+1000,改造信息!$A$2:$AQ$1002,COLUMN(AA123)-4,0),VLOOKUP($A124,未改造信息!$A$2:$AQ$1002,COLUMN(AA123)-4,0))</f>
        <v>短</v>
      </c>
      <c r="AB124" s="442" t="str">
        <f>IF($H124="已改造",VLOOKUP($A124+1000,改造信息!$A$2:$AQ$1002,COLUMN(AB123)-4,0),VLOOKUP($A124,未改造信息!$A$2:$AQ$1002,COLUMN(AB123)-4,0))</f>
        <v>[15,10,3,0]</v>
      </c>
      <c r="AC124" s="442">
        <f>IF($H124="已改造",VLOOKUP($A124+1000,改造信息!$A$2:$AQ$1002,COLUMN(AC123)-4,0),VLOOKUP($A124,未改造信息!$A$2:$AQ$1002,COLUMN(AC123)-4,0))</f>
        <v>28</v>
      </c>
      <c r="AD124" s="442">
        <f>IF($H124="已改造",VLOOKUP($A124+1000,改造信息!$A$2:$AQ$1002,COLUMN(AD123)-4,0),VLOOKUP($A124,未改造信息!$A$2:$AQ$1002,COLUMN(AD123)-4,0))</f>
        <v>3</v>
      </c>
      <c r="AE124" s="446" t="str">
        <f>IF($H124="已改造",VLOOKUP($A124+1000,改造信息!$A$2:$AQ$1002,COLUMN(AE123)-4,0),VLOOKUP($A124,未改造信息!$A$2:$AQ$1002,COLUMN(AE123)-4,0))</f>
        <v>F4F野猫|TBF复仇者</v>
      </c>
      <c r="AF124" s="445" t="s">
        <v>92</v>
      </c>
      <c r="AG124" s="445" t="s">
        <v>92</v>
      </c>
      <c r="AH124" s="442">
        <f>IF($H124="已改造",VLOOKUP($A124+1000,改造信息!$A$2:$AQ$1002,COLUMN(AH123)-6,0),VLOOKUP($A124,未改造信息!$A$2:$AQ$1002,COLUMN(AH123)-6,0))</f>
        <v>35</v>
      </c>
      <c r="AI124" s="442">
        <f>IF($H124="已改造",VLOOKUP($A124+1000,改造信息!$A$2:$AQ$1002,COLUMN(AI123)-6,0),VLOOKUP($A124,未改造信息!$A$2:$AQ$1002,COLUMN(AI123)-6,0))</f>
        <v>40</v>
      </c>
      <c r="AJ124" s="442">
        <f>IF($H124="已改造",VLOOKUP($A124+1000,改造信息!$A$2:$AQ$1002,COLUMN(AJ123)-6,0),VLOOKUP($A124,未改造信息!$A$2:$AQ$1002,COLUMN(AJ123)-6,0))</f>
        <v>1.28</v>
      </c>
      <c r="AK124" s="442">
        <f>IF($H124="已改造",VLOOKUP($A124+1000,改造信息!$A$2:$AQ$1002,COLUMN(AK123)-6,0),VLOOKUP($A124,未改造信息!$A$2:$AQ$1002,COLUMN(AK123)-6,0))</f>
        <v>2.4</v>
      </c>
      <c r="AL124" s="442">
        <f>IF($H124="已改造",VLOOKUP($A124+1000,改造信息!$A$2:$AQ$1002,COLUMN(AL123)-6,0),VLOOKUP($A124,未改造信息!$A$2:$AQ$1002,COLUMN(AL123)-6,0))</f>
        <v>0.625</v>
      </c>
      <c r="AM124" s="445" t="s">
        <v>92</v>
      </c>
      <c r="AN124" s="445" t="s">
        <v>92</v>
      </c>
      <c r="AO124" s="442">
        <f>IF($H124="已改造",VLOOKUP($A124+1000,改造信息!$A$2:$AQ$1002,COLUMN(AO123)-8,0),VLOOKUP($A124,未改造信息!$A$2:$AQ$1002,COLUMN(AO123)-8,0))</f>
        <v>20</v>
      </c>
      <c r="AP124" s="442">
        <f>IF($H124="已改造",VLOOKUP($A124+1000,改造信息!$A$2:$AQ$1002,COLUMN(AP123)-8,0),VLOOKUP($A124,未改造信息!$A$2:$AQ$1002,COLUMN(AP123)-8,0))</f>
        <v>30</v>
      </c>
      <c r="AQ124" s="442">
        <f>IF($H124="已改造",VLOOKUP($A124+1000,改造信息!$A$2:$AQ$1002,COLUMN(AQ123)-8,0),VLOOKUP($A124,未改造信息!$A$2:$AQ$1002,COLUMN(AQ123)-8,0))</f>
        <v>50</v>
      </c>
      <c r="AR124" s="442">
        <f>IF($H124="已改造",VLOOKUP($A124+1000,改造信息!$A$2:$AQ$1002,COLUMN(AR123)-8,0),VLOOKUP($A124,未改造信息!$A$2:$AQ$1002,COLUMN(AR123)-8,0))</f>
        <v>20</v>
      </c>
      <c r="AS124" s="442">
        <f>IF($H124="已改造",VLOOKUP($A124+1000,改造信息!$A$2:$AQ$1002,COLUMN(AS123)-8,0),VLOOKUP($A124,未改造信息!$A$2:$AQ$1002,COLUMN(AS123)-8,0))</f>
        <v>0</v>
      </c>
      <c r="AT124" s="442">
        <f>IF($H124="已改造",VLOOKUP($A124+1000,改造信息!$A$2:$AQ$1002,COLUMN(AT123)-8,0),VLOOKUP($A124,未改造信息!$A$2:$AQ$1002,COLUMN(AT123)-8,0))</f>
        <v>0</v>
      </c>
      <c r="AU124" s="442">
        <f>IF($H124="已改造",VLOOKUP($A124+1000,改造信息!$A$2:$AQ$1002,COLUMN(AU123)-8,0),VLOOKUP($A124,未改造信息!$A$2:$AQ$1002,COLUMN(AU123)-8,0))</f>
        <v>4</v>
      </c>
      <c r="AV124" s="442">
        <f>IF($H124="已改造",VLOOKUP($A124+1000,改造信息!$A$2:$AQ$1002,COLUMN(AV123)-8,0),VLOOKUP($A124,未改造信息!$A$2:$AQ$1002,COLUMN(AV123)-8,0))</f>
        <v>38</v>
      </c>
      <c r="AW124" s="445" t="s">
        <v>92</v>
      </c>
      <c r="AX124" s="445" t="s">
        <v>92</v>
      </c>
      <c r="AY124" s="442">
        <f>IF($H124="已改造",VLOOKUP($A124+1000,改造信息!$A$2:$AQ$1002,COLUMN(AY123)-10,0),VLOOKUP($A124,未改造信息!$A$2:$AQ$1002,COLUMN(AY123)-10,0))</f>
        <v>0</v>
      </c>
      <c r="AZ124" s="442">
        <f>IF($H124="已改造",VLOOKUP($A124+1000,改造信息!$A$2:$AQ$1002,COLUMN(AZ123)-10,0),VLOOKUP($A124,未改造信息!$A$2:$AQ$1002,COLUMN(AZ123)-10,0))</f>
        <v>0</v>
      </c>
      <c r="BA124" s="445" t="s">
        <v>92</v>
      </c>
      <c r="BB124" s="445" t="s">
        <v>92</v>
      </c>
      <c r="BC124" s="446" t="str">
        <f>IF($H124="尚未改造",VLOOKUP($A124,未改造信息!$A$2:$AQ$1002,COLUMN(BC123)-12,0),"0")</f>
        <v>等级52|航母核心10|油400|钢800|铝600</v>
      </c>
      <c r="BD124" s="442">
        <f>VLOOKUP($A124,未改造信息!$A$2:$BA$1002,COLUMN(BD123)-12,0)</f>
        <v>0</v>
      </c>
      <c r="BE124" s="442" t="s">
        <v>94</v>
      </c>
      <c r="BF124" s="445" t="s">
        <v>92</v>
      </c>
      <c r="BG124" s="445" t="s">
        <v>92</v>
      </c>
      <c r="BH124" s="446"/>
      <c r="BI124" s="442"/>
      <c r="BK124" s="446"/>
      <c r="BL124" s="442"/>
      <c r="BN124" s="446"/>
      <c r="BO124" s="442"/>
      <c r="BQ124" s="445" t="s">
        <v>92</v>
      </c>
      <c r="BR124" s="442"/>
      <c r="BS124" s="442"/>
      <c r="BT124" s="442"/>
      <c r="BU124" s="442"/>
      <c r="BV124" s="442"/>
    </row>
    <row r="125" spans="1:74">
      <c r="A125" s="442">
        <v>124</v>
      </c>
      <c r="B125" s="442" t="str">
        <f>IF($H125="已改造",VLOOKUP($A125+1000,改造信息!$A$2:$AQ$1002,COLUMN(B124),0),VLOOKUP($A125,未改造信息!$A$2:$AQ$1002,COLUMN(B124),0))</f>
        <v>E</v>
      </c>
      <c r="C125" s="442" t="str">
        <f>IF($H125="已改造",VLOOKUP($A125+1000,改造信息!$A$2:$AQ$1002,COLUMN(C124),0),VLOOKUP($A125,未改造信息!$A$2:$AQ$1002,COLUMN(C124),0))</f>
        <v>轻型航母</v>
      </c>
      <c r="D125" s="442">
        <f>IF($H125="已改造",VLOOKUP($A125+1000,改造信息!$A$2:$AQ$1002,COLUMN(D124),0),VLOOKUP($A125,未改造信息!$A$2:$AQ$1002,COLUMN(D124),0))</f>
        <v>4</v>
      </c>
      <c r="E125" s="442" t="str">
        <f>IF($H125="已改造",VLOOKUP($A125+1000,改造信息!$A$2:$AQ$1002,COLUMN(E124),0),VLOOKUP($A125,未改造信息!$A$2:$AQ$1002,COLUMN(E124),0))</f>
        <v>追赶者</v>
      </c>
      <c r="F125" s="442" t="str">
        <f>VLOOKUP(A125,未改造信息!$A$2:$F$1000,COLUMN(F124),0)</f>
        <v>未拥有</v>
      </c>
      <c r="H125" s="442" t="str">
        <f>IF(COUNTIF(改造信息!$A$2:$A$196,A125+1000),IF(VLOOKUP(A125+1000,改造信息!$A$2:$F$502,6,0)="已拥有","已改造","尚未改造"),"未开放改造")</f>
        <v>尚未改造</v>
      </c>
      <c r="I125" s="442" t="str">
        <f t="shared" si="1"/>
        <v>E3~E4 可建造</v>
      </c>
      <c r="J125" s="445" t="s">
        <v>92</v>
      </c>
      <c r="K125" s="442" t="str">
        <f>IF($H125="已改造",VLOOKUP($A125+1000,改造信息!$A$2:$AQ$1002,COLUMN(K124)-4,0),VLOOKUP($A125,未改造信息!$A$2:$AQ$1002,COLUMN(K124)-4,0))</f>
        <v>护卫舰</v>
      </c>
      <c r="L125" s="442" t="str">
        <f>IF($H125="已改造",VLOOKUP($A125+1000,改造信息!$A$2:$AQ$1002,COLUMN(L124)-4,0),VLOOKUP($A125,未改造信息!$A$2:$AQ$1002,COLUMN(L124)-4,0))</f>
        <v>中型舰</v>
      </c>
      <c r="M125" s="442">
        <f>IF($H125="已改造",VLOOKUP($A125+1000,改造信息!$A$2:$AQ$1002,COLUMN(M124)-4,0),VLOOKUP($A125,未改造信息!$A$2:$AQ$1002,COLUMN(M124)-4,0))</f>
        <v>2</v>
      </c>
      <c r="N125" s="442">
        <f>IF($H125="已改造",VLOOKUP($A125+1000,改造信息!$A$2:$AQ$1002,COLUMN(N124)-4,0),VLOOKUP($A125,未改造信息!$A$2:$AQ$1002,COLUMN(N124)-4,0))</f>
        <v>3</v>
      </c>
      <c r="O125" s="442">
        <f>IF($H125="已改造",VLOOKUP($A125+1000,改造信息!$A$2:$AQ$1002,COLUMN(O124)-4,0),VLOOKUP($A125,未改造信息!$A$2:$AQ$1002,COLUMN(O124)-4,0))</f>
        <v>35</v>
      </c>
      <c r="P125" s="442">
        <f>IF($H125="已改造",VLOOKUP($A125+1000,改造信息!$A$2:$AQ$1002,COLUMN(P124)-4,0),VLOOKUP($A125,未改造信息!$A$2:$AQ$1002,COLUMN(P124)-4,0))</f>
        <v>1</v>
      </c>
      <c r="Q125" s="442">
        <f>IF($H125="已改造",VLOOKUP($A125+1000,改造信息!$A$2:$AQ$1002,COLUMN(Q124)-4,0),VLOOKUP($A125,未改造信息!$A$2:$AQ$1002,COLUMN(Q124)-4,0))</f>
        <v>20</v>
      </c>
      <c r="R125" s="442">
        <f>IF($H125="已改造",VLOOKUP($A125+1000,改造信息!$A$2:$AQ$1002,COLUMN(R124)-4,0),VLOOKUP($A125,未改造信息!$A$2:$AQ$1002,COLUMN(R124)-4,0))</f>
        <v>27</v>
      </c>
      <c r="S125" s="442">
        <f>IF($H125="已改造",VLOOKUP($A125+1000,改造信息!$A$2:$AQ$1002,COLUMN(S124)-4,0),VLOOKUP($A125,未改造信息!$A$2:$AQ$1002,COLUMN(S124)-4,0))</f>
        <v>0</v>
      </c>
      <c r="T125" s="442">
        <f>IF($H125="已改造",VLOOKUP($A125+1000,改造信息!$A$2:$AQ$1002,COLUMN(T124)-4,0),VLOOKUP($A125,未改造信息!$A$2:$AQ$1002,COLUMN(T124)-4,0))</f>
        <v>63</v>
      </c>
      <c r="U125" s="442">
        <f>IF($H125="已改造",VLOOKUP($A125+1000,改造信息!$A$2:$AQ$1002,COLUMN(U124)-4,0),VLOOKUP($A125,未改造信息!$A$2:$AQ$1002,COLUMN(U124)-4,0))</f>
        <v>16</v>
      </c>
      <c r="V125" s="442">
        <f>IF($H125="已改造",VLOOKUP($A125+1000,改造信息!$A$2:$AQ$1002,COLUMN(V124)-4,0),VLOOKUP($A125,未改造信息!$A$2:$AQ$1002,COLUMN(V124)-4,0))</f>
        <v>63</v>
      </c>
      <c r="W125" s="442">
        <f>IF($H125="已改造",VLOOKUP($A125+1000,改造信息!$A$2:$AQ$1002,COLUMN(W124)-4,0),VLOOKUP($A125,未改造信息!$A$2:$AQ$1002,COLUMN(W124)-4,0))</f>
        <v>37</v>
      </c>
      <c r="X125" s="442">
        <f>IF($H125="已改造",VLOOKUP($A125+1000,改造信息!$A$2:$AQ$1002,COLUMN(X124)-4,0),VLOOKUP($A125,未改造信息!$A$2:$AQ$1002,COLUMN(X124)-4,0))</f>
        <v>90</v>
      </c>
      <c r="Y125" s="442">
        <f>IF($H125="已改造",VLOOKUP($A125+1000,改造信息!$A$2:$AQ$1002,COLUMN(Y124)-4,0),VLOOKUP($A125,未改造信息!$A$2:$AQ$1002,COLUMN(Y124)-4,0))</f>
        <v>30</v>
      </c>
      <c r="Z125" s="442">
        <f>IF($H125="已改造",VLOOKUP($A125+1000,改造信息!$A$2:$AQ$1002,COLUMN(Z124)-4,0),VLOOKUP($A125,未改造信息!$A$2:$AQ$1002,COLUMN(Z124)-4,0))</f>
        <v>16.5</v>
      </c>
      <c r="AA125" s="442" t="str">
        <f>IF($H125="已改造",VLOOKUP($A125+1000,改造信息!$A$2:$AQ$1002,COLUMN(AA124)-4,0),VLOOKUP($A125,未改造信息!$A$2:$AQ$1002,COLUMN(AA124)-4,0))</f>
        <v>短</v>
      </c>
      <c r="AB125" s="442" t="str">
        <f>IF($H125="已改造",VLOOKUP($A125+1000,改造信息!$A$2:$AQ$1002,COLUMN(AB124)-4,0),VLOOKUP($A125,未改造信息!$A$2:$AQ$1002,COLUMN(AB124)-4,0))</f>
        <v>[15,10,3,0]</v>
      </c>
      <c r="AC125" s="442">
        <f>IF($H125="已改造",VLOOKUP($A125+1000,改造信息!$A$2:$AQ$1002,COLUMN(AC124)-4,0),VLOOKUP($A125,未改造信息!$A$2:$AQ$1002,COLUMN(AC124)-4,0))</f>
        <v>28</v>
      </c>
      <c r="AD125" s="442">
        <f>IF($H125="已改造",VLOOKUP($A125+1000,改造信息!$A$2:$AQ$1002,COLUMN(AD124)-4,0),VLOOKUP($A125,未改造信息!$A$2:$AQ$1002,COLUMN(AD124)-4,0))</f>
        <v>3</v>
      </c>
      <c r="AE125" s="446" t="str">
        <f>IF($H125="已改造",VLOOKUP($A125+1000,改造信息!$A$2:$AQ$1002,COLUMN(AE124)-4,0),VLOOKUP($A125,未改造信息!$A$2:$AQ$1002,COLUMN(AE124)-4,0))</f>
        <v>剑鱼MKIII|海喷火</v>
      </c>
      <c r="AF125" s="445" t="s">
        <v>92</v>
      </c>
      <c r="AG125" s="445" t="s">
        <v>92</v>
      </c>
      <c r="AH125" s="442">
        <f>IF($H125="已改造",VLOOKUP($A125+1000,改造信息!$A$2:$AQ$1002,COLUMN(AH124)-6,0),VLOOKUP($A125,未改造信息!$A$2:$AQ$1002,COLUMN(AH124)-6,0))</f>
        <v>30</v>
      </c>
      <c r="AI125" s="442">
        <f>IF($H125="已改造",VLOOKUP($A125+1000,改造信息!$A$2:$AQ$1002,COLUMN(AI124)-6,0),VLOOKUP($A125,未改造信息!$A$2:$AQ$1002,COLUMN(AI124)-6,0))</f>
        <v>40</v>
      </c>
      <c r="AJ125" s="442">
        <f>IF($H125="已改造",VLOOKUP($A125+1000,改造信息!$A$2:$AQ$1002,COLUMN(AJ124)-6,0),VLOOKUP($A125,未改造信息!$A$2:$AQ$1002,COLUMN(AJ124)-6,0))</f>
        <v>1.28</v>
      </c>
      <c r="AK125" s="442">
        <f>IF($H125="已改造",VLOOKUP($A125+1000,改造信息!$A$2:$AQ$1002,COLUMN(AK124)-6,0),VLOOKUP($A125,未改造信息!$A$2:$AQ$1002,COLUMN(AK124)-6,0))</f>
        <v>2.4</v>
      </c>
      <c r="AL125" s="442">
        <f>IF($H125="已改造",VLOOKUP($A125+1000,改造信息!$A$2:$AQ$1002,COLUMN(AL124)-6,0),VLOOKUP($A125,未改造信息!$A$2:$AQ$1002,COLUMN(AL124)-6,0))</f>
        <v>0.75</v>
      </c>
      <c r="AM125" s="445" t="s">
        <v>92</v>
      </c>
      <c r="AN125" s="445" t="s">
        <v>92</v>
      </c>
      <c r="AO125" s="442">
        <f>IF($H125="已改造",VLOOKUP($A125+1000,改造信息!$A$2:$AQ$1002,COLUMN(AO124)-8,0),VLOOKUP($A125,未改造信息!$A$2:$AQ$1002,COLUMN(AO124)-8,0))</f>
        <v>20</v>
      </c>
      <c r="AP125" s="442">
        <f>IF($H125="已改造",VLOOKUP($A125+1000,改造信息!$A$2:$AQ$1002,COLUMN(AP124)-8,0),VLOOKUP($A125,未改造信息!$A$2:$AQ$1002,COLUMN(AP124)-8,0))</f>
        <v>30</v>
      </c>
      <c r="AQ125" s="442">
        <f>IF($H125="已改造",VLOOKUP($A125+1000,改造信息!$A$2:$AQ$1002,COLUMN(AQ124)-8,0),VLOOKUP($A125,未改造信息!$A$2:$AQ$1002,COLUMN(AQ124)-8,0))</f>
        <v>50</v>
      </c>
      <c r="AR125" s="442">
        <f>IF($H125="已改造",VLOOKUP($A125+1000,改造信息!$A$2:$AQ$1002,COLUMN(AR124)-8,0),VLOOKUP($A125,未改造信息!$A$2:$AQ$1002,COLUMN(AR124)-8,0))</f>
        <v>20</v>
      </c>
      <c r="AS125" s="442">
        <f>IF($H125="已改造",VLOOKUP($A125+1000,改造信息!$A$2:$AQ$1002,COLUMN(AS124)-8,0),VLOOKUP($A125,未改造信息!$A$2:$AQ$1002,COLUMN(AS124)-8,0))</f>
        <v>2</v>
      </c>
      <c r="AT125" s="442">
        <f>IF($H125="已改造",VLOOKUP($A125+1000,改造信息!$A$2:$AQ$1002,COLUMN(AT124)-8,0),VLOOKUP($A125,未改造信息!$A$2:$AQ$1002,COLUMN(AT124)-8,0))</f>
        <v>0</v>
      </c>
      <c r="AU125" s="442">
        <f>IF($H125="已改造",VLOOKUP($A125+1000,改造信息!$A$2:$AQ$1002,COLUMN(AU124)-8,0),VLOOKUP($A125,未改造信息!$A$2:$AQ$1002,COLUMN(AU124)-8,0))</f>
        <v>4</v>
      </c>
      <c r="AV125" s="442">
        <f>IF($H125="已改造",VLOOKUP($A125+1000,改造信息!$A$2:$AQ$1002,COLUMN(AV124)-8,0),VLOOKUP($A125,未改造信息!$A$2:$AQ$1002,COLUMN(AV124)-8,0))</f>
        <v>33</v>
      </c>
      <c r="AW125" s="445" t="s">
        <v>92</v>
      </c>
      <c r="AX125" s="445" t="s">
        <v>92</v>
      </c>
      <c r="AY125" s="442">
        <f>IF($H125="已改造",VLOOKUP($A125+1000,改造信息!$A$2:$AQ$1002,COLUMN(AY124)-10,0),VLOOKUP($A125,未改造信息!$A$2:$AQ$1002,COLUMN(AY124)-10,0))</f>
        <v>0</v>
      </c>
      <c r="AZ125" s="442">
        <f>IF($H125="已改造",VLOOKUP($A125+1000,改造信息!$A$2:$AQ$1002,COLUMN(AZ124)-10,0),VLOOKUP($A125,未改造信息!$A$2:$AQ$1002,COLUMN(AZ124)-10,0))</f>
        <v>0</v>
      </c>
      <c r="BA125" s="445" t="s">
        <v>92</v>
      </c>
      <c r="BB125" s="445" t="s">
        <v>92</v>
      </c>
      <c r="BC125" s="446" t="str">
        <f>IF($H125="尚未改造",VLOOKUP($A125,未改造信息!$A$2:$AQ$1002,COLUMN(BC124)-12,0),"0")</f>
        <v>等级63|航母核心12|油450|钢1300|铝800</v>
      </c>
      <c r="BD125" s="450">
        <f>VLOOKUP($A125,未改造信息!$A$2:$BA$1002,COLUMN(BD124)-12,0)</f>
        <v>0.114583333333333</v>
      </c>
      <c r="BE125" s="442" t="s">
        <v>107</v>
      </c>
      <c r="BF125" s="445" t="s">
        <v>92</v>
      </c>
      <c r="BG125" s="445" t="s">
        <v>92</v>
      </c>
      <c r="BH125" s="446"/>
      <c r="BI125" s="450"/>
      <c r="BK125" s="446"/>
      <c r="BL125" s="450"/>
      <c r="BN125" s="446"/>
      <c r="BO125" s="450"/>
      <c r="BQ125" s="445" t="s">
        <v>92</v>
      </c>
      <c r="BR125" s="442"/>
      <c r="BS125" s="442"/>
      <c r="BT125" s="442"/>
      <c r="BU125" s="442"/>
      <c r="BV125" s="442"/>
    </row>
    <row r="126" spans="1:74">
      <c r="A126" s="442">
        <v>125</v>
      </c>
      <c r="B126" s="442" t="str">
        <f>IF($H126="已改造",VLOOKUP($A126+1000,改造信息!$A$2:$AQ$1002,COLUMN(B125),0),VLOOKUP($A126,未改造信息!$A$2:$AQ$1002,COLUMN(B125),0))</f>
        <v>E</v>
      </c>
      <c r="C126" s="442" t="str">
        <f>IF($H126="已改造",VLOOKUP($A126+1000,改造信息!$A$2:$AQ$1002,COLUMN(C125),0),VLOOKUP($A126,未改造信息!$A$2:$AQ$1002,COLUMN(C125),0))</f>
        <v>轻型航母</v>
      </c>
      <c r="D126" s="442">
        <f>IF($H126="已改造",VLOOKUP($A126+1000,改造信息!$A$2:$AQ$1002,COLUMN(D125),0),VLOOKUP($A126,未改造信息!$A$2:$AQ$1002,COLUMN(D125),0))</f>
        <v>3</v>
      </c>
      <c r="E126" s="442" t="str">
        <f>IF($H126="已改造",VLOOKUP($A126+1000,改造信息!$A$2:$AQ$1002,COLUMN(E125),0),VLOOKUP($A126,未改造信息!$A$2:$AQ$1002,COLUMN(E125),0))</f>
        <v>巨像</v>
      </c>
      <c r="F126" s="442" t="str">
        <f>VLOOKUP(A126,未改造信息!$A$2:$F$1000,COLUMN(F125),0)</f>
        <v>未拥有</v>
      </c>
      <c r="H126" s="442" t="str">
        <f>IF(COUNTIF(改造信息!$A$2:$A$196,A126+1000),IF(VLOOKUP(A126+1000,改造信息!$A$2:$F$502,6,0)="已拥有","已改造","尚未改造"),"未开放改造")</f>
        <v>尚未改造</v>
      </c>
      <c r="I126" s="442" t="str">
        <f t="shared" si="1"/>
        <v>仅打捞可获取</v>
      </c>
      <c r="J126" s="445" t="s">
        <v>92</v>
      </c>
      <c r="K126" s="442" t="str">
        <f>IF($H126="已改造",VLOOKUP($A126+1000,改造信息!$A$2:$AQ$1002,COLUMN(K125)-4,0),VLOOKUP($A126,未改造信息!$A$2:$AQ$1002,COLUMN(K125)-4,0))</f>
        <v>护卫舰</v>
      </c>
      <c r="L126" s="442" t="str">
        <f>IF($H126="已改造",VLOOKUP($A126+1000,改造信息!$A$2:$AQ$1002,COLUMN(L125)-4,0),VLOOKUP($A126,未改造信息!$A$2:$AQ$1002,COLUMN(L125)-4,0))</f>
        <v>中型舰</v>
      </c>
      <c r="M126" s="442">
        <f>IF($H126="已改造",VLOOKUP($A126+1000,改造信息!$A$2:$AQ$1002,COLUMN(M125)-4,0),VLOOKUP($A126,未改造信息!$A$2:$AQ$1002,COLUMN(M125)-4,0))</f>
        <v>2</v>
      </c>
      <c r="N126" s="442">
        <f>IF($H126="已改造",VLOOKUP($A126+1000,改造信息!$A$2:$AQ$1002,COLUMN(N125)-4,0),VLOOKUP($A126,未改造信息!$A$2:$AQ$1002,COLUMN(N125)-4,0))</f>
        <v>3</v>
      </c>
      <c r="O126" s="442">
        <f>IF($H126="已改造",VLOOKUP($A126+1000,改造信息!$A$2:$AQ$1002,COLUMN(O125)-4,0),VLOOKUP($A126,未改造信息!$A$2:$AQ$1002,COLUMN(O125)-4,0))</f>
        <v>40</v>
      </c>
      <c r="P126" s="442">
        <f>IF($H126="已改造",VLOOKUP($A126+1000,改造信息!$A$2:$AQ$1002,COLUMN(P125)-4,0),VLOOKUP($A126,未改造信息!$A$2:$AQ$1002,COLUMN(P125)-4,0))</f>
        <v>0</v>
      </c>
      <c r="Q126" s="442">
        <f>IF($H126="已改造",VLOOKUP($A126+1000,改造信息!$A$2:$AQ$1002,COLUMN(Q125)-4,0),VLOOKUP($A126,未改造信息!$A$2:$AQ$1002,COLUMN(Q125)-4,0))</f>
        <v>20</v>
      </c>
      <c r="R126" s="442">
        <f>IF($H126="已改造",VLOOKUP($A126+1000,改造信息!$A$2:$AQ$1002,COLUMN(R125)-4,0),VLOOKUP($A126,未改造信息!$A$2:$AQ$1002,COLUMN(R125)-4,0))</f>
        <v>38</v>
      </c>
      <c r="S126" s="442">
        <f>IF($H126="已改造",VLOOKUP($A126+1000,改造信息!$A$2:$AQ$1002,COLUMN(S125)-4,0),VLOOKUP($A126,未改造信息!$A$2:$AQ$1002,COLUMN(S125)-4,0))</f>
        <v>0</v>
      </c>
      <c r="T126" s="442">
        <f>IF($H126="已改造",VLOOKUP($A126+1000,改造信息!$A$2:$AQ$1002,COLUMN(T125)-4,0),VLOOKUP($A126,未改造信息!$A$2:$AQ$1002,COLUMN(T125)-4,0))</f>
        <v>70</v>
      </c>
      <c r="U126" s="442">
        <f>IF($H126="已改造",VLOOKUP($A126+1000,改造信息!$A$2:$AQ$1002,COLUMN(U125)-4,0),VLOOKUP($A126,未改造信息!$A$2:$AQ$1002,COLUMN(U125)-4,0))</f>
        <v>0</v>
      </c>
      <c r="V126" s="442">
        <f>IF($H126="已改造",VLOOKUP($A126+1000,改造信息!$A$2:$AQ$1002,COLUMN(V125)-4,0),VLOOKUP($A126,未改造信息!$A$2:$AQ$1002,COLUMN(V125)-4,0))</f>
        <v>65</v>
      </c>
      <c r="W126" s="442">
        <f>IF($H126="已改造",VLOOKUP($A126+1000,改造信息!$A$2:$AQ$1002,COLUMN(W125)-4,0),VLOOKUP($A126,未改造信息!$A$2:$AQ$1002,COLUMN(W125)-4,0))</f>
        <v>44</v>
      </c>
      <c r="X126" s="442">
        <f>IF($H126="已改造",VLOOKUP($A126+1000,改造信息!$A$2:$AQ$1002,COLUMN(X125)-4,0),VLOOKUP($A126,未改造信息!$A$2:$AQ$1002,COLUMN(X125)-4,0))</f>
        <v>89</v>
      </c>
      <c r="Y126" s="442">
        <f>IF($H126="已改造",VLOOKUP($A126+1000,改造信息!$A$2:$AQ$1002,COLUMN(Y125)-4,0),VLOOKUP($A126,未改造信息!$A$2:$AQ$1002,COLUMN(Y125)-4,0))</f>
        <v>22</v>
      </c>
      <c r="Z126" s="442">
        <f>IF($H126="已改造",VLOOKUP($A126+1000,改造信息!$A$2:$AQ$1002,COLUMN(Z125)-4,0),VLOOKUP($A126,未改造信息!$A$2:$AQ$1002,COLUMN(Z125)-4,0))</f>
        <v>25</v>
      </c>
      <c r="AA126" s="442" t="str">
        <f>IF($H126="已改造",VLOOKUP($A126+1000,改造信息!$A$2:$AQ$1002,COLUMN(AA125)-4,0),VLOOKUP($A126,未改造信息!$A$2:$AQ$1002,COLUMN(AA125)-4,0))</f>
        <v>短</v>
      </c>
      <c r="AB126" s="442" t="str">
        <f>IF($H126="已改造",VLOOKUP($A126+1000,改造信息!$A$2:$AQ$1002,COLUMN(AB125)-4,0),VLOOKUP($A126,未改造信息!$A$2:$AQ$1002,COLUMN(AB125)-4,0))</f>
        <v>[20,15,5,0]</v>
      </c>
      <c r="AC126" s="442">
        <f>IF($H126="已改造",VLOOKUP($A126+1000,改造信息!$A$2:$AQ$1002,COLUMN(AC125)-4,0),VLOOKUP($A126,未改造信息!$A$2:$AQ$1002,COLUMN(AC125)-4,0))</f>
        <v>40</v>
      </c>
      <c r="AD126" s="442">
        <f>IF($H126="已改造",VLOOKUP($A126+1000,改造信息!$A$2:$AQ$1002,COLUMN(AD125)-4,0),VLOOKUP($A126,未改造信息!$A$2:$AQ$1002,COLUMN(AD125)-4,0))</f>
        <v>3</v>
      </c>
      <c r="AE126" s="446" t="str">
        <f>IF($H126="已改造",VLOOKUP($A126+1000,改造信息!$A$2:$AQ$1002,COLUMN(AE125)-4,0),VLOOKUP($A126,未改造信息!$A$2:$AQ$1002,COLUMN(AE125)-4,0))</f>
        <v>海喷火MKXV|萤火虫</v>
      </c>
      <c r="AF126" s="445" t="s">
        <v>92</v>
      </c>
      <c r="AG126" s="445" t="s">
        <v>92</v>
      </c>
      <c r="AH126" s="442">
        <f>IF($H126="已改造",VLOOKUP($A126+1000,改造信息!$A$2:$AQ$1002,COLUMN(AH125)-6,0),VLOOKUP($A126,未改造信息!$A$2:$AQ$1002,COLUMN(AH125)-6,0))</f>
        <v>30</v>
      </c>
      <c r="AI126" s="442">
        <f>IF($H126="已改造",VLOOKUP($A126+1000,改造信息!$A$2:$AQ$1002,COLUMN(AI125)-6,0),VLOOKUP($A126,未改造信息!$A$2:$AQ$1002,COLUMN(AI125)-6,0))</f>
        <v>40</v>
      </c>
      <c r="AJ126" s="442">
        <f>IF($H126="已改造",VLOOKUP($A126+1000,改造信息!$A$2:$AQ$1002,COLUMN(AJ125)-6,0),VLOOKUP($A126,未改造信息!$A$2:$AQ$1002,COLUMN(AJ125)-6,0))</f>
        <v>1.28</v>
      </c>
      <c r="AK126" s="442">
        <f>IF($H126="已改造",VLOOKUP($A126+1000,改造信息!$A$2:$AQ$1002,COLUMN(AK125)-6,0),VLOOKUP($A126,未改造信息!$A$2:$AQ$1002,COLUMN(AK125)-6,0))</f>
        <v>2.4</v>
      </c>
      <c r="AL126" s="442">
        <f>IF($H126="已改造",VLOOKUP($A126+1000,改造信息!$A$2:$AQ$1002,COLUMN(AL125)-6,0),VLOOKUP($A126,未改造信息!$A$2:$AQ$1002,COLUMN(AL125)-6,0))</f>
        <v>0.75</v>
      </c>
      <c r="AM126" s="445" t="s">
        <v>92</v>
      </c>
      <c r="AN126" s="445" t="s">
        <v>92</v>
      </c>
      <c r="AO126" s="442">
        <f>IF($H126="已改造",VLOOKUP($A126+1000,改造信息!$A$2:$AQ$1002,COLUMN(AO125)-8,0),VLOOKUP($A126,未改造信息!$A$2:$AQ$1002,COLUMN(AO125)-8,0))</f>
        <v>20</v>
      </c>
      <c r="AP126" s="442">
        <f>IF($H126="已改造",VLOOKUP($A126+1000,改造信息!$A$2:$AQ$1002,COLUMN(AP125)-8,0),VLOOKUP($A126,未改造信息!$A$2:$AQ$1002,COLUMN(AP125)-8,0))</f>
        <v>30</v>
      </c>
      <c r="AQ126" s="442">
        <f>IF($H126="已改造",VLOOKUP($A126+1000,改造信息!$A$2:$AQ$1002,COLUMN(AQ125)-8,0),VLOOKUP($A126,未改造信息!$A$2:$AQ$1002,COLUMN(AQ125)-8,0))</f>
        <v>50</v>
      </c>
      <c r="AR126" s="442">
        <f>IF($H126="已改造",VLOOKUP($A126+1000,改造信息!$A$2:$AQ$1002,COLUMN(AR125)-8,0),VLOOKUP($A126,未改造信息!$A$2:$AQ$1002,COLUMN(AR125)-8,0))</f>
        <v>20</v>
      </c>
      <c r="AS126" s="442">
        <f>IF($H126="已改造",VLOOKUP($A126+1000,改造信息!$A$2:$AQ$1002,COLUMN(AS125)-8,0),VLOOKUP($A126,未改造信息!$A$2:$AQ$1002,COLUMN(AS125)-8,0))</f>
        <v>2</v>
      </c>
      <c r="AT126" s="442">
        <f>IF($H126="已改造",VLOOKUP($A126+1000,改造信息!$A$2:$AQ$1002,COLUMN(AT125)-8,0),VLOOKUP($A126,未改造信息!$A$2:$AQ$1002,COLUMN(AT125)-8,0))</f>
        <v>0</v>
      </c>
      <c r="AU126" s="442">
        <f>IF($H126="已改造",VLOOKUP($A126+1000,改造信息!$A$2:$AQ$1002,COLUMN(AU125)-8,0),VLOOKUP($A126,未改造信息!$A$2:$AQ$1002,COLUMN(AU125)-8,0))</f>
        <v>9</v>
      </c>
      <c r="AV126" s="442">
        <f>IF($H126="已改造",VLOOKUP($A126+1000,改造信息!$A$2:$AQ$1002,COLUMN(AV125)-8,0),VLOOKUP($A126,未改造信息!$A$2:$AQ$1002,COLUMN(AV125)-8,0))</f>
        <v>44</v>
      </c>
      <c r="AW126" s="445" t="s">
        <v>92</v>
      </c>
      <c r="AX126" s="445" t="s">
        <v>92</v>
      </c>
      <c r="AY126" s="442">
        <f>IF($H126="已改造",VLOOKUP($A126+1000,改造信息!$A$2:$AQ$1002,COLUMN(AY125)-10,0),VLOOKUP($A126,未改造信息!$A$2:$AQ$1002,COLUMN(AY125)-10,0))</f>
        <v>0</v>
      </c>
      <c r="AZ126" s="442">
        <f>IF($H126="已改造",VLOOKUP($A126+1000,改造信息!$A$2:$AQ$1002,COLUMN(AZ125)-10,0),VLOOKUP($A126,未改造信息!$A$2:$AQ$1002,COLUMN(AZ125)-10,0))</f>
        <v>0</v>
      </c>
      <c r="BA126" s="445" t="s">
        <v>92</v>
      </c>
      <c r="BB126" s="445" t="s">
        <v>92</v>
      </c>
      <c r="BC126" s="442" t="str">
        <f>IF($H126="尚未改造",VLOOKUP($A126,未改造信息!$A$2:$AQ$1002,COLUMN(BC125)-12,0),"0")</f>
        <v>等级52|航母核心10|油300|钢650|铝700</v>
      </c>
      <c r="BD126" s="442">
        <f>VLOOKUP($A126,未改造信息!$A$2:$BA$1002,COLUMN(BD125)-12,0)</f>
        <v>0</v>
      </c>
      <c r="BE126" s="442" t="s">
        <v>94</v>
      </c>
      <c r="BF126" s="445" t="s">
        <v>92</v>
      </c>
      <c r="BG126" s="445" t="s">
        <v>92</v>
      </c>
      <c r="BH126" s="442"/>
      <c r="BI126" s="442"/>
      <c r="BK126" s="442"/>
      <c r="BL126" s="442"/>
      <c r="BN126" s="442"/>
      <c r="BO126" s="442"/>
      <c r="BQ126" s="445" t="s">
        <v>92</v>
      </c>
      <c r="BR126" s="442"/>
      <c r="BS126" s="442"/>
      <c r="BT126" s="442"/>
      <c r="BU126" s="442"/>
      <c r="BV126" s="442"/>
    </row>
    <row r="127" spans="1:74">
      <c r="A127" s="442">
        <v>126</v>
      </c>
      <c r="B127" s="442" t="str">
        <f>IF($H127="已改造",VLOOKUP($A127+1000,改造信息!$A$2:$AQ$1002,COLUMN(B126),0),VLOOKUP($A127,未改造信息!$A$2:$AQ$1002,COLUMN(B126),0))</f>
        <v>U</v>
      </c>
      <c r="C127" s="442" t="str">
        <f>IF($H127="已改造",VLOOKUP($A127+1000,改造信息!$A$2:$AQ$1002,COLUMN(C126),0),VLOOKUP($A127,未改造信息!$A$2:$AQ$1002,COLUMN(C126),0))</f>
        <v>轻型航母</v>
      </c>
      <c r="D127" s="442">
        <f>IF($H127="已改造",VLOOKUP($A127+1000,改造信息!$A$2:$AQ$1002,COLUMN(D126),0),VLOOKUP($A127,未改造信息!$A$2:$AQ$1002,COLUMN(D126),0))</f>
        <v>3</v>
      </c>
      <c r="E127" s="442" t="str">
        <f>IF($H127="已改造",VLOOKUP($A127+1000,改造信息!$A$2:$AQ$1002,COLUMN(E126),0),VLOOKUP($A127,未改造信息!$A$2:$AQ$1002,COLUMN(E126),0))</f>
        <v>普林斯顿</v>
      </c>
      <c r="F127" s="442" t="str">
        <f>VLOOKUP(A127,未改造信息!$A$2:$F$1000,COLUMN(F126),0)</f>
        <v>未拥有</v>
      </c>
      <c r="H127" s="442" t="str">
        <f>IF(COUNTIF(改造信息!$A$2:$A$196,A127+1000),IF(VLOOKUP(A127+1000,改造信息!$A$2:$F$502,6,0)="已拥有","已改造","尚未改造"),"未开放改造")</f>
        <v>尚未改造</v>
      </c>
      <c r="I127" s="442" t="str">
        <f t="shared" si="1"/>
        <v>打捞可获取</v>
      </c>
      <c r="J127" s="445" t="s">
        <v>92</v>
      </c>
      <c r="K127" s="442" t="str">
        <f>IF($H127="已改造",VLOOKUP($A127+1000,改造信息!$A$2:$AQ$1002,COLUMN(K126)-4,0),VLOOKUP($A127,未改造信息!$A$2:$AQ$1002,COLUMN(K126)-4,0))</f>
        <v>护卫舰</v>
      </c>
      <c r="L127" s="442" t="str">
        <f>IF($H127="已改造",VLOOKUP($A127+1000,改造信息!$A$2:$AQ$1002,COLUMN(L126)-4,0),VLOOKUP($A127,未改造信息!$A$2:$AQ$1002,COLUMN(L126)-4,0))</f>
        <v>中型舰</v>
      </c>
      <c r="M127" s="442">
        <f>IF($H127="已改造",VLOOKUP($A127+1000,改造信息!$A$2:$AQ$1002,COLUMN(M126)-4,0),VLOOKUP($A127,未改造信息!$A$2:$AQ$1002,COLUMN(M126)-4,0))</f>
        <v>2</v>
      </c>
      <c r="N127" s="442">
        <f>IF($H127="已改造",VLOOKUP($A127+1000,改造信息!$A$2:$AQ$1002,COLUMN(N126)-4,0),VLOOKUP($A127,未改造信息!$A$2:$AQ$1002,COLUMN(N126)-4,0))</f>
        <v>3</v>
      </c>
      <c r="O127" s="442">
        <f>IF($H127="已改造",VLOOKUP($A127+1000,改造信息!$A$2:$AQ$1002,COLUMN(O126)-4,0),VLOOKUP($A127,未改造信息!$A$2:$AQ$1002,COLUMN(O126)-4,0))</f>
        <v>36</v>
      </c>
      <c r="P127" s="442">
        <f>IF($H127="已改造",VLOOKUP($A127+1000,改造信息!$A$2:$AQ$1002,COLUMN(P126)-4,0),VLOOKUP($A127,未改造信息!$A$2:$AQ$1002,COLUMN(P126)-4,0))</f>
        <v>0</v>
      </c>
      <c r="Q127" s="442">
        <f>IF($H127="已改造",VLOOKUP($A127+1000,改造信息!$A$2:$AQ$1002,COLUMN(Q126)-4,0),VLOOKUP($A127,未改造信息!$A$2:$AQ$1002,COLUMN(Q126)-4,0))</f>
        <v>20</v>
      </c>
      <c r="R127" s="442">
        <f>IF($H127="已改造",VLOOKUP($A127+1000,改造信息!$A$2:$AQ$1002,COLUMN(R126)-4,0),VLOOKUP($A127,未改造信息!$A$2:$AQ$1002,COLUMN(R126)-4,0))</f>
        <v>40</v>
      </c>
      <c r="S127" s="442">
        <f>IF($H127="已改造",VLOOKUP($A127+1000,改造信息!$A$2:$AQ$1002,COLUMN(S126)-4,0),VLOOKUP($A127,未改造信息!$A$2:$AQ$1002,COLUMN(S126)-4,0))</f>
        <v>0</v>
      </c>
      <c r="T127" s="442">
        <f>IF($H127="已改造",VLOOKUP($A127+1000,改造信息!$A$2:$AQ$1002,COLUMN(T126)-4,0),VLOOKUP($A127,未改造信息!$A$2:$AQ$1002,COLUMN(T126)-4,0))</f>
        <v>65</v>
      </c>
      <c r="U127" s="442">
        <f>IF($H127="已改造",VLOOKUP($A127+1000,改造信息!$A$2:$AQ$1002,COLUMN(U126)-4,0),VLOOKUP($A127,未改造信息!$A$2:$AQ$1002,COLUMN(U126)-4,0))</f>
        <v>0</v>
      </c>
      <c r="V127" s="442">
        <f>IF($H127="已改造",VLOOKUP($A127+1000,改造信息!$A$2:$AQ$1002,COLUMN(V126)-4,0),VLOOKUP($A127,未改造信息!$A$2:$AQ$1002,COLUMN(V126)-4,0))</f>
        <v>66</v>
      </c>
      <c r="W127" s="442">
        <f>IF($H127="已改造",VLOOKUP($A127+1000,改造信息!$A$2:$AQ$1002,COLUMN(W126)-4,0),VLOOKUP($A127,未改造信息!$A$2:$AQ$1002,COLUMN(W126)-4,0))</f>
        <v>50</v>
      </c>
      <c r="X127" s="442">
        <f>IF($H127="已改造",VLOOKUP($A127+1000,改造信息!$A$2:$AQ$1002,COLUMN(X126)-4,0),VLOOKUP($A127,未改造信息!$A$2:$AQ$1002,COLUMN(X126)-4,0))</f>
        <v>89</v>
      </c>
      <c r="Y127" s="442">
        <f>IF($H127="已改造",VLOOKUP($A127+1000,改造信息!$A$2:$AQ$1002,COLUMN(Y126)-4,0),VLOOKUP($A127,未改造信息!$A$2:$AQ$1002,COLUMN(Y126)-4,0))</f>
        <v>10</v>
      </c>
      <c r="Z127" s="442">
        <f>IF($H127="已改造",VLOOKUP($A127+1000,改造信息!$A$2:$AQ$1002,COLUMN(Z126)-4,0),VLOOKUP($A127,未改造信息!$A$2:$AQ$1002,COLUMN(Z126)-4,0))</f>
        <v>31</v>
      </c>
      <c r="AA127" s="442" t="str">
        <f>IF($H127="已改造",VLOOKUP($A127+1000,改造信息!$A$2:$AQ$1002,COLUMN(AA126)-4,0),VLOOKUP($A127,未改造信息!$A$2:$AQ$1002,COLUMN(AA126)-4,0))</f>
        <v>短</v>
      </c>
      <c r="AB127" s="442" t="str">
        <f>IF($H127="已改造",VLOOKUP($A127+1000,改造信息!$A$2:$AQ$1002,COLUMN(AB126)-4,0),VLOOKUP($A127,未改造信息!$A$2:$AQ$1002,COLUMN(AB126)-4,0))</f>
        <v>[10,15,10,0]</v>
      </c>
      <c r="AC127" s="442">
        <f>IF($H127="已改造",VLOOKUP($A127+1000,改造信息!$A$2:$AQ$1002,COLUMN(AC126)-4,0),VLOOKUP($A127,未改造信息!$A$2:$AQ$1002,COLUMN(AC126)-4,0))</f>
        <v>35</v>
      </c>
      <c r="AD127" s="442">
        <f>IF($H127="已改造",VLOOKUP($A127+1000,改造信息!$A$2:$AQ$1002,COLUMN(AD126)-4,0),VLOOKUP($A127,未改造信息!$A$2:$AQ$1002,COLUMN(AD126)-4,0))</f>
        <v>3</v>
      </c>
      <c r="AE127" s="446" t="str">
        <f>IF($H127="已改造",VLOOKUP($A127+1000,改造信息!$A$2:$AQ$1002,COLUMN(AE126)-4,0),VLOOKUP($A127,未改造信息!$A$2:$AQ$1002,COLUMN(AE126)-4,0))</f>
        <v>F4F野猫|TBF复仇者</v>
      </c>
      <c r="AF127" s="445" t="s">
        <v>92</v>
      </c>
      <c r="AG127" s="445" t="s">
        <v>92</v>
      </c>
      <c r="AH127" s="442">
        <f>IF($H127="已改造",VLOOKUP($A127+1000,改造信息!$A$2:$AQ$1002,COLUMN(AH126)-6,0),VLOOKUP($A127,未改造信息!$A$2:$AQ$1002,COLUMN(AH126)-6,0))</f>
        <v>35</v>
      </c>
      <c r="AI127" s="442">
        <f>IF($H127="已改造",VLOOKUP($A127+1000,改造信息!$A$2:$AQ$1002,COLUMN(AI126)-6,0),VLOOKUP($A127,未改造信息!$A$2:$AQ$1002,COLUMN(AI126)-6,0))</f>
        <v>40</v>
      </c>
      <c r="AJ127" s="442">
        <f>IF($H127="已改造",VLOOKUP($A127+1000,改造信息!$A$2:$AQ$1002,COLUMN(AJ126)-6,0),VLOOKUP($A127,未改造信息!$A$2:$AQ$1002,COLUMN(AJ126)-6,0))</f>
        <v>1.28</v>
      </c>
      <c r="AK127" s="442">
        <f>IF($H127="已改造",VLOOKUP($A127+1000,改造信息!$A$2:$AQ$1002,COLUMN(AK126)-6,0),VLOOKUP($A127,未改造信息!$A$2:$AQ$1002,COLUMN(AK126)-6,0))</f>
        <v>2.4</v>
      </c>
      <c r="AL127" s="442">
        <f>IF($H127="已改造",VLOOKUP($A127+1000,改造信息!$A$2:$AQ$1002,COLUMN(AL126)-6,0),VLOOKUP($A127,未改造信息!$A$2:$AQ$1002,COLUMN(AL126)-6,0))</f>
        <v>0.625</v>
      </c>
      <c r="AM127" s="445" t="s">
        <v>92</v>
      </c>
      <c r="AN127" s="445" t="s">
        <v>92</v>
      </c>
      <c r="AO127" s="442">
        <f>IF($H127="已改造",VLOOKUP($A127+1000,改造信息!$A$2:$AQ$1002,COLUMN(AO126)-8,0),VLOOKUP($A127,未改造信息!$A$2:$AQ$1002,COLUMN(AO126)-8,0))</f>
        <v>20</v>
      </c>
      <c r="AP127" s="442">
        <f>IF($H127="已改造",VLOOKUP($A127+1000,改造信息!$A$2:$AQ$1002,COLUMN(AP126)-8,0),VLOOKUP($A127,未改造信息!$A$2:$AQ$1002,COLUMN(AP126)-8,0))</f>
        <v>30</v>
      </c>
      <c r="AQ127" s="442">
        <f>IF($H127="已改造",VLOOKUP($A127+1000,改造信息!$A$2:$AQ$1002,COLUMN(AQ126)-8,0),VLOOKUP($A127,未改造信息!$A$2:$AQ$1002,COLUMN(AQ126)-8,0))</f>
        <v>50</v>
      </c>
      <c r="AR127" s="442">
        <f>IF($H127="已改造",VLOOKUP($A127+1000,改造信息!$A$2:$AQ$1002,COLUMN(AR126)-8,0),VLOOKUP($A127,未改造信息!$A$2:$AQ$1002,COLUMN(AR126)-8,0))</f>
        <v>20</v>
      </c>
      <c r="AS127" s="442">
        <f>IF($H127="已改造",VLOOKUP($A127+1000,改造信息!$A$2:$AQ$1002,COLUMN(AS126)-8,0),VLOOKUP($A127,未改造信息!$A$2:$AQ$1002,COLUMN(AS126)-8,0))</f>
        <v>0</v>
      </c>
      <c r="AT127" s="442">
        <f>IF($H127="已改造",VLOOKUP($A127+1000,改造信息!$A$2:$AQ$1002,COLUMN(AT126)-8,0),VLOOKUP($A127,未改造信息!$A$2:$AQ$1002,COLUMN(AT126)-8,0))</f>
        <v>0</v>
      </c>
      <c r="AU127" s="442">
        <f>IF($H127="已改造",VLOOKUP($A127+1000,改造信息!$A$2:$AQ$1002,COLUMN(AU126)-8,0),VLOOKUP($A127,未改造信息!$A$2:$AQ$1002,COLUMN(AU126)-8,0))</f>
        <v>10</v>
      </c>
      <c r="AV127" s="442">
        <f>IF($H127="已改造",VLOOKUP($A127+1000,改造信息!$A$2:$AQ$1002,COLUMN(AV126)-8,0),VLOOKUP($A127,未改造信息!$A$2:$AQ$1002,COLUMN(AV126)-8,0))</f>
        <v>50</v>
      </c>
      <c r="AW127" s="445" t="s">
        <v>92</v>
      </c>
      <c r="AX127" s="445" t="s">
        <v>92</v>
      </c>
      <c r="AY127" s="442">
        <f>IF($H127="已改造",VLOOKUP($A127+1000,改造信息!$A$2:$AQ$1002,COLUMN(AY126)-10,0),VLOOKUP($A127,未改造信息!$A$2:$AQ$1002,COLUMN(AY126)-10,0))</f>
        <v>0</v>
      </c>
      <c r="AZ127" s="442">
        <f>IF($H127="已改造",VLOOKUP($A127+1000,改造信息!$A$2:$AQ$1002,COLUMN(AZ126)-10,0),VLOOKUP($A127,未改造信息!$A$2:$AQ$1002,COLUMN(AZ126)-10,0))</f>
        <v>0</v>
      </c>
      <c r="BA127" s="445" t="s">
        <v>92</v>
      </c>
      <c r="BB127" s="445" t="s">
        <v>92</v>
      </c>
      <c r="BC127" s="442" t="str">
        <f>IF($H127="尚未改造",VLOOKUP($A127,未改造信息!$A$2:$AQ$1002,COLUMN(BC126)-12,0),"0")</f>
        <v>等级52|航母核心10|油300|钢650|铝700</v>
      </c>
      <c r="BD127" s="442">
        <f>VLOOKUP($A127,未改造信息!$A$2:$BA$1002,COLUMN(BD126)-12,0)</f>
        <v>0</v>
      </c>
      <c r="BE127" s="442" t="s">
        <v>108</v>
      </c>
      <c r="BF127" s="445" t="s">
        <v>92</v>
      </c>
      <c r="BG127" s="445" t="s">
        <v>92</v>
      </c>
      <c r="BH127" s="442"/>
      <c r="BI127" s="442"/>
      <c r="BK127" s="442"/>
      <c r="BL127" s="442"/>
      <c r="BN127" s="442"/>
      <c r="BO127" s="442"/>
      <c r="BQ127" s="445" t="s">
        <v>92</v>
      </c>
      <c r="BR127" s="442"/>
      <c r="BS127" s="442"/>
      <c r="BT127" s="442"/>
      <c r="BU127" s="442"/>
      <c r="BV127" s="442"/>
    </row>
    <row r="128" spans="1:74">
      <c r="A128" s="442">
        <v>127</v>
      </c>
      <c r="B128" s="442" t="str">
        <f>IF($H128="已改造",VLOOKUP($A128+1000,改造信息!$A$2:$AQ$1002,COLUMN(B127),0),VLOOKUP($A128,未改造信息!$A$2:$AQ$1002,COLUMN(B127),0))</f>
        <v>E</v>
      </c>
      <c r="C128" s="442" t="str">
        <f>IF($H128="已改造",VLOOKUP($A128+1000,改造信息!$A$2:$AQ$1002,COLUMN(C127),0),VLOOKUP($A128,未改造信息!$A$2:$AQ$1002,COLUMN(C127),0))</f>
        <v>轻型航母</v>
      </c>
      <c r="D128" s="442">
        <f>IF($H128="已改造",VLOOKUP($A128+1000,改造信息!$A$2:$AQ$1002,COLUMN(D127),0),VLOOKUP($A128,未改造信息!$A$2:$AQ$1002,COLUMN(D127),0))</f>
        <v>3</v>
      </c>
      <c r="E128" s="442" t="str">
        <f>IF($H128="已改造",VLOOKUP($A128+1000,改造信息!$A$2:$AQ$1002,COLUMN(E127),0),VLOOKUP($A128,未改造信息!$A$2:$AQ$1002,COLUMN(E127),0))</f>
        <v>独角兽</v>
      </c>
      <c r="F128" s="442" t="str">
        <f>VLOOKUP(A128,未改造信息!$A$2:$F$1000,COLUMN(F127),0)</f>
        <v>未拥有</v>
      </c>
      <c r="H128" s="442" t="str">
        <f>IF(COUNTIF(改造信息!$A$2:$A$196,A128+1000),IF(VLOOKUP(A128+1000,改造信息!$A$2:$F$502,6,0)="已拥有","已改造","尚未改造"),"未开放改造")</f>
        <v>未开放改造</v>
      </c>
      <c r="I128" s="442" t="str">
        <f t="shared" si="1"/>
        <v>E3~E4 打捞可获取</v>
      </c>
      <c r="J128" s="445" t="s">
        <v>92</v>
      </c>
      <c r="K128" s="442" t="str">
        <f>IF($H128="已改造",VLOOKUP($A128+1000,改造信息!$A$2:$AQ$1002,COLUMN(K127)-4,0),VLOOKUP($A128,未改造信息!$A$2:$AQ$1002,COLUMN(K127)-4,0))</f>
        <v>护卫舰</v>
      </c>
      <c r="L128" s="442" t="str">
        <f>IF($H128="已改造",VLOOKUP($A128+1000,改造信息!$A$2:$AQ$1002,COLUMN(L127)-4,0),VLOOKUP($A128,未改造信息!$A$2:$AQ$1002,COLUMN(L127)-4,0))</f>
        <v>中型舰</v>
      </c>
      <c r="M128" s="442">
        <f>IF($H128="已改造",VLOOKUP($A128+1000,改造信息!$A$2:$AQ$1002,COLUMN(M127)-4,0),VLOOKUP($A128,未改造信息!$A$2:$AQ$1002,COLUMN(M127)-4,0))</f>
        <v>1</v>
      </c>
      <c r="N128" s="442">
        <f>IF($H128="已改造",VLOOKUP($A128+1000,改造信息!$A$2:$AQ$1002,COLUMN(N127)-4,0),VLOOKUP($A128,未改造信息!$A$2:$AQ$1002,COLUMN(N127)-4,0))</f>
        <v>2</v>
      </c>
      <c r="O128" s="442">
        <f>IF($H128="已改造",VLOOKUP($A128+1000,改造信息!$A$2:$AQ$1002,COLUMN(O127)-4,0),VLOOKUP($A128,未改造信息!$A$2:$AQ$1002,COLUMN(O127)-4,0))</f>
        <v>43</v>
      </c>
      <c r="P128" s="442">
        <f>IF($H128="已改造",VLOOKUP($A128+1000,改造信息!$A$2:$AQ$1002,COLUMN(P127)-4,0),VLOOKUP($A128,未改造信息!$A$2:$AQ$1002,COLUMN(P127)-4,0))</f>
        <v>1</v>
      </c>
      <c r="Q128" s="442">
        <f>IF($H128="已改造",VLOOKUP($A128+1000,改造信息!$A$2:$AQ$1002,COLUMN(Q127)-4,0),VLOOKUP($A128,未改造信息!$A$2:$AQ$1002,COLUMN(Q127)-4,0))</f>
        <v>20</v>
      </c>
      <c r="R128" s="442">
        <f>IF($H128="已改造",VLOOKUP($A128+1000,改造信息!$A$2:$AQ$1002,COLUMN(R127)-4,0),VLOOKUP($A128,未改造信息!$A$2:$AQ$1002,COLUMN(R127)-4,0))</f>
        <v>42</v>
      </c>
      <c r="S128" s="442">
        <f>IF($H128="已改造",VLOOKUP($A128+1000,改造信息!$A$2:$AQ$1002,COLUMN(S127)-4,0),VLOOKUP($A128,未改造信息!$A$2:$AQ$1002,COLUMN(S127)-4,0))</f>
        <v>0</v>
      </c>
      <c r="T128" s="442">
        <f>IF($H128="已改造",VLOOKUP($A128+1000,改造信息!$A$2:$AQ$1002,COLUMN(T127)-4,0),VLOOKUP($A128,未改造信息!$A$2:$AQ$1002,COLUMN(T127)-4,0))</f>
        <v>72</v>
      </c>
      <c r="U128" s="442">
        <f>IF($H128="已改造",VLOOKUP($A128+1000,改造信息!$A$2:$AQ$1002,COLUMN(U127)-4,0),VLOOKUP($A128,未改造信息!$A$2:$AQ$1002,COLUMN(U127)-4,0))</f>
        <v>0</v>
      </c>
      <c r="V128" s="442">
        <f>IF($H128="已改造",VLOOKUP($A128+1000,改造信息!$A$2:$AQ$1002,COLUMN(V127)-4,0),VLOOKUP($A128,未改造信息!$A$2:$AQ$1002,COLUMN(V127)-4,0))</f>
        <v>63</v>
      </c>
      <c r="W128" s="442">
        <f>IF($H128="已改造",VLOOKUP($A128+1000,改造信息!$A$2:$AQ$1002,COLUMN(W127)-4,0),VLOOKUP($A128,未改造信息!$A$2:$AQ$1002,COLUMN(W127)-4,0))</f>
        <v>43</v>
      </c>
      <c r="X128" s="442">
        <f>IF($H128="已改造",VLOOKUP($A128+1000,改造信息!$A$2:$AQ$1002,COLUMN(X127)-4,0),VLOOKUP($A128,未改造信息!$A$2:$AQ$1002,COLUMN(X127)-4,0))</f>
        <v>89</v>
      </c>
      <c r="Y128" s="442">
        <f>IF($H128="已改造",VLOOKUP($A128+1000,改造信息!$A$2:$AQ$1002,COLUMN(Y127)-4,0),VLOOKUP($A128,未改造信息!$A$2:$AQ$1002,COLUMN(Y127)-4,0))</f>
        <v>21</v>
      </c>
      <c r="Z128" s="442">
        <f>IF($H128="已改造",VLOOKUP($A128+1000,改造信息!$A$2:$AQ$1002,COLUMN(Z127)-4,0),VLOOKUP($A128,未改造信息!$A$2:$AQ$1002,COLUMN(Z127)-4,0))</f>
        <v>24</v>
      </c>
      <c r="AA128" s="442" t="str">
        <f>IF($H128="已改造",VLOOKUP($A128+1000,改造信息!$A$2:$AQ$1002,COLUMN(AA127)-4,0),VLOOKUP($A128,未改造信息!$A$2:$AQ$1002,COLUMN(AA127)-4,0))</f>
        <v>短</v>
      </c>
      <c r="AB128" s="442" t="str">
        <f>IF($H128="已改造",VLOOKUP($A128+1000,改造信息!$A$2:$AQ$1002,COLUMN(AB127)-4,0),VLOOKUP($A128,未改造信息!$A$2:$AQ$1002,COLUMN(AB127)-4,0))</f>
        <v>[20,10,5,0]</v>
      </c>
      <c r="AC128" s="442">
        <f>IF($H128="已改造",VLOOKUP($A128+1000,改造信息!$A$2:$AQ$1002,COLUMN(AC127)-4,0),VLOOKUP($A128,未改造信息!$A$2:$AQ$1002,COLUMN(AC127)-4,0))</f>
        <v>35</v>
      </c>
      <c r="AD128" s="442">
        <f>IF($H128="已改造",VLOOKUP($A128+1000,改造信息!$A$2:$AQ$1002,COLUMN(AD127)-4,0),VLOOKUP($A128,未改造信息!$A$2:$AQ$1002,COLUMN(AD127)-4,0))</f>
        <v>3</v>
      </c>
      <c r="AE128" s="446" t="str">
        <f>IF($H128="已改造",VLOOKUP($A128+1000,改造信息!$A$2:$AQ$1002,COLUMN(AE127)-4,0),VLOOKUP($A128,未改造信息!$A$2:$AQ$1002,COLUMN(AE127)-4,0))</f>
        <v>海喷火|剑鱼MKIII</v>
      </c>
      <c r="AF128" s="445" t="s">
        <v>92</v>
      </c>
      <c r="AG128" s="445" t="s">
        <v>92</v>
      </c>
      <c r="AH128" s="442">
        <f>IF($H128="已改造",VLOOKUP($A128+1000,改造信息!$A$2:$AQ$1002,COLUMN(AH127)-6,0),VLOOKUP($A128,未改造信息!$A$2:$AQ$1002,COLUMN(AH127)-6,0))</f>
        <v>30</v>
      </c>
      <c r="AI128" s="442">
        <f>IF($H128="已改造",VLOOKUP($A128+1000,改造信息!$A$2:$AQ$1002,COLUMN(AI127)-6,0),VLOOKUP($A128,未改造信息!$A$2:$AQ$1002,COLUMN(AI127)-6,0))</f>
        <v>40</v>
      </c>
      <c r="AJ128" s="442">
        <f>IF($H128="已改造",VLOOKUP($A128+1000,改造信息!$A$2:$AQ$1002,COLUMN(AJ127)-6,0),VLOOKUP($A128,未改造信息!$A$2:$AQ$1002,COLUMN(AJ127)-6,0))</f>
        <v>1.28</v>
      </c>
      <c r="AK128" s="442">
        <f>IF($H128="已改造",VLOOKUP($A128+1000,改造信息!$A$2:$AQ$1002,COLUMN(AK127)-6,0),VLOOKUP($A128,未改造信息!$A$2:$AQ$1002,COLUMN(AK127)-6,0))</f>
        <v>2.4</v>
      </c>
      <c r="AL128" s="442">
        <f>IF($H128="已改造",VLOOKUP($A128+1000,改造信息!$A$2:$AQ$1002,COLUMN(AL127)-6,0),VLOOKUP($A128,未改造信息!$A$2:$AQ$1002,COLUMN(AL127)-6,0))</f>
        <v>0.75</v>
      </c>
      <c r="AM128" s="445" t="s">
        <v>92</v>
      </c>
      <c r="AN128" s="445" t="s">
        <v>92</v>
      </c>
      <c r="AO128" s="442">
        <f>IF($H128="已改造",VLOOKUP($A128+1000,改造信息!$A$2:$AQ$1002,COLUMN(AO127)-8,0),VLOOKUP($A128,未改造信息!$A$2:$AQ$1002,COLUMN(AO127)-8,0))</f>
        <v>20</v>
      </c>
      <c r="AP128" s="442">
        <f>IF($H128="已改造",VLOOKUP($A128+1000,改造信息!$A$2:$AQ$1002,COLUMN(AP127)-8,0),VLOOKUP($A128,未改造信息!$A$2:$AQ$1002,COLUMN(AP127)-8,0))</f>
        <v>30</v>
      </c>
      <c r="AQ128" s="442">
        <f>IF($H128="已改造",VLOOKUP($A128+1000,改造信息!$A$2:$AQ$1002,COLUMN(AQ127)-8,0),VLOOKUP($A128,未改造信息!$A$2:$AQ$1002,COLUMN(AQ127)-8,0))</f>
        <v>50</v>
      </c>
      <c r="AR128" s="442">
        <f>IF($H128="已改造",VLOOKUP($A128+1000,改造信息!$A$2:$AQ$1002,COLUMN(AR127)-8,0),VLOOKUP($A128,未改造信息!$A$2:$AQ$1002,COLUMN(AR127)-8,0))</f>
        <v>20</v>
      </c>
      <c r="AS128" s="442">
        <f>IF($H128="已改造",VLOOKUP($A128+1000,改造信息!$A$2:$AQ$1002,COLUMN(AS127)-8,0),VLOOKUP($A128,未改造信息!$A$2:$AQ$1002,COLUMN(AS127)-8,0))</f>
        <v>2</v>
      </c>
      <c r="AT128" s="442">
        <f>IF($H128="已改造",VLOOKUP($A128+1000,改造信息!$A$2:$AQ$1002,COLUMN(AT127)-8,0),VLOOKUP($A128,未改造信息!$A$2:$AQ$1002,COLUMN(AT127)-8,0))</f>
        <v>0</v>
      </c>
      <c r="AU128" s="442">
        <f>IF($H128="已改造",VLOOKUP($A128+1000,改造信息!$A$2:$AQ$1002,COLUMN(AU127)-8,0),VLOOKUP($A128,未改造信息!$A$2:$AQ$1002,COLUMN(AU127)-8,0))</f>
        <v>11</v>
      </c>
      <c r="AV128" s="442">
        <f>IF($H128="已改造",VLOOKUP($A128+1000,改造信息!$A$2:$AQ$1002,COLUMN(AV127)-8,0),VLOOKUP($A128,未改造信息!$A$2:$AQ$1002,COLUMN(AV127)-8,0))</f>
        <v>48</v>
      </c>
      <c r="AW128" s="445" t="s">
        <v>92</v>
      </c>
      <c r="AX128" s="445" t="s">
        <v>92</v>
      </c>
      <c r="AY128" s="442">
        <f>IF($H128="已改造",VLOOKUP($A128+1000,改造信息!$A$2:$AQ$1002,COLUMN(AY127)-10,0),VLOOKUP($A128,未改造信息!$A$2:$AQ$1002,COLUMN(AY127)-10,0))</f>
        <v>0</v>
      </c>
      <c r="AZ128" s="442">
        <f>IF($H128="已改造",VLOOKUP($A128+1000,改造信息!$A$2:$AQ$1002,COLUMN(AZ127)-10,0),VLOOKUP($A128,未改造信息!$A$2:$AQ$1002,COLUMN(AZ127)-10,0))</f>
        <v>0</v>
      </c>
      <c r="BA128" s="445" t="s">
        <v>92</v>
      </c>
      <c r="BB128" s="445" t="s">
        <v>92</v>
      </c>
      <c r="BC128" s="442" t="str">
        <f>IF($H128="尚未改造",VLOOKUP($A128,未改造信息!$A$2:$AQ$1002,COLUMN(BC127)-12,0),"0")</f>
        <v>0</v>
      </c>
      <c r="BD128" s="442">
        <f>VLOOKUP($A128,未改造信息!$A$2:$BA$1002,COLUMN(BD127)-12,0)</f>
        <v>0</v>
      </c>
      <c r="BE128" s="442" t="s">
        <v>99</v>
      </c>
      <c r="BF128" s="445" t="s">
        <v>92</v>
      </c>
      <c r="BG128" s="445" t="s">
        <v>92</v>
      </c>
      <c r="BH128" s="442"/>
      <c r="BI128" s="442"/>
      <c r="BK128" s="442"/>
      <c r="BL128" s="442"/>
      <c r="BN128" s="442"/>
      <c r="BO128" s="442"/>
      <c r="BQ128" s="445" t="s">
        <v>92</v>
      </c>
      <c r="BR128" s="442"/>
      <c r="BS128" s="442"/>
      <c r="BT128" s="442"/>
      <c r="BU128" s="442"/>
      <c r="BV128" s="442"/>
    </row>
    <row r="129" spans="1:74">
      <c r="A129" s="442">
        <v>128</v>
      </c>
      <c r="B129" s="442" t="str">
        <f>IF($H129="已改造",VLOOKUP($A129+1000,改造信息!$A$2:$AQ$1002,COLUMN(B128),0),VLOOKUP($A129,未改造信息!$A$2:$AQ$1002,COLUMN(B128),0))</f>
        <v>G</v>
      </c>
      <c r="C129" s="442" t="str">
        <f>IF($H129="已改造",VLOOKUP($A129+1000,改造信息!$A$2:$AQ$1002,COLUMN(C128),0),VLOOKUP($A129,未改造信息!$A$2:$AQ$1002,COLUMN(C128),0))</f>
        <v>战列巡洋舰</v>
      </c>
      <c r="D129" s="442">
        <f>IF($H129="已改造",VLOOKUP($A129+1000,改造信息!$A$2:$AQ$1002,COLUMN(D128),0),VLOOKUP($A129,未改造信息!$A$2:$AQ$1002,COLUMN(D128),0))</f>
        <v>3</v>
      </c>
      <c r="E129" s="442" t="str">
        <f>IF($H129="已改造",VLOOKUP($A129+1000,改造信息!$A$2:$AQ$1002,COLUMN(E128),0),VLOOKUP($A129,未改造信息!$A$2:$AQ$1002,COLUMN(E128),0))</f>
        <v>德意志</v>
      </c>
      <c r="F129" s="442" t="str">
        <f>VLOOKUP(A129,未改造信息!$A$2:$F$1000,COLUMN(F128),0)</f>
        <v>未拥有</v>
      </c>
      <c r="H129" s="442" t="str">
        <f>IF(COUNTIF(改造信息!$A$2:$A$196,A129+1000),IF(VLOOKUP(A129+1000,改造信息!$A$2:$F$502,6,0)="已拥有","已改造","尚未改造"),"未开放改造")</f>
        <v>未开放改造</v>
      </c>
      <c r="I129" s="442" t="str">
        <f t="shared" si="1"/>
        <v>仅打捞可获取</v>
      </c>
      <c r="J129" s="445" t="s">
        <v>92</v>
      </c>
      <c r="K129" s="442" t="str">
        <f>IF($H129="已改造",VLOOKUP($A129+1000,改造信息!$A$2:$AQ$1002,COLUMN(K128)-4,0),VLOOKUP($A129,未改造信息!$A$2:$AQ$1002,COLUMN(K128)-4,0))</f>
        <v>主力舰</v>
      </c>
      <c r="L129" s="442" t="str">
        <f>IF($H129="已改造",VLOOKUP($A129+1000,改造信息!$A$2:$AQ$1002,COLUMN(L128)-4,0),VLOOKUP($A129,未改造信息!$A$2:$AQ$1002,COLUMN(L128)-4,0))</f>
        <v>大型舰</v>
      </c>
      <c r="M129" s="442">
        <f>IF($H129="已改造",VLOOKUP($A129+1000,改造信息!$A$2:$AQ$1002,COLUMN(M128)-4,0),VLOOKUP($A129,未改造信息!$A$2:$AQ$1002,COLUMN(M128)-4,0))</f>
        <v>2</v>
      </c>
      <c r="N129" s="442">
        <f>IF($H129="已改造",VLOOKUP($A129+1000,改造信息!$A$2:$AQ$1002,COLUMN(N128)-4,0),VLOOKUP($A129,未改造信息!$A$2:$AQ$1002,COLUMN(N128)-4,0))</f>
        <v>2</v>
      </c>
      <c r="O129" s="442">
        <f>IF($H129="已改造",VLOOKUP($A129+1000,改造信息!$A$2:$AQ$1002,COLUMN(O128)-4,0),VLOOKUP($A129,未改造信息!$A$2:$AQ$1002,COLUMN(O128)-4,0))</f>
        <v>55</v>
      </c>
      <c r="P129" s="442">
        <f>IF($H129="已改造",VLOOKUP($A129+1000,改造信息!$A$2:$AQ$1002,COLUMN(P128)-4,0),VLOOKUP($A129,未改造信息!$A$2:$AQ$1002,COLUMN(P128)-4,0))</f>
        <v>1</v>
      </c>
      <c r="Q129" s="442">
        <f>IF($H129="已改造",VLOOKUP($A129+1000,改造信息!$A$2:$AQ$1002,COLUMN(Q128)-4,0),VLOOKUP($A129,未改造信息!$A$2:$AQ$1002,COLUMN(Q128)-4,0))</f>
        <v>68</v>
      </c>
      <c r="R129" s="442">
        <f>IF($H129="已改造",VLOOKUP($A129+1000,改造信息!$A$2:$AQ$1002,COLUMN(R128)-4,0),VLOOKUP($A129,未改造信息!$A$2:$AQ$1002,COLUMN(R128)-4,0))</f>
        <v>50</v>
      </c>
      <c r="S129" s="442">
        <f>IF($H129="已改造",VLOOKUP($A129+1000,改造信息!$A$2:$AQ$1002,COLUMN(S128)-4,0),VLOOKUP($A129,未改造信息!$A$2:$AQ$1002,COLUMN(S128)-4,0))</f>
        <v>42</v>
      </c>
      <c r="T129" s="442">
        <f>IF($H129="已改造",VLOOKUP($A129+1000,改造信息!$A$2:$AQ$1002,COLUMN(T128)-4,0),VLOOKUP($A129,未改造信息!$A$2:$AQ$1002,COLUMN(T128)-4,0))</f>
        <v>50</v>
      </c>
      <c r="U129" s="442">
        <f>IF($H129="已改造",VLOOKUP($A129+1000,改造信息!$A$2:$AQ$1002,COLUMN(U128)-4,0),VLOOKUP($A129,未改造信息!$A$2:$AQ$1002,COLUMN(U128)-4,0))</f>
        <v>0</v>
      </c>
      <c r="V129" s="442">
        <f>IF($H129="已改造",VLOOKUP($A129+1000,改造信息!$A$2:$AQ$1002,COLUMN(V128)-4,0),VLOOKUP($A129,未改造信息!$A$2:$AQ$1002,COLUMN(V128)-4,0))</f>
        <v>40</v>
      </c>
      <c r="W129" s="442">
        <f>IF($H129="已改造",VLOOKUP($A129+1000,改造信息!$A$2:$AQ$1002,COLUMN(W128)-4,0),VLOOKUP($A129,未改造信息!$A$2:$AQ$1002,COLUMN(W128)-4,0))</f>
        <v>58</v>
      </c>
      <c r="X129" s="442">
        <f>IF($H129="已改造",VLOOKUP($A129+1000,改造信息!$A$2:$AQ$1002,COLUMN(X128)-4,0),VLOOKUP($A129,未改造信息!$A$2:$AQ$1002,COLUMN(X128)-4,0))</f>
        <v>94</v>
      </c>
      <c r="Y129" s="442">
        <f>IF($H129="已改造",VLOOKUP($A129+1000,改造信息!$A$2:$AQ$1002,COLUMN(Y128)-4,0),VLOOKUP($A129,未改造信息!$A$2:$AQ$1002,COLUMN(Y128)-4,0))</f>
        <v>13</v>
      </c>
      <c r="Z129" s="442">
        <f>IF($H129="已改造",VLOOKUP($A129+1000,改造信息!$A$2:$AQ$1002,COLUMN(Z128)-4,0),VLOOKUP($A129,未改造信息!$A$2:$AQ$1002,COLUMN(Z128)-4,0))</f>
        <v>27.5</v>
      </c>
      <c r="AA129" s="442" t="str">
        <f>IF($H129="已改造",VLOOKUP($A129+1000,改造信息!$A$2:$AQ$1002,COLUMN(AA128)-4,0),VLOOKUP($A129,未改造信息!$A$2:$AQ$1002,COLUMN(AA128)-4,0))</f>
        <v>长</v>
      </c>
      <c r="AB129" s="442" t="str">
        <f>IF($H129="已改造",VLOOKUP($A129+1000,改造信息!$A$2:$AQ$1002,COLUMN(AB128)-4,0),VLOOKUP($A129,未改造信息!$A$2:$AQ$1002,COLUMN(AB128)-4,0))</f>
        <v>[2,2,2]</v>
      </c>
      <c r="AC129" s="442">
        <f>IF($H129="已改造",VLOOKUP($A129+1000,改造信息!$A$2:$AQ$1002,COLUMN(AC128)-4,0),VLOOKUP($A129,未改造信息!$A$2:$AQ$1002,COLUMN(AC128)-4,0))</f>
        <v>6</v>
      </c>
      <c r="AD129" s="442">
        <f>IF($H129="已改造",VLOOKUP($A129+1000,改造信息!$A$2:$AQ$1002,COLUMN(AD128)-4,0),VLOOKUP($A129,未改造信息!$A$2:$AQ$1002,COLUMN(AD128)-4,0))</f>
        <v>3</v>
      </c>
      <c r="AE129" s="446" t="str">
        <f>IF($H129="已改造",VLOOKUP($A129+1000,改造信息!$A$2:$AQ$1002,COLUMN(AE128)-4,0),VLOOKUP($A129,未改造信息!$A$2:$AQ$1002,COLUMN(AE128)-4,0))</f>
        <v>G国三联283毫米炮|柴油机</v>
      </c>
      <c r="AF129" s="445" t="s">
        <v>92</v>
      </c>
      <c r="AG129" s="445" t="s">
        <v>92</v>
      </c>
      <c r="AH129" s="442">
        <f>IF($H129="已改造",VLOOKUP($A129+1000,改造信息!$A$2:$AQ$1002,COLUMN(AH128)-6,0),VLOOKUP($A129,未改造信息!$A$2:$AQ$1002,COLUMN(AH128)-6,0))</f>
        <v>50</v>
      </c>
      <c r="AI129" s="442">
        <f>IF($H129="已改造",VLOOKUP($A129+1000,改造信息!$A$2:$AQ$1002,COLUMN(AI128)-6,0),VLOOKUP($A129,未改造信息!$A$2:$AQ$1002,COLUMN(AI128)-6,0))</f>
        <v>90</v>
      </c>
      <c r="AJ129" s="442">
        <f>IF($H129="已改造",VLOOKUP($A129+1000,改造信息!$A$2:$AQ$1002,COLUMN(AJ128)-6,0),VLOOKUP($A129,未改造信息!$A$2:$AQ$1002,COLUMN(AJ128)-6,0))</f>
        <v>2.08</v>
      </c>
      <c r="AK129" s="442">
        <f>IF($H129="已改造",VLOOKUP($A129+1000,改造信息!$A$2:$AQ$1002,COLUMN(AK128)-6,0),VLOOKUP($A129,未改造信息!$A$2:$AQ$1002,COLUMN(AK128)-6,0))</f>
        <v>4.3</v>
      </c>
      <c r="AL129" s="442">
        <f>IF($H129="已改造",VLOOKUP($A129+1000,改造信息!$A$2:$AQ$1002,COLUMN(AL128)-6,0),VLOOKUP($A129,未改造信息!$A$2:$AQ$1002,COLUMN(AL128)-6,0))</f>
        <v>0.75</v>
      </c>
      <c r="AM129" s="445" t="s">
        <v>92</v>
      </c>
      <c r="AN129" s="445" t="s">
        <v>92</v>
      </c>
      <c r="AO129" s="442">
        <f>IF($H129="已改造",VLOOKUP($A129+1000,改造信息!$A$2:$AQ$1002,COLUMN(AO128)-8,0),VLOOKUP($A129,未改造信息!$A$2:$AQ$1002,COLUMN(AO128)-8,0))</f>
        <v>40</v>
      </c>
      <c r="AP129" s="442">
        <f>IF($H129="已改造",VLOOKUP($A129+1000,改造信息!$A$2:$AQ$1002,COLUMN(AP128)-8,0),VLOOKUP($A129,未改造信息!$A$2:$AQ$1002,COLUMN(AP128)-8,0))</f>
        <v>50</v>
      </c>
      <c r="AQ129" s="442">
        <f>IF($H129="已改造",VLOOKUP($A129+1000,改造信息!$A$2:$AQ$1002,COLUMN(AQ128)-8,0),VLOOKUP($A129,未改造信息!$A$2:$AQ$1002,COLUMN(AQ128)-8,0))</f>
        <v>40</v>
      </c>
      <c r="AR129" s="442">
        <f>IF($H129="已改造",VLOOKUP($A129+1000,改造信息!$A$2:$AQ$1002,COLUMN(AR128)-8,0),VLOOKUP($A129,未改造信息!$A$2:$AQ$1002,COLUMN(AR128)-8,0))</f>
        <v>0</v>
      </c>
      <c r="AS129" s="442">
        <f>IF($H129="已改造",VLOOKUP($A129+1000,改造信息!$A$2:$AQ$1002,COLUMN(AS128)-8,0),VLOOKUP($A129,未改造信息!$A$2:$AQ$1002,COLUMN(AS128)-8,0))</f>
        <v>43</v>
      </c>
      <c r="AT129" s="442">
        <f>IF($H129="已改造",VLOOKUP($A129+1000,改造信息!$A$2:$AQ$1002,COLUMN(AT128)-8,0),VLOOKUP($A129,未改造信息!$A$2:$AQ$1002,COLUMN(AT128)-8,0))</f>
        <v>0</v>
      </c>
      <c r="AU129" s="442">
        <f>IF($H129="已改造",VLOOKUP($A129+1000,改造信息!$A$2:$AQ$1002,COLUMN(AU128)-8,0),VLOOKUP($A129,未改造信息!$A$2:$AQ$1002,COLUMN(AU128)-8,0))</f>
        <v>38</v>
      </c>
      <c r="AV129" s="442">
        <f>IF($H129="已改造",VLOOKUP($A129+1000,改造信息!$A$2:$AQ$1002,COLUMN(AV128)-8,0),VLOOKUP($A129,未改造信息!$A$2:$AQ$1002,COLUMN(AV128)-8,0))</f>
        <v>10</v>
      </c>
      <c r="AW129" s="445" t="s">
        <v>92</v>
      </c>
      <c r="AX129" s="445" t="s">
        <v>92</v>
      </c>
      <c r="AY129" s="442">
        <f>IF($H129="已改造",VLOOKUP($A129+1000,改造信息!$A$2:$AQ$1002,COLUMN(AY128)-10,0),VLOOKUP($A129,未改造信息!$A$2:$AQ$1002,COLUMN(AY128)-10,0))</f>
        <v>0</v>
      </c>
      <c r="AZ129" s="442">
        <f>IF($H129="已改造",VLOOKUP($A129+1000,改造信息!$A$2:$AQ$1002,COLUMN(AZ128)-10,0),VLOOKUP($A129,未改造信息!$A$2:$AQ$1002,COLUMN(AZ128)-10,0))</f>
        <v>0</v>
      </c>
      <c r="BA129" s="445" t="s">
        <v>92</v>
      </c>
      <c r="BB129" s="445" t="s">
        <v>92</v>
      </c>
      <c r="BC129" s="442" t="str">
        <f>IF($H129="尚未改造",VLOOKUP($A129,未改造信息!$A$2:$AQ$1002,COLUMN(BC128)-12,0),"0")</f>
        <v>0</v>
      </c>
      <c r="BD129" s="442">
        <f>VLOOKUP($A129,未改造信息!$A$2:$BA$1002,COLUMN(BD128)-12,0)</f>
        <v>0</v>
      </c>
      <c r="BE129" s="442" t="s">
        <v>94</v>
      </c>
      <c r="BF129" s="445" t="s">
        <v>92</v>
      </c>
      <c r="BG129" s="445" t="s">
        <v>92</v>
      </c>
      <c r="BH129" s="442"/>
      <c r="BI129" s="442"/>
      <c r="BK129" s="442"/>
      <c r="BL129" s="442"/>
      <c r="BN129" s="442"/>
      <c r="BO129" s="442"/>
      <c r="BQ129" s="445" t="s">
        <v>92</v>
      </c>
      <c r="BR129" s="442"/>
      <c r="BS129" s="442"/>
      <c r="BT129" s="442"/>
      <c r="BU129" s="442"/>
      <c r="BV129" s="442"/>
    </row>
    <row r="130" spans="1:74">
      <c r="A130" s="442">
        <v>129</v>
      </c>
      <c r="B130" s="442" t="str">
        <f>IF($H130="已改造",VLOOKUP($A130+1000,改造信息!$A$2:$AQ$1002,COLUMN(B129),0),VLOOKUP($A130,未改造信息!$A$2:$AQ$1002,COLUMN(B129),0))</f>
        <v>G</v>
      </c>
      <c r="C130" s="442" t="str">
        <f>IF($H130="已改造",VLOOKUP($A130+1000,改造信息!$A$2:$AQ$1002,COLUMN(C129),0),VLOOKUP($A130,未改造信息!$A$2:$AQ$1002,COLUMN(C129),0))</f>
        <v>战列巡洋舰</v>
      </c>
      <c r="D130" s="442">
        <f>IF($H130="已改造",VLOOKUP($A130+1000,改造信息!$A$2:$AQ$1002,COLUMN(D129),0),VLOOKUP($A130,未改造信息!$A$2:$AQ$1002,COLUMN(D129),0))</f>
        <v>3</v>
      </c>
      <c r="E130" s="442" t="str">
        <f>IF($H130="已改造",VLOOKUP($A130+1000,改造信息!$A$2:$AQ$1002,COLUMN(E129),0),VLOOKUP($A130,未改造信息!$A$2:$AQ$1002,COLUMN(E129),0))</f>
        <v>舍尔海军上将</v>
      </c>
      <c r="F130" s="442" t="str">
        <f>VLOOKUP(A130,未改造信息!$A$2:$F$1000,COLUMN(F129),0)</f>
        <v>未拥有</v>
      </c>
      <c r="H130" s="442" t="str">
        <f>IF(COUNTIF(改造信息!$A$2:$A$196,A130+1000),IF(VLOOKUP(A130+1000,改造信息!$A$2:$F$502,6,0)="已拥有","已改造","尚未改造"),"未开放改造")</f>
        <v>未开放改造</v>
      </c>
      <c r="I130" s="442" t="str">
        <f t="shared" si="1"/>
        <v>仅打捞可获取</v>
      </c>
      <c r="J130" s="445" t="s">
        <v>92</v>
      </c>
      <c r="K130" s="442" t="str">
        <f>IF($H130="已改造",VLOOKUP($A130+1000,改造信息!$A$2:$AQ$1002,COLUMN(K129)-4,0),VLOOKUP($A130,未改造信息!$A$2:$AQ$1002,COLUMN(K129)-4,0))</f>
        <v>主力舰</v>
      </c>
      <c r="L130" s="442" t="str">
        <f>IF($H130="已改造",VLOOKUP($A130+1000,改造信息!$A$2:$AQ$1002,COLUMN(L129)-4,0),VLOOKUP($A130,未改造信息!$A$2:$AQ$1002,COLUMN(L129)-4,0))</f>
        <v>大型舰</v>
      </c>
      <c r="M130" s="442">
        <f>IF($H130="已改造",VLOOKUP($A130+1000,改造信息!$A$2:$AQ$1002,COLUMN(M129)-4,0),VLOOKUP($A130,未改造信息!$A$2:$AQ$1002,COLUMN(M129)-4,0))</f>
        <v>2</v>
      </c>
      <c r="N130" s="442">
        <f>IF($H130="已改造",VLOOKUP($A130+1000,改造信息!$A$2:$AQ$1002,COLUMN(N129)-4,0),VLOOKUP($A130,未改造信息!$A$2:$AQ$1002,COLUMN(N129)-4,0))</f>
        <v>2</v>
      </c>
      <c r="O130" s="442">
        <f>IF($H130="已改造",VLOOKUP($A130+1000,改造信息!$A$2:$AQ$1002,COLUMN(O129)-4,0),VLOOKUP($A130,未改造信息!$A$2:$AQ$1002,COLUMN(O129)-4,0))</f>
        <v>55</v>
      </c>
      <c r="P130" s="442">
        <f>IF($H130="已改造",VLOOKUP($A130+1000,改造信息!$A$2:$AQ$1002,COLUMN(P129)-4,0),VLOOKUP($A130,未改造信息!$A$2:$AQ$1002,COLUMN(P129)-4,0))</f>
        <v>1</v>
      </c>
      <c r="Q130" s="442">
        <f>IF($H130="已改造",VLOOKUP($A130+1000,改造信息!$A$2:$AQ$1002,COLUMN(Q129)-4,0),VLOOKUP($A130,未改造信息!$A$2:$AQ$1002,COLUMN(Q129)-4,0))</f>
        <v>68</v>
      </c>
      <c r="R130" s="442">
        <f>IF($H130="已改造",VLOOKUP($A130+1000,改造信息!$A$2:$AQ$1002,COLUMN(R129)-4,0),VLOOKUP($A130,未改造信息!$A$2:$AQ$1002,COLUMN(R129)-4,0))</f>
        <v>50</v>
      </c>
      <c r="S130" s="442">
        <f>IF($H130="已改造",VLOOKUP($A130+1000,改造信息!$A$2:$AQ$1002,COLUMN(S129)-4,0),VLOOKUP($A130,未改造信息!$A$2:$AQ$1002,COLUMN(S129)-4,0))</f>
        <v>42</v>
      </c>
      <c r="T130" s="442">
        <f>IF($H130="已改造",VLOOKUP($A130+1000,改造信息!$A$2:$AQ$1002,COLUMN(T129)-4,0),VLOOKUP($A130,未改造信息!$A$2:$AQ$1002,COLUMN(T129)-4,0))</f>
        <v>50</v>
      </c>
      <c r="U130" s="442">
        <f>IF($H130="已改造",VLOOKUP($A130+1000,改造信息!$A$2:$AQ$1002,COLUMN(U129)-4,0),VLOOKUP($A130,未改造信息!$A$2:$AQ$1002,COLUMN(U129)-4,0))</f>
        <v>0</v>
      </c>
      <c r="V130" s="442">
        <f>IF($H130="已改造",VLOOKUP($A130+1000,改造信息!$A$2:$AQ$1002,COLUMN(V129)-4,0),VLOOKUP($A130,未改造信息!$A$2:$AQ$1002,COLUMN(V129)-4,0))</f>
        <v>40</v>
      </c>
      <c r="W130" s="442">
        <f>IF($H130="已改造",VLOOKUP($A130+1000,改造信息!$A$2:$AQ$1002,COLUMN(W129)-4,0),VLOOKUP($A130,未改造信息!$A$2:$AQ$1002,COLUMN(W129)-4,0))</f>
        <v>58</v>
      </c>
      <c r="X130" s="442">
        <f>IF($H130="已改造",VLOOKUP($A130+1000,改造信息!$A$2:$AQ$1002,COLUMN(X129)-4,0),VLOOKUP($A130,未改造信息!$A$2:$AQ$1002,COLUMN(X129)-4,0))</f>
        <v>94</v>
      </c>
      <c r="Y130" s="442">
        <f>IF($H130="已改造",VLOOKUP($A130+1000,改造信息!$A$2:$AQ$1002,COLUMN(Y129)-4,0),VLOOKUP($A130,未改造信息!$A$2:$AQ$1002,COLUMN(Y129)-4,0))</f>
        <v>15</v>
      </c>
      <c r="Z130" s="442">
        <f>IF($H130="已改造",VLOOKUP($A130+1000,改造信息!$A$2:$AQ$1002,COLUMN(Z129)-4,0),VLOOKUP($A130,未改造信息!$A$2:$AQ$1002,COLUMN(Z129)-4,0))</f>
        <v>27.5</v>
      </c>
      <c r="AA130" s="442" t="str">
        <f>IF($H130="已改造",VLOOKUP($A130+1000,改造信息!$A$2:$AQ$1002,COLUMN(AA129)-4,0),VLOOKUP($A130,未改造信息!$A$2:$AQ$1002,COLUMN(AA129)-4,0))</f>
        <v>长</v>
      </c>
      <c r="AB130" s="442" t="str">
        <f>IF($H130="已改造",VLOOKUP($A130+1000,改造信息!$A$2:$AQ$1002,COLUMN(AB129)-4,0),VLOOKUP($A130,未改造信息!$A$2:$AQ$1002,COLUMN(AB129)-4,0))</f>
        <v>[2,2,2]</v>
      </c>
      <c r="AC130" s="442">
        <f>IF($H130="已改造",VLOOKUP($A130+1000,改造信息!$A$2:$AQ$1002,COLUMN(AC129)-4,0),VLOOKUP($A130,未改造信息!$A$2:$AQ$1002,COLUMN(AC129)-4,0))</f>
        <v>6</v>
      </c>
      <c r="AD130" s="442">
        <f>IF($H130="已改造",VLOOKUP($A130+1000,改造信息!$A$2:$AQ$1002,COLUMN(AD129)-4,0),VLOOKUP($A130,未改造信息!$A$2:$AQ$1002,COLUMN(AD129)-4,0))</f>
        <v>3</v>
      </c>
      <c r="AE130" s="446" t="str">
        <f>IF($H130="已改造",VLOOKUP($A130+1000,改造信息!$A$2:$AQ$1002,COLUMN(AE129)-4,0),VLOOKUP($A130,未改造信息!$A$2:$AQ$1002,COLUMN(AE129)-4,0))</f>
        <v>G国三联283毫米炮|柴油机</v>
      </c>
      <c r="AF130" s="445" t="s">
        <v>92</v>
      </c>
      <c r="AG130" s="445" t="s">
        <v>92</v>
      </c>
      <c r="AH130" s="442">
        <f>IF($H130="已改造",VLOOKUP($A130+1000,改造信息!$A$2:$AQ$1002,COLUMN(AH129)-6,0),VLOOKUP($A130,未改造信息!$A$2:$AQ$1002,COLUMN(AH129)-6,0))</f>
        <v>50</v>
      </c>
      <c r="AI130" s="442">
        <f>IF($H130="已改造",VLOOKUP($A130+1000,改造信息!$A$2:$AQ$1002,COLUMN(AI129)-6,0),VLOOKUP($A130,未改造信息!$A$2:$AQ$1002,COLUMN(AI129)-6,0))</f>
        <v>90</v>
      </c>
      <c r="AJ130" s="442">
        <f>IF($H130="已改造",VLOOKUP($A130+1000,改造信息!$A$2:$AQ$1002,COLUMN(AJ129)-6,0),VLOOKUP($A130,未改造信息!$A$2:$AQ$1002,COLUMN(AJ129)-6,0))</f>
        <v>2.08</v>
      </c>
      <c r="AK130" s="442">
        <f>IF($H130="已改造",VLOOKUP($A130+1000,改造信息!$A$2:$AQ$1002,COLUMN(AK129)-6,0),VLOOKUP($A130,未改造信息!$A$2:$AQ$1002,COLUMN(AK129)-6,0))</f>
        <v>4.3</v>
      </c>
      <c r="AL130" s="442">
        <f>IF($H130="已改造",VLOOKUP($A130+1000,改造信息!$A$2:$AQ$1002,COLUMN(AL129)-6,0),VLOOKUP($A130,未改造信息!$A$2:$AQ$1002,COLUMN(AL129)-6,0))</f>
        <v>0.75</v>
      </c>
      <c r="AM130" s="445" t="s">
        <v>92</v>
      </c>
      <c r="AN130" s="445" t="s">
        <v>92</v>
      </c>
      <c r="AO130" s="442">
        <f>IF($H130="已改造",VLOOKUP($A130+1000,改造信息!$A$2:$AQ$1002,COLUMN(AO129)-8,0),VLOOKUP($A130,未改造信息!$A$2:$AQ$1002,COLUMN(AO129)-8,0))</f>
        <v>40</v>
      </c>
      <c r="AP130" s="442">
        <f>IF($H130="已改造",VLOOKUP($A130+1000,改造信息!$A$2:$AQ$1002,COLUMN(AP129)-8,0),VLOOKUP($A130,未改造信息!$A$2:$AQ$1002,COLUMN(AP129)-8,0))</f>
        <v>50</v>
      </c>
      <c r="AQ130" s="442">
        <f>IF($H130="已改造",VLOOKUP($A130+1000,改造信息!$A$2:$AQ$1002,COLUMN(AQ129)-8,0),VLOOKUP($A130,未改造信息!$A$2:$AQ$1002,COLUMN(AQ129)-8,0))</f>
        <v>40</v>
      </c>
      <c r="AR130" s="442">
        <f>IF($H130="已改造",VLOOKUP($A130+1000,改造信息!$A$2:$AQ$1002,COLUMN(AR129)-8,0),VLOOKUP($A130,未改造信息!$A$2:$AQ$1002,COLUMN(AR129)-8,0))</f>
        <v>0</v>
      </c>
      <c r="AS130" s="442">
        <f>IF($H130="已改造",VLOOKUP($A130+1000,改造信息!$A$2:$AQ$1002,COLUMN(AS129)-8,0),VLOOKUP($A130,未改造信息!$A$2:$AQ$1002,COLUMN(AS129)-8,0))</f>
        <v>43</v>
      </c>
      <c r="AT130" s="442">
        <f>IF($H130="已改造",VLOOKUP($A130+1000,改造信息!$A$2:$AQ$1002,COLUMN(AT129)-8,0),VLOOKUP($A130,未改造信息!$A$2:$AQ$1002,COLUMN(AT129)-8,0))</f>
        <v>0</v>
      </c>
      <c r="AU130" s="442">
        <f>IF($H130="已改造",VLOOKUP($A130+1000,改造信息!$A$2:$AQ$1002,COLUMN(AU129)-8,0),VLOOKUP($A130,未改造信息!$A$2:$AQ$1002,COLUMN(AU129)-8,0))</f>
        <v>38</v>
      </c>
      <c r="AV130" s="442">
        <f>IF($H130="已改造",VLOOKUP($A130+1000,改造信息!$A$2:$AQ$1002,COLUMN(AV129)-8,0),VLOOKUP($A130,未改造信息!$A$2:$AQ$1002,COLUMN(AV129)-8,0))</f>
        <v>10</v>
      </c>
      <c r="AW130" s="445" t="s">
        <v>92</v>
      </c>
      <c r="AX130" s="445" t="s">
        <v>92</v>
      </c>
      <c r="AY130" s="442">
        <f>IF($H130="已改造",VLOOKUP($A130+1000,改造信息!$A$2:$AQ$1002,COLUMN(AY129)-10,0),VLOOKUP($A130,未改造信息!$A$2:$AQ$1002,COLUMN(AY129)-10,0))</f>
        <v>0</v>
      </c>
      <c r="AZ130" s="442">
        <f>IF($H130="已改造",VLOOKUP($A130+1000,改造信息!$A$2:$AQ$1002,COLUMN(AZ129)-10,0),VLOOKUP($A130,未改造信息!$A$2:$AQ$1002,COLUMN(AZ129)-10,0))</f>
        <v>0</v>
      </c>
      <c r="BA130" s="445" t="s">
        <v>92</v>
      </c>
      <c r="BB130" s="445" t="s">
        <v>92</v>
      </c>
      <c r="BC130" s="442" t="str">
        <f>IF($H130="尚未改造",VLOOKUP($A130,未改造信息!$A$2:$AQ$1002,COLUMN(BC129)-12,0),"0")</f>
        <v>0</v>
      </c>
      <c r="BD130" s="442">
        <f>VLOOKUP($A130,未改造信息!$A$2:$BA$1002,COLUMN(BD129)-12,0)</f>
        <v>0</v>
      </c>
      <c r="BE130" s="442" t="s">
        <v>94</v>
      </c>
      <c r="BF130" s="445" t="s">
        <v>92</v>
      </c>
      <c r="BG130" s="445" t="s">
        <v>92</v>
      </c>
      <c r="BH130" s="442"/>
      <c r="BI130" s="442"/>
      <c r="BK130" s="442"/>
      <c r="BL130" s="442"/>
      <c r="BN130" s="442"/>
      <c r="BO130" s="442"/>
      <c r="BQ130" s="445" t="s">
        <v>92</v>
      </c>
      <c r="BR130" s="442"/>
      <c r="BS130" s="442"/>
      <c r="BT130" s="442"/>
      <c r="BU130" s="442"/>
      <c r="BV130" s="442"/>
    </row>
    <row r="131" spans="1:74">
      <c r="A131" s="442">
        <v>130</v>
      </c>
      <c r="B131" s="442" t="str">
        <f>IF($H131="已改造",VLOOKUP($A131+1000,改造信息!$A$2:$AQ$1002,COLUMN(B130),0),VLOOKUP($A131,未改造信息!$A$2:$AQ$1002,COLUMN(B130),0))</f>
        <v>G</v>
      </c>
      <c r="C131" s="442" t="str">
        <f>IF($H131="已改造",VLOOKUP($A131+1000,改造信息!$A$2:$AQ$1002,COLUMN(C130),0),VLOOKUP($A131,未改造信息!$A$2:$AQ$1002,COLUMN(C130),0))</f>
        <v>战列巡洋舰</v>
      </c>
      <c r="D131" s="442">
        <f>IF($H131="已改造",VLOOKUP($A131+1000,改造信息!$A$2:$AQ$1002,COLUMN(D130),0),VLOOKUP($A131,未改造信息!$A$2:$AQ$1002,COLUMN(D130),0))</f>
        <v>4</v>
      </c>
      <c r="E131" s="442" t="str">
        <f>IF($H131="已改造",VLOOKUP($A131+1000,改造信息!$A$2:$AQ$1002,COLUMN(E130),0),VLOOKUP($A131,未改造信息!$A$2:$AQ$1002,COLUMN(E130),0))</f>
        <v>斯佩伯爵海军上将</v>
      </c>
      <c r="F131" s="442" t="str">
        <f>VLOOKUP(A131,未改造信息!$A$2:$F$1000,COLUMN(F130),0)</f>
        <v>未拥有</v>
      </c>
      <c r="H131" s="442" t="str">
        <f>IF(COUNTIF(改造信息!$A$2:$A$196,A131+1000),IF(VLOOKUP(A131+1000,改造信息!$A$2:$F$502,6,0)="已拥有","已改造","尚未改造"),"未开放改造")</f>
        <v>尚未改造</v>
      </c>
      <c r="I131" s="442" t="str">
        <f t="shared" si="1"/>
        <v>仅打捞可获取</v>
      </c>
      <c r="J131" s="445" t="s">
        <v>92</v>
      </c>
      <c r="K131" s="442" t="str">
        <f>IF($H131="已改造",VLOOKUP($A131+1000,改造信息!$A$2:$AQ$1002,COLUMN(K130)-4,0),VLOOKUP($A131,未改造信息!$A$2:$AQ$1002,COLUMN(K130)-4,0))</f>
        <v>主力舰</v>
      </c>
      <c r="L131" s="442" t="str">
        <f>IF($H131="已改造",VLOOKUP($A131+1000,改造信息!$A$2:$AQ$1002,COLUMN(L130)-4,0),VLOOKUP($A131,未改造信息!$A$2:$AQ$1002,COLUMN(L130)-4,0))</f>
        <v>大型舰</v>
      </c>
      <c r="M131" s="442">
        <f>IF($H131="已改造",VLOOKUP($A131+1000,改造信息!$A$2:$AQ$1002,COLUMN(M130)-4,0),VLOOKUP($A131,未改造信息!$A$2:$AQ$1002,COLUMN(M130)-4,0))</f>
        <v>2</v>
      </c>
      <c r="N131" s="442">
        <f>IF($H131="已改造",VLOOKUP($A131+1000,改造信息!$A$2:$AQ$1002,COLUMN(N130)-4,0),VLOOKUP($A131,未改造信息!$A$2:$AQ$1002,COLUMN(N130)-4,0))</f>
        <v>2</v>
      </c>
      <c r="O131" s="442">
        <f>IF($H131="已改造",VLOOKUP($A131+1000,改造信息!$A$2:$AQ$1002,COLUMN(O130)-4,0),VLOOKUP($A131,未改造信息!$A$2:$AQ$1002,COLUMN(O130)-4,0))</f>
        <v>57</v>
      </c>
      <c r="P131" s="442">
        <f>IF($H131="已改造",VLOOKUP($A131+1000,改造信息!$A$2:$AQ$1002,COLUMN(P130)-4,0),VLOOKUP($A131,未改造信息!$A$2:$AQ$1002,COLUMN(P130)-4,0))</f>
        <v>-1</v>
      </c>
      <c r="Q131" s="442">
        <f>IF($H131="已改造",VLOOKUP($A131+1000,改造信息!$A$2:$AQ$1002,COLUMN(Q130)-4,0),VLOOKUP($A131,未改造信息!$A$2:$AQ$1002,COLUMN(Q130)-4,0))</f>
        <v>68</v>
      </c>
      <c r="R131" s="442">
        <f>IF($H131="已改造",VLOOKUP($A131+1000,改造信息!$A$2:$AQ$1002,COLUMN(R130)-4,0),VLOOKUP($A131,未改造信息!$A$2:$AQ$1002,COLUMN(R130)-4,0))</f>
        <v>50</v>
      </c>
      <c r="S131" s="442">
        <f>IF($H131="已改造",VLOOKUP($A131+1000,改造信息!$A$2:$AQ$1002,COLUMN(S130)-4,0),VLOOKUP($A131,未改造信息!$A$2:$AQ$1002,COLUMN(S130)-4,0))</f>
        <v>42</v>
      </c>
      <c r="T131" s="442">
        <f>IF($H131="已改造",VLOOKUP($A131+1000,改造信息!$A$2:$AQ$1002,COLUMN(T130)-4,0),VLOOKUP($A131,未改造信息!$A$2:$AQ$1002,COLUMN(T130)-4,0))</f>
        <v>52</v>
      </c>
      <c r="U131" s="442">
        <f>IF($H131="已改造",VLOOKUP($A131+1000,改造信息!$A$2:$AQ$1002,COLUMN(U130)-4,0),VLOOKUP($A131,未改造信息!$A$2:$AQ$1002,COLUMN(U130)-4,0))</f>
        <v>0</v>
      </c>
      <c r="V131" s="442">
        <f>IF($H131="已改造",VLOOKUP($A131+1000,改造信息!$A$2:$AQ$1002,COLUMN(V130)-4,0),VLOOKUP($A131,未改造信息!$A$2:$AQ$1002,COLUMN(V130)-4,0))</f>
        <v>41</v>
      </c>
      <c r="W131" s="442">
        <f>IF($H131="已改造",VLOOKUP($A131+1000,改造信息!$A$2:$AQ$1002,COLUMN(W130)-4,0),VLOOKUP($A131,未改造信息!$A$2:$AQ$1002,COLUMN(W130)-4,0))</f>
        <v>58</v>
      </c>
      <c r="X131" s="442">
        <f>IF($H131="已改造",VLOOKUP($A131+1000,改造信息!$A$2:$AQ$1002,COLUMN(X130)-4,0),VLOOKUP($A131,未改造信息!$A$2:$AQ$1002,COLUMN(X130)-4,0))</f>
        <v>95</v>
      </c>
      <c r="Y131" s="442">
        <f>IF($H131="已改造",VLOOKUP($A131+1000,改造信息!$A$2:$AQ$1002,COLUMN(Y130)-4,0),VLOOKUP($A131,未改造信息!$A$2:$AQ$1002,COLUMN(Y130)-4,0))</f>
        <v>8</v>
      </c>
      <c r="Z131" s="442">
        <f>IF($H131="已改造",VLOOKUP($A131+1000,改造信息!$A$2:$AQ$1002,COLUMN(Z130)-4,0),VLOOKUP($A131,未改造信息!$A$2:$AQ$1002,COLUMN(Z130)-4,0))</f>
        <v>27.5</v>
      </c>
      <c r="AA131" s="442" t="str">
        <f>IF($H131="已改造",VLOOKUP($A131+1000,改造信息!$A$2:$AQ$1002,COLUMN(AA130)-4,0),VLOOKUP($A131,未改造信息!$A$2:$AQ$1002,COLUMN(AA130)-4,0))</f>
        <v>长</v>
      </c>
      <c r="AB131" s="442" t="str">
        <f>IF($H131="已改造",VLOOKUP($A131+1000,改造信息!$A$2:$AQ$1002,COLUMN(AB130)-4,0),VLOOKUP($A131,未改造信息!$A$2:$AQ$1002,COLUMN(AB130)-4,0))</f>
        <v>[2,2,2]</v>
      </c>
      <c r="AC131" s="442">
        <f>IF($H131="已改造",VLOOKUP($A131+1000,改造信息!$A$2:$AQ$1002,COLUMN(AC130)-4,0),VLOOKUP($A131,未改造信息!$A$2:$AQ$1002,COLUMN(AC130)-4,0))</f>
        <v>6</v>
      </c>
      <c r="AD131" s="442">
        <f>IF($H131="已改造",VLOOKUP($A131+1000,改造信息!$A$2:$AQ$1002,COLUMN(AD130)-4,0),VLOOKUP($A131,未改造信息!$A$2:$AQ$1002,COLUMN(AD130)-4,0))</f>
        <v>3</v>
      </c>
      <c r="AE131" s="446" t="str">
        <f>IF($H131="已改造",VLOOKUP($A131+1000,改造信息!$A$2:$AQ$1002,COLUMN(AE130)-4,0),VLOOKUP($A131,未改造信息!$A$2:$AQ$1002,COLUMN(AE130)-4,0))</f>
        <v>G国三联283毫米炮|柴油机</v>
      </c>
      <c r="AF131" s="445" t="s">
        <v>92</v>
      </c>
      <c r="AG131" s="445" t="s">
        <v>92</v>
      </c>
      <c r="AH131" s="442">
        <f>IF($H131="已改造",VLOOKUP($A131+1000,改造信息!$A$2:$AQ$1002,COLUMN(AH130)-6,0),VLOOKUP($A131,未改造信息!$A$2:$AQ$1002,COLUMN(AH130)-6,0))</f>
        <v>50</v>
      </c>
      <c r="AI131" s="442">
        <f>IF($H131="已改造",VLOOKUP($A131+1000,改造信息!$A$2:$AQ$1002,COLUMN(AI130)-6,0),VLOOKUP($A131,未改造信息!$A$2:$AQ$1002,COLUMN(AI130)-6,0))</f>
        <v>90</v>
      </c>
      <c r="AJ131" s="442">
        <f>IF($H131="已改造",VLOOKUP($A131+1000,改造信息!$A$2:$AQ$1002,COLUMN(AJ130)-6,0),VLOOKUP($A131,未改造信息!$A$2:$AQ$1002,COLUMN(AJ130)-6,0))</f>
        <v>2.08</v>
      </c>
      <c r="AK131" s="442">
        <f>IF($H131="已改造",VLOOKUP($A131+1000,改造信息!$A$2:$AQ$1002,COLUMN(AK130)-6,0),VLOOKUP($A131,未改造信息!$A$2:$AQ$1002,COLUMN(AK130)-6,0))</f>
        <v>4.3</v>
      </c>
      <c r="AL131" s="442">
        <f>IF($H131="已改造",VLOOKUP($A131+1000,改造信息!$A$2:$AQ$1002,COLUMN(AL130)-6,0),VLOOKUP($A131,未改造信息!$A$2:$AQ$1002,COLUMN(AL130)-6,0))</f>
        <v>0.75</v>
      </c>
      <c r="AM131" s="445" t="s">
        <v>92</v>
      </c>
      <c r="AN131" s="445" t="s">
        <v>92</v>
      </c>
      <c r="AO131" s="442">
        <f>IF($H131="已改造",VLOOKUP($A131+1000,改造信息!$A$2:$AQ$1002,COLUMN(AO130)-8,0),VLOOKUP($A131,未改造信息!$A$2:$AQ$1002,COLUMN(AO130)-8,0))</f>
        <v>40</v>
      </c>
      <c r="AP131" s="442">
        <f>IF($H131="已改造",VLOOKUP($A131+1000,改造信息!$A$2:$AQ$1002,COLUMN(AP130)-8,0),VLOOKUP($A131,未改造信息!$A$2:$AQ$1002,COLUMN(AP130)-8,0))</f>
        <v>50</v>
      </c>
      <c r="AQ131" s="442">
        <f>IF($H131="已改造",VLOOKUP($A131+1000,改造信息!$A$2:$AQ$1002,COLUMN(AQ130)-8,0),VLOOKUP($A131,未改造信息!$A$2:$AQ$1002,COLUMN(AQ130)-8,0))</f>
        <v>40</v>
      </c>
      <c r="AR131" s="442">
        <f>IF($H131="已改造",VLOOKUP($A131+1000,改造信息!$A$2:$AQ$1002,COLUMN(AR130)-8,0),VLOOKUP($A131,未改造信息!$A$2:$AQ$1002,COLUMN(AR130)-8,0))</f>
        <v>0</v>
      </c>
      <c r="AS131" s="442">
        <f>IF($H131="已改造",VLOOKUP($A131+1000,改造信息!$A$2:$AQ$1002,COLUMN(AS130)-8,0),VLOOKUP($A131,未改造信息!$A$2:$AQ$1002,COLUMN(AS130)-8,0))</f>
        <v>43</v>
      </c>
      <c r="AT131" s="442">
        <f>IF($H131="已改造",VLOOKUP($A131+1000,改造信息!$A$2:$AQ$1002,COLUMN(AT130)-8,0),VLOOKUP($A131,未改造信息!$A$2:$AQ$1002,COLUMN(AT130)-8,0))</f>
        <v>0</v>
      </c>
      <c r="AU131" s="442">
        <f>IF($H131="已改造",VLOOKUP($A131+1000,改造信息!$A$2:$AQ$1002,COLUMN(AU130)-8,0),VLOOKUP($A131,未改造信息!$A$2:$AQ$1002,COLUMN(AU130)-8,0))</f>
        <v>39</v>
      </c>
      <c r="AV131" s="442">
        <f>IF($H131="已改造",VLOOKUP($A131+1000,改造信息!$A$2:$AQ$1002,COLUMN(AV130)-8,0),VLOOKUP($A131,未改造信息!$A$2:$AQ$1002,COLUMN(AV130)-8,0))</f>
        <v>11</v>
      </c>
      <c r="AW131" s="445" t="s">
        <v>92</v>
      </c>
      <c r="AX131" s="445" t="s">
        <v>92</v>
      </c>
      <c r="AY131" s="442">
        <f>IF($H131="已改造",VLOOKUP($A131+1000,改造信息!$A$2:$AQ$1002,COLUMN(AY130)-10,0),VLOOKUP($A131,未改造信息!$A$2:$AQ$1002,COLUMN(AY130)-10,0))</f>
        <v>0</v>
      </c>
      <c r="AZ131" s="442">
        <f>IF($H131="已改造",VLOOKUP($A131+1000,改造信息!$A$2:$AQ$1002,COLUMN(AZ130)-10,0),VLOOKUP($A131,未改造信息!$A$2:$AQ$1002,COLUMN(AZ130)-10,0))</f>
        <v>0</v>
      </c>
      <c r="BA131" s="445" t="s">
        <v>92</v>
      </c>
      <c r="BB131" s="445" t="s">
        <v>92</v>
      </c>
      <c r="BC131" s="446" t="str">
        <f>IF($H131="尚未改造",VLOOKUP($A131,未改造信息!$A$2:$AQ$1002,COLUMN(BC130)-12,0),"0")</f>
        <v>等级55|巡洋核心15|油350|弹400|钢750</v>
      </c>
      <c r="BD131" s="442">
        <f>VLOOKUP($A131,未改造信息!$A$2:$BA$1002,COLUMN(BD130)-12,0)</f>
        <v>0</v>
      </c>
      <c r="BE131" s="442" t="s">
        <v>94</v>
      </c>
      <c r="BF131" s="445" t="s">
        <v>92</v>
      </c>
      <c r="BG131" s="445" t="s">
        <v>92</v>
      </c>
      <c r="BH131" s="446"/>
      <c r="BI131" s="442"/>
      <c r="BK131" s="446"/>
      <c r="BL131" s="442"/>
      <c r="BN131" s="446"/>
      <c r="BO131" s="442"/>
      <c r="BQ131" s="445" t="s">
        <v>92</v>
      </c>
      <c r="BR131" s="442"/>
      <c r="BS131" s="442"/>
      <c r="BT131" s="442"/>
      <c r="BU131" s="442"/>
      <c r="BV131" s="442"/>
    </row>
    <row r="132" spans="1:74">
      <c r="A132" s="442">
        <v>131</v>
      </c>
      <c r="B132" s="442" t="str">
        <f>IF($H132="已改造",VLOOKUP($A132+1000,改造信息!$A$2:$AQ$1002,COLUMN(B131),0),VLOOKUP($A132,未改造信息!$A$2:$AQ$1002,COLUMN(B131),0))</f>
        <v>J</v>
      </c>
      <c r="C132" s="442" t="str">
        <f>IF($H132="已改造",VLOOKUP($A132+1000,改造信息!$A$2:$AQ$1002,COLUMN(C131),0),VLOOKUP($A132,未改造信息!$A$2:$AQ$1002,COLUMN(C131),0))</f>
        <v>重巡洋舰</v>
      </c>
      <c r="D132" s="442">
        <f>IF($H132="已改造",VLOOKUP($A132+1000,改造信息!$A$2:$AQ$1002,COLUMN(D131),0),VLOOKUP($A132,未改造信息!$A$2:$AQ$1002,COLUMN(D131),0))</f>
        <v>3</v>
      </c>
      <c r="E132" s="442" t="str">
        <f>IF($H132="已改造",VLOOKUP($A132+1000,改造信息!$A$2:$AQ$1002,COLUMN(E131),0),VLOOKUP($A132,未改造信息!$A$2:$AQ$1002,COLUMN(E131),0))</f>
        <v>古鹰</v>
      </c>
      <c r="F132" s="442" t="str">
        <f>VLOOKUP(A132,未改造信息!$A$2:$F$1000,COLUMN(F131),0)</f>
        <v>未拥有</v>
      </c>
      <c r="H132" s="442" t="str">
        <f>IF(COUNTIF(改造信息!$A$2:$A$196,A132+1000),IF(VLOOKUP(A132+1000,改造信息!$A$2:$F$502,6,0)="已拥有","已改造","尚未改造"),"未开放改造")</f>
        <v>尚未改造</v>
      </c>
      <c r="I132" s="442" t="str">
        <f t="shared" ref="I132:I195" si="2">IF(F132="未拥有",BE132,"")</f>
        <v>E1~E2 打捞可获取</v>
      </c>
      <c r="J132" s="445" t="s">
        <v>92</v>
      </c>
      <c r="K132" s="442" t="str">
        <f>IF($H132="已改造",VLOOKUP($A132+1000,改造信息!$A$2:$AQ$1002,COLUMN(K131)-4,0),VLOOKUP($A132,未改造信息!$A$2:$AQ$1002,COLUMN(K131)-4,0))</f>
        <v>护卫舰</v>
      </c>
      <c r="L132" s="442" t="str">
        <f>IF($H132="已改造",VLOOKUP($A132+1000,改造信息!$A$2:$AQ$1002,COLUMN(L131)-4,0),VLOOKUP($A132,未改造信息!$A$2:$AQ$1002,COLUMN(L131)-4,0))</f>
        <v>中型舰</v>
      </c>
      <c r="M132" s="442">
        <f>IF($H132="已改造",VLOOKUP($A132+1000,改造信息!$A$2:$AQ$1002,COLUMN(M131)-4,0),VLOOKUP($A132,未改造信息!$A$2:$AQ$1002,COLUMN(M131)-4,0))</f>
        <v>2</v>
      </c>
      <c r="N132" s="442">
        <f>IF($H132="已改造",VLOOKUP($A132+1000,改造信息!$A$2:$AQ$1002,COLUMN(N131)-4,0),VLOOKUP($A132,未改造信息!$A$2:$AQ$1002,COLUMN(N131)-4,0))</f>
        <v>2</v>
      </c>
      <c r="O132" s="442">
        <f>IF($H132="已改造",VLOOKUP($A132+1000,改造信息!$A$2:$AQ$1002,COLUMN(O131)-4,0),VLOOKUP($A132,未改造信息!$A$2:$AQ$1002,COLUMN(O131)-4,0))</f>
        <v>36</v>
      </c>
      <c r="P132" s="442">
        <f>IF($H132="已改造",VLOOKUP($A132+1000,改造信息!$A$2:$AQ$1002,COLUMN(P131)-4,0),VLOOKUP($A132,未改造信息!$A$2:$AQ$1002,COLUMN(P131)-4,0))</f>
        <v>0</v>
      </c>
      <c r="Q132" s="442">
        <f>IF($H132="已改造",VLOOKUP($A132+1000,改造信息!$A$2:$AQ$1002,COLUMN(Q131)-4,0),VLOOKUP($A132,未改造信息!$A$2:$AQ$1002,COLUMN(Q131)-4,0))</f>
        <v>48</v>
      </c>
      <c r="R132" s="442">
        <f>IF($H132="已改造",VLOOKUP($A132+1000,改造信息!$A$2:$AQ$1002,COLUMN(R131)-4,0),VLOOKUP($A132,未改造信息!$A$2:$AQ$1002,COLUMN(R131)-4,0))</f>
        <v>41</v>
      </c>
      <c r="S132" s="442">
        <f>IF($H132="已改造",VLOOKUP($A132+1000,改造信息!$A$2:$AQ$1002,COLUMN(S131)-4,0),VLOOKUP($A132,未改造信息!$A$2:$AQ$1002,COLUMN(S131)-4,0))</f>
        <v>51</v>
      </c>
      <c r="T132" s="442">
        <f>IF($H132="已改造",VLOOKUP($A132+1000,改造信息!$A$2:$AQ$1002,COLUMN(T131)-4,0),VLOOKUP($A132,未改造信息!$A$2:$AQ$1002,COLUMN(T131)-4,0))</f>
        <v>48</v>
      </c>
      <c r="U132" s="442">
        <f>IF($H132="已改造",VLOOKUP($A132+1000,改造信息!$A$2:$AQ$1002,COLUMN(U131)-4,0),VLOOKUP($A132,未改造信息!$A$2:$AQ$1002,COLUMN(U131)-4,0))</f>
        <v>0</v>
      </c>
      <c r="V132" s="442">
        <f>IF($H132="已改造",VLOOKUP($A132+1000,改造信息!$A$2:$AQ$1002,COLUMN(V131)-4,0),VLOOKUP($A132,未改造信息!$A$2:$AQ$1002,COLUMN(V131)-4,0))</f>
        <v>49</v>
      </c>
      <c r="W132" s="442">
        <f>IF($H132="已改造",VLOOKUP($A132+1000,改造信息!$A$2:$AQ$1002,COLUMN(W131)-4,0),VLOOKUP($A132,未改造信息!$A$2:$AQ$1002,COLUMN(W131)-4,0))</f>
        <v>79</v>
      </c>
      <c r="X132" s="442">
        <f>IF($H132="已改造",VLOOKUP($A132+1000,改造信息!$A$2:$AQ$1002,COLUMN(X131)-4,0),VLOOKUP($A132,未改造信息!$A$2:$AQ$1002,COLUMN(X131)-4,0))</f>
        <v>91</v>
      </c>
      <c r="Y132" s="442">
        <f>IF($H132="已改造",VLOOKUP($A132+1000,改造信息!$A$2:$AQ$1002,COLUMN(Y131)-4,0),VLOOKUP($A132,未改造信息!$A$2:$AQ$1002,COLUMN(Y131)-4,0))</f>
        <v>10</v>
      </c>
      <c r="Z132" s="442">
        <f>IF($H132="已改造",VLOOKUP($A132+1000,改造信息!$A$2:$AQ$1002,COLUMN(Z131)-4,0),VLOOKUP($A132,未改造信息!$A$2:$AQ$1002,COLUMN(Z131)-4,0))</f>
        <v>35</v>
      </c>
      <c r="AA132" s="442" t="str">
        <f>IF($H132="已改造",VLOOKUP($A132+1000,改造信息!$A$2:$AQ$1002,COLUMN(AA131)-4,0),VLOOKUP($A132,未改造信息!$A$2:$AQ$1002,COLUMN(AA131)-4,0))</f>
        <v>中</v>
      </c>
      <c r="AB132" s="442" t="str">
        <f>IF($H132="已改造",VLOOKUP($A132+1000,改造信息!$A$2:$AQ$1002,COLUMN(AB131)-4,0),VLOOKUP($A132,未改造信息!$A$2:$AQ$1002,COLUMN(AB131)-4,0))</f>
        <v>[2,2,2]</v>
      </c>
      <c r="AC132" s="442">
        <f>IF($H132="已改造",VLOOKUP($A132+1000,改造信息!$A$2:$AQ$1002,COLUMN(AC131)-4,0),VLOOKUP($A132,未改造信息!$A$2:$AQ$1002,COLUMN(AC131)-4,0))</f>
        <v>6</v>
      </c>
      <c r="AD132" s="442">
        <f>IF($H132="已改造",VLOOKUP($A132+1000,改造信息!$A$2:$AQ$1002,COLUMN(AD131)-4,0),VLOOKUP($A132,未改造信息!$A$2:$AQ$1002,COLUMN(AD131)-4,0))</f>
        <v>3</v>
      </c>
      <c r="AE132" s="446" t="str">
        <f>IF($H132="已改造",VLOOKUP($A132+1000,改造信息!$A$2:$AQ$1002,COLUMN(AE131)-4,0),VLOOKUP($A132,未改造信息!$A$2:$AQ$1002,COLUMN(AE131)-4,0))</f>
        <v>J国20.3厘米连装炮</v>
      </c>
      <c r="AF132" s="445" t="s">
        <v>92</v>
      </c>
      <c r="AG132" s="445" t="s">
        <v>92</v>
      </c>
      <c r="AH132" s="442">
        <f>IF($H132="已改造",VLOOKUP($A132+1000,改造信息!$A$2:$AQ$1002,COLUMN(AH131)-6,0),VLOOKUP($A132,未改造信息!$A$2:$AQ$1002,COLUMN(AH131)-6,0))</f>
        <v>40</v>
      </c>
      <c r="AI132" s="442">
        <f>IF($H132="已改造",VLOOKUP($A132+1000,改造信息!$A$2:$AQ$1002,COLUMN(AI131)-6,0),VLOOKUP($A132,未改造信息!$A$2:$AQ$1002,COLUMN(AI131)-6,0))</f>
        <v>65</v>
      </c>
      <c r="AJ132" s="442">
        <f>IF($H132="已改造",VLOOKUP($A132+1000,改造信息!$A$2:$AQ$1002,COLUMN(AJ131)-6,0),VLOOKUP($A132,未改造信息!$A$2:$AQ$1002,COLUMN(AJ131)-6,0))</f>
        <v>1.28</v>
      </c>
      <c r="AK132" s="442">
        <f>IF($H132="已改造",VLOOKUP($A132+1000,改造信息!$A$2:$AQ$1002,COLUMN(AK131)-6,0),VLOOKUP($A132,未改造信息!$A$2:$AQ$1002,COLUMN(AK131)-6,0))</f>
        <v>2.4</v>
      </c>
      <c r="AL132" s="442">
        <f>IF($H132="已改造",VLOOKUP($A132+1000,改造信息!$A$2:$AQ$1002,COLUMN(AL131)-6,0),VLOOKUP($A132,未改造信息!$A$2:$AQ$1002,COLUMN(AL131)-6,0))</f>
        <v>0.75</v>
      </c>
      <c r="AM132" s="445" t="s">
        <v>92</v>
      </c>
      <c r="AN132" s="445" t="s">
        <v>92</v>
      </c>
      <c r="AO132" s="442">
        <f>IF($H132="已改造",VLOOKUP($A132+1000,改造信息!$A$2:$AQ$1002,COLUMN(AO131)-8,0),VLOOKUP($A132,未改造信息!$A$2:$AQ$1002,COLUMN(AO131)-8,0))</f>
        <v>30</v>
      </c>
      <c r="AP132" s="442">
        <f>IF($H132="已改造",VLOOKUP($A132+1000,改造信息!$A$2:$AQ$1002,COLUMN(AP131)-8,0),VLOOKUP($A132,未改造信息!$A$2:$AQ$1002,COLUMN(AP131)-8,0))</f>
        <v>40</v>
      </c>
      <c r="AQ132" s="442">
        <f>IF($H132="已改造",VLOOKUP($A132+1000,改造信息!$A$2:$AQ$1002,COLUMN(AQ131)-8,0),VLOOKUP($A132,未改造信息!$A$2:$AQ$1002,COLUMN(AQ131)-8,0))</f>
        <v>30</v>
      </c>
      <c r="AR132" s="442">
        <f>IF($H132="已改造",VLOOKUP($A132+1000,改造信息!$A$2:$AQ$1002,COLUMN(AR131)-8,0),VLOOKUP($A132,未改造信息!$A$2:$AQ$1002,COLUMN(AR131)-8,0))</f>
        <v>0</v>
      </c>
      <c r="AS132" s="442">
        <f>IF($H132="已改造",VLOOKUP($A132+1000,改造信息!$A$2:$AQ$1002,COLUMN(AS131)-8,0),VLOOKUP($A132,未改造信息!$A$2:$AQ$1002,COLUMN(AS131)-8,0))</f>
        <v>28</v>
      </c>
      <c r="AT132" s="442">
        <f>IF($H132="已改造",VLOOKUP($A132+1000,改造信息!$A$2:$AQ$1002,COLUMN(AT131)-8,0),VLOOKUP($A132,未改造信息!$A$2:$AQ$1002,COLUMN(AT131)-8,0))</f>
        <v>10</v>
      </c>
      <c r="AU132" s="442">
        <f>IF($H132="已改造",VLOOKUP($A132+1000,改造信息!$A$2:$AQ$1002,COLUMN(AU131)-8,0),VLOOKUP($A132,未改造信息!$A$2:$AQ$1002,COLUMN(AU131)-8,0))</f>
        <v>13</v>
      </c>
      <c r="AV132" s="442">
        <f>IF($H132="已改造",VLOOKUP($A132+1000,改造信息!$A$2:$AQ$1002,COLUMN(AV131)-8,0),VLOOKUP($A132,未改造信息!$A$2:$AQ$1002,COLUMN(AV131)-8,0))</f>
        <v>9</v>
      </c>
      <c r="AW132" s="445" t="s">
        <v>92</v>
      </c>
      <c r="AX132" s="445" t="s">
        <v>92</v>
      </c>
      <c r="AY132" s="442">
        <f>IF($H132="已改造",VLOOKUP($A132+1000,改造信息!$A$2:$AQ$1002,COLUMN(AY131)-10,0),VLOOKUP($A132,未改造信息!$A$2:$AQ$1002,COLUMN(AY131)-10,0))</f>
        <v>0</v>
      </c>
      <c r="AZ132" s="442">
        <f>IF($H132="已改造",VLOOKUP($A132+1000,改造信息!$A$2:$AQ$1002,COLUMN(AZ131)-10,0),VLOOKUP($A132,未改造信息!$A$2:$AQ$1002,COLUMN(AZ131)-10,0))</f>
        <v>0</v>
      </c>
      <c r="BA132" s="445" t="s">
        <v>92</v>
      </c>
      <c r="BB132" s="445" t="s">
        <v>92</v>
      </c>
      <c r="BC132" s="446" t="str">
        <f>IF($H132="尚未改造",VLOOKUP($A132,未改造信息!$A$2:$AQ$1002,COLUMN(BC131)-12,0),"0")</f>
        <v>等级44|巡洋核心6|油450|弹200|钢400</v>
      </c>
      <c r="BD132" s="442">
        <f>VLOOKUP($A132,未改造信息!$A$2:$BA$1002,COLUMN(BD131)-12,0)</f>
        <v>0</v>
      </c>
      <c r="BE132" s="442" t="s">
        <v>98</v>
      </c>
      <c r="BF132" s="445" t="s">
        <v>92</v>
      </c>
      <c r="BG132" s="445" t="s">
        <v>92</v>
      </c>
      <c r="BH132" s="446"/>
      <c r="BI132" s="442"/>
      <c r="BK132" s="446"/>
      <c r="BL132" s="442"/>
      <c r="BN132" s="446"/>
      <c r="BO132" s="442"/>
      <c r="BQ132" s="445" t="s">
        <v>92</v>
      </c>
      <c r="BR132" s="442"/>
      <c r="BS132" s="442"/>
      <c r="BT132" s="442"/>
      <c r="BU132" s="442"/>
      <c r="BV132" s="442"/>
    </row>
    <row r="133" spans="1:74">
      <c r="A133" s="442">
        <v>132</v>
      </c>
      <c r="B133" s="442" t="str">
        <f>IF($H133="已改造",VLOOKUP($A133+1000,改造信息!$A$2:$AQ$1002,COLUMN(B132),0),VLOOKUP($A133,未改造信息!$A$2:$AQ$1002,COLUMN(B132),0))</f>
        <v>J</v>
      </c>
      <c r="C133" s="442" t="str">
        <f>IF($H133="已改造",VLOOKUP($A133+1000,改造信息!$A$2:$AQ$1002,COLUMN(C132),0),VLOOKUP($A133,未改造信息!$A$2:$AQ$1002,COLUMN(C132),0))</f>
        <v>重巡洋舰</v>
      </c>
      <c r="D133" s="442">
        <f>IF($H133="已改造",VLOOKUP($A133+1000,改造信息!$A$2:$AQ$1002,COLUMN(D132),0),VLOOKUP($A133,未改造信息!$A$2:$AQ$1002,COLUMN(D132),0))</f>
        <v>3</v>
      </c>
      <c r="E133" s="442" t="str">
        <f>IF($H133="已改造",VLOOKUP($A133+1000,改造信息!$A$2:$AQ$1002,COLUMN(E132),0),VLOOKUP($A133,未改造信息!$A$2:$AQ$1002,COLUMN(E132),0))</f>
        <v>加古</v>
      </c>
      <c r="F133" s="442" t="str">
        <f>VLOOKUP(A133,未改造信息!$A$2:$F$1000,COLUMN(F132),0)</f>
        <v>未拥有</v>
      </c>
      <c r="H133" s="442" t="str">
        <f>IF(COUNTIF(改造信息!$A$2:$A$196,A133+1000),IF(VLOOKUP(A133+1000,改造信息!$A$2:$F$502,6,0)="已拥有","已改造","尚未改造"),"未开放改造")</f>
        <v>尚未改造</v>
      </c>
      <c r="I133" s="442" t="str">
        <f t="shared" si="2"/>
        <v>E1~E2 打捞可获取</v>
      </c>
      <c r="J133" s="445" t="s">
        <v>92</v>
      </c>
      <c r="K133" s="442" t="str">
        <f>IF($H133="已改造",VLOOKUP($A133+1000,改造信息!$A$2:$AQ$1002,COLUMN(K132)-4,0),VLOOKUP($A133,未改造信息!$A$2:$AQ$1002,COLUMN(K132)-4,0))</f>
        <v>护卫舰</v>
      </c>
      <c r="L133" s="442" t="str">
        <f>IF($H133="已改造",VLOOKUP($A133+1000,改造信息!$A$2:$AQ$1002,COLUMN(L132)-4,0),VLOOKUP($A133,未改造信息!$A$2:$AQ$1002,COLUMN(L132)-4,0))</f>
        <v>中型舰</v>
      </c>
      <c r="M133" s="442">
        <f>IF($H133="已改造",VLOOKUP($A133+1000,改造信息!$A$2:$AQ$1002,COLUMN(M132)-4,0),VLOOKUP($A133,未改造信息!$A$2:$AQ$1002,COLUMN(M132)-4,0))</f>
        <v>2</v>
      </c>
      <c r="N133" s="442">
        <f>IF($H133="已改造",VLOOKUP($A133+1000,改造信息!$A$2:$AQ$1002,COLUMN(N132)-4,0),VLOOKUP($A133,未改造信息!$A$2:$AQ$1002,COLUMN(N132)-4,0))</f>
        <v>2</v>
      </c>
      <c r="O133" s="442">
        <f>IF($H133="已改造",VLOOKUP($A133+1000,改造信息!$A$2:$AQ$1002,COLUMN(O132)-4,0),VLOOKUP($A133,未改造信息!$A$2:$AQ$1002,COLUMN(O132)-4,0))</f>
        <v>36</v>
      </c>
      <c r="P133" s="442">
        <f>IF($H133="已改造",VLOOKUP($A133+1000,改造信息!$A$2:$AQ$1002,COLUMN(P132)-4,0),VLOOKUP($A133,未改造信息!$A$2:$AQ$1002,COLUMN(P132)-4,0))</f>
        <v>0</v>
      </c>
      <c r="Q133" s="442">
        <f>IF($H133="已改造",VLOOKUP($A133+1000,改造信息!$A$2:$AQ$1002,COLUMN(Q132)-4,0),VLOOKUP($A133,未改造信息!$A$2:$AQ$1002,COLUMN(Q132)-4,0))</f>
        <v>48</v>
      </c>
      <c r="R133" s="442">
        <f>IF($H133="已改造",VLOOKUP($A133+1000,改造信息!$A$2:$AQ$1002,COLUMN(R132)-4,0),VLOOKUP($A133,未改造信息!$A$2:$AQ$1002,COLUMN(R132)-4,0))</f>
        <v>41</v>
      </c>
      <c r="S133" s="442">
        <f>IF($H133="已改造",VLOOKUP($A133+1000,改造信息!$A$2:$AQ$1002,COLUMN(S132)-4,0),VLOOKUP($A133,未改造信息!$A$2:$AQ$1002,COLUMN(S132)-4,0))</f>
        <v>51</v>
      </c>
      <c r="T133" s="442">
        <f>IF($H133="已改造",VLOOKUP($A133+1000,改造信息!$A$2:$AQ$1002,COLUMN(T132)-4,0),VLOOKUP($A133,未改造信息!$A$2:$AQ$1002,COLUMN(T132)-4,0))</f>
        <v>48</v>
      </c>
      <c r="U133" s="442">
        <f>IF($H133="已改造",VLOOKUP($A133+1000,改造信息!$A$2:$AQ$1002,COLUMN(U132)-4,0),VLOOKUP($A133,未改造信息!$A$2:$AQ$1002,COLUMN(U132)-4,0))</f>
        <v>0</v>
      </c>
      <c r="V133" s="442">
        <f>IF($H133="已改造",VLOOKUP($A133+1000,改造信息!$A$2:$AQ$1002,COLUMN(V132)-4,0),VLOOKUP($A133,未改造信息!$A$2:$AQ$1002,COLUMN(V132)-4,0))</f>
        <v>49</v>
      </c>
      <c r="W133" s="442">
        <f>IF($H133="已改造",VLOOKUP($A133+1000,改造信息!$A$2:$AQ$1002,COLUMN(W132)-4,0),VLOOKUP($A133,未改造信息!$A$2:$AQ$1002,COLUMN(W132)-4,0))</f>
        <v>79</v>
      </c>
      <c r="X133" s="442">
        <f>IF($H133="已改造",VLOOKUP($A133+1000,改造信息!$A$2:$AQ$1002,COLUMN(X132)-4,0),VLOOKUP($A133,未改造信息!$A$2:$AQ$1002,COLUMN(X132)-4,0))</f>
        <v>91</v>
      </c>
      <c r="Y133" s="442">
        <f>IF($H133="已改造",VLOOKUP($A133+1000,改造信息!$A$2:$AQ$1002,COLUMN(Y132)-4,0),VLOOKUP($A133,未改造信息!$A$2:$AQ$1002,COLUMN(Y132)-4,0))</f>
        <v>15</v>
      </c>
      <c r="Z133" s="442">
        <f>IF($H133="已改造",VLOOKUP($A133+1000,改造信息!$A$2:$AQ$1002,COLUMN(Z132)-4,0),VLOOKUP($A133,未改造信息!$A$2:$AQ$1002,COLUMN(Z132)-4,0))</f>
        <v>35</v>
      </c>
      <c r="AA133" s="442" t="str">
        <f>IF($H133="已改造",VLOOKUP($A133+1000,改造信息!$A$2:$AQ$1002,COLUMN(AA132)-4,0),VLOOKUP($A133,未改造信息!$A$2:$AQ$1002,COLUMN(AA132)-4,0))</f>
        <v>中</v>
      </c>
      <c r="AB133" s="442" t="str">
        <f>IF($H133="已改造",VLOOKUP($A133+1000,改造信息!$A$2:$AQ$1002,COLUMN(AB132)-4,0),VLOOKUP($A133,未改造信息!$A$2:$AQ$1002,COLUMN(AB132)-4,0))</f>
        <v>[2,2,2]</v>
      </c>
      <c r="AC133" s="442">
        <f>IF($H133="已改造",VLOOKUP($A133+1000,改造信息!$A$2:$AQ$1002,COLUMN(AC132)-4,0),VLOOKUP($A133,未改造信息!$A$2:$AQ$1002,COLUMN(AC132)-4,0))</f>
        <v>6</v>
      </c>
      <c r="AD133" s="442">
        <f>IF($H133="已改造",VLOOKUP($A133+1000,改造信息!$A$2:$AQ$1002,COLUMN(AD132)-4,0),VLOOKUP($A133,未改造信息!$A$2:$AQ$1002,COLUMN(AD132)-4,0))</f>
        <v>3</v>
      </c>
      <c r="AE133" s="446" t="str">
        <f>IF($H133="已改造",VLOOKUP($A133+1000,改造信息!$A$2:$AQ$1002,COLUMN(AE132)-4,0),VLOOKUP($A133,未改造信息!$A$2:$AQ$1002,COLUMN(AE132)-4,0))</f>
        <v>J国20.3厘米连装炮</v>
      </c>
      <c r="AF133" s="445" t="s">
        <v>92</v>
      </c>
      <c r="AG133" s="445" t="s">
        <v>92</v>
      </c>
      <c r="AH133" s="442">
        <f>IF($H133="已改造",VLOOKUP($A133+1000,改造信息!$A$2:$AQ$1002,COLUMN(AH132)-6,0),VLOOKUP($A133,未改造信息!$A$2:$AQ$1002,COLUMN(AH132)-6,0))</f>
        <v>40</v>
      </c>
      <c r="AI133" s="442">
        <f>IF($H133="已改造",VLOOKUP($A133+1000,改造信息!$A$2:$AQ$1002,COLUMN(AI132)-6,0),VLOOKUP($A133,未改造信息!$A$2:$AQ$1002,COLUMN(AI132)-6,0))</f>
        <v>65</v>
      </c>
      <c r="AJ133" s="442">
        <f>IF($H133="已改造",VLOOKUP($A133+1000,改造信息!$A$2:$AQ$1002,COLUMN(AJ132)-6,0),VLOOKUP($A133,未改造信息!$A$2:$AQ$1002,COLUMN(AJ132)-6,0))</f>
        <v>1.28</v>
      </c>
      <c r="AK133" s="442">
        <f>IF($H133="已改造",VLOOKUP($A133+1000,改造信息!$A$2:$AQ$1002,COLUMN(AK132)-6,0),VLOOKUP($A133,未改造信息!$A$2:$AQ$1002,COLUMN(AK132)-6,0))</f>
        <v>2.4</v>
      </c>
      <c r="AL133" s="442">
        <f>IF($H133="已改造",VLOOKUP($A133+1000,改造信息!$A$2:$AQ$1002,COLUMN(AL132)-6,0),VLOOKUP($A133,未改造信息!$A$2:$AQ$1002,COLUMN(AL132)-6,0))</f>
        <v>0.75</v>
      </c>
      <c r="AM133" s="445" t="s">
        <v>92</v>
      </c>
      <c r="AN133" s="445" t="s">
        <v>92</v>
      </c>
      <c r="AO133" s="442">
        <f>IF($H133="已改造",VLOOKUP($A133+1000,改造信息!$A$2:$AQ$1002,COLUMN(AO132)-8,0),VLOOKUP($A133,未改造信息!$A$2:$AQ$1002,COLUMN(AO132)-8,0))</f>
        <v>30</v>
      </c>
      <c r="AP133" s="442">
        <f>IF($H133="已改造",VLOOKUP($A133+1000,改造信息!$A$2:$AQ$1002,COLUMN(AP132)-8,0),VLOOKUP($A133,未改造信息!$A$2:$AQ$1002,COLUMN(AP132)-8,0))</f>
        <v>40</v>
      </c>
      <c r="AQ133" s="442">
        <f>IF($H133="已改造",VLOOKUP($A133+1000,改造信息!$A$2:$AQ$1002,COLUMN(AQ132)-8,0),VLOOKUP($A133,未改造信息!$A$2:$AQ$1002,COLUMN(AQ132)-8,0))</f>
        <v>30</v>
      </c>
      <c r="AR133" s="442">
        <f>IF($H133="已改造",VLOOKUP($A133+1000,改造信息!$A$2:$AQ$1002,COLUMN(AR132)-8,0),VLOOKUP($A133,未改造信息!$A$2:$AQ$1002,COLUMN(AR132)-8,0))</f>
        <v>0</v>
      </c>
      <c r="AS133" s="442">
        <f>IF($H133="已改造",VLOOKUP($A133+1000,改造信息!$A$2:$AQ$1002,COLUMN(AS132)-8,0),VLOOKUP($A133,未改造信息!$A$2:$AQ$1002,COLUMN(AS132)-8,0))</f>
        <v>28</v>
      </c>
      <c r="AT133" s="442">
        <f>IF($H133="已改造",VLOOKUP($A133+1000,改造信息!$A$2:$AQ$1002,COLUMN(AT132)-8,0),VLOOKUP($A133,未改造信息!$A$2:$AQ$1002,COLUMN(AT132)-8,0))</f>
        <v>10</v>
      </c>
      <c r="AU133" s="442">
        <f>IF($H133="已改造",VLOOKUP($A133+1000,改造信息!$A$2:$AQ$1002,COLUMN(AU132)-8,0),VLOOKUP($A133,未改造信息!$A$2:$AQ$1002,COLUMN(AU132)-8,0))</f>
        <v>13</v>
      </c>
      <c r="AV133" s="442">
        <f>IF($H133="已改造",VLOOKUP($A133+1000,改造信息!$A$2:$AQ$1002,COLUMN(AV132)-8,0),VLOOKUP($A133,未改造信息!$A$2:$AQ$1002,COLUMN(AV132)-8,0))</f>
        <v>9</v>
      </c>
      <c r="AW133" s="445" t="s">
        <v>92</v>
      </c>
      <c r="AX133" s="445" t="s">
        <v>92</v>
      </c>
      <c r="AY133" s="442">
        <f>IF($H133="已改造",VLOOKUP($A133+1000,改造信息!$A$2:$AQ$1002,COLUMN(AY132)-10,0),VLOOKUP($A133,未改造信息!$A$2:$AQ$1002,COLUMN(AY132)-10,0))</f>
        <v>0</v>
      </c>
      <c r="AZ133" s="442">
        <f>IF($H133="已改造",VLOOKUP($A133+1000,改造信息!$A$2:$AQ$1002,COLUMN(AZ132)-10,0),VLOOKUP($A133,未改造信息!$A$2:$AQ$1002,COLUMN(AZ132)-10,0))</f>
        <v>0</v>
      </c>
      <c r="BA133" s="445" t="s">
        <v>92</v>
      </c>
      <c r="BB133" s="445" t="s">
        <v>92</v>
      </c>
      <c r="BC133" s="446" t="str">
        <f>IF($H133="尚未改造",VLOOKUP($A133,未改造信息!$A$2:$AQ$1002,COLUMN(BC132)-12,0),"0")</f>
        <v>等级44|巡洋核心6|油450|弹200|钢400</v>
      </c>
      <c r="BD133" s="442">
        <f>VLOOKUP($A133,未改造信息!$A$2:$BA$1002,COLUMN(BD132)-12,0)</f>
        <v>0</v>
      </c>
      <c r="BE133" s="442" t="s">
        <v>98</v>
      </c>
      <c r="BF133" s="445" t="s">
        <v>92</v>
      </c>
      <c r="BG133" s="445" t="s">
        <v>92</v>
      </c>
      <c r="BH133" s="446"/>
      <c r="BI133" s="442"/>
      <c r="BK133" s="446"/>
      <c r="BL133" s="442"/>
      <c r="BN133" s="446"/>
      <c r="BO133" s="442"/>
      <c r="BQ133" s="445" t="s">
        <v>92</v>
      </c>
      <c r="BR133" s="442"/>
      <c r="BS133" s="442"/>
      <c r="BT133" s="442"/>
      <c r="BU133" s="442"/>
      <c r="BV133" s="442"/>
    </row>
    <row r="134" spans="1:74">
      <c r="A134" s="442">
        <v>133</v>
      </c>
      <c r="B134" s="442" t="str">
        <f>IF($H134="已改造",VLOOKUP($A134+1000,改造信息!$A$2:$AQ$1002,COLUMN(B133),0),VLOOKUP($A134,未改造信息!$A$2:$AQ$1002,COLUMN(B133),0))</f>
        <v>J</v>
      </c>
      <c r="C134" s="442" t="str">
        <f>IF($H134="已改造",VLOOKUP($A134+1000,改造信息!$A$2:$AQ$1002,COLUMN(C133),0),VLOOKUP($A134,未改造信息!$A$2:$AQ$1002,COLUMN(C133),0))</f>
        <v>重巡洋舰</v>
      </c>
      <c r="D134" s="442">
        <f>IF($H134="已改造",VLOOKUP($A134+1000,改造信息!$A$2:$AQ$1002,COLUMN(D133),0),VLOOKUP($A134,未改造信息!$A$2:$AQ$1002,COLUMN(D133),0))</f>
        <v>3</v>
      </c>
      <c r="E134" s="442" t="str">
        <f>IF($H134="已改造",VLOOKUP($A134+1000,改造信息!$A$2:$AQ$1002,COLUMN(E133),0),VLOOKUP($A134,未改造信息!$A$2:$AQ$1002,COLUMN(E133),0))</f>
        <v>青叶</v>
      </c>
      <c r="F134" s="442" t="str">
        <f>VLOOKUP(A134,未改造信息!$A$2:$F$1000,COLUMN(F133),0)</f>
        <v>未拥有</v>
      </c>
      <c r="H134" s="442" t="str">
        <f>IF(COUNTIF(改造信息!$A$2:$A$196,A134+1000),IF(VLOOKUP(A134+1000,改造信息!$A$2:$F$502,6,0)="已拥有","已改造","尚未改造"),"未开放改造")</f>
        <v>尚未改造</v>
      </c>
      <c r="I134" s="442" t="str">
        <f t="shared" si="2"/>
        <v>E1~E2 打捞可获取</v>
      </c>
      <c r="J134" s="445" t="s">
        <v>92</v>
      </c>
      <c r="K134" s="442" t="str">
        <f>IF($H134="已改造",VLOOKUP($A134+1000,改造信息!$A$2:$AQ$1002,COLUMN(K133)-4,0),VLOOKUP($A134,未改造信息!$A$2:$AQ$1002,COLUMN(K133)-4,0))</f>
        <v>护卫舰</v>
      </c>
      <c r="L134" s="442" t="str">
        <f>IF($H134="已改造",VLOOKUP($A134+1000,改造信息!$A$2:$AQ$1002,COLUMN(L133)-4,0),VLOOKUP($A134,未改造信息!$A$2:$AQ$1002,COLUMN(L133)-4,0))</f>
        <v>中型舰</v>
      </c>
      <c r="M134" s="442">
        <f>IF($H134="已改造",VLOOKUP($A134+1000,改造信息!$A$2:$AQ$1002,COLUMN(M133)-4,0),VLOOKUP($A134,未改造信息!$A$2:$AQ$1002,COLUMN(M133)-4,0))</f>
        <v>2</v>
      </c>
      <c r="N134" s="442">
        <f>IF($H134="已改造",VLOOKUP($A134+1000,改造信息!$A$2:$AQ$1002,COLUMN(N133)-4,0),VLOOKUP($A134,未改造信息!$A$2:$AQ$1002,COLUMN(N133)-4,0))</f>
        <v>2</v>
      </c>
      <c r="O134" s="442">
        <f>IF($H134="已改造",VLOOKUP($A134+1000,改造信息!$A$2:$AQ$1002,COLUMN(O133)-4,0),VLOOKUP($A134,未改造信息!$A$2:$AQ$1002,COLUMN(O133)-4,0))</f>
        <v>37</v>
      </c>
      <c r="P134" s="442">
        <f>IF($H134="已改造",VLOOKUP($A134+1000,改造信息!$A$2:$AQ$1002,COLUMN(P133)-4,0),VLOOKUP($A134,未改造信息!$A$2:$AQ$1002,COLUMN(P133)-4,0))</f>
        <v>-1</v>
      </c>
      <c r="Q134" s="442">
        <f>IF($H134="已改造",VLOOKUP($A134+1000,改造信息!$A$2:$AQ$1002,COLUMN(Q133)-4,0),VLOOKUP($A134,未改造信息!$A$2:$AQ$1002,COLUMN(Q133)-4,0))</f>
        <v>48</v>
      </c>
      <c r="R134" s="442">
        <f>IF($H134="已改造",VLOOKUP($A134+1000,改造信息!$A$2:$AQ$1002,COLUMN(R133)-4,0),VLOOKUP($A134,未改造信息!$A$2:$AQ$1002,COLUMN(R133)-4,0))</f>
        <v>42</v>
      </c>
      <c r="S134" s="442">
        <f>IF($H134="已改造",VLOOKUP($A134+1000,改造信息!$A$2:$AQ$1002,COLUMN(S133)-4,0),VLOOKUP($A134,未改造信息!$A$2:$AQ$1002,COLUMN(S133)-4,0))</f>
        <v>51</v>
      </c>
      <c r="T134" s="442">
        <f>IF($H134="已改造",VLOOKUP($A134+1000,改造信息!$A$2:$AQ$1002,COLUMN(T133)-4,0),VLOOKUP($A134,未改造信息!$A$2:$AQ$1002,COLUMN(T133)-4,0))</f>
        <v>48</v>
      </c>
      <c r="U134" s="442">
        <f>IF($H134="已改造",VLOOKUP($A134+1000,改造信息!$A$2:$AQ$1002,COLUMN(U133)-4,0),VLOOKUP($A134,未改造信息!$A$2:$AQ$1002,COLUMN(U133)-4,0))</f>
        <v>0</v>
      </c>
      <c r="V134" s="442">
        <f>IF($H134="已改造",VLOOKUP($A134+1000,改造信息!$A$2:$AQ$1002,COLUMN(V133)-4,0),VLOOKUP($A134,未改造信息!$A$2:$AQ$1002,COLUMN(V133)-4,0))</f>
        <v>49</v>
      </c>
      <c r="W134" s="442">
        <f>IF($H134="已改造",VLOOKUP($A134+1000,改造信息!$A$2:$AQ$1002,COLUMN(W133)-4,0),VLOOKUP($A134,未改造信息!$A$2:$AQ$1002,COLUMN(W133)-4,0))</f>
        <v>79</v>
      </c>
      <c r="X134" s="442">
        <f>IF($H134="已改造",VLOOKUP($A134+1000,改造信息!$A$2:$AQ$1002,COLUMN(X133)-4,0),VLOOKUP($A134,未改造信息!$A$2:$AQ$1002,COLUMN(X133)-4,0))</f>
        <v>91</v>
      </c>
      <c r="Y134" s="442">
        <f>IF($H134="已改造",VLOOKUP($A134+1000,改造信息!$A$2:$AQ$1002,COLUMN(Y133)-4,0),VLOOKUP($A134,未改造信息!$A$2:$AQ$1002,COLUMN(Y133)-4,0))</f>
        <v>20</v>
      </c>
      <c r="Z134" s="442">
        <f>IF($H134="已改造",VLOOKUP($A134+1000,改造信息!$A$2:$AQ$1002,COLUMN(Z133)-4,0),VLOOKUP($A134,未改造信息!$A$2:$AQ$1002,COLUMN(Z133)-4,0))</f>
        <v>35</v>
      </c>
      <c r="AA134" s="442" t="str">
        <f>IF($H134="已改造",VLOOKUP($A134+1000,改造信息!$A$2:$AQ$1002,COLUMN(AA133)-4,0),VLOOKUP($A134,未改造信息!$A$2:$AQ$1002,COLUMN(AA133)-4,0))</f>
        <v>中</v>
      </c>
      <c r="AB134" s="442" t="str">
        <f>IF($H134="已改造",VLOOKUP($A134+1000,改造信息!$A$2:$AQ$1002,COLUMN(AB133)-4,0),VLOOKUP($A134,未改造信息!$A$2:$AQ$1002,COLUMN(AB133)-4,0))</f>
        <v>[2,2,2]</v>
      </c>
      <c r="AC134" s="442">
        <f>IF($H134="已改造",VLOOKUP($A134+1000,改造信息!$A$2:$AQ$1002,COLUMN(AC133)-4,0),VLOOKUP($A134,未改造信息!$A$2:$AQ$1002,COLUMN(AC133)-4,0))</f>
        <v>6</v>
      </c>
      <c r="AD134" s="442">
        <f>IF($H134="已改造",VLOOKUP($A134+1000,改造信息!$A$2:$AQ$1002,COLUMN(AD133)-4,0),VLOOKUP($A134,未改造信息!$A$2:$AQ$1002,COLUMN(AD133)-4,0))</f>
        <v>3</v>
      </c>
      <c r="AE134" s="446" t="str">
        <f>IF($H134="已改造",VLOOKUP($A134+1000,改造信息!$A$2:$AQ$1002,COLUMN(AE133)-4,0),VLOOKUP($A134,未改造信息!$A$2:$AQ$1002,COLUMN(AE133)-4,0))</f>
        <v>J国20.3厘米连装炮</v>
      </c>
      <c r="AF134" s="445" t="s">
        <v>92</v>
      </c>
      <c r="AG134" s="445" t="s">
        <v>92</v>
      </c>
      <c r="AH134" s="442">
        <f>IF($H134="已改造",VLOOKUP($A134+1000,改造信息!$A$2:$AQ$1002,COLUMN(AH133)-6,0),VLOOKUP($A134,未改造信息!$A$2:$AQ$1002,COLUMN(AH133)-6,0))</f>
        <v>40</v>
      </c>
      <c r="AI134" s="442">
        <f>IF($H134="已改造",VLOOKUP($A134+1000,改造信息!$A$2:$AQ$1002,COLUMN(AI133)-6,0),VLOOKUP($A134,未改造信息!$A$2:$AQ$1002,COLUMN(AI133)-6,0))</f>
        <v>65</v>
      </c>
      <c r="AJ134" s="442">
        <f>IF($H134="已改造",VLOOKUP($A134+1000,改造信息!$A$2:$AQ$1002,COLUMN(AJ133)-6,0),VLOOKUP($A134,未改造信息!$A$2:$AQ$1002,COLUMN(AJ133)-6,0))</f>
        <v>1.28</v>
      </c>
      <c r="AK134" s="442">
        <f>IF($H134="已改造",VLOOKUP($A134+1000,改造信息!$A$2:$AQ$1002,COLUMN(AK133)-6,0),VLOOKUP($A134,未改造信息!$A$2:$AQ$1002,COLUMN(AK133)-6,0))</f>
        <v>2.4</v>
      </c>
      <c r="AL134" s="442">
        <f>IF($H134="已改造",VLOOKUP($A134+1000,改造信息!$A$2:$AQ$1002,COLUMN(AL133)-6,0),VLOOKUP($A134,未改造信息!$A$2:$AQ$1002,COLUMN(AL133)-6,0))</f>
        <v>0.75</v>
      </c>
      <c r="AM134" s="445" t="s">
        <v>92</v>
      </c>
      <c r="AN134" s="445" t="s">
        <v>92</v>
      </c>
      <c r="AO134" s="442">
        <f>IF($H134="已改造",VLOOKUP($A134+1000,改造信息!$A$2:$AQ$1002,COLUMN(AO133)-8,0),VLOOKUP($A134,未改造信息!$A$2:$AQ$1002,COLUMN(AO133)-8,0))</f>
        <v>30</v>
      </c>
      <c r="AP134" s="442">
        <f>IF($H134="已改造",VLOOKUP($A134+1000,改造信息!$A$2:$AQ$1002,COLUMN(AP133)-8,0),VLOOKUP($A134,未改造信息!$A$2:$AQ$1002,COLUMN(AP133)-8,0))</f>
        <v>40</v>
      </c>
      <c r="AQ134" s="442">
        <f>IF($H134="已改造",VLOOKUP($A134+1000,改造信息!$A$2:$AQ$1002,COLUMN(AQ133)-8,0),VLOOKUP($A134,未改造信息!$A$2:$AQ$1002,COLUMN(AQ133)-8,0))</f>
        <v>30</v>
      </c>
      <c r="AR134" s="442">
        <f>IF($H134="已改造",VLOOKUP($A134+1000,改造信息!$A$2:$AQ$1002,COLUMN(AR133)-8,0),VLOOKUP($A134,未改造信息!$A$2:$AQ$1002,COLUMN(AR133)-8,0))</f>
        <v>0</v>
      </c>
      <c r="AS134" s="442">
        <f>IF($H134="已改造",VLOOKUP($A134+1000,改造信息!$A$2:$AQ$1002,COLUMN(AS133)-8,0),VLOOKUP($A134,未改造信息!$A$2:$AQ$1002,COLUMN(AS133)-8,0))</f>
        <v>28</v>
      </c>
      <c r="AT134" s="442">
        <f>IF($H134="已改造",VLOOKUP($A134+1000,改造信息!$A$2:$AQ$1002,COLUMN(AT133)-8,0),VLOOKUP($A134,未改造信息!$A$2:$AQ$1002,COLUMN(AT133)-8,0))</f>
        <v>10</v>
      </c>
      <c r="AU134" s="442">
        <f>IF($H134="已改造",VLOOKUP($A134+1000,改造信息!$A$2:$AQ$1002,COLUMN(AU133)-8,0),VLOOKUP($A134,未改造信息!$A$2:$AQ$1002,COLUMN(AU133)-8,0))</f>
        <v>14</v>
      </c>
      <c r="AV134" s="442">
        <f>IF($H134="已改造",VLOOKUP($A134+1000,改造信息!$A$2:$AQ$1002,COLUMN(AV133)-8,0),VLOOKUP($A134,未改造信息!$A$2:$AQ$1002,COLUMN(AV133)-8,0))</f>
        <v>9</v>
      </c>
      <c r="AW134" s="445" t="s">
        <v>92</v>
      </c>
      <c r="AX134" s="445" t="s">
        <v>92</v>
      </c>
      <c r="AY134" s="442">
        <f>IF($H134="已改造",VLOOKUP($A134+1000,改造信息!$A$2:$AQ$1002,COLUMN(AY133)-10,0),VLOOKUP($A134,未改造信息!$A$2:$AQ$1002,COLUMN(AY133)-10,0))</f>
        <v>0</v>
      </c>
      <c r="AZ134" s="442">
        <f>IF($H134="已改造",VLOOKUP($A134+1000,改造信息!$A$2:$AQ$1002,COLUMN(AZ133)-10,0),VLOOKUP($A134,未改造信息!$A$2:$AQ$1002,COLUMN(AZ133)-10,0))</f>
        <v>0</v>
      </c>
      <c r="BA134" s="445" t="s">
        <v>92</v>
      </c>
      <c r="BB134" s="445" t="s">
        <v>92</v>
      </c>
      <c r="BC134" s="446" t="str">
        <f>IF($H134="尚未改造",VLOOKUP($A134,未改造信息!$A$2:$AQ$1002,COLUMN(BC133)-12,0),"0")</f>
        <v>等级44|巡洋核心6|油450|弹200|钢400</v>
      </c>
      <c r="BD134" s="442">
        <f>VLOOKUP($A134,未改造信息!$A$2:$BA$1002,COLUMN(BD133)-12,0)</f>
        <v>0</v>
      </c>
      <c r="BE134" s="442" t="s">
        <v>98</v>
      </c>
      <c r="BF134" s="445" t="s">
        <v>92</v>
      </c>
      <c r="BG134" s="445" t="s">
        <v>92</v>
      </c>
      <c r="BH134" s="446"/>
      <c r="BI134" s="442"/>
      <c r="BK134" s="446"/>
      <c r="BL134" s="442"/>
      <c r="BN134" s="446"/>
      <c r="BO134" s="442"/>
      <c r="BQ134" s="445" t="s">
        <v>92</v>
      </c>
      <c r="BR134" s="442"/>
      <c r="BS134" s="442"/>
      <c r="BT134" s="442"/>
      <c r="BU134" s="442"/>
      <c r="BV134" s="442"/>
    </row>
    <row r="135" spans="1:74">
      <c r="A135" s="442">
        <v>134</v>
      </c>
      <c r="B135" s="442" t="str">
        <f>IF($H135="已改造",VLOOKUP($A135+1000,改造信息!$A$2:$AQ$1002,COLUMN(B134),0),VLOOKUP($A135,未改造信息!$A$2:$AQ$1002,COLUMN(B134),0))</f>
        <v>J</v>
      </c>
      <c r="C135" s="442" t="str">
        <f>IF($H135="已改造",VLOOKUP($A135+1000,改造信息!$A$2:$AQ$1002,COLUMN(C134),0),VLOOKUP($A135,未改造信息!$A$2:$AQ$1002,COLUMN(C134),0))</f>
        <v>重巡洋舰</v>
      </c>
      <c r="D135" s="442">
        <f>IF($H135="已改造",VLOOKUP($A135+1000,改造信息!$A$2:$AQ$1002,COLUMN(D134),0),VLOOKUP($A135,未改造信息!$A$2:$AQ$1002,COLUMN(D134),0))</f>
        <v>3</v>
      </c>
      <c r="E135" s="442" t="str">
        <f>IF($H135="已改造",VLOOKUP($A135+1000,改造信息!$A$2:$AQ$1002,COLUMN(E134),0),VLOOKUP($A135,未改造信息!$A$2:$AQ$1002,COLUMN(E134),0))</f>
        <v>衣笠</v>
      </c>
      <c r="F135" s="442" t="str">
        <f>VLOOKUP(A135,未改造信息!$A$2:$F$1000,COLUMN(F134),0)</f>
        <v>未拥有</v>
      </c>
      <c r="H135" s="442" t="str">
        <f>IF(COUNTIF(改造信息!$A$2:$A$196,A135+1000),IF(VLOOKUP(A135+1000,改造信息!$A$2:$F$502,6,0)="已拥有","已改造","尚未改造"),"未开放改造")</f>
        <v>未开放改造</v>
      </c>
      <c r="I135" s="442" t="str">
        <f t="shared" si="2"/>
        <v>E1~E2 打捞可获取</v>
      </c>
      <c r="J135" s="445" t="s">
        <v>92</v>
      </c>
      <c r="K135" s="442" t="str">
        <f>IF($H135="已改造",VLOOKUP($A135+1000,改造信息!$A$2:$AQ$1002,COLUMN(K134)-4,0),VLOOKUP($A135,未改造信息!$A$2:$AQ$1002,COLUMN(K134)-4,0))</f>
        <v>护卫舰</v>
      </c>
      <c r="L135" s="442" t="str">
        <f>IF($H135="已改造",VLOOKUP($A135+1000,改造信息!$A$2:$AQ$1002,COLUMN(L134)-4,0),VLOOKUP($A135,未改造信息!$A$2:$AQ$1002,COLUMN(L134)-4,0))</f>
        <v>中型舰</v>
      </c>
      <c r="M135" s="442">
        <f>IF($H135="已改造",VLOOKUP($A135+1000,改造信息!$A$2:$AQ$1002,COLUMN(M134)-4,0),VLOOKUP($A135,未改造信息!$A$2:$AQ$1002,COLUMN(M134)-4,0))</f>
        <v>2</v>
      </c>
      <c r="N135" s="442">
        <f>IF($H135="已改造",VLOOKUP($A135+1000,改造信息!$A$2:$AQ$1002,COLUMN(N134)-4,0),VLOOKUP($A135,未改造信息!$A$2:$AQ$1002,COLUMN(N134)-4,0))</f>
        <v>2</v>
      </c>
      <c r="O135" s="442">
        <f>IF($H135="已改造",VLOOKUP($A135+1000,改造信息!$A$2:$AQ$1002,COLUMN(O134)-4,0),VLOOKUP($A135,未改造信息!$A$2:$AQ$1002,COLUMN(O134)-4,0))</f>
        <v>37</v>
      </c>
      <c r="P135" s="442">
        <f>IF($H135="已改造",VLOOKUP($A135+1000,改造信息!$A$2:$AQ$1002,COLUMN(P134)-4,0),VLOOKUP($A135,未改造信息!$A$2:$AQ$1002,COLUMN(P134)-4,0))</f>
        <v>-1</v>
      </c>
      <c r="Q135" s="442">
        <f>IF($H135="已改造",VLOOKUP($A135+1000,改造信息!$A$2:$AQ$1002,COLUMN(Q134)-4,0),VLOOKUP($A135,未改造信息!$A$2:$AQ$1002,COLUMN(Q134)-4,0))</f>
        <v>48</v>
      </c>
      <c r="R135" s="442">
        <f>IF($H135="已改造",VLOOKUP($A135+1000,改造信息!$A$2:$AQ$1002,COLUMN(R134)-4,0),VLOOKUP($A135,未改造信息!$A$2:$AQ$1002,COLUMN(R134)-4,0))</f>
        <v>42</v>
      </c>
      <c r="S135" s="442">
        <f>IF($H135="已改造",VLOOKUP($A135+1000,改造信息!$A$2:$AQ$1002,COLUMN(S134)-4,0),VLOOKUP($A135,未改造信息!$A$2:$AQ$1002,COLUMN(S134)-4,0))</f>
        <v>51</v>
      </c>
      <c r="T135" s="442">
        <f>IF($H135="已改造",VLOOKUP($A135+1000,改造信息!$A$2:$AQ$1002,COLUMN(T134)-4,0),VLOOKUP($A135,未改造信息!$A$2:$AQ$1002,COLUMN(T134)-4,0))</f>
        <v>48</v>
      </c>
      <c r="U135" s="442">
        <f>IF($H135="已改造",VLOOKUP($A135+1000,改造信息!$A$2:$AQ$1002,COLUMN(U134)-4,0),VLOOKUP($A135,未改造信息!$A$2:$AQ$1002,COLUMN(U134)-4,0))</f>
        <v>0</v>
      </c>
      <c r="V135" s="442">
        <f>IF($H135="已改造",VLOOKUP($A135+1000,改造信息!$A$2:$AQ$1002,COLUMN(V134)-4,0),VLOOKUP($A135,未改造信息!$A$2:$AQ$1002,COLUMN(V134)-4,0))</f>
        <v>49</v>
      </c>
      <c r="W135" s="442">
        <f>IF($H135="已改造",VLOOKUP($A135+1000,改造信息!$A$2:$AQ$1002,COLUMN(W134)-4,0),VLOOKUP($A135,未改造信息!$A$2:$AQ$1002,COLUMN(W134)-4,0))</f>
        <v>79</v>
      </c>
      <c r="X135" s="442">
        <f>IF($H135="已改造",VLOOKUP($A135+1000,改造信息!$A$2:$AQ$1002,COLUMN(X134)-4,0),VLOOKUP($A135,未改造信息!$A$2:$AQ$1002,COLUMN(X134)-4,0))</f>
        <v>91</v>
      </c>
      <c r="Y135" s="442">
        <f>IF($H135="已改造",VLOOKUP($A135+1000,改造信息!$A$2:$AQ$1002,COLUMN(Y134)-4,0),VLOOKUP($A135,未改造信息!$A$2:$AQ$1002,COLUMN(Y134)-4,0))</f>
        <v>15</v>
      </c>
      <c r="Z135" s="442">
        <f>IF($H135="已改造",VLOOKUP($A135+1000,改造信息!$A$2:$AQ$1002,COLUMN(Z134)-4,0),VLOOKUP($A135,未改造信息!$A$2:$AQ$1002,COLUMN(Z134)-4,0))</f>
        <v>35</v>
      </c>
      <c r="AA135" s="442" t="str">
        <f>IF($H135="已改造",VLOOKUP($A135+1000,改造信息!$A$2:$AQ$1002,COLUMN(AA134)-4,0),VLOOKUP($A135,未改造信息!$A$2:$AQ$1002,COLUMN(AA134)-4,0))</f>
        <v>中</v>
      </c>
      <c r="AB135" s="442" t="str">
        <f>IF($H135="已改造",VLOOKUP($A135+1000,改造信息!$A$2:$AQ$1002,COLUMN(AB134)-4,0),VLOOKUP($A135,未改造信息!$A$2:$AQ$1002,COLUMN(AB134)-4,0))</f>
        <v>[2,2,2]</v>
      </c>
      <c r="AC135" s="442">
        <f>IF($H135="已改造",VLOOKUP($A135+1000,改造信息!$A$2:$AQ$1002,COLUMN(AC134)-4,0),VLOOKUP($A135,未改造信息!$A$2:$AQ$1002,COLUMN(AC134)-4,0))</f>
        <v>6</v>
      </c>
      <c r="AD135" s="442">
        <f>IF($H135="已改造",VLOOKUP($A135+1000,改造信息!$A$2:$AQ$1002,COLUMN(AD134)-4,0),VLOOKUP($A135,未改造信息!$A$2:$AQ$1002,COLUMN(AD134)-4,0))</f>
        <v>3</v>
      </c>
      <c r="AE135" s="446" t="str">
        <f>IF($H135="已改造",VLOOKUP($A135+1000,改造信息!$A$2:$AQ$1002,COLUMN(AE134)-4,0),VLOOKUP($A135,未改造信息!$A$2:$AQ$1002,COLUMN(AE134)-4,0))</f>
        <v>J国20.3厘米连装炮</v>
      </c>
      <c r="AF135" s="445" t="s">
        <v>92</v>
      </c>
      <c r="AG135" s="445" t="s">
        <v>92</v>
      </c>
      <c r="AH135" s="442">
        <f>IF($H135="已改造",VLOOKUP($A135+1000,改造信息!$A$2:$AQ$1002,COLUMN(AH134)-6,0),VLOOKUP($A135,未改造信息!$A$2:$AQ$1002,COLUMN(AH134)-6,0))</f>
        <v>40</v>
      </c>
      <c r="AI135" s="442">
        <f>IF($H135="已改造",VLOOKUP($A135+1000,改造信息!$A$2:$AQ$1002,COLUMN(AI134)-6,0),VLOOKUP($A135,未改造信息!$A$2:$AQ$1002,COLUMN(AI134)-6,0))</f>
        <v>65</v>
      </c>
      <c r="AJ135" s="442">
        <f>IF($H135="已改造",VLOOKUP($A135+1000,改造信息!$A$2:$AQ$1002,COLUMN(AJ134)-6,0),VLOOKUP($A135,未改造信息!$A$2:$AQ$1002,COLUMN(AJ134)-6,0))</f>
        <v>1.28</v>
      </c>
      <c r="AK135" s="442">
        <f>IF($H135="已改造",VLOOKUP($A135+1000,改造信息!$A$2:$AQ$1002,COLUMN(AK134)-6,0),VLOOKUP($A135,未改造信息!$A$2:$AQ$1002,COLUMN(AK134)-6,0))</f>
        <v>2.4</v>
      </c>
      <c r="AL135" s="442">
        <f>IF($H135="已改造",VLOOKUP($A135+1000,改造信息!$A$2:$AQ$1002,COLUMN(AL134)-6,0),VLOOKUP($A135,未改造信息!$A$2:$AQ$1002,COLUMN(AL134)-6,0))</f>
        <v>0.75</v>
      </c>
      <c r="AM135" s="445" t="s">
        <v>92</v>
      </c>
      <c r="AN135" s="445" t="s">
        <v>92</v>
      </c>
      <c r="AO135" s="442">
        <f>IF($H135="已改造",VLOOKUP($A135+1000,改造信息!$A$2:$AQ$1002,COLUMN(AO134)-8,0),VLOOKUP($A135,未改造信息!$A$2:$AQ$1002,COLUMN(AO134)-8,0))</f>
        <v>30</v>
      </c>
      <c r="AP135" s="442">
        <f>IF($H135="已改造",VLOOKUP($A135+1000,改造信息!$A$2:$AQ$1002,COLUMN(AP134)-8,0),VLOOKUP($A135,未改造信息!$A$2:$AQ$1002,COLUMN(AP134)-8,0))</f>
        <v>40</v>
      </c>
      <c r="AQ135" s="442">
        <f>IF($H135="已改造",VLOOKUP($A135+1000,改造信息!$A$2:$AQ$1002,COLUMN(AQ134)-8,0),VLOOKUP($A135,未改造信息!$A$2:$AQ$1002,COLUMN(AQ134)-8,0))</f>
        <v>30</v>
      </c>
      <c r="AR135" s="442">
        <f>IF($H135="已改造",VLOOKUP($A135+1000,改造信息!$A$2:$AQ$1002,COLUMN(AR134)-8,0),VLOOKUP($A135,未改造信息!$A$2:$AQ$1002,COLUMN(AR134)-8,0))</f>
        <v>0</v>
      </c>
      <c r="AS135" s="442">
        <f>IF($H135="已改造",VLOOKUP($A135+1000,改造信息!$A$2:$AQ$1002,COLUMN(AS134)-8,0),VLOOKUP($A135,未改造信息!$A$2:$AQ$1002,COLUMN(AS134)-8,0))</f>
        <v>28</v>
      </c>
      <c r="AT135" s="442">
        <f>IF($H135="已改造",VLOOKUP($A135+1000,改造信息!$A$2:$AQ$1002,COLUMN(AT134)-8,0),VLOOKUP($A135,未改造信息!$A$2:$AQ$1002,COLUMN(AT134)-8,0))</f>
        <v>10</v>
      </c>
      <c r="AU135" s="442">
        <f>IF($H135="已改造",VLOOKUP($A135+1000,改造信息!$A$2:$AQ$1002,COLUMN(AU134)-8,0),VLOOKUP($A135,未改造信息!$A$2:$AQ$1002,COLUMN(AU134)-8,0))</f>
        <v>14</v>
      </c>
      <c r="AV135" s="442">
        <f>IF($H135="已改造",VLOOKUP($A135+1000,改造信息!$A$2:$AQ$1002,COLUMN(AV134)-8,0),VLOOKUP($A135,未改造信息!$A$2:$AQ$1002,COLUMN(AV134)-8,0))</f>
        <v>9</v>
      </c>
      <c r="AW135" s="445" t="s">
        <v>92</v>
      </c>
      <c r="AX135" s="445" t="s">
        <v>92</v>
      </c>
      <c r="AY135" s="442">
        <f>IF($H135="已改造",VLOOKUP($A135+1000,改造信息!$A$2:$AQ$1002,COLUMN(AY134)-10,0),VLOOKUP($A135,未改造信息!$A$2:$AQ$1002,COLUMN(AY134)-10,0))</f>
        <v>0</v>
      </c>
      <c r="AZ135" s="442">
        <f>IF($H135="已改造",VLOOKUP($A135+1000,改造信息!$A$2:$AQ$1002,COLUMN(AZ134)-10,0),VLOOKUP($A135,未改造信息!$A$2:$AQ$1002,COLUMN(AZ134)-10,0))</f>
        <v>0</v>
      </c>
      <c r="BA135" s="445" t="s">
        <v>92</v>
      </c>
      <c r="BB135" s="445" t="s">
        <v>92</v>
      </c>
      <c r="BC135" s="442" t="str">
        <f>IF($H135="尚未改造",VLOOKUP($A135,未改造信息!$A$2:$AQ$1002,COLUMN(BC134)-12,0),"0")</f>
        <v>0</v>
      </c>
      <c r="BD135" s="442">
        <f>VLOOKUP($A135,未改造信息!$A$2:$BA$1002,COLUMN(BD134)-12,0)</f>
        <v>0</v>
      </c>
      <c r="BE135" s="442" t="s">
        <v>98</v>
      </c>
      <c r="BF135" s="445" t="s">
        <v>92</v>
      </c>
      <c r="BG135" s="445" t="s">
        <v>92</v>
      </c>
      <c r="BH135" s="442"/>
      <c r="BI135" s="442"/>
      <c r="BK135" s="442"/>
      <c r="BL135" s="442"/>
      <c r="BN135" s="442"/>
      <c r="BO135" s="442"/>
      <c r="BQ135" s="445" t="s">
        <v>92</v>
      </c>
      <c r="BR135" s="442"/>
      <c r="BS135" s="442"/>
      <c r="BT135" s="442"/>
      <c r="BU135" s="442"/>
      <c r="BV135" s="442"/>
    </row>
    <row r="136" spans="1:74">
      <c r="A136" s="442">
        <v>135</v>
      </c>
      <c r="B136" s="442" t="str">
        <f>IF($H136="已改造",VLOOKUP($A136+1000,改造信息!$A$2:$AQ$1002,COLUMN(B135),0),VLOOKUP($A136,未改造信息!$A$2:$AQ$1002,COLUMN(B135),0))</f>
        <v>E</v>
      </c>
      <c r="C136" s="442" t="str">
        <f>IF($H136="已改造",VLOOKUP($A136+1000,改造信息!$A$2:$AQ$1002,COLUMN(C135),0),VLOOKUP($A136,未改造信息!$A$2:$AQ$1002,COLUMN(C135),0))</f>
        <v>重巡洋舰</v>
      </c>
      <c r="D136" s="442">
        <f>IF($H136="已改造",VLOOKUP($A136+1000,改造信息!$A$2:$AQ$1002,COLUMN(D135),0),VLOOKUP($A136,未改造信息!$A$2:$AQ$1002,COLUMN(D135),0))</f>
        <v>3</v>
      </c>
      <c r="E136" s="442" t="str">
        <f>IF($H136="已改造",VLOOKUP($A136+1000,改造信息!$A$2:$AQ$1002,COLUMN(E135),0),VLOOKUP($A136,未改造信息!$A$2:$AQ$1002,COLUMN(E135),0))</f>
        <v>伦敦</v>
      </c>
      <c r="F136" s="442" t="str">
        <f>VLOOKUP(A136,未改造信息!$A$2:$F$1000,COLUMN(F135),0)</f>
        <v>未拥有</v>
      </c>
      <c r="H136" s="442" t="str">
        <f>IF(COUNTIF(改造信息!$A$2:$A$196,A136+1000),IF(VLOOKUP(A136+1000,改造信息!$A$2:$F$502,6,0)="已拥有","已改造","尚未改造"),"未开放改造")</f>
        <v>尚未改造</v>
      </c>
      <c r="I136" s="442" t="str">
        <f t="shared" si="2"/>
        <v>E1~E2 可建造</v>
      </c>
      <c r="J136" s="445" t="s">
        <v>92</v>
      </c>
      <c r="K136" s="442" t="str">
        <f>IF($H136="已改造",VLOOKUP($A136+1000,改造信息!$A$2:$AQ$1002,COLUMN(K135)-4,0),VLOOKUP($A136,未改造信息!$A$2:$AQ$1002,COLUMN(K135)-4,0))</f>
        <v>护卫舰</v>
      </c>
      <c r="L136" s="442" t="str">
        <f>IF($H136="已改造",VLOOKUP($A136+1000,改造信息!$A$2:$AQ$1002,COLUMN(L135)-4,0),VLOOKUP($A136,未改造信息!$A$2:$AQ$1002,COLUMN(L135)-4,0))</f>
        <v>中型舰</v>
      </c>
      <c r="M136" s="442">
        <f>IF($H136="已改造",VLOOKUP($A136+1000,改造信息!$A$2:$AQ$1002,COLUMN(M135)-4,0),VLOOKUP($A136,未改造信息!$A$2:$AQ$1002,COLUMN(M135)-4,0))</f>
        <v>2</v>
      </c>
      <c r="N136" s="442">
        <f>IF($H136="已改造",VLOOKUP($A136+1000,改造信息!$A$2:$AQ$1002,COLUMN(N135)-4,0),VLOOKUP($A136,未改造信息!$A$2:$AQ$1002,COLUMN(N135)-4,0))</f>
        <v>2</v>
      </c>
      <c r="O136" s="442">
        <f>IF($H136="已改造",VLOOKUP($A136+1000,改造信息!$A$2:$AQ$1002,COLUMN(O135)-4,0),VLOOKUP($A136,未改造信息!$A$2:$AQ$1002,COLUMN(O135)-4,0))</f>
        <v>50</v>
      </c>
      <c r="P136" s="442">
        <f>IF($H136="已改造",VLOOKUP($A136+1000,改造信息!$A$2:$AQ$1002,COLUMN(P135)-4,0),VLOOKUP($A136,未改造信息!$A$2:$AQ$1002,COLUMN(P135)-4,0))</f>
        <v>2</v>
      </c>
      <c r="Q136" s="442">
        <f>IF($H136="已改造",VLOOKUP($A136+1000,改造信息!$A$2:$AQ$1002,COLUMN(Q135)-4,0),VLOOKUP($A136,未改造信息!$A$2:$AQ$1002,COLUMN(Q135)-4,0))</f>
        <v>55</v>
      </c>
      <c r="R136" s="442">
        <f>IF($H136="已改造",VLOOKUP($A136+1000,改造信息!$A$2:$AQ$1002,COLUMN(R135)-4,0),VLOOKUP($A136,未改造信息!$A$2:$AQ$1002,COLUMN(R135)-4,0))</f>
        <v>41</v>
      </c>
      <c r="S136" s="442">
        <f>IF($H136="已改造",VLOOKUP($A136+1000,改造信息!$A$2:$AQ$1002,COLUMN(S135)-4,0),VLOOKUP($A136,未改造信息!$A$2:$AQ$1002,COLUMN(S135)-4,0))</f>
        <v>53</v>
      </c>
      <c r="T136" s="442">
        <f>IF($H136="已改造",VLOOKUP($A136+1000,改造信息!$A$2:$AQ$1002,COLUMN(T135)-4,0),VLOOKUP($A136,未改造信息!$A$2:$AQ$1002,COLUMN(T135)-4,0))</f>
        <v>66</v>
      </c>
      <c r="U136" s="442">
        <f>IF($H136="已改造",VLOOKUP($A136+1000,改造信息!$A$2:$AQ$1002,COLUMN(U135)-4,0),VLOOKUP($A136,未改造信息!$A$2:$AQ$1002,COLUMN(U135)-4,0))</f>
        <v>0</v>
      </c>
      <c r="V136" s="442">
        <f>IF($H136="已改造",VLOOKUP($A136+1000,改造信息!$A$2:$AQ$1002,COLUMN(V135)-4,0),VLOOKUP($A136,未改造信息!$A$2:$AQ$1002,COLUMN(V135)-4,0))</f>
        <v>53</v>
      </c>
      <c r="W136" s="442">
        <f>IF($H136="已改造",VLOOKUP($A136+1000,改造信息!$A$2:$AQ$1002,COLUMN(W135)-4,0),VLOOKUP($A136,未改造信息!$A$2:$AQ$1002,COLUMN(W135)-4,0))</f>
        <v>75</v>
      </c>
      <c r="X136" s="442">
        <f>IF($H136="已改造",VLOOKUP($A136+1000,改造信息!$A$2:$AQ$1002,COLUMN(X135)-4,0),VLOOKUP($A136,未改造信息!$A$2:$AQ$1002,COLUMN(X135)-4,0))</f>
        <v>91</v>
      </c>
      <c r="Y136" s="442">
        <f>IF($H136="已改造",VLOOKUP($A136+1000,改造信息!$A$2:$AQ$1002,COLUMN(Y135)-4,0),VLOOKUP($A136,未改造信息!$A$2:$AQ$1002,COLUMN(Y135)-4,0))</f>
        <v>13</v>
      </c>
      <c r="Z136" s="442">
        <f>IF($H136="已改造",VLOOKUP($A136+1000,改造信息!$A$2:$AQ$1002,COLUMN(Z135)-4,0),VLOOKUP($A136,未改造信息!$A$2:$AQ$1002,COLUMN(Z135)-4,0))</f>
        <v>32.5</v>
      </c>
      <c r="AA136" s="442" t="str">
        <f>IF($H136="已改造",VLOOKUP($A136+1000,改造信息!$A$2:$AQ$1002,COLUMN(AA135)-4,0),VLOOKUP($A136,未改造信息!$A$2:$AQ$1002,COLUMN(AA135)-4,0))</f>
        <v>中</v>
      </c>
      <c r="AB136" s="442" t="str">
        <f>IF($H136="已改造",VLOOKUP($A136+1000,改造信息!$A$2:$AQ$1002,COLUMN(AB135)-4,0),VLOOKUP($A136,未改造信息!$A$2:$AQ$1002,COLUMN(AB135)-4,0))</f>
        <v>[2,2,2]</v>
      </c>
      <c r="AC136" s="442">
        <f>IF($H136="已改造",VLOOKUP($A136+1000,改造信息!$A$2:$AQ$1002,COLUMN(AC135)-4,0),VLOOKUP($A136,未改造信息!$A$2:$AQ$1002,COLUMN(AC135)-4,0))</f>
        <v>6</v>
      </c>
      <c r="AD136" s="442">
        <f>IF($H136="已改造",VLOOKUP($A136+1000,改造信息!$A$2:$AQ$1002,COLUMN(AD135)-4,0),VLOOKUP($A136,未改造信息!$A$2:$AQ$1002,COLUMN(AD135)-4,0))</f>
        <v>3</v>
      </c>
      <c r="AE136" s="446" t="str">
        <f>IF($H136="已改造",VLOOKUP($A136+1000,改造信息!$A$2:$AQ$1002,COLUMN(AE135)-4,0),VLOOKUP($A136,未改造信息!$A$2:$AQ$1002,COLUMN(AE135)-4,0))</f>
        <v>E国双联8英寸炮</v>
      </c>
      <c r="AF136" s="445" t="s">
        <v>92</v>
      </c>
      <c r="AG136" s="445" t="s">
        <v>92</v>
      </c>
      <c r="AH136" s="442">
        <f>IF($H136="已改造",VLOOKUP($A136+1000,改造信息!$A$2:$AQ$1002,COLUMN(AH135)-6,0),VLOOKUP($A136,未改造信息!$A$2:$AQ$1002,COLUMN(AH135)-6,0))</f>
        <v>35</v>
      </c>
      <c r="AI136" s="442">
        <f>IF($H136="已改造",VLOOKUP($A136+1000,改造信息!$A$2:$AQ$1002,COLUMN(AI135)-6,0),VLOOKUP($A136,未改造信息!$A$2:$AQ$1002,COLUMN(AI135)-6,0))</f>
        <v>70</v>
      </c>
      <c r="AJ136" s="442">
        <f>IF($H136="已改造",VLOOKUP($A136+1000,改造信息!$A$2:$AQ$1002,COLUMN(AJ135)-6,0),VLOOKUP($A136,未改造信息!$A$2:$AQ$1002,COLUMN(AJ135)-6,0))</f>
        <v>1.28</v>
      </c>
      <c r="AK136" s="442">
        <f>IF($H136="已改造",VLOOKUP($A136+1000,改造信息!$A$2:$AQ$1002,COLUMN(AK135)-6,0),VLOOKUP($A136,未改造信息!$A$2:$AQ$1002,COLUMN(AK135)-6,0))</f>
        <v>2.4</v>
      </c>
      <c r="AL136" s="442">
        <f>IF($H136="已改造",VLOOKUP($A136+1000,改造信息!$A$2:$AQ$1002,COLUMN(AL135)-6,0),VLOOKUP($A136,未改造信息!$A$2:$AQ$1002,COLUMN(AL135)-6,0))</f>
        <v>0.75</v>
      </c>
      <c r="AM136" s="445" t="s">
        <v>92</v>
      </c>
      <c r="AN136" s="445" t="s">
        <v>92</v>
      </c>
      <c r="AO136" s="442">
        <f>IF($H136="已改造",VLOOKUP($A136+1000,改造信息!$A$2:$AQ$1002,COLUMN(AO135)-8,0),VLOOKUP($A136,未改造信息!$A$2:$AQ$1002,COLUMN(AO135)-8,0))</f>
        <v>30</v>
      </c>
      <c r="AP136" s="442">
        <f>IF($H136="已改造",VLOOKUP($A136+1000,改造信息!$A$2:$AQ$1002,COLUMN(AP135)-8,0),VLOOKUP($A136,未改造信息!$A$2:$AQ$1002,COLUMN(AP135)-8,0))</f>
        <v>40</v>
      </c>
      <c r="AQ136" s="442">
        <f>IF($H136="已改造",VLOOKUP($A136+1000,改造信息!$A$2:$AQ$1002,COLUMN(AQ135)-8,0),VLOOKUP($A136,未改造信息!$A$2:$AQ$1002,COLUMN(AQ135)-8,0))</f>
        <v>30</v>
      </c>
      <c r="AR136" s="442">
        <f>IF($H136="已改造",VLOOKUP($A136+1000,改造信息!$A$2:$AQ$1002,COLUMN(AR135)-8,0),VLOOKUP($A136,未改造信息!$A$2:$AQ$1002,COLUMN(AR135)-8,0))</f>
        <v>0</v>
      </c>
      <c r="AS136" s="442">
        <f>IF($H136="已改造",VLOOKUP($A136+1000,改造信息!$A$2:$AQ$1002,COLUMN(AS135)-8,0),VLOOKUP($A136,未改造信息!$A$2:$AQ$1002,COLUMN(AS135)-8,0))</f>
        <v>39</v>
      </c>
      <c r="AT136" s="442">
        <f>IF($H136="已改造",VLOOKUP($A136+1000,改造信息!$A$2:$AQ$1002,COLUMN(AT135)-8,0),VLOOKUP($A136,未改造信息!$A$2:$AQ$1002,COLUMN(AT135)-8,0))</f>
        <v>9</v>
      </c>
      <c r="AU136" s="442">
        <f>IF($H136="已改造",VLOOKUP($A136+1000,改造信息!$A$2:$AQ$1002,COLUMN(AU135)-8,0),VLOOKUP($A136,未改造信息!$A$2:$AQ$1002,COLUMN(AU135)-8,0))</f>
        <v>14</v>
      </c>
      <c r="AV136" s="442">
        <f>IF($H136="已改造",VLOOKUP($A136+1000,改造信息!$A$2:$AQ$1002,COLUMN(AV135)-8,0),VLOOKUP($A136,未改造信息!$A$2:$AQ$1002,COLUMN(AV135)-8,0))</f>
        <v>18</v>
      </c>
      <c r="AW136" s="445" t="s">
        <v>92</v>
      </c>
      <c r="AX136" s="445" t="s">
        <v>92</v>
      </c>
      <c r="AY136" s="442">
        <f>IF($H136="已改造",VLOOKUP($A136+1000,改造信息!$A$2:$AQ$1002,COLUMN(AY135)-10,0),VLOOKUP($A136,未改造信息!$A$2:$AQ$1002,COLUMN(AY135)-10,0))</f>
        <v>0</v>
      </c>
      <c r="AZ136" s="442">
        <f>IF($H136="已改造",VLOOKUP($A136+1000,改造信息!$A$2:$AQ$1002,COLUMN(AZ135)-10,0),VLOOKUP($A136,未改造信息!$A$2:$AQ$1002,COLUMN(AZ135)-10,0))</f>
        <v>0</v>
      </c>
      <c r="BA136" s="445" t="s">
        <v>92</v>
      </c>
      <c r="BB136" s="445" t="s">
        <v>92</v>
      </c>
      <c r="BC136" s="446" t="str">
        <f>IF($H136="尚未改造",VLOOKUP($A136,未改造信息!$A$2:$AQ$1002,COLUMN(BC135)-12,0),"0")</f>
        <v>等级39|巡洋核心7|油300|钢500</v>
      </c>
      <c r="BD136" s="450">
        <f>VLOOKUP($A136,未改造信息!$A$2:$BA$1002,COLUMN(BD135)-12,0)</f>
        <v>0.0555555555555556</v>
      </c>
      <c r="BE136" s="442" t="s">
        <v>102</v>
      </c>
      <c r="BF136" s="445" t="s">
        <v>92</v>
      </c>
      <c r="BG136" s="445" t="s">
        <v>92</v>
      </c>
      <c r="BH136" s="446"/>
      <c r="BI136" s="450"/>
      <c r="BK136" s="446"/>
      <c r="BL136" s="450"/>
      <c r="BN136" s="446"/>
      <c r="BO136" s="450"/>
      <c r="BQ136" s="445" t="s">
        <v>92</v>
      </c>
      <c r="BR136" s="442"/>
      <c r="BS136" s="442"/>
      <c r="BT136" s="442"/>
      <c r="BU136" s="442"/>
      <c r="BV136" s="442"/>
    </row>
    <row r="137" spans="1:74">
      <c r="A137" s="442">
        <v>136</v>
      </c>
      <c r="B137" s="442" t="str">
        <f>IF($H137="已改造",VLOOKUP($A137+1000,改造信息!$A$2:$AQ$1002,COLUMN(B136),0),VLOOKUP($A137,未改造信息!$A$2:$AQ$1002,COLUMN(B136),0))</f>
        <v>E</v>
      </c>
      <c r="C137" s="442" t="str">
        <f>IF($H137="已改造",VLOOKUP($A137+1000,改造信息!$A$2:$AQ$1002,COLUMN(C136),0),VLOOKUP($A137,未改造信息!$A$2:$AQ$1002,COLUMN(C136),0))</f>
        <v>重巡洋舰</v>
      </c>
      <c r="D137" s="442">
        <f>IF($H137="已改造",VLOOKUP($A137+1000,改造信息!$A$2:$AQ$1002,COLUMN(D136),0),VLOOKUP($A137,未改造信息!$A$2:$AQ$1002,COLUMN(D136),0))</f>
        <v>3</v>
      </c>
      <c r="E137" s="442" t="str">
        <f>IF($H137="已改造",VLOOKUP($A137+1000,改造信息!$A$2:$AQ$1002,COLUMN(E136),0),VLOOKUP($A137,未改造信息!$A$2:$AQ$1002,COLUMN(E136),0))</f>
        <v>肯特</v>
      </c>
      <c r="F137" s="442" t="str">
        <f>VLOOKUP(A137,未改造信息!$A$2:$F$1000,COLUMN(F136),0)</f>
        <v>未拥有</v>
      </c>
      <c r="H137" s="442" t="str">
        <f>IF(COUNTIF(改造信息!$A$2:$A$196,A137+1000),IF(VLOOKUP(A137+1000,改造信息!$A$2:$F$502,6,0)="已拥有","已改造","尚未改造"),"未开放改造")</f>
        <v>尚未改造</v>
      </c>
      <c r="I137" s="442" t="str">
        <f t="shared" si="2"/>
        <v>E1~E2 可建造</v>
      </c>
      <c r="J137" s="445" t="s">
        <v>92</v>
      </c>
      <c r="K137" s="442" t="str">
        <f>IF($H137="已改造",VLOOKUP($A137+1000,改造信息!$A$2:$AQ$1002,COLUMN(K136)-4,0),VLOOKUP($A137,未改造信息!$A$2:$AQ$1002,COLUMN(K136)-4,0))</f>
        <v>护卫舰</v>
      </c>
      <c r="L137" s="442" t="str">
        <f>IF($H137="已改造",VLOOKUP($A137+1000,改造信息!$A$2:$AQ$1002,COLUMN(L136)-4,0),VLOOKUP($A137,未改造信息!$A$2:$AQ$1002,COLUMN(L136)-4,0))</f>
        <v>中型舰</v>
      </c>
      <c r="M137" s="442">
        <f>IF($H137="已改造",VLOOKUP($A137+1000,改造信息!$A$2:$AQ$1002,COLUMN(M136)-4,0),VLOOKUP($A137,未改造信息!$A$2:$AQ$1002,COLUMN(M136)-4,0))</f>
        <v>2</v>
      </c>
      <c r="N137" s="442">
        <f>IF($H137="已改造",VLOOKUP($A137+1000,改造信息!$A$2:$AQ$1002,COLUMN(N136)-4,0),VLOOKUP($A137,未改造信息!$A$2:$AQ$1002,COLUMN(N136)-4,0))</f>
        <v>2</v>
      </c>
      <c r="O137" s="442">
        <f>IF($H137="已改造",VLOOKUP($A137+1000,改造信息!$A$2:$AQ$1002,COLUMN(O136)-4,0),VLOOKUP($A137,未改造信息!$A$2:$AQ$1002,COLUMN(O136)-4,0))</f>
        <v>49</v>
      </c>
      <c r="P137" s="442">
        <f>IF($H137="已改造",VLOOKUP($A137+1000,改造信息!$A$2:$AQ$1002,COLUMN(P136)-4,0),VLOOKUP($A137,未改造信息!$A$2:$AQ$1002,COLUMN(P136)-4,0))</f>
        <v>-1</v>
      </c>
      <c r="Q137" s="442">
        <f>IF($H137="已改造",VLOOKUP($A137+1000,改造信息!$A$2:$AQ$1002,COLUMN(Q136)-4,0),VLOOKUP($A137,未改造信息!$A$2:$AQ$1002,COLUMN(Q136)-4,0))</f>
        <v>54</v>
      </c>
      <c r="R137" s="442">
        <f>IF($H137="已改造",VLOOKUP($A137+1000,改造信息!$A$2:$AQ$1002,COLUMN(R136)-4,0),VLOOKUP($A137,未改造信息!$A$2:$AQ$1002,COLUMN(R136)-4,0))</f>
        <v>40</v>
      </c>
      <c r="S137" s="442">
        <f>IF($H137="已改造",VLOOKUP($A137+1000,改造信息!$A$2:$AQ$1002,COLUMN(S136)-4,0),VLOOKUP($A137,未改造信息!$A$2:$AQ$1002,COLUMN(S136)-4,0))</f>
        <v>45</v>
      </c>
      <c r="T137" s="442">
        <f>IF($H137="已改造",VLOOKUP($A137+1000,改造信息!$A$2:$AQ$1002,COLUMN(T136)-4,0),VLOOKUP($A137,未改造信息!$A$2:$AQ$1002,COLUMN(T136)-4,0))</f>
        <v>65</v>
      </c>
      <c r="U137" s="442">
        <f>IF($H137="已改造",VLOOKUP($A137+1000,改造信息!$A$2:$AQ$1002,COLUMN(U136)-4,0),VLOOKUP($A137,未改造信息!$A$2:$AQ$1002,COLUMN(U136)-4,0))</f>
        <v>0</v>
      </c>
      <c r="V137" s="442">
        <f>IF($H137="已改造",VLOOKUP($A137+1000,改造信息!$A$2:$AQ$1002,COLUMN(V136)-4,0),VLOOKUP($A137,未改造信息!$A$2:$AQ$1002,COLUMN(V136)-4,0))</f>
        <v>52</v>
      </c>
      <c r="W137" s="442">
        <f>IF($H137="已改造",VLOOKUP($A137+1000,改造信息!$A$2:$AQ$1002,COLUMN(W136)-4,0),VLOOKUP($A137,未改造信息!$A$2:$AQ$1002,COLUMN(W136)-4,0))</f>
        <v>74</v>
      </c>
      <c r="X137" s="442">
        <f>IF($H137="已改造",VLOOKUP($A137+1000,改造信息!$A$2:$AQ$1002,COLUMN(X136)-4,0),VLOOKUP($A137,未改造信息!$A$2:$AQ$1002,COLUMN(X136)-4,0))</f>
        <v>91</v>
      </c>
      <c r="Y137" s="442">
        <f>IF($H137="已改造",VLOOKUP($A137+1000,改造信息!$A$2:$AQ$1002,COLUMN(Y136)-4,0),VLOOKUP($A137,未改造信息!$A$2:$AQ$1002,COLUMN(Y136)-4,0))</f>
        <v>15</v>
      </c>
      <c r="Z137" s="442">
        <f>IF($H137="已改造",VLOOKUP($A137+1000,改造信息!$A$2:$AQ$1002,COLUMN(Z136)-4,0),VLOOKUP($A137,未改造信息!$A$2:$AQ$1002,COLUMN(Z136)-4,0))</f>
        <v>32.5</v>
      </c>
      <c r="AA137" s="442" t="str">
        <f>IF($H137="已改造",VLOOKUP($A137+1000,改造信息!$A$2:$AQ$1002,COLUMN(AA136)-4,0),VLOOKUP($A137,未改造信息!$A$2:$AQ$1002,COLUMN(AA136)-4,0))</f>
        <v>中</v>
      </c>
      <c r="AB137" s="442" t="str">
        <f>IF($H137="已改造",VLOOKUP($A137+1000,改造信息!$A$2:$AQ$1002,COLUMN(AB136)-4,0),VLOOKUP($A137,未改造信息!$A$2:$AQ$1002,COLUMN(AB136)-4,0))</f>
        <v>[2,2,2]</v>
      </c>
      <c r="AC137" s="442">
        <f>IF($H137="已改造",VLOOKUP($A137+1000,改造信息!$A$2:$AQ$1002,COLUMN(AC136)-4,0),VLOOKUP($A137,未改造信息!$A$2:$AQ$1002,COLUMN(AC136)-4,0))</f>
        <v>6</v>
      </c>
      <c r="AD137" s="442">
        <f>IF($H137="已改造",VLOOKUP($A137+1000,改造信息!$A$2:$AQ$1002,COLUMN(AD136)-4,0),VLOOKUP($A137,未改造信息!$A$2:$AQ$1002,COLUMN(AD136)-4,0))</f>
        <v>3</v>
      </c>
      <c r="AE137" s="446" t="str">
        <f>IF($H137="已改造",VLOOKUP($A137+1000,改造信息!$A$2:$AQ$1002,COLUMN(AE136)-4,0),VLOOKUP($A137,未改造信息!$A$2:$AQ$1002,COLUMN(AE136)-4,0))</f>
        <v>E国双联8英寸炮</v>
      </c>
      <c r="AF137" s="445" t="s">
        <v>92</v>
      </c>
      <c r="AG137" s="445" t="s">
        <v>92</v>
      </c>
      <c r="AH137" s="442">
        <f>IF($H137="已改造",VLOOKUP($A137+1000,改造信息!$A$2:$AQ$1002,COLUMN(AH136)-6,0),VLOOKUP($A137,未改造信息!$A$2:$AQ$1002,COLUMN(AH136)-6,0))</f>
        <v>35</v>
      </c>
      <c r="AI137" s="442">
        <f>IF($H137="已改造",VLOOKUP($A137+1000,改造信息!$A$2:$AQ$1002,COLUMN(AI136)-6,0),VLOOKUP($A137,未改造信息!$A$2:$AQ$1002,COLUMN(AI136)-6,0))</f>
        <v>70</v>
      </c>
      <c r="AJ137" s="442">
        <f>IF($H137="已改造",VLOOKUP($A137+1000,改造信息!$A$2:$AQ$1002,COLUMN(AJ136)-6,0),VLOOKUP($A137,未改造信息!$A$2:$AQ$1002,COLUMN(AJ136)-6,0))</f>
        <v>1.28</v>
      </c>
      <c r="AK137" s="442">
        <f>IF($H137="已改造",VLOOKUP($A137+1000,改造信息!$A$2:$AQ$1002,COLUMN(AK136)-6,0),VLOOKUP($A137,未改造信息!$A$2:$AQ$1002,COLUMN(AK136)-6,0))</f>
        <v>2.4</v>
      </c>
      <c r="AL137" s="442">
        <f>IF($H137="已改造",VLOOKUP($A137+1000,改造信息!$A$2:$AQ$1002,COLUMN(AL136)-6,0),VLOOKUP($A137,未改造信息!$A$2:$AQ$1002,COLUMN(AL136)-6,0))</f>
        <v>0.75</v>
      </c>
      <c r="AM137" s="445" t="s">
        <v>92</v>
      </c>
      <c r="AN137" s="445" t="s">
        <v>92</v>
      </c>
      <c r="AO137" s="442">
        <f>IF($H137="已改造",VLOOKUP($A137+1000,改造信息!$A$2:$AQ$1002,COLUMN(AO136)-8,0),VLOOKUP($A137,未改造信息!$A$2:$AQ$1002,COLUMN(AO136)-8,0))</f>
        <v>30</v>
      </c>
      <c r="AP137" s="442">
        <f>IF($H137="已改造",VLOOKUP($A137+1000,改造信息!$A$2:$AQ$1002,COLUMN(AP136)-8,0),VLOOKUP($A137,未改造信息!$A$2:$AQ$1002,COLUMN(AP136)-8,0))</f>
        <v>40</v>
      </c>
      <c r="AQ137" s="442">
        <f>IF($H137="已改造",VLOOKUP($A137+1000,改造信息!$A$2:$AQ$1002,COLUMN(AQ136)-8,0),VLOOKUP($A137,未改造信息!$A$2:$AQ$1002,COLUMN(AQ136)-8,0))</f>
        <v>30</v>
      </c>
      <c r="AR137" s="442">
        <f>IF($H137="已改造",VLOOKUP($A137+1000,改造信息!$A$2:$AQ$1002,COLUMN(AR136)-8,0),VLOOKUP($A137,未改造信息!$A$2:$AQ$1002,COLUMN(AR136)-8,0))</f>
        <v>0</v>
      </c>
      <c r="AS137" s="442">
        <f>IF($H137="已改造",VLOOKUP($A137+1000,改造信息!$A$2:$AQ$1002,COLUMN(AS136)-8,0),VLOOKUP($A137,未改造信息!$A$2:$AQ$1002,COLUMN(AS136)-8,0))</f>
        <v>38</v>
      </c>
      <c r="AT137" s="442">
        <f>IF($H137="已改造",VLOOKUP($A137+1000,改造信息!$A$2:$AQ$1002,COLUMN(AT136)-8,0),VLOOKUP($A137,未改造信息!$A$2:$AQ$1002,COLUMN(AT136)-8,0))</f>
        <v>5</v>
      </c>
      <c r="AU137" s="442">
        <f>IF($H137="已改造",VLOOKUP($A137+1000,改造信息!$A$2:$AQ$1002,COLUMN(AU136)-8,0),VLOOKUP($A137,未改造信息!$A$2:$AQ$1002,COLUMN(AU136)-8,0))</f>
        <v>13</v>
      </c>
      <c r="AV137" s="442">
        <f>IF($H137="已改造",VLOOKUP($A137+1000,改造信息!$A$2:$AQ$1002,COLUMN(AV136)-8,0),VLOOKUP($A137,未改造信息!$A$2:$AQ$1002,COLUMN(AV136)-8,0))</f>
        <v>18</v>
      </c>
      <c r="AW137" s="445" t="s">
        <v>92</v>
      </c>
      <c r="AX137" s="445" t="s">
        <v>92</v>
      </c>
      <c r="AY137" s="442">
        <f>IF($H137="已改造",VLOOKUP($A137+1000,改造信息!$A$2:$AQ$1002,COLUMN(AY136)-10,0),VLOOKUP($A137,未改造信息!$A$2:$AQ$1002,COLUMN(AY136)-10,0))</f>
        <v>0</v>
      </c>
      <c r="AZ137" s="442">
        <f>IF($H137="已改造",VLOOKUP($A137+1000,改造信息!$A$2:$AQ$1002,COLUMN(AZ136)-10,0),VLOOKUP($A137,未改造信息!$A$2:$AQ$1002,COLUMN(AZ136)-10,0))</f>
        <v>0</v>
      </c>
      <c r="BA137" s="445" t="s">
        <v>92</v>
      </c>
      <c r="BB137" s="445" t="s">
        <v>92</v>
      </c>
      <c r="BC137" s="446" t="str">
        <f>IF($H137="尚未改造",VLOOKUP($A137,未改造信息!$A$2:$AQ$1002,COLUMN(BC136)-12,0),"0")</f>
        <v>等级39|巡洋核心7|油300|钢500</v>
      </c>
      <c r="BD137" s="450">
        <f>VLOOKUP($A137,未改造信息!$A$2:$BA$1002,COLUMN(BD136)-12,0)</f>
        <v>0.0555555555555556</v>
      </c>
      <c r="BE137" s="442" t="s">
        <v>102</v>
      </c>
      <c r="BF137" s="445" t="s">
        <v>92</v>
      </c>
      <c r="BG137" s="445" t="s">
        <v>92</v>
      </c>
      <c r="BH137" s="446"/>
      <c r="BI137" s="450"/>
      <c r="BK137" s="446"/>
      <c r="BL137" s="450"/>
      <c r="BN137" s="446"/>
      <c r="BO137" s="450"/>
      <c r="BQ137" s="445" t="s">
        <v>92</v>
      </c>
      <c r="BR137" s="442"/>
      <c r="BS137" s="442"/>
      <c r="BT137" s="442"/>
      <c r="BU137" s="442"/>
      <c r="BV137" s="442"/>
    </row>
    <row r="138" spans="1:74">
      <c r="A138" s="442">
        <v>137</v>
      </c>
      <c r="B138" s="442" t="str">
        <f>IF($H138="已改造",VLOOKUP($A138+1000,改造信息!$A$2:$AQ$1002,COLUMN(B137),0),VLOOKUP($A138,未改造信息!$A$2:$AQ$1002,COLUMN(B137),0))</f>
        <v>U</v>
      </c>
      <c r="C138" s="442" t="str">
        <f>IF($H138="已改造",VLOOKUP($A138+1000,改造信息!$A$2:$AQ$1002,COLUMN(C137),0),VLOOKUP($A138,未改造信息!$A$2:$AQ$1002,COLUMN(C137),0))</f>
        <v>重巡洋舰</v>
      </c>
      <c r="D138" s="442">
        <f>IF($H138="已改造",VLOOKUP($A138+1000,改造信息!$A$2:$AQ$1002,COLUMN(D137),0),VLOOKUP($A138,未改造信息!$A$2:$AQ$1002,COLUMN(D137),0))</f>
        <v>3</v>
      </c>
      <c r="E138" s="442" t="str">
        <f>IF($H138="已改造",VLOOKUP($A138+1000,改造信息!$A$2:$AQ$1002,COLUMN(E137),0),VLOOKUP($A138,未改造信息!$A$2:$AQ$1002,COLUMN(E137),0))</f>
        <v>波特兰</v>
      </c>
      <c r="F138" s="442" t="str">
        <f>VLOOKUP(A138,未改造信息!$A$2:$F$1000,COLUMN(F137),0)</f>
        <v>未拥有</v>
      </c>
      <c r="H138" s="442" t="str">
        <f>IF(COUNTIF(改造信息!$A$2:$A$196,A138+1000),IF(VLOOKUP(A138+1000,改造信息!$A$2:$F$502,6,0)="已拥有","已改造","尚未改造"),"未开放改造")</f>
        <v>尚未改造</v>
      </c>
      <c r="I138" s="442" t="str">
        <f t="shared" si="2"/>
        <v>E1~E2 打捞可获取</v>
      </c>
      <c r="J138" s="445" t="s">
        <v>92</v>
      </c>
      <c r="K138" s="442" t="str">
        <f>IF($H138="已改造",VLOOKUP($A138+1000,改造信息!$A$2:$AQ$1002,COLUMN(K137)-4,0),VLOOKUP($A138,未改造信息!$A$2:$AQ$1002,COLUMN(K137)-4,0))</f>
        <v>护卫舰</v>
      </c>
      <c r="L138" s="442" t="str">
        <f>IF($H138="已改造",VLOOKUP($A138+1000,改造信息!$A$2:$AQ$1002,COLUMN(L137)-4,0),VLOOKUP($A138,未改造信息!$A$2:$AQ$1002,COLUMN(L137)-4,0))</f>
        <v>中型舰</v>
      </c>
      <c r="M138" s="442">
        <f>IF($H138="已改造",VLOOKUP($A138+1000,改造信息!$A$2:$AQ$1002,COLUMN(M137)-4,0),VLOOKUP($A138,未改造信息!$A$2:$AQ$1002,COLUMN(M137)-4,0))</f>
        <v>2</v>
      </c>
      <c r="N138" s="442">
        <f>IF($H138="已改造",VLOOKUP($A138+1000,改造信息!$A$2:$AQ$1002,COLUMN(N137)-4,0),VLOOKUP($A138,未改造信息!$A$2:$AQ$1002,COLUMN(N137)-4,0))</f>
        <v>2</v>
      </c>
      <c r="O138" s="442">
        <f>IF($H138="已改造",VLOOKUP($A138+1000,改造信息!$A$2:$AQ$1002,COLUMN(O137)-4,0),VLOOKUP($A138,未改造信息!$A$2:$AQ$1002,COLUMN(O137)-4,0))</f>
        <v>49</v>
      </c>
      <c r="P138" s="442">
        <f>IF($H138="已改造",VLOOKUP($A138+1000,改造信息!$A$2:$AQ$1002,COLUMN(P137)-4,0),VLOOKUP($A138,未改造信息!$A$2:$AQ$1002,COLUMN(P137)-4,0))</f>
        <v>-1</v>
      </c>
      <c r="Q138" s="442">
        <f>IF($H138="已改造",VLOOKUP($A138+1000,改造信息!$A$2:$AQ$1002,COLUMN(Q137)-4,0),VLOOKUP($A138,未改造信息!$A$2:$AQ$1002,COLUMN(Q137)-4,0))</f>
        <v>63</v>
      </c>
      <c r="R138" s="442">
        <f>IF($H138="已改造",VLOOKUP($A138+1000,改造信息!$A$2:$AQ$1002,COLUMN(R137)-4,0),VLOOKUP($A138,未改造信息!$A$2:$AQ$1002,COLUMN(R137)-4,0))</f>
        <v>53</v>
      </c>
      <c r="S138" s="442">
        <f>IF($H138="已改造",VLOOKUP($A138+1000,改造信息!$A$2:$AQ$1002,COLUMN(S137)-4,0),VLOOKUP($A138,未改造信息!$A$2:$AQ$1002,COLUMN(S137)-4,0))</f>
        <v>0</v>
      </c>
      <c r="T138" s="442">
        <f>IF($H138="已改造",VLOOKUP($A138+1000,改造信息!$A$2:$AQ$1002,COLUMN(T137)-4,0),VLOOKUP($A138,未改造信息!$A$2:$AQ$1002,COLUMN(T137)-4,0))</f>
        <v>68</v>
      </c>
      <c r="U138" s="442">
        <f>IF($H138="已改造",VLOOKUP($A138+1000,改造信息!$A$2:$AQ$1002,COLUMN(U137)-4,0),VLOOKUP($A138,未改造信息!$A$2:$AQ$1002,COLUMN(U137)-4,0))</f>
        <v>0</v>
      </c>
      <c r="V138" s="442">
        <f>IF($H138="已改造",VLOOKUP($A138+1000,改造信息!$A$2:$AQ$1002,COLUMN(V137)-4,0),VLOOKUP($A138,未改造信息!$A$2:$AQ$1002,COLUMN(V137)-4,0))</f>
        <v>54</v>
      </c>
      <c r="W138" s="442">
        <f>IF($H138="已改造",VLOOKUP($A138+1000,改造信息!$A$2:$AQ$1002,COLUMN(W137)-4,0),VLOOKUP($A138,未改造信息!$A$2:$AQ$1002,COLUMN(W137)-4,0))</f>
        <v>75</v>
      </c>
      <c r="X138" s="442">
        <f>IF($H138="已改造",VLOOKUP($A138+1000,改造信息!$A$2:$AQ$1002,COLUMN(X137)-4,0),VLOOKUP($A138,未改造信息!$A$2:$AQ$1002,COLUMN(X137)-4,0))</f>
        <v>91</v>
      </c>
      <c r="Y138" s="442">
        <f>IF($H138="已改造",VLOOKUP($A138+1000,改造信息!$A$2:$AQ$1002,COLUMN(Y137)-4,0),VLOOKUP($A138,未改造信息!$A$2:$AQ$1002,COLUMN(Y137)-4,0))</f>
        <v>20</v>
      </c>
      <c r="Z138" s="442">
        <f>IF($H138="已改造",VLOOKUP($A138+1000,改造信息!$A$2:$AQ$1002,COLUMN(Z137)-4,0),VLOOKUP($A138,未改造信息!$A$2:$AQ$1002,COLUMN(Z137)-4,0))</f>
        <v>32.7</v>
      </c>
      <c r="AA138" s="442" t="str">
        <f>IF($H138="已改造",VLOOKUP($A138+1000,改造信息!$A$2:$AQ$1002,COLUMN(AA137)-4,0),VLOOKUP($A138,未改造信息!$A$2:$AQ$1002,COLUMN(AA137)-4,0))</f>
        <v>中</v>
      </c>
      <c r="AB138" s="442" t="str">
        <f>IF($H138="已改造",VLOOKUP($A138+1000,改造信息!$A$2:$AQ$1002,COLUMN(AB137)-4,0),VLOOKUP($A138,未改造信息!$A$2:$AQ$1002,COLUMN(AB137)-4,0))</f>
        <v>[2,2,2]</v>
      </c>
      <c r="AC138" s="442">
        <f>IF($H138="已改造",VLOOKUP($A138+1000,改造信息!$A$2:$AQ$1002,COLUMN(AC137)-4,0),VLOOKUP($A138,未改造信息!$A$2:$AQ$1002,COLUMN(AC137)-4,0))</f>
        <v>6</v>
      </c>
      <c r="AD138" s="442">
        <f>IF($H138="已改造",VLOOKUP($A138+1000,改造信息!$A$2:$AQ$1002,COLUMN(AD137)-4,0),VLOOKUP($A138,未改造信息!$A$2:$AQ$1002,COLUMN(AD137)-4,0))</f>
        <v>3</v>
      </c>
      <c r="AE138" s="446" t="str">
        <f>IF($H138="已改造",VLOOKUP($A138+1000,改造信息!$A$2:$AQ$1002,COLUMN(AE137)-4,0),VLOOKUP($A138,未改造信息!$A$2:$AQ$1002,COLUMN(AE137)-4,0))</f>
        <v>U国三联8英寸炮</v>
      </c>
      <c r="AF138" s="445" t="s">
        <v>92</v>
      </c>
      <c r="AG138" s="445" t="s">
        <v>92</v>
      </c>
      <c r="AH138" s="442">
        <f>IF($H138="已改造",VLOOKUP($A138+1000,改造信息!$A$2:$AQ$1002,COLUMN(AH137)-6,0),VLOOKUP($A138,未改造信息!$A$2:$AQ$1002,COLUMN(AH137)-6,0))</f>
        <v>40</v>
      </c>
      <c r="AI138" s="442">
        <f>IF($H138="已改造",VLOOKUP($A138+1000,改造信息!$A$2:$AQ$1002,COLUMN(AI137)-6,0),VLOOKUP($A138,未改造信息!$A$2:$AQ$1002,COLUMN(AI137)-6,0))</f>
        <v>70</v>
      </c>
      <c r="AJ138" s="442">
        <f>IF($H138="已改造",VLOOKUP($A138+1000,改造信息!$A$2:$AQ$1002,COLUMN(AJ137)-6,0),VLOOKUP($A138,未改造信息!$A$2:$AQ$1002,COLUMN(AJ137)-6,0))</f>
        <v>1.28</v>
      </c>
      <c r="AK138" s="442">
        <f>IF($H138="已改造",VLOOKUP($A138+1000,改造信息!$A$2:$AQ$1002,COLUMN(AK137)-6,0),VLOOKUP($A138,未改造信息!$A$2:$AQ$1002,COLUMN(AK137)-6,0))</f>
        <v>2.4</v>
      </c>
      <c r="AL138" s="442">
        <f>IF($H138="已改造",VLOOKUP($A138+1000,改造信息!$A$2:$AQ$1002,COLUMN(AL137)-6,0),VLOOKUP($A138,未改造信息!$A$2:$AQ$1002,COLUMN(AL137)-6,0))</f>
        <v>0.625</v>
      </c>
      <c r="AM138" s="445" t="s">
        <v>92</v>
      </c>
      <c r="AN138" s="445" t="s">
        <v>92</v>
      </c>
      <c r="AO138" s="442">
        <f>IF($H138="已改造",VLOOKUP($A138+1000,改造信息!$A$2:$AQ$1002,COLUMN(AO137)-8,0),VLOOKUP($A138,未改造信息!$A$2:$AQ$1002,COLUMN(AO137)-8,0))</f>
        <v>30</v>
      </c>
      <c r="AP138" s="442">
        <f>IF($H138="已改造",VLOOKUP($A138+1000,改造信息!$A$2:$AQ$1002,COLUMN(AP137)-8,0),VLOOKUP($A138,未改造信息!$A$2:$AQ$1002,COLUMN(AP137)-8,0))</f>
        <v>40</v>
      </c>
      <c r="AQ138" s="442">
        <f>IF($H138="已改造",VLOOKUP($A138+1000,改造信息!$A$2:$AQ$1002,COLUMN(AQ137)-8,0),VLOOKUP($A138,未改造信息!$A$2:$AQ$1002,COLUMN(AQ137)-8,0))</f>
        <v>30</v>
      </c>
      <c r="AR138" s="442">
        <f>IF($H138="已改造",VLOOKUP($A138+1000,改造信息!$A$2:$AQ$1002,COLUMN(AR137)-8,0),VLOOKUP($A138,未改造信息!$A$2:$AQ$1002,COLUMN(AR137)-8,0))</f>
        <v>0</v>
      </c>
      <c r="AS138" s="442">
        <f>IF($H138="已改造",VLOOKUP($A138+1000,改造信息!$A$2:$AQ$1002,COLUMN(AS137)-8,0),VLOOKUP($A138,未改造信息!$A$2:$AQ$1002,COLUMN(AS137)-8,0))</f>
        <v>38</v>
      </c>
      <c r="AT138" s="442">
        <f>IF($H138="已改造",VLOOKUP($A138+1000,改造信息!$A$2:$AQ$1002,COLUMN(AT137)-8,0),VLOOKUP($A138,未改造信息!$A$2:$AQ$1002,COLUMN(AT137)-8,0))</f>
        <v>0</v>
      </c>
      <c r="AU138" s="442">
        <f>IF($H138="已改造",VLOOKUP($A138+1000,改造信息!$A$2:$AQ$1002,COLUMN(AU137)-8,0),VLOOKUP($A138,未改造信息!$A$2:$AQ$1002,COLUMN(AU137)-8,0))</f>
        <v>17</v>
      </c>
      <c r="AV138" s="442">
        <f>IF($H138="已改造",VLOOKUP($A138+1000,改造信息!$A$2:$AQ$1002,COLUMN(AV137)-8,0),VLOOKUP($A138,未改造信息!$A$2:$AQ$1002,COLUMN(AV137)-8,0))</f>
        <v>26</v>
      </c>
      <c r="AW138" s="445" t="s">
        <v>92</v>
      </c>
      <c r="AX138" s="445" t="s">
        <v>92</v>
      </c>
      <c r="AY138" s="442">
        <f>IF($H138="已改造",VLOOKUP($A138+1000,改造信息!$A$2:$AQ$1002,COLUMN(AY137)-10,0),VLOOKUP($A138,未改造信息!$A$2:$AQ$1002,COLUMN(AY137)-10,0))</f>
        <v>0</v>
      </c>
      <c r="AZ138" s="442">
        <f>IF($H138="已改造",VLOOKUP($A138+1000,改造信息!$A$2:$AQ$1002,COLUMN(AZ137)-10,0),VLOOKUP($A138,未改造信息!$A$2:$AQ$1002,COLUMN(AZ137)-10,0))</f>
        <v>0</v>
      </c>
      <c r="BA138" s="445" t="s">
        <v>92</v>
      </c>
      <c r="BB138" s="445" t="s">
        <v>92</v>
      </c>
      <c r="BC138" s="446" t="str">
        <f>IF($H138="尚未改造",VLOOKUP($A138,未改造信息!$A$2:$AQ$1002,COLUMN(BC137)-12,0),"0")</f>
        <v>等级39|巡洋核心6|油400|弹250|钢500</v>
      </c>
      <c r="BD138" s="442">
        <f>VLOOKUP($A138,未改造信息!$A$2:$BA$1002,COLUMN(BD137)-12,0)</f>
        <v>0</v>
      </c>
      <c r="BE138" s="442" t="s">
        <v>98</v>
      </c>
      <c r="BF138" s="445" t="s">
        <v>92</v>
      </c>
      <c r="BG138" s="445" t="s">
        <v>92</v>
      </c>
      <c r="BH138" s="446"/>
      <c r="BI138" s="442"/>
      <c r="BK138" s="446"/>
      <c r="BL138" s="442"/>
      <c r="BN138" s="446"/>
      <c r="BO138" s="442"/>
      <c r="BQ138" s="445" t="s">
        <v>92</v>
      </c>
      <c r="BR138" s="442"/>
      <c r="BS138" s="442"/>
      <c r="BT138" s="442"/>
      <c r="BU138" s="442"/>
      <c r="BV138" s="442"/>
    </row>
    <row r="139" spans="1:74">
      <c r="A139" s="442">
        <v>138</v>
      </c>
      <c r="B139" s="442" t="str">
        <f>IF($H139="已改造",VLOOKUP($A139+1000,改造信息!$A$2:$AQ$1002,COLUMN(B138),0),VLOOKUP($A139,未改造信息!$A$2:$AQ$1002,COLUMN(B138),0))</f>
        <v>U</v>
      </c>
      <c r="C139" s="442" t="str">
        <f>IF($H139="已改造",VLOOKUP($A139+1000,改造信息!$A$2:$AQ$1002,COLUMN(C138),0),VLOOKUP($A139,未改造信息!$A$2:$AQ$1002,COLUMN(C138),0))</f>
        <v>重巡洋舰</v>
      </c>
      <c r="D139" s="442">
        <f>IF($H139="已改造",VLOOKUP($A139+1000,改造信息!$A$2:$AQ$1002,COLUMN(D138),0),VLOOKUP($A139,未改造信息!$A$2:$AQ$1002,COLUMN(D138),0))</f>
        <v>4</v>
      </c>
      <c r="E139" s="442" t="str">
        <f>IF($H139="已改造",VLOOKUP($A139+1000,改造信息!$A$2:$AQ$1002,COLUMN(E138),0),VLOOKUP($A139,未改造信息!$A$2:$AQ$1002,COLUMN(E138),0))</f>
        <v>印第安纳波利斯</v>
      </c>
      <c r="F139" s="442" t="str">
        <f>VLOOKUP(A139,未改造信息!$A$2:$F$1000,COLUMN(F138),0)</f>
        <v>未拥有</v>
      </c>
      <c r="H139" s="442" t="str">
        <f>IF(COUNTIF(改造信息!$A$2:$A$196,A139+1000),IF(VLOOKUP(A139+1000,改造信息!$A$2:$F$502,6,0)="已拥有","已改造","尚未改造"),"未开放改造")</f>
        <v>未开放改造</v>
      </c>
      <c r="I139" s="442" t="str">
        <f t="shared" si="2"/>
        <v>E1~E2 打捞可获取</v>
      </c>
      <c r="J139" s="445" t="s">
        <v>92</v>
      </c>
      <c r="K139" s="442" t="str">
        <f>IF($H139="已改造",VLOOKUP($A139+1000,改造信息!$A$2:$AQ$1002,COLUMN(K138)-4,0),VLOOKUP($A139,未改造信息!$A$2:$AQ$1002,COLUMN(K138)-4,0))</f>
        <v>护卫舰</v>
      </c>
      <c r="L139" s="442" t="str">
        <f>IF($H139="已改造",VLOOKUP($A139+1000,改造信息!$A$2:$AQ$1002,COLUMN(L138)-4,0),VLOOKUP($A139,未改造信息!$A$2:$AQ$1002,COLUMN(L138)-4,0))</f>
        <v>中型舰</v>
      </c>
      <c r="M139" s="442">
        <f>IF($H139="已改造",VLOOKUP($A139+1000,改造信息!$A$2:$AQ$1002,COLUMN(M138)-4,0),VLOOKUP($A139,未改造信息!$A$2:$AQ$1002,COLUMN(M138)-4,0))</f>
        <v>2</v>
      </c>
      <c r="N139" s="442">
        <f>IF($H139="已改造",VLOOKUP($A139+1000,改造信息!$A$2:$AQ$1002,COLUMN(N138)-4,0),VLOOKUP($A139,未改造信息!$A$2:$AQ$1002,COLUMN(N138)-4,0))</f>
        <v>2</v>
      </c>
      <c r="O139" s="442">
        <f>IF($H139="已改造",VLOOKUP($A139+1000,改造信息!$A$2:$AQ$1002,COLUMN(O138)-4,0),VLOOKUP($A139,未改造信息!$A$2:$AQ$1002,COLUMN(O138)-4,0))</f>
        <v>49</v>
      </c>
      <c r="P139" s="442">
        <f>IF($H139="已改造",VLOOKUP($A139+1000,改造信息!$A$2:$AQ$1002,COLUMN(P138)-4,0),VLOOKUP($A139,未改造信息!$A$2:$AQ$1002,COLUMN(P138)-4,0))</f>
        <v>-1</v>
      </c>
      <c r="Q139" s="442">
        <f>IF($H139="已改造",VLOOKUP($A139+1000,改造信息!$A$2:$AQ$1002,COLUMN(Q138)-4,0),VLOOKUP($A139,未改造信息!$A$2:$AQ$1002,COLUMN(Q138)-4,0))</f>
        <v>63</v>
      </c>
      <c r="R139" s="442">
        <f>IF($H139="已改造",VLOOKUP($A139+1000,改造信息!$A$2:$AQ$1002,COLUMN(R138)-4,0),VLOOKUP($A139,未改造信息!$A$2:$AQ$1002,COLUMN(R138)-4,0))</f>
        <v>53</v>
      </c>
      <c r="S139" s="442">
        <f>IF($H139="已改造",VLOOKUP($A139+1000,改造信息!$A$2:$AQ$1002,COLUMN(S138)-4,0),VLOOKUP($A139,未改造信息!$A$2:$AQ$1002,COLUMN(S138)-4,0))</f>
        <v>0</v>
      </c>
      <c r="T139" s="442">
        <f>IF($H139="已改造",VLOOKUP($A139+1000,改造信息!$A$2:$AQ$1002,COLUMN(T138)-4,0),VLOOKUP($A139,未改造信息!$A$2:$AQ$1002,COLUMN(T138)-4,0))</f>
        <v>78</v>
      </c>
      <c r="U139" s="442">
        <f>IF($H139="已改造",VLOOKUP($A139+1000,改造信息!$A$2:$AQ$1002,COLUMN(U138)-4,0),VLOOKUP($A139,未改造信息!$A$2:$AQ$1002,COLUMN(U138)-4,0))</f>
        <v>0</v>
      </c>
      <c r="V139" s="442">
        <f>IF($H139="已改造",VLOOKUP($A139+1000,改造信息!$A$2:$AQ$1002,COLUMN(V138)-4,0),VLOOKUP($A139,未改造信息!$A$2:$AQ$1002,COLUMN(V138)-4,0))</f>
        <v>54</v>
      </c>
      <c r="W139" s="442">
        <f>IF($H139="已改造",VLOOKUP($A139+1000,改造信息!$A$2:$AQ$1002,COLUMN(W138)-4,0),VLOOKUP($A139,未改造信息!$A$2:$AQ$1002,COLUMN(W138)-4,0))</f>
        <v>75</v>
      </c>
      <c r="X139" s="442">
        <f>IF($H139="已改造",VLOOKUP($A139+1000,改造信息!$A$2:$AQ$1002,COLUMN(X138)-4,0),VLOOKUP($A139,未改造信息!$A$2:$AQ$1002,COLUMN(X138)-4,0))</f>
        <v>92</v>
      </c>
      <c r="Y139" s="442">
        <f>IF($H139="已改造",VLOOKUP($A139+1000,改造信息!$A$2:$AQ$1002,COLUMN(Y138)-4,0),VLOOKUP($A139,未改造信息!$A$2:$AQ$1002,COLUMN(Y138)-4,0))</f>
        <v>10</v>
      </c>
      <c r="Z139" s="442">
        <f>IF($H139="已改造",VLOOKUP($A139+1000,改造信息!$A$2:$AQ$1002,COLUMN(Z138)-4,0),VLOOKUP($A139,未改造信息!$A$2:$AQ$1002,COLUMN(Z138)-4,0))</f>
        <v>32.7</v>
      </c>
      <c r="AA139" s="442" t="str">
        <f>IF($H139="已改造",VLOOKUP($A139+1000,改造信息!$A$2:$AQ$1002,COLUMN(AA138)-4,0),VLOOKUP($A139,未改造信息!$A$2:$AQ$1002,COLUMN(AA138)-4,0))</f>
        <v>中</v>
      </c>
      <c r="AB139" s="442" t="str">
        <f>IF($H139="已改造",VLOOKUP($A139+1000,改造信息!$A$2:$AQ$1002,COLUMN(AB138)-4,0),VLOOKUP($A139,未改造信息!$A$2:$AQ$1002,COLUMN(AB138)-4,0))</f>
        <v>[2,2,2]</v>
      </c>
      <c r="AC139" s="442">
        <f>IF($H139="已改造",VLOOKUP($A139+1000,改造信息!$A$2:$AQ$1002,COLUMN(AC138)-4,0),VLOOKUP($A139,未改造信息!$A$2:$AQ$1002,COLUMN(AC138)-4,0))</f>
        <v>6</v>
      </c>
      <c r="AD139" s="442">
        <f>IF($H139="已改造",VLOOKUP($A139+1000,改造信息!$A$2:$AQ$1002,COLUMN(AD138)-4,0),VLOOKUP($A139,未改造信息!$A$2:$AQ$1002,COLUMN(AD138)-4,0))</f>
        <v>3</v>
      </c>
      <c r="AE139" s="446" t="str">
        <f>IF($H139="已改造",VLOOKUP($A139+1000,改造信息!$A$2:$AQ$1002,COLUMN(AE138)-4,0),VLOOKUP($A139,未改造信息!$A$2:$AQ$1002,COLUMN(AE138)-4,0))</f>
        <v>U国三联8英寸炮|极密货物</v>
      </c>
      <c r="AF139" s="445" t="s">
        <v>92</v>
      </c>
      <c r="AG139" s="445" t="s">
        <v>92</v>
      </c>
      <c r="AH139" s="442">
        <f>IF($H139="已改造",VLOOKUP($A139+1000,改造信息!$A$2:$AQ$1002,COLUMN(AH138)-6,0),VLOOKUP($A139,未改造信息!$A$2:$AQ$1002,COLUMN(AH138)-6,0))</f>
        <v>40</v>
      </c>
      <c r="AI139" s="442">
        <f>IF($H139="已改造",VLOOKUP($A139+1000,改造信息!$A$2:$AQ$1002,COLUMN(AI138)-6,0),VLOOKUP($A139,未改造信息!$A$2:$AQ$1002,COLUMN(AI138)-6,0))</f>
        <v>70</v>
      </c>
      <c r="AJ139" s="442">
        <f>IF($H139="已改造",VLOOKUP($A139+1000,改造信息!$A$2:$AQ$1002,COLUMN(AJ138)-6,0),VLOOKUP($A139,未改造信息!$A$2:$AQ$1002,COLUMN(AJ138)-6,0))</f>
        <v>1.28</v>
      </c>
      <c r="AK139" s="442">
        <f>IF($H139="已改造",VLOOKUP($A139+1000,改造信息!$A$2:$AQ$1002,COLUMN(AK138)-6,0),VLOOKUP($A139,未改造信息!$A$2:$AQ$1002,COLUMN(AK138)-6,0))</f>
        <v>2.4</v>
      </c>
      <c r="AL139" s="442">
        <f>IF($H139="已改造",VLOOKUP($A139+1000,改造信息!$A$2:$AQ$1002,COLUMN(AL138)-6,0),VLOOKUP($A139,未改造信息!$A$2:$AQ$1002,COLUMN(AL138)-6,0))</f>
        <v>0.625</v>
      </c>
      <c r="AM139" s="445" t="s">
        <v>92</v>
      </c>
      <c r="AN139" s="445" t="s">
        <v>92</v>
      </c>
      <c r="AO139" s="442">
        <f>IF($H139="已改造",VLOOKUP($A139+1000,改造信息!$A$2:$AQ$1002,COLUMN(AO138)-8,0),VLOOKUP($A139,未改造信息!$A$2:$AQ$1002,COLUMN(AO138)-8,0))</f>
        <v>30</v>
      </c>
      <c r="AP139" s="442">
        <f>IF($H139="已改造",VLOOKUP($A139+1000,改造信息!$A$2:$AQ$1002,COLUMN(AP138)-8,0),VLOOKUP($A139,未改造信息!$A$2:$AQ$1002,COLUMN(AP138)-8,0))</f>
        <v>40</v>
      </c>
      <c r="AQ139" s="442">
        <f>IF($H139="已改造",VLOOKUP($A139+1000,改造信息!$A$2:$AQ$1002,COLUMN(AQ138)-8,0),VLOOKUP($A139,未改造信息!$A$2:$AQ$1002,COLUMN(AQ138)-8,0))</f>
        <v>30</v>
      </c>
      <c r="AR139" s="442">
        <f>IF($H139="已改造",VLOOKUP($A139+1000,改造信息!$A$2:$AQ$1002,COLUMN(AR138)-8,0),VLOOKUP($A139,未改造信息!$A$2:$AQ$1002,COLUMN(AR138)-8,0))</f>
        <v>0</v>
      </c>
      <c r="AS139" s="442">
        <f>IF($H139="已改造",VLOOKUP($A139+1000,改造信息!$A$2:$AQ$1002,COLUMN(AS138)-8,0),VLOOKUP($A139,未改造信息!$A$2:$AQ$1002,COLUMN(AS138)-8,0))</f>
        <v>38</v>
      </c>
      <c r="AT139" s="442">
        <f>IF($H139="已改造",VLOOKUP($A139+1000,改造信息!$A$2:$AQ$1002,COLUMN(AT138)-8,0),VLOOKUP($A139,未改造信息!$A$2:$AQ$1002,COLUMN(AT138)-8,0))</f>
        <v>0</v>
      </c>
      <c r="AU139" s="442">
        <f>IF($H139="已改造",VLOOKUP($A139+1000,改造信息!$A$2:$AQ$1002,COLUMN(AU138)-8,0),VLOOKUP($A139,未改造信息!$A$2:$AQ$1002,COLUMN(AU138)-8,0))</f>
        <v>17</v>
      </c>
      <c r="AV139" s="442">
        <f>IF($H139="已改造",VLOOKUP($A139+1000,改造信息!$A$2:$AQ$1002,COLUMN(AV138)-8,0),VLOOKUP($A139,未改造信息!$A$2:$AQ$1002,COLUMN(AV138)-8,0))</f>
        <v>42</v>
      </c>
      <c r="AW139" s="445" t="s">
        <v>92</v>
      </c>
      <c r="AX139" s="445" t="s">
        <v>92</v>
      </c>
      <c r="AY139" s="442">
        <f>IF($H139="已改造",VLOOKUP($A139+1000,改造信息!$A$2:$AQ$1002,COLUMN(AY138)-10,0),VLOOKUP($A139,未改造信息!$A$2:$AQ$1002,COLUMN(AY138)-10,0))</f>
        <v>0</v>
      </c>
      <c r="AZ139" s="442">
        <f>IF($H139="已改造",VLOOKUP($A139+1000,改造信息!$A$2:$AQ$1002,COLUMN(AZ138)-10,0),VLOOKUP($A139,未改造信息!$A$2:$AQ$1002,COLUMN(AZ138)-10,0))</f>
        <v>0</v>
      </c>
      <c r="BA139" s="445" t="s">
        <v>92</v>
      </c>
      <c r="BB139" s="445" t="s">
        <v>92</v>
      </c>
      <c r="BC139" s="442" t="str">
        <f>IF($H139="尚未改造",VLOOKUP($A139,未改造信息!$A$2:$AQ$1002,COLUMN(BC138)-12,0),"0")</f>
        <v>0</v>
      </c>
      <c r="BD139" s="442">
        <f>VLOOKUP($A139,未改造信息!$A$2:$BA$1002,COLUMN(BD138)-12,0)</f>
        <v>0</v>
      </c>
      <c r="BE139" s="442" t="s">
        <v>98</v>
      </c>
      <c r="BF139" s="445" t="s">
        <v>92</v>
      </c>
      <c r="BG139" s="445" t="s">
        <v>92</v>
      </c>
      <c r="BH139" s="442"/>
      <c r="BI139" s="442"/>
      <c r="BK139" s="442"/>
      <c r="BL139" s="442"/>
      <c r="BN139" s="442"/>
      <c r="BO139" s="442"/>
      <c r="BQ139" s="445" t="s">
        <v>92</v>
      </c>
      <c r="BR139" s="442"/>
      <c r="BS139" s="442"/>
      <c r="BT139" s="442"/>
      <c r="BU139" s="442"/>
      <c r="BV139" s="442"/>
    </row>
    <row r="140" spans="1:74">
      <c r="A140" s="442">
        <v>139</v>
      </c>
      <c r="B140" s="442" t="str">
        <f>IF($H140="已改造",VLOOKUP($A140+1000,改造信息!$A$2:$AQ$1002,COLUMN(B139),0),VLOOKUP($A140,未改造信息!$A$2:$AQ$1002,COLUMN(B139),0))</f>
        <v>U</v>
      </c>
      <c r="C140" s="442" t="str">
        <f>IF($H140="已改造",VLOOKUP($A140+1000,改造信息!$A$2:$AQ$1002,COLUMN(C139),0),VLOOKUP($A140,未改造信息!$A$2:$AQ$1002,COLUMN(C139),0))</f>
        <v>重巡洋舰</v>
      </c>
      <c r="D140" s="442">
        <f>IF($H140="已改造",VLOOKUP($A140+1000,改造信息!$A$2:$AQ$1002,COLUMN(D139),0),VLOOKUP($A140,未改造信息!$A$2:$AQ$1002,COLUMN(D139),0))</f>
        <v>3</v>
      </c>
      <c r="E140" s="442" t="str">
        <f>IF($H140="已改造",VLOOKUP($A140+1000,改造信息!$A$2:$AQ$1002,COLUMN(E139),0),VLOOKUP($A140,未改造信息!$A$2:$AQ$1002,COLUMN(E139),0))</f>
        <v>彭萨科拉</v>
      </c>
      <c r="F140" s="442" t="str">
        <f>VLOOKUP(A140,未改造信息!$A$2:$F$1000,COLUMN(F139),0)</f>
        <v>未拥有</v>
      </c>
      <c r="H140" s="442" t="str">
        <f>IF(COUNTIF(改造信息!$A$2:$A$196,A140+1000),IF(VLOOKUP(A140+1000,改造信息!$A$2:$F$502,6,0)="已拥有","已改造","尚未改造"),"未开放改造")</f>
        <v>尚未改造</v>
      </c>
      <c r="I140" s="442" t="str">
        <f t="shared" si="2"/>
        <v>仅打捞可获取</v>
      </c>
      <c r="J140" s="445" t="s">
        <v>92</v>
      </c>
      <c r="K140" s="442" t="str">
        <f>IF($H140="已改造",VLOOKUP($A140+1000,改造信息!$A$2:$AQ$1002,COLUMN(K139)-4,0),VLOOKUP($A140,未改造信息!$A$2:$AQ$1002,COLUMN(K139)-4,0))</f>
        <v>护卫舰</v>
      </c>
      <c r="L140" s="442" t="str">
        <f>IF($H140="已改造",VLOOKUP($A140+1000,改造信息!$A$2:$AQ$1002,COLUMN(L139)-4,0),VLOOKUP($A140,未改造信息!$A$2:$AQ$1002,COLUMN(L139)-4,0))</f>
        <v>中型舰</v>
      </c>
      <c r="M140" s="442">
        <f>IF($H140="已改造",VLOOKUP($A140+1000,改造信息!$A$2:$AQ$1002,COLUMN(M139)-4,0),VLOOKUP($A140,未改造信息!$A$2:$AQ$1002,COLUMN(M139)-4,0))</f>
        <v>2</v>
      </c>
      <c r="N140" s="442">
        <f>IF($H140="已改造",VLOOKUP($A140+1000,改造信息!$A$2:$AQ$1002,COLUMN(N139)-4,0),VLOOKUP($A140,未改造信息!$A$2:$AQ$1002,COLUMN(N139)-4,0))</f>
        <v>2</v>
      </c>
      <c r="O140" s="442">
        <f>IF($H140="已改造",VLOOKUP($A140+1000,改造信息!$A$2:$AQ$1002,COLUMN(O139)-4,0),VLOOKUP($A140,未改造信息!$A$2:$AQ$1002,COLUMN(O139)-4,0))</f>
        <v>47</v>
      </c>
      <c r="P140" s="442">
        <f>IF($H140="已改造",VLOOKUP($A140+1000,改造信息!$A$2:$AQ$1002,COLUMN(P139)-4,0),VLOOKUP($A140,未改造信息!$A$2:$AQ$1002,COLUMN(P139)-4,0))</f>
        <v>1</v>
      </c>
      <c r="Q140" s="442">
        <f>IF($H140="已改造",VLOOKUP($A140+1000,改造信息!$A$2:$AQ$1002,COLUMN(Q139)-4,0),VLOOKUP($A140,未改造信息!$A$2:$AQ$1002,COLUMN(Q139)-4,0))</f>
        <v>65</v>
      </c>
      <c r="R140" s="442">
        <f>IF($H140="已改造",VLOOKUP($A140+1000,改造信息!$A$2:$AQ$1002,COLUMN(R139)-4,0),VLOOKUP($A140,未改造信息!$A$2:$AQ$1002,COLUMN(R139)-4,0))</f>
        <v>53</v>
      </c>
      <c r="S140" s="442">
        <f>IF($H140="已改造",VLOOKUP($A140+1000,改造信息!$A$2:$AQ$1002,COLUMN(S139)-4,0),VLOOKUP($A140,未改造信息!$A$2:$AQ$1002,COLUMN(S139)-4,0))</f>
        <v>0</v>
      </c>
      <c r="T140" s="442">
        <f>IF($H140="已改造",VLOOKUP($A140+1000,改造信息!$A$2:$AQ$1002,COLUMN(T139)-4,0),VLOOKUP($A140,未改造信息!$A$2:$AQ$1002,COLUMN(T139)-4,0))</f>
        <v>66</v>
      </c>
      <c r="U140" s="442">
        <f>IF($H140="已改造",VLOOKUP($A140+1000,改造信息!$A$2:$AQ$1002,COLUMN(U139)-4,0),VLOOKUP($A140,未改造信息!$A$2:$AQ$1002,COLUMN(U139)-4,0))</f>
        <v>0</v>
      </c>
      <c r="V140" s="442">
        <f>IF($H140="已改造",VLOOKUP($A140+1000,改造信息!$A$2:$AQ$1002,COLUMN(V139)-4,0),VLOOKUP($A140,未改造信息!$A$2:$AQ$1002,COLUMN(V139)-4,0))</f>
        <v>54</v>
      </c>
      <c r="W140" s="442">
        <f>IF($H140="已改造",VLOOKUP($A140+1000,改造信息!$A$2:$AQ$1002,COLUMN(W139)-4,0),VLOOKUP($A140,未改造信息!$A$2:$AQ$1002,COLUMN(W139)-4,0))</f>
        <v>74</v>
      </c>
      <c r="X140" s="442">
        <f>IF($H140="已改造",VLOOKUP($A140+1000,改造信息!$A$2:$AQ$1002,COLUMN(X139)-4,0),VLOOKUP($A140,未改造信息!$A$2:$AQ$1002,COLUMN(X139)-4,0))</f>
        <v>91</v>
      </c>
      <c r="Y140" s="442">
        <f>IF($H140="已改造",VLOOKUP($A140+1000,改造信息!$A$2:$AQ$1002,COLUMN(Y139)-4,0),VLOOKUP($A140,未改造信息!$A$2:$AQ$1002,COLUMN(Y139)-4,0))</f>
        <v>16</v>
      </c>
      <c r="Z140" s="442">
        <f>IF($H140="已改造",VLOOKUP($A140+1000,改造信息!$A$2:$AQ$1002,COLUMN(Z139)-4,0),VLOOKUP($A140,未改造信息!$A$2:$AQ$1002,COLUMN(Z139)-4,0))</f>
        <v>32.5</v>
      </c>
      <c r="AA140" s="442" t="str">
        <f>IF($H140="已改造",VLOOKUP($A140+1000,改造信息!$A$2:$AQ$1002,COLUMN(AA139)-4,0),VLOOKUP($A140,未改造信息!$A$2:$AQ$1002,COLUMN(AA139)-4,0))</f>
        <v>中</v>
      </c>
      <c r="AB140" s="442" t="str">
        <f>IF($H140="已改造",VLOOKUP($A140+1000,改造信息!$A$2:$AQ$1002,COLUMN(AB139)-4,0),VLOOKUP($A140,未改造信息!$A$2:$AQ$1002,COLUMN(AB139)-4,0))</f>
        <v>[2,2,2]</v>
      </c>
      <c r="AC140" s="442">
        <f>IF($H140="已改造",VLOOKUP($A140+1000,改造信息!$A$2:$AQ$1002,COLUMN(AC139)-4,0),VLOOKUP($A140,未改造信息!$A$2:$AQ$1002,COLUMN(AC139)-4,0))</f>
        <v>6</v>
      </c>
      <c r="AD140" s="442">
        <f>IF($H140="已改造",VLOOKUP($A140+1000,改造信息!$A$2:$AQ$1002,COLUMN(AD139)-4,0),VLOOKUP($A140,未改造信息!$A$2:$AQ$1002,COLUMN(AD139)-4,0))</f>
        <v>3</v>
      </c>
      <c r="AE140" s="446" t="str">
        <f>IF($H140="已改造",VLOOKUP($A140+1000,改造信息!$A$2:$AQ$1002,COLUMN(AE139)-4,0),VLOOKUP($A140,未改造信息!$A$2:$AQ$1002,COLUMN(AE139)-4,0))</f>
        <v>U国三联8英寸炮</v>
      </c>
      <c r="AF140" s="445" t="s">
        <v>92</v>
      </c>
      <c r="AG140" s="445" t="s">
        <v>92</v>
      </c>
      <c r="AH140" s="442">
        <f>IF($H140="已改造",VLOOKUP($A140+1000,改造信息!$A$2:$AQ$1002,COLUMN(AH139)-6,0),VLOOKUP($A140,未改造信息!$A$2:$AQ$1002,COLUMN(AH139)-6,0))</f>
        <v>40</v>
      </c>
      <c r="AI140" s="442">
        <f>IF($H140="已改造",VLOOKUP($A140+1000,改造信息!$A$2:$AQ$1002,COLUMN(AI139)-6,0),VLOOKUP($A140,未改造信息!$A$2:$AQ$1002,COLUMN(AI139)-6,0))</f>
        <v>70</v>
      </c>
      <c r="AJ140" s="442">
        <f>IF($H140="已改造",VLOOKUP($A140+1000,改造信息!$A$2:$AQ$1002,COLUMN(AJ139)-6,0),VLOOKUP($A140,未改造信息!$A$2:$AQ$1002,COLUMN(AJ139)-6,0))</f>
        <v>1.28</v>
      </c>
      <c r="AK140" s="442">
        <f>IF($H140="已改造",VLOOKUP($A140+1000,改造信息!$A$2:$AQ$1002,COLUMN(AK139)-6,0),VLOOKUP($A140,未改造信息!$A$2:$AQ$1002,COLUMN(AK139)-6,0))</f>
        <v>2.4</v>
      </c>
      <c r="AL140" s="442">
        <f>IF($H140="已改造",VLOOKUP($A140+1000,改造信息!$A$2:$AQ$1002,COLUMN(AL139)-6,0),VLOOKUP($A140,未改造信息!$A$2:$AQ$1002,COLUMN(AL139)-6,0))</f>
        <v>0.625</v>
      </c>
      <c r="AM140" s="445" t="s">
        <v>92</v>
      </c>
      <c r="AN140" s="445" t="s">
        <v>92</v>
      </c>
      <c r="AO140" s="442">
        <f>IF($H140="已改造",VLOOKUP($A140+1000,改造信息!$A$2:$AQ$1002,COLUMN(AO139)-8,0),VLOOKUP($A140,未改造信息!$A$2:$AQ$1002,COLUMN(AO139)-8,0))</f>
        <v>30</v>
      </c>
      <c r="AP140" s="442">
        <f>IF($H140="已改造",VLOOKUP($A140+1000,改造信息!$A$2:$AQ$1002,COLUMN(AP139)-8,0),VLOOKUP($A140,未改造信息!$A$2:$AQ$1002,COLUMN(AP139)-8,0))</f>
        <v>40</v>
      </c>
      <c r="AQ140" s="442">
        <f>IF($H140="已改造",VLOOKUP($A140+1000,改造信息!$A$2:$AQ$1002,COLUMN(AQ139)-8,0),VLOOKUP($A140,未改造信息!$A$2:$AQ$1002,COLUMN(AQ139)-8,0))</f>
        <v>30</v>
      </c>
      <c r="AR140" s="442">
        <f>IF($H140="已改造",VLOOKUP($A140+1000,改造信息!$A$2:$AQ$1002,COLUMN(AR139)-8,0),VLOOKUP($A140,未改造信息!$A$2:$AQ$1002,COLUMN(AR139)-8,0))</f>
        <v>0</v>
      </c>
      <c r="AS140" s="442">
        <f>IF($H140="已改造",VLOOKUP($A140+1000,改造信息!$A$2:$AQ$1002,COLUMN(AS139)-8,0),VLOOKUP($A140,未改造信息!$A$2:$AQ$1002,COLUMN(AS139)-8,0))</f>
        <v>40</v>
      </c>
      <c r="AT140" s="442">
        <f>IF($H140="已改造",VLOOKUP($A140+1000,改造信息!$A$2:$AQ$1002,COLUMN(AT139)-8,0),VLOOKUP($A140,未改造信息!$A$2:$AQ$1002,COLUMN(AT139)-8,0))</f>
        <v>0</v>
      </c>
      <c r="AU140" s="442">
        <f>IF($H140="已改造",VLOOKUP($A140+1000,改造信息!$A$2:$AQ$1002,COLUMN(AU139)-8,0),VLOOKUP($A140,未改造信息!$A$2:$AQ$1002,COLUMN(AU139)-8,0))</f>
        <v>17</v>
      </c>
      <c r="AV140" s="442">
        <f>IF($H140="已改造",VLOOKUP($A140+1000,改造信息!$A$2:$AQ$1002,COLUMN(AV139)-8,0),VLOOKUP($A140,未改造信息!$A$2:$AQ$1002,COLUMN(AV139)-8,0))</f>
        <v>23</v>
      </c>
      <c r="AW140" s="445" t="s">
        <v>92</v>
      </c>
      <c r="AX140" s="445" t="s">
        <v>92</v>
      </c>
      <c r="AY140" s="442">
        <f>IF($H140="已改造",VLOOKUP($A140+1000,改造信息!$A$2:$AQ$1002,COLUMN(AY139)-10,0),VLOOKUP($A140,未改造信息!$A$2:$AQ$1002,COLUMN(AY139)-10,0))</f>
        <v>0</v>
      </c>
      <c r="AZ140" s="442">
        <f>IF($H140="已改造",VLOOKUP($A140+1000,改造信息!$A$2:$AQ$1002,COLUMN(AZ139)-10,0),VLOOKUP($A140,未改造信息!$A$2:$AQ$1002,COLUMN(AZ139)-10,0))</f>
        <v>0</v>
      </c>
      <c r="BA140" s="445" t="s">
        <v>92</v>
      </c>
      <c r="BB140" s="445" t="s">
        <v>92</v>
      </c>
      <c r="BC140" s="442" t="str">
        <f>IF($H140="尚未改造",VLOOKUP($A140,未改造信息!$A$2:$AQ$1002,COLUMN(BC139)-12,0),"0")</f>
        <v>等级35|巡洋核心7|油400|弹250|钢500</v>
      </c>
      <c r="BD140" s="442">
        <f>VLOOKUP($A140,未改造信息!$A$2:$BA$1002,COLUMN(BD139)-12,0)</f>
        <v>0</v>
      </c>
      <c r="BE140" s="442" t="s">
        <v>94</v>
      </c>
      <c r="BF140" s="445" t="s">
        <v>92</v>
      </c>
      <c r="BG140" s="445" t="s">
        <v>92</v>
      </c>
      <c r="BH140" s="442"/>
      <c r="BI140" s="442"/>
      <c r="BK140" s="442"/>
      <c r="BL140" s="442"/>
      <c r="BN140" s="442"/>
      <c r="BO140" s="442"/>
      <c r="BQ140" s="445" t="s">
        <v>92</v>
      </c>
      <c r="BR140" s="442"/>
      <c r="BS140" s="442"/>
      <c r="BT140" s="442"/>
      <c r="BU140" s="442"/>
      <c r="BV140" s="442"/>
    </row>
    <row r="141" spans="1:74">
      <c r="A141" s="442">
        <v>140</v>
      </c>
      <c r="B141" s="442" t="str">
        <f>IF($H141="已改造",VLOOKUP($A141+1000,改造信息!$A$2:$AQ$1002,COLUMN(B140),0),VLOOKUP($A141,未改造信息!$A$2:$AQ$1002,COLUMN(B140),0))</f>
        <v>U</v>
      </c>
      <c r="C141" s="442" t="str">
        <f>IF($H141="已改造",VLOOKUP($A141+1000,改造信息!$A$2:$AQ$1002,COLUMN(C140),0),VLOOKUP($A141,未改造信息!$A$2:$AQ$1002,COLUMN(C140),0))</f>
        <v>重巡洋舰</v>
      </c>
      <c r="D141" s="442">
        <f>IF($H141="已改造",VLOOKUP($A141+1000,改造信息!$A$2:$AQ$1002,COLUMN(D140),0),VLOOKUP($A141,未改造信息!$A$2:$AQ$1002,COLUMN(D140),0))</f>
        <v>3</v>
      </c>
      <c r="E141" s="442" t="str">
        <f>IF($H141="已改造",VLOOKUP($A141+1000,改造信息!$A$2:$AQ$1002,COLUMN(E140),0),VLOOKUP($A141,未改造信息!$A$2:$AQ$1002,COLUMN(E140),0))</f>
        <v>盐湖城</v>
      </c>
      <c r="F141" s="442" t="str">
        <f>VLOOKUP(A141,未改造信息!$A$2:$F$1000,COLUMN(F140),0)</f>
        <v>未拥有</v>
      </c>
      <c r="H141" s="442" t="str">
        <f>IF(COUNTIF(改造信息!$A$2:$A$196,A141+1000),IF(VLOOKUP(A141+1000,改造信息!$A$2:$F$502,6,0)="已拥有","已改造","尚未改造"),"未开放改造")</f>
        <v>未开放改造</v>
      </c>
      <c r="I141" s="442" t="str">
        <f t="shared" si="2"/>
        <v>仅打捞可获取</v>
      </c>
      <c r="J141" s="445" t="s">
        <v>92</v>
      </c>
      <c r="K141" s="442" t="str">
        <f>IF($H141="已改造",VLOOKUP($A141+1000,改造信息!$A$2:$AQ$1002,COLUMN(K140)-4,0),VLOOKUP($A141,未改造信息!$A$2:$AQ$1002,COLUMN(K140)-4,0))</f>
        <v>护卫舰</v>
      </c>
      <c r="L141" s="442" t="str">
        <f>IF($H141="已改造",VLOOKUP($A141+1000,改造信息!$A$2:$AQ$1002,COLUMN(L140)-4,0),VLOOKUP($A141,未改造信息!$A$2:$AQ$1002,COLUMN(L140)-4,0))</f>
        <v>中型舰</v>
      </c>
      <c r="M141" s="442">
        <f>IF($H141="已改造",VLOOKUP($A141+1000,改造信息!$A$2:$AQ$1002,COLUMN(M140)-4,0),VLOOKUP($A141,未改造信息!$A$2:$AQ$1002,COLUMN(M140)-4,0))</f>
        <v>2</v>
      </c>
      <c r="N141" s="442">
        <f>IF($H141="已改造",VLOOKUP($A141+1000,改造信息!$A$2:$AQ$1002,COLUMN(N140)-4,0),VLOOKUP($A141,未改造信息!$A$2:$AQ$1002,COLUMN(N140)-4,0))</f>
        <v>2</v>
      </c>
      <c r="O141" s="442">
        <f>IF($H141="已改造",VLOOKUP($A141+1000,改造信息!$A$2:$AQ$1002,COLUMN(O140)-4,0),VLOOKUP($A141,未改造信息!$A$2:$AQ$1002,COLUMN(O140)-4,0))</f>
        <v>47</v>
      </c>
      <c r="P141" s="442">
        <f>IF($H141="已改造",VLOOKUP($A141+1000,改造信息!$A$2:$AQ$1002,COLUMN(P140)-4,0),VLOOKUP($A141,未改造信息!$A$2:$AQ$1002,COLUMN(P140)-4,0))</f>
        <v>1</v>
      </c>
      <c r="Q141" s="442">
        <f>IF($H141="已改造",VLOOKUP($A141+1000,改造信息!$A$2:$AQ$1002,COLUMN(Q140)-4,0),VLOOKUP($A141,未改造信息!$A$2:$AQ$1002,COLUMN(Q140)-4,0))</f>
        <v>65</v>
      </c>
      <c r="R141" s="442">
        <f>IF($H141="已改造",VLOOKUP($A141+1000,改造信息!$A$2:$AQ$1002,COLUMN(R140)-4,0),VLOOKUP($A141,未改造信息!$A$2:$AQ$1002,COLUMN(R140)-4,0))</f>
        <v>53</v>
      </c>
      <c r="S141" s="442">
        <f>IF($H141="已改造",VLOOKUP($A141+1000,改造信息!$A$2:$AQ$1002,COLUMN(S140)-4,0),VLOOKUP($A141,未改造信息!$A$2:$AQ$1002,COLUMN(S140)-4,0))</f>
        <v>0</v>
      </c>
      <c r="T141" s="442">
        <f>IF($H141="已改造",VLOOKUP($A141+1000,改造信息!$A$2:$AQ$1002,COLUMN(T140)-4,0),VLOOKUP($A141,未改造信息!$A$2:$AQ$1002,COLUMN(T140)-4,0))</f>
        <v>66</v>
      </c>
      <c r="U141" s="442">
        <f>IF($H141="已改造",VLOOKUP($A141+1000,改造信息!$A$2:$AQ$1002,COLUMN(U140)-4,0),VLOOKUP($A141,未改造信息!$A$2:$AQ$1002,COLUMN(U140)-4,0))</f>
        <v>0</v>
      </c>
      <c r="V141" s="442">
        <f>IF($H141="已改造",VLOOKUP($A141+1000,改造信息!$A$2:$AQ$1002,COLUMN(V140)-4,0),VLOOKUP($A141,未改造信息!$A$2:$AQ$1002,COLUMN(V140)-4,0))</f>
        <v>54</v>
      </c>
      <c r="W141" s="442">
        <f>IF($H141="已改造",VLOOKUP($A141+1000,改造信息!$A$2:$AQ$1002,COLUMN(W140)-4,0),VLOOKUP($A141,未改造信息!$A$2:$AQ$1002,COLUMN(W140)-4,0))</f>
        <v>74</v>
      </c>
      <c r="X141" s="442">
        <f>IF($H141="已改造",VLOOKUP($A141+1000,改造信息!$A$2:$AQ$1002,COLUMN(X140)-4,0),VLOOKUP($A141,未改造信息!$A$2:$AQ$1002,COLUMN(X140)-4,0))</f>
        <v>91</v>
      </c>
      <c r="Y141" s="442">
        <f>IF($H141="已改造",VLOOKUP($A141+1000,改造信息!$A$2:$AQ$1002,COLUMN(Y140)-4,0),VLOOKUP($A141,未改造信息!$A$2:$AQ$1002,COLUMN(Y140)-4,0))</f>
        <v>15</v>
      </c>
      <c r="Z141" s="442">
        <f>IF($H141="已改造",VLOOKUP($A141+1000,改造信息!$A$2:$AQ$1002,COLUMN(Z140)-4,0),VLOOKUP($A141,未改造信息!$A$2:$AQ$1002,COLUMN(Z140)-4,0))</f>
        <v>32.5</v>
      </c>
      <c r="AA141" s="442" t="str">
        <f>IF($H141="已改造",VLOOKUP($A141+1000,改造信息!$A$2:$AQ$1002,COLUMN(AA140)-4,0),VLOOKUP($A141,未改造信息!$A$2:$AQ$1002,COLUMN(AA140)-4,0))</f>
        <v>中</v>
      </c>
      <c r="AB141" s="442" t="str">
        <f>IF($H141="已改造",VLOOKUP($A141+1000,改造信息!$A$2:$AQ$1002,COLUMN(AB140)-4,0),VLOOKUP($A141,未改造信息!$A$2:$AQ$1002,COLUMN(AB140)-4,0))</f>
        <v>[2,2,2]</v>
      </c>
      <c r="AC141" s="442">
        <f>IF($H141="已改造",VLOOKUP($A141+1000,改造信息!$A$2:$AQ$1002,COLUMN(AC140)-4,0),VLOOKUP($A141,未改造信息!$A$2:$AQ$1002,COLUMN(AC140)-4,0))</f>
        <v>6</v>
      </c>
      <c r="AD141" s="442">
        <f>IF($H141="已改造",VLOOKUP($A141+1000,改造信息!$A$2:$AQ$1002,COLUMN(AD140)-4,0),VLOOKUP($A141,未改造信息!$A$2:$AQ$1002,COLUMN(AD140)-4,0))</f>
        <v>3</v>
      </c>
      <c r="AE141" s="446" t="str">
        <f>IF($H141="已改造",VLOOKUP($A141+1000,改造信息!$A$2:$AQ$1002,COLUMN(AE140)-4,0),VLOOKUP($A141,未改造信息!$A$2:$AQ$1002,COLUMN(AE140)-4,0))</f>
        <v>U国三联8英寸炮</v>
      </c>
      <c r="AF141" s="445" t="s">
        <v>92</v>
      </c>
      <c r="AG141" s="445" t="s">
        <v>92</v>
      </c>
      <c r="AH141" s="442">
        <f>IF($H141="已改造",VLOOKUP($A141+1000,改造信息!$A$2:$AQ$1002,COLUMN(AH140)-6,0),VLOOKUP($A141,未改造信息!$A$2:$AQ$1002,COLUMN(AH140)-6,0))</f>
        <v>40</v>
      </c>
      <c r="AI141" s="442">
        <f>IF($H141="已改造",VLOOKUP($A141+1000,改造信息!$A$2:$AQ$1002,COLUMN(AI140)-6,0),VLOOKUP($A141,未改造信息!$A$2:$AQ$1002,COLUMN(AI140)-6,0))</f>
        <v>70</v>
      </c>
      <c r="AJ141" s="442">
        <f>IF($H141="已改造",VLOOKUP($A141+1000,改造信息!$A$2:$AQ$1002,COLUMN(AJ140)-6,0),VLOOKUP($A141,未改造信息!$A$2:$AQ$1002,COLUMN(AJ140)-6,0))</f>
        <v>1.28</v>
      </c>
      <c r="AK141" s="442">
        <f>IF($H141="已改造",VLOOKUP($A141+1000,改造信息!$A$2:$AQ$1002,COLUMN(AK140)-6,0),VLOOKUP($A141,未改造信息!$A$2:$AQ$1002,COLUMN(AK140)-6,0))</f>
        <v>2.4</v>
      </c>
      <c r="AL141" s="442">
        <f>IF($H141="已改造",VLOOKUP($A141+1000,改造信息!$A$2:$AQ$1002,COLUMN(AL140)-6,0),VLOOKUP($A141,未改造信息!$A$2:$AQ$1002,COLUMN(AL140)-6,0))</f>
        <v>0.625</v>
      </c>
      <c r="AM141" s="445" t="s">
        <v>92</v>
      </c>
      <c r="AN141" s="445" t="s">
        <v>92</v>
      </c>
      <c r="AO141" s="442">
        <f>IF($H141="已改造",VLOOKUP($A141+1000,改造信息!$A$2:$AQ$1002,COLUMN(AO140)-8,0),VLOOKUP($A141,未改造信息!$A$2:$AQ$1002,COLUMN(AO140)-8,0))</f>
        <v>30</v>
      </c>
      <c r="AP141" s="442">
        <f>IF($H141="已改造",VLOOKUP($A141+1000,改造信息!$A$2:$AQ$1002,COLUMN(AP140)-8,0),VLOOKUP($A141,未改造信息!$A$2:$AQ$1002,COLUMN(AP140)-8,0))</f>
        <v>40</v>
      </c>
      <c r="AQ141" s="442">
        <f>IF($H141="已改造",VLOOKUP($A141+1000,改造信息!$A$2:$AQ$1002,COLUMN(AQ140)-8,0),VLOOKUP($A141,未改造信息!$A$2:$AQ$1002,COLUMN(AQ140)-8,0))</f>
        <v>30</v>
      </c>
      <c r="AR141" s="442">
        <f>IF($H141="已改造",VLOOKUP($A141+1000,改造信息!$A$2:$AQ$1002,COLUMN(AR140)-8,0),VLOOKUP($A141,未改造信息!$A$2:$AQ$1002,COLUMN(AR140)-8,0))</f>
        <v>0</v>
      </c>
      <c r="AS141" s="442">
        <f>IF($H141="已改造",VLOOKUP($A141+1000,改造信息!$A$2:$AQ$1002,COLUMN(AS140)-8,0),VLOOKUP($A141,未改造信息!$A$2:$AQ$1002,COLUMN(AS140)-8,0))</f>
        <v>40</v>
      </c>
      <c r="AT141" s="442">
        <f>IF($H141="已改造",VLOOKUP($A141+1000,改造信息!$A$2:$AQ$1002,COLUMN(AT140)-8,0),VLOOKUP($A141,未改造信息!$A$2:$AQ$1002,COLUMN(AT140)-8,0))</f>
        <v>0</v>
      </c>
      <c r="AU141" s="442">
        <f>IF($H141="已改造",VLOOKUP($A141+1000,改造信息!$A$2:$AQ$1002,COLUMN(AU140)-8,0),VLOOKUP($A141,未改造信息!$A$2:$AQ$1002,COLUMN(AU140)-8,0))</f>
        <v>17</v>
      </c>
      <c r="AV141" s="442">
        <f>IF($H141="已改造",VLOOKUP($A141+1000,改造信息!$A$2:$AQ$1002,COLUMN(AV140)-8,0),VLOOKUP($A141,未改造信息!$A$2:$AQ$1002,COLUMN(AV140)-8,0))</f>
        <v>23</v>
      </c>
      <c r="AW141" s="445" t="s">
        <v>92</v>
      </c>
      <c r="AX141" s="445" t="s">
        <v>92</v>
      </c>
      <c r="AY141" s="442">
        <f>IF($H141="已改造",VLOOKUP($A141+1000,改造信息!$A$2:$AQ$1002,COLUMN(AY140)-10,0),VLOOKUP($A141,未改造信息!$A$2:$AQ$1002,COLUMN(AY140)-10,0))</f>
        <v>0</v>
      </c>
      <c r="AZ141" s="442">
        <f>IF($H141="已改造",VLOOKUP($A141+1000,改造信息!$A$2:$AQ$1002,COLUMN(AZ140)-10,0),VLOOKUP($A141,未改造信息!$A$2:$AQ$1002,COLUMN(AZ140)-10,0))</f>
        <v>0</v>
      </c>
      <c r="BA141" s="445" t="s">
        <v>92</v>
      </c>
      <c r="BB141" s="445" t="s">
        <v>92</v>
      </c>
      <c r="BC141" s="442" t="str">
        <f>IF($H141="尚未改造",VLOOKUP($A141,未改造信息!$A$2:$AQ$1002,COLUMN(BC140)-12,0),"0")</f>
        <v>0</v>
      </c>
      <c r="BD141" s="442">
        <f>VLOOKUP($A141,未改造信息!$A$2:$BA$1002,COLUMN(BD140)-12,0)</f>
        <v>0</v>
      </c>
      <c r="BE141" s="442" t="s">
        <v>94</v>
      </c>
      <c r="BF141" s="445" t="s">
        <v>92</v>
      </c>
      <c r="BG141" s="445" t="s">
        <v>92</v>
      </c>
      <c r="BH141" s="442"/>
      <c r="BI141" s="442"/>
      <c r="BK141" s="442"/>
      <c r="BL141" s="442"/>
      <c r="BN141" s="442"/>
      <c r="BO141" s="442"/>
      <c r="BQ141" s="445" t="s">
        <v>92</v>
      </c>
      <c r="BR141" s="442"/>
      <c r="BS141" s="442"/>
      <c r="BT141" s="442"/>
      <c r="BU141" s="442"/>
      <c r="BV141" s="442"/>
    </row>
    <row r="142" spans="1:74">
      <c r="A142" s="442">
        <v>141</v>
      </c>
      <c r="B142" s="442" t="str">
        <f>IF($H142="已改造",VLOOKUP($A142+1000,改造信息!$A$2:$AQ$1002,COLUMN(B141),0),VLOOKUP($A142,未改造信息!$A$2:$AQ$1002,COLUMN(B141),0))</f>
        <v>U</v>
      </c>
      <c r="C142" s="442" t="str">
        <f>IF($H142="已改造",VLOOKUP($A142+1000,改造信息!$A$2:$AQ$1002,COLUMN(C141),0),VLOOKUP($A142,未改造信息!$A$2:$AQ$1002,COLUMN(C141),0))</f>
        <v>重巡洋舰</v>
      </c>
      <c r="D142" s="442">
        <f>IF($H142="已改造",VLOOKUP($A142+1000,改造信息!$A$2:$AQ$1002,COLUMN(D141),0),VLOOKUP($A142,未改造信息!$A$2:$AQ$1002,COLUMN(D141),0))</f>
        <v>3</v>
      </c>
      <c r="E142" s="442" t="str">
        <f>IF($H142="已改造",VLOOKUP($A142+1000,改造信息!$A$2:$AQ$1002,COLUMN(E141),0),VLOOKUP($A142,未改造信息!$A$2:$AQ$1002,COLUMN(E141),0))</f>
        <v>北安普顿</v>
      </c>
      <c r="F142" s="442" t="str">
        <f>VLOOKUP(A142,未改造信息!$A$2:$F$1000,COLUMN(F141),0)</f>
        <v>未拥有</v>
      </c>
      <c r="H142" s="442" t="str">
        <f>IF(COUNTIF(改造信息!$A$2:$A$196,A142+1000),IF(VLOOKUP(A142+1000,改造信息!$A$2:$F$502,6,0)="已拥有","已改造","尚未改造"),"未开放改造")</f>
        <v>尚未改造</v>
      </c>
      <c r="I142" s="442" t="str">
        <f t="shared" si="2"/>
        <v>E3~E4 可建造</v>
      </c>
      <c r="J142" s="445" t="s">
        <v>92</v>
      </c>
      <c r="K142" s="442" t="str">
        <f>IF($H142="已改造",VLOOKUP($A142+1000,改造信息!$A$2:$AQ$1002,COLUMN(K141)-4,0),VLOOKUP($A142,未改造信息!$A$2:$AQ$1002,COLUMN(K141)-4,0))</f>
        <v>护卫舰</v>
      </c>
      <c r="L142" s="442" t="str">
        <f>IF($H142="已改造",VLOOKUP($A142+1000,改造信息!$A$2:$AQ$1002,COLUMN(L141)-4,0),VLOOKUP($A142,未改造信息!$A$2:$AQ$1002,COLUMN(L141)-4,0))</f>
        <v>中型舰</v>
      </c>
      <c r="M142" s="442">
        <f>IF($H142="已改造",VLOOKUP($A142+1000,改造信息!$A$2:$AQ$1002,COLUMN(M141)-4,0),VLOOKUP($A142,未改造信息!$A$2:$AQ$1002,COLUMN(M141)-4,0))</f>
        <v>2</v>
      </c>
      <c r="N142" s="442">
        <f>IF($H142="已改造",VLOOKUP($A142+1000,改造信息!$A$2:$AQ$1002,COLUMN(N141)-4,0),VLOOKUP($A142,未改造信息!$A$2:$AQ$1002,COLUMN(N141)-4,0))</f>
        <v>2</v>
      </c>
      <c r="O142" s="442">
        <f>IF($H142="已改造",VLOOKUP($A142+1000,改造信息!$A$2:$AQ$1002,COLUMN(O141)-4,0),VLOOKUP($A142,未改造信息!$A$2:$AQ$1002,COLUMN(O141)-4,0))</f>
        <v>45</v>
      </c>
      <c r="P142" s="442">
        <f>IF($H142="已改造",VLOOKUP($A142+1000,改造信息!$A$2:$AQ$1002,COLUMN(P141)-4,0),VLOOKUP($A142,未改造信息!$A$2:$AQ$1002,COLUMN(P141)-4,0))</f>
        <v>-1</v>
      </c>
      <c r="Q142" s="442">
        <f>IF($H142="已改造",VLOOKUP($A142+1000,改造信息!$A$2:$AQ$1002,COLUMN(Q141)-4,0),VLOOKUP($A142,未改造信息!$A$2:$AQ$1002,COLUMN(Q141)-4,0))</f>
        <v>63</v>
      </c>
      <c r="R142" s="442">
        <f>IF($H142="已改造",VLOOKUP($A142+1000,改造信息!$A$2:$AQ$1002,COLUMN(R141)-4,0),VLOOKUP($A142,未改造信息!$A$2:$AQ$1002,COLUMN(R141)-4,0))</f>
        <v>53</v>
      </c>
      <c r="S142" s="442">
        <f>IF($H142="已改造",VLOOKUP($A142+1000,改造信息!$A$2:$AQ$1002,COLUMN(S141)-4,0),VLOOKUP($A142,未改造信息!$A$2:$AQ$1002,COLUMN(S141)-4,0))</f>
        <v>0</v>
      </c>
      <c r="T142" s="442">
        <f>IF($H142="已改造",VLOOKUP($A142+1000,改造信息!$A$2:$AQ$1002,COLUMN(T141)-4,0),VLOOKUP($A142,未改造信息!$A$2:$AQ$1002,COLUMN(T141)-4,0))</f>
        <v>68</v>
      </c>
      <c r="U142" s="442">
        <f>IF($H142="已改造",VLOOKUP($A142+1000,改造信息!$A$2:$AQ$1002,COLUMN(U141)-4,0),VLOOKUP($A142,未改造信息!$A$2:$AQ$1002,COLUMN(U141)-4,0))</f>
        <v>0</v>
      </c>
      <c r="V142" s="442">
        <f>IF($H142="已改造",VLOOKUP($A142+1000,改造信息!$A$2:$AQ$1002,COLUMN(V141)-4,0),VLOOKUP($A142,未改造信息!$A$2:$AQ$1002,COLUMN(V141)-4,0))</f>
        <v>54</v>
      </c>
      <c r="W142" s="442">
        <f>IF($H142="已改造",VLOOKUP($A142+1000,改造信息!$A$2:$AQ$1002,COLUMN(W141)-4,0),VLOOKUP($A142,未改造信息!$A$2:$AQ$1002,COLUMN(W141)-4,0))</f>
        <v>75</v>
      </c>
      <c r="X142" s="442">
        <f>IF($H142="已改造",VLOOKUP($A142+1000,改造信息!$A$2:$AQ$1002,COLUMN(X141)-4,0),VLOOKUP($A142,未改造信息!$A$2:$AQ$1002,COLUMN(X141)-4,0))</f>
        <v>91</v>
      </c>
      <c r="Y142" s="442">
        <f>IF($H142="已改造",VLOOKUP($A142+1000,改造信息!$A$2:$AQ$1002,COLUMN(Y141)-4,0),VLOOKUP($A142,未改造信息!$A$2:$AQ$1002,COLUMN(Y141)-4,0))</f>
        <v>15</v>
      </c>
      <c r="Z142" s="442">
        <f>IF($H142="已改造",VLOOKUP($A142+1000,改造信息!$A$2:$AQ$1002,COLUMN(Z141)-4,0),VLOOKUP($A142,未改造信息!$A$2:$AQ$1002,COLUMN(Z141)-4,0))</f>
        <v>32.5</v>
      </c>
      <c r="AA142" s="442" t="str">
        <f>IF($H142="已改造",VLOOKUP($A142+1000,改造信息!$A$2:$AQ$1002,COLUMN(AA141)-4,0),VLOOKUP($A142,未改造信息!$A$2:$AQ$1002,COLUMN(AA141)-4,0))</f>
        <v>中</v>
      </c>
      <c r="AB142" s="442" t="str">
        <f>IF($H142="已改造",VLOOKUP($A142+1000,改造信息!$A$2:$AQ$1002,COLUMN(AB141)-4,0),VLOOKUP($A142,未改造信息!$A$2:$AQ$1002,COLUMN(AB141)-4,0))</f>
        <v>[2,2,2]</v>
      </c>
      <c r="AC142" s="442">
        <f>IF($H142="已改造",VLOOKUP($A142+1000,改造信息!$A$2:$AQ$1002,COLUMN(AC141)-4,0),VLOOKUP($A142,未改造信息!$A$2:$AQ$1002,COLUMN(AC141)-4,0))</f>
        <v>6</v>
      </c>
      <c r="AD142" s="442">
        <f>IF($H142="已改造",VLOOKUP($A142+1000,改造信息!$A$2:$AQ$1002,COLUMN(AD141)-4,0),VLOOKUP($A142,未改造信息!$A$2:$AQ$1002,COLUMN(AD141)-4,0))</f>
        <v>3</v>
      </c>
      <c r="AE142" s="446" t="str">
        <f>IF($H142="已改造",VLOOKUP($A142+1000,改造信息!$A$2:$AQ$1002,COLUMN(AE141)-4,0),VLOOKUP($A142,未改造信息!$A$2:$AQ$1002,COLUMN(AE141)-4,0))</f>
        <v>U国三联8英寸炮|U国四联1.1英寸防空炮</v>
      </c>
      <c r="AF142" s="445" t="s">
        <v>92</v>
      </c>
      <c r="AG142" s="445" t="s">
        <v>92</v>
      </c>
      <c r="AH142" s="442">
        <f>IF($H142="已改造",VLOOKUP($A142+1000,改造信息!$A$2:$AQ$1002,COLUMN(AH141)-6,0),VLOOKUP($A142,未改造信息!$A$2:$AQ$1002,COLUMN(AH141)-6,0))</f>
        <v>40</v>
      </c>
      <c r="AI142" s="442">
        <f>IF($H142="已改造",VLOOKUP($A142+1000,改造信息!$A$2:$AQ$1002,COLUMN(AI141)-6,0),VLOOKUP($A142,未改造信息!$A$2:$AQ$1002,COLUMN(AI141)-6,0))</f>
        <v>70</v>
      </c>
      <c r="AJ142" s="442">
        <f>IF($H142="已改造",VLOOKUP($A142+1000,改造信息!$A$2:$AQ$1002,COLUMN(AJ141)-6,0),VLOOKUP($A142,未改造信息!$A$2:$AQ$1002,COLUMN(AJ141)-6,0))</f>
        <v>1.28</v>
      </c>
      <c r="AK142" s="442">
        <f>IF($H142="已改造",VLOOKUP($A142+1000,改造信息!$A$2:$AQ$1002,COLUMN(AK141)-6,0),VLOOKUP($A142,未改造信息!$A$2:$AQ$1002,COLUMN(AK141)-6,0))</f>
        <v>2.4</v>
      </c>
      <c r="AL142" s="442">
        <f>IF($H142="已改造",VLOOKUP($A142+1000,改造信息!$A$2:$AQ$1002,COLUMN(AL141)-6,0),VLOOKUP($A142,未改造信息!$A$2:$AQ$1002,COLUMN(AL141)-6,0))</f>
        <v>0.625</v>
      </c>
      <c r="AM142" s="445" t="s">
        <v>92</v>
      </c>
      <c r="AN142" s="445" t="s">
        <v>92</v>
      </c>
      <c r="AO142" s="442">
        <f>IF($H142="已改造",VLOOKUP($A142+1000,改造信息!$A$2:$AQ$1002,COLUMN(AO141)-8,0),VLOOKUP($A142,未改造信息!$A$2:$AQ$1002,COLUMN(AO141)-8,0))</f>
        <v>30</v>
      </c>
      <c r="AP142" s="442">
        <f>IF($H142="已改造",VLOOKUP($A142+1000,改造信息!$A$2:$AQ$1002,COLUMN(AP141)-8,0),VLOOKUP($A142,未改造信息!$A$2:$AQ$1002,COLUMN(AP141)-8,0))</f>
        <v>40</v>
      </c>
      <c r="AQ142" s="442">
        <f>IF($H142="已改造",VLOOKUP($A142+1000,改造信息!$A$2:$AQ$1002,COLUMN(AQ141)-8,0),VLOOKUP($A142,未改造信息!$A$2:$AQ$1002,COLUMN(AQ141)-8,0))</f>
        <v>30</v>
      </c>
      <c r="AR142" s="442">
        <f>IF($H142="已改造",VLOOKUP($A142+1000,改造信息!$A$2:$AQ$1002,COLUMN(AR141)-8,0),VLOOKUP($A142,未改造信息!$A$2:$AQ$1002,COLUMN(AR141)-8,0))</f>
        <v>0</v>
      </c>
      <c r="AS142" s="442">
        <f>IF($H142="已改造",VLOOKUP($A142+1000,改造信息!$A$2:$AQ$1002,COLUMN(AS141)-8,0),VLOOKUP($A142,未改造信息!$A$2:$AQ$1002,COLUMN(AS141)-8,0))</f>
        <v>38</v>
      </c>
      <c r="AT142" s="442">
        <f>IF($H142="已改造",VLOOKUP($A142+1000,改造信息!$A$2:$AQ$1002,COLUMN(AT141)-8,0),VLOOKUP($A142,未改造信息!$A$2:$AQ$1002,COLUMN(AT141)-8,0))</f>
        <v>0</v>
      </c>
      <c r="AU142" s="442">
        <f>IF($H142="已改造",VLOOKUP($A142+1000,改造信息!$A$2:$AQ$1002,COLUMN(AU141)-8,0),VLOOKUP($A142,未改造信息!$A$2:$AQ$1002,COLUMN(AU141)-8,0))</f>
        <v>17</v>
      </c>
      <c r="AV142" s="442">
        <f>IF($H142="已改造",VLOOKUP($A142+1000,改造信息!$A$2:$AQ$1002,COLUMN(AV141)-8,0),VLOOKUP($A142,未改造信息!$A$2:$AQ$1002,COLUMN(AV141)-8,0))</f>
        <v>26</v>
      </c>
      <c r="AW142" s="445" t="s">
        <v>92</v>
      </c>
      <c r="AX142" s="445" t="s">
        <v>92</v>
      </c>
      <c r="AY142" s="442">
        <f>IF($H142="已改造",VLOOKUP($A142+1000,改造信息!$A$2:$AQ$1002,COLUMN(AY141)-10,0),VLOOKUP($A142,未改造信息!$A$2:$AQ$1002,COLUMN(AY141)-10,0))</f>
        <v>0</v>
      </c>
      <c r="AZ142" s="442">
        <f>IF($H142="已改造",VLOOKUP($A142+1000,改造信息!$A$2:$AQ$1002,COLUMN(AZ141)-10,0),VLOOKUP($A142,未改造信息!$A$2:$AQ$1002,COLUMN(AZ141)-10,0))</f>
        <v>0</v>
      </c>
      <c r="BA142" s="445" t="s">
        <v>92</v>
      </c>
      <c r="BB142" s="445" t="s">
        <v>92</v>
      </c>
      <c r="BC142" s="446" t="str">
        <f>IF($H142="尚未改造",VLOOKUP($A142,未改造信息!$A$2:$AQ$1002,COLUMN(BC141)-12,0),"0")</f>
        <v>等级40|巡洋核心5|油300|弹200|钢500</v>
      </c>
      <c r="BD142" s="450">
        <f>VLOOKUP($A142,未改造信息!$A$2:$BA$1002,COLUMN(BD141)-12,0)</f>
        <v>0.0590277777777778</v>
      </c>
      <c r="BE142" s="442" t="s">
        <v>107</v>
      </c>
      <c r="BF142" s="445" t="s">
        <v>92</v>
      </c>
      <c r="BG142" s="445" t="s">
        <v>92</v>
      </c>
      <c r="BH142" s="446"/>
      <c r="BI142" s="450"/>
      <c r="BK142" s="446"/>
      <c r="BL142" s="450"/>
      <c r="BN142" s="446"/>
      <c r="BO142" s="450"/>
      <c r="BQ142" s="445" t="s">
        <v>92</v>
      </c>
      <c r="BR142" s="442"/>
      <c r="BS142" s="442"/>
      <c r="BT142" s="442"/>
      <c r="BU142" s="442"/>
      <c r="BV142" s="442"/>
    </row>
    <row r="143" spans="1:74">
      <c r="A143" s="442">
        <v>142</v>
      </c>
      <c r="B143" s="442" t="str">
        <f>IF($H143="已改造",VLOOKUP($A143+1000,改造信息!$A$2:$AQ$1002,COLUMN(B142),0),VLOOKUP($A143,未改造信息!$A$2:$AQ$1002,COLUMN(B142),0))</f>
        <v>U</v>
      </c>
      <c r="C143" s="442" t="str">
        <f>IF($H143="已改造",VLOOKUP($A143+1000,改造信息!$A$2:$AQ$1002,COLUMN(C142),0),VLOOKUP($A143,未改造信息!$A$2:$AQ$1002,COLUMN(C142),0))</f>
        <v>重巡洋舰</v>
      </c>
      <c r="D143" s="442">
        <f>IF($H143="已改造",VLOOKUP($A143+1000,改造信息!$A$2:$AQ$1002,COLUMN(D142),0),VLOOKUP($A143,未改造信息!$A$2:$AQ$1002,COLUMN(D142),0))</f>
        <v>3</v>
      </c>
      <c r="E143" s="442" t="str">
        <f>IF($H143="已改造",VLOOKUP($A143+1000,改造信息!$A$2:$AQ$1002,COLUMN(E142),0),VLOOKUP($A143,未改造信息!$A$2:$AQ$1002,COLUMN(E142),0))</f>
        <v>休斯顿</v>
      </c>
      <c r="F143" s="442" t="str">
        <f>VLOOKUP(A143,未改造信息!$A$2:$F$1000,COLUMN(F142),0)</f>
        <v>未拥有</v>
      </c>
      <c r="H143" s="442" t="str">
        <f>IF(COUNTIF(改造信息!$A$2:$A$196,A143+1000),IF(VLOOKUP(A143+1000,改造信息!$A$2:$F$502,6,0)="已拥有","已改造","尚未改造"),"未开放改造")</f>
        <v>尚未改造</v>
      </c>
      <c r="I143" s="442" t="str">
        <f t="shared" si="2"/>
        <v>仅打捞可获取</v>
      </c>
      <c r="J143" s="445" t="s">
        <v>92</v>
      </c>
      <c r="K143" s="442" t="str">
        <f>IF($H143="已改造",VLOOKUP($A143+1000,改造信息!$A$2:$AQ$1002,COLUMN(K142)-4,0),VLOOKUP($A143,未改造信息!$A$2:$AQ$1002,COLUMN(K142)-4,0))</f>
        <v>护卫舰</v>
      </c>
      <c r="L143" s="442" t="str">
        <f>IF($H143="已改造",VLOOKUP($A143+1000,改造信息!$A$2:$AQ$1002,COLUMN(L142)-4,0),VLOOKUP($A143,未改造信息!$A$2:$AQ$1002,COLUMN(L142)-4,0))</f>
        <v>中型舰</v>
      </c>
      <c r="M143" s="442">
        <f>IF($H143="已改造",VLOOKUP($A143+1000,改造信息!$A$2:$AQ$1002,COLUMN(M142)-4,0),VLOOKUP($A143,未改造信息!$A$2:$AQ$1002,COLUMN(M142)-4,0))</f>
        <v>2</v>
      </c>
      <c r="N143" s="442">
        <f>IF($H143="已改造",VLOOKUP($A143+1000,改造信息!$A$2:$AQ$1002,COLUMN(N142)-4,0),VLOOKUP($A143,未改造信息!$A$2:$AQ$1002,COLUMN(N142)-4,0))</f>
        <v>2</v>
      </c>
      <c r="O143" s="442">
        <f>IF($H143="已改造",VLOOKUP($A143+1000,改造信息!$A$2:$AQ$1002,COLUMN(O142)-4,0),VLOOKUP($A143,未改造信息!$A$2:$AQ$1002,COLUMN(O142)-4,0))</f>
        <v>45</v>
      </c>
      <c r="P143" s="442">
        <f>IF($H143="已改造",VLOOKUP($A143+1000,改造信息!$A$2:$AQ$1002,COLUMN(P142)-4,0),VLOOKUP($A143,未改造信息!$A$2:$AQ$1002,COLUMN(P142)-4,0))</f>
        <v>-1</v>
      </c>
      <c r="Q143" s="442">
        <f>IF($H143="已改造",VLOOKUP($A143+1000,改造信息!$A$2:$AQ$1002,COLUMN(Q142)-4,0),VLOOKUP($A143,未改造信息!$A$2:$AQ$1002,COLUMN(Q142)-4,0))</f>
        <v>63</v>
      </c>
      <c r="R143" s="442">
        <f>IF($H143="已改造",VLOOKUP($A143+1000,改造信息!$A$2:$AQ$1002,COLUMN(R142)-4,0),VLOOKUP($A143,未改造信息!$A$2:$AQ$1002,COLUMN(R142)-4,0))</f>
        <v>53</v>
      </c>
      <c r="S143" s="442">
        <f>IF($H143="已改造",VLOOKUP($A143+1000,改造信息!$A$2:$AQ$1002,COLUMN(S142)-4,0),VLOOKUP($A143,未改造信息!$A$2:$AQ$1002,COLUMN(S142)-4,0))</f>
        <v>0</v>
      </c>
      <c r="T143" s="442">
        <f>IF($H143="已改造",VLOOKUP($A143+1000,改造信息!$A$2:$AQ$1002,COLUMN(T142)-4,0),VLOOKUP($A143,未改造信息!$A$2:$AQ$1002,COLUMN(T142)-4,0))</f>
        <v>68</v>
      </c>
      <c r="U143" s="442">
        <f>IF($H143="已改造",VLOOKUP($A143+1000,改造信息!$A$2:$AQ$1002,COLUMN(U142)-4,0),VLOOKUP($A143,未改造信息!$A$2:$AQ$1002,COLUMN(U142)-4,0))</f>
        <v>0</v>
      </c>
      <c r="V143" s="442">
        <f>IF($H143="已改造",VLOOKUP($A143+1000,改造信息!$A$2:$AQ$1002,COLUMN(V142)-4,0),VLOOKUP($A143,未改造信息!$A$2:$AQ$1002,COLUMN(V142)-4,0))</f>
        <v>54</v>
      </c>
      <c r="W143" s="442">
        <f>IF($H143="已改造",VLOOKUP($A143+1000,改造信息!$A$2:$AQ$1002,COLUMN(W142)-4,0),VLOOKUP($A143,未改造信息!$A$2:$AQ$1002,COLUMN(W142)-4,0))</f>
        <v>75</v>
      </c>
      <c r="X143" s="442">
        <f>IF($H143="已改造",VLOOKUP($A143+1000,改造信息!$A$2:$AQ$1002,COLUMN(X142)-4,0),VLOOKUP($A143,未改造信息!$A$2:$AQ$1002,COLUMN(X142)-4,0))</f>
        <v>91</v>
      </c>
      <c r="Y143" s="442">
        <f>IF($H143="已改造",VLOOKUP($A143+1000,改造信息!$A$2:$AQ$1002,COLUMN(Y142)-4,0),VLOOKUP($A143,未改造信息!$A$2:$AQ$1002,COLUMN(Y142)-4,0))</f>
        <v>15</v>
      </c>
      <c r="Z143" s="442">
        <f>IF($H143="已改造",VLOOKUP($A143+1000,改造信息!$A$2:$AQ$1002,COLUMN(Z142)-4,0),VLOOKUP($A143,未改造信息!$A$2:$AQ$1002,COLUMN(Z142)-4,0))</f>
        <v>32.5</v>
      </c>
      <c r="AA143" s="442" t="str">
        <f>IF($H143="已改造",VLOOKUP($A143+1000,改造信息!$A$2:$AQ$1002,COLUMN(AA142)-4,0),VLOOKUP($A143,未改造信息!$A$2:$AQ$1002,COLUMN(AA142)-4,0))</f>
        <v>中</v>
      </c>
      <c r="AB143" s="442" t="str">
        <f>IF($H143="已改造",VLOOKUP($A143+1000,改造信息!$A$2:$AQ$1002,COLUMN(AB142)-4,0),VLOOKUP($A143,未改造信息!$A$2:$AQ$1002,COLUMN(AB142)-4,0))</f>
        <v>[2,2,2]</v>
      </c>
      <c r="AC143" s="442">
        <f>IF($H143="已改造",VLOOKUP($A143+1000,改造信息!$A$2:$AQ$1002,COLUMN(AC142)-4,0),VLOOKUP($A143,未改造信息!$A$2:$AQ$1002,COLUMN(AC142)-4,0))</f>
        <v>6</v>
      </c>
      <c r="AD143" s="442">
        <f>IF($H143="已改造",VLOOKUP($A143+1000,改造信息!$A$2:$AQ$1002,COLUMN(AD142)-4,0),VLOOKUP($A143,未改造信息!$A$2:$AQ$1002,COLUMN(AD142)-4,0))</f>
        <v>3</v>
      </c>
      <c r="AE143" s="446" t="str">
        <f>IF($H143="已改造",VLOOKUP($A143+1000,改造信息!$A$2:$AQ$1002,COLUMN(AE142)-4,0),VLOOKUP($A143,未改造信息!$A$2:$AQ$1002,COLUMN(AE142)-4,0))</f>
        <v>U国三联8英寸炮|U国四联1.1英寸防空炮</v>
      </c>
      <c r="AF143" s="445" t="s">
        <v>92</v>
      </c>
      <c r="AG143" s="445" t="s">
        <v>92</v>
      </c>
      <c r="AH143" s="442">
        <f>IF($H143="已改造",VLOOKUP($A143+1000,改造信息!$A$2:$AQ$1002,COLUMN(AH142)-6,0),VLOOKUP($A143,未改造信息!$A$2:$AQ$1002,COLUMN(AH142)-6,0))</f>
        <v>40</v>
      </c>
      <c r="AI143" s="442">
        <f>IF($H143="已改造",VLOOKUP($A143+1000,改造信息!$A$2:$AQ$1002,COLUMN(AI142)-6,0),VLOOKUP($A143,未改造信息!$A$2:$AQ$1002,COLUMN(AI142)-6,0))</f>
        <v>70</v>
      </c>
      <c r="AJ143" s="442">
        <f>IF($H143="已改造",VLOOKUP($A143+1000,改造信息!$A$2:$AQ$1002,COLUMN(AJ142)-6,0),VLOOKUP($A143,未改造信息!$A$2:$AQ$1002,COLUMN(AJ142)-6,0))</f>
        <v>1.28</v>
      </c>
      <c r="AK143" s="442">
        <f>IF($H143="已改造",VLOOKUP($A143+1000,改造信息!$A$2:$AQ$1002,COLUMN(AK142)-6,0),VLOOKUP($A143,未改造信息!$A$2:$AQ$1002,COLUMN(AK142)-6,0))</f>
        <v>2.4</v>
      </c>
      <c r="AL143" s="442">
        <f>IF($H143="已改造",VLOOKUP($A143+1000,改造信息!$A$2:$AQ$1002,COLUMN(AL142)-6,0),VLOOKUP($A143,未改造信息!$A$2:$AQ$1002,COLUMN(AL142)-6,0))</f>
        <v>0.625</v>
      </c>
      <c r="AM143" s="445" t="s">
        <v>92</v>
      </c>
      <c r="AN143" s="445" t="s">
        <v>92</v>
      </c>
      <c r="AO143" s="442">
        <f>IF($H143="已改造",VLOOKUP($A143+1000,改造信息!$A$2:$AQ$1002,COLUMN(AO142)-8,0),VLOOKUP($A143,未改造信息!$A$2:$AQ$1002,COLUMN(AO142)-8,0))</f>
        <v>30</v>
      </c>
      <c r="AP143" s="442">
        <f>IF($H143="已改造",VLOOKUP($A143+1000,改造信息!$A$2:$AQ$1002,COLUMN(AP142)-8,0),VLOOKUP($A143,未改造信息!$A$2:$AQ$1002,COLUMN(AP142)-8,0))</f>
        <v>40</v>
      </c>
      <c r="AQ143" s="442">
        <f>IF($H143="已改造",VLOOKUP($A143+1000,改造信息!$A$2:$AQ$1002,COLUMN(AQ142)-8,0),VLOOKUP($A143,未改造信息!$A$2:$AQ$1002,COLUMN(AQ142)-8,0))</f>
        <v>30</v>
      </c>
      <c r="AR143" s="442">
        <f>IF($H143="已改造",VLOOKUP($A143+1000,改造信息!$A$2:$AQ$1002,COLUMN(AR142)-8,0),VLOOKUP($A143,未改造信息!$A$2:$AQ$1002,COLUMN(AR142)-8,0))</f>
        <v>0</v>
      </c>
      <c r="AS143" s="442">
        <f>IF($H143="已改造",VLOOKUP($A143+1000,改造信息!$A$2:$AQ$1002,COLUMN(AS142)-8,0),VLOOKUP($A143,未改造信息!$A$2:$AQ$1002,COLUMN(AS142)-8,0))</f>
        <v>38</v>
      </c>
      <c r="AT143" s="442">
        <f>IF($H143="已改造",VLOOKUP($A143+1000,改造信息!$A$2:$AQ$1002,COLUMN(AT142)-8,0),VLOOKUP($A143,未改造信息!$A$2:$AQ$1002,COLUMN(AT142)-8,0))</f>
        <v>0</v>
      </c>
      <c r="AU143" s="442">
        <f>IF($H143="已改造",VLOOKUP($A143+1000,改造信息!$A$2:$AQ$1002,COLUMN(AU142)-8,0),VLOOKUP($A143,未改造信息!$A$2:$AQ$1002,COLUMN(AU142)-8,0))</f>
        <v>17</v>
      </c>
      <c r="AV143" s="442">
        <f>IF($H143="已改造",VLOOKUP($A143+1000,改造信息!$A$2:$AQ$1002,COLUMN(AV142)-8,0),VLOOKUP($A143,未改造信息!$A$2:$AQ$1002,COLUMN(AV142)-8,0))</f>
        <v>26</v>
      </c>
      <c r="AW143" s="445" t="s">
        <v>92</v>
      </c>
      <c r="AX143" s="445" t="s">
        <v>92</v>
      </c>
      <c r="AY143" s="442">
        <f>IF($H143="已改造",VLOOKUP($A143+1000,改造信息!$A$2:$AQ$1002,COLUMN(AY142)-10,0),VLOOKUP($A143,未改造信息!$A$2:$AQ$1002,COLUMN(AY142)-10,0))</f>
        <v>0</v>
      </c>
      <c r="AZ143" s="442">
        <f>IF($H143="已改造",VLOOKUP($A143+1000,改造信息!$A$2:$AQ$1002,COLUMN(AZ142)-10,0),VLOOKUP($A143,未改造信息!$A$2:$AQ$1002,COLUMN(AZ142)-10,0))</f>
        <v>0</v>
      </c>
      <c r="BA143" s="445" t="s">
        <v>92</v>
      </c>
      <c r="BB143" s="445" t="s">
        <v>92</v>
      </c>
      <c r="BC143" s="446" t="str">
        <f>IF($H143="尚未改造",VLOOKUP($A143,未改造信息!$A$2:$AQ$1002,COLUMN(BC142)-12,0),"0")</f>
        <v>等级40|巡洋核心6|油400|弹250|钢500</v>
      </c>
      <c r="BD143" s="442">
        <f>VLOOKUP($A143,未改造信息!$A$2:$BA$1002,COLUMN(BD142)-12,0)</f>
        <v>0</v>
      </c>
      <c r="BE143" s="442" t="s">
        <v>94</v>
      </c>
      <c r="BF143" s="445" t="s">
        <v>92</v>
      </c>
      <c r="BG143" s="445" t="s">
        <v>92</v>
      </c>
      <c r="BH143" s="446"/>
      <c r="BI143" s="442"/>
      <c r="BK143" s="446"/>
      <c r="BL143" s="442"/>
      <c r="BN143" s="446"/>
      <c r="BO143" s="442"/>
      <c r="BQ143" s="445" t="s">
        <v>92</v>
      </c>
      <c r="BR143" s="442"/>
      <c r="BS143" s="442"/>
      <c r="BT143" s="442"/>
      <c r="BU143" s="442"/>
      <c r="BV143" s="442"/>
    </row>
    <row r="144" spans="1:74">
      <c r="A144" s="442">
        <v>143</v>
      </c>
      <c r="B144" s="442" t="str">
        <f>IF($H144="已改造",VLOOKUP($A144+1000,改造信息!$A$2:$AQ$1002,COLUMN(B143),0),VLOOKUP($A144,未改造信息!$A$2:$AQ$1002,COLUMN(B143),0))</f>
        <v>U</v>
      </c>
      <c r="C144" s="442" t="str">
        <f>IF($H144="已改造",VLOOKUP($A144+1000,改造信息!$A$2:$AQ$1002,COLUMN(C143),0),VLOOKUP($A144,未改造信息!$A$2:$AQ$1002,COLUMN(C143),0))</f>
        <v>重巡洋舰</v>
      </c>
      <c r="D144" s="442">
        <f>IF($H144="已改造",VLOOKUP($A144+1000,改造信息!$A$2:$AQ$1002,COLUMN(D143),0),VLOOKUP($A144,未改造信息!$A$2:$AQ$1002,COLUMN(D143),0))</f>
        <v>3</v>
      </c>
      <c r="E144" s="442" t="str">
        <f>IF($H144="已改造",VLOOKUP($A144+1000,改造信息!$A$2:$AQ$1002,COLUMN(E143),0),VLOOKUP($A144,未改造信息!$A$2:$AQ$1002,COLUMN(E143),0))</f>
        <v>新奥尔良</v>
      </c>
      <c r="F144" s="442" t="str">
        <f>VLOOKUP(A144,未改造信息!$A$2:$F$1000,COLUMN(F143),0)</f>
        <v>未拥有</v>
      </c>
      <c r="H144" s="442" t="str">
        <f>IF(COUNTIF(改造信息!$A$2:$A$196,A144+1000),IF(VLOOKUP(A144+1000,改造信息!$A$2:$F$502,6,0)="已拥有","已改造","尚未改造"),"未开放改造")</f>
        <v>尚未改造</v>
      </c>
      <c r="I144" s="442" t="str">
        <f t="shared" si="2"/>
        <v>E3~E4 打捞可获取</v>
      </c>
      <c r="J144" s="445" t="s">
        <v>92</v>
      </c>
      <c r="K144" s="442" t="str">
        <f>IF($H144="已改造",VLOOKUP($A144+1000,改造信息!$A$2:$AQ$1002,COLUMN(K143)-4,0),VLOOKUP($A144,未改造信息!$A$2:$AQ$1002,COLUMN(K143)-4,0))</f>
        <v>护卫舰</v>
      </c>
      <c r="L144" s="442" t="str">
        <f>IF($H144="已改造",VLOOKUP($A144+1000,改造信息!$A$2:$AQ$1002,COLUMN(L143)-4,0),VLOOKUP($A144,未改造信息!$A$2:$AQ$1002,COLUMN(L143)-4,0))</f>
        <v>中型舰</v>
      </c>
      <c r="M144" s="442">
        <f>IF($H144="已改造",VLOOKUP($A144+1000,改造信息!$A$2:$AQ$1002,COLUMN(M143)-4,0),VLOOKUP($A144,未改造信息!$A$2:$AQ$1002,COLUMN(M143)-4,0))</f>
        <v>2</v>
      </c>
      <c r="N144" s="442">
        <f>IF($H144="已改造",VLOOKUP($A144+1000,改造信息!$A$2:$AQ$1002,COLUMN(N143)-4,0),VLOOKUP($A144,未改造信息!$A$2:$AQ$1002,COLUMN(N143)-4,0))</f>
        <v>2</v>
      </c>
      <c r="O144" s="442">
        <f>IF($H144="已改造",VLOOKUP($A144+1000,改造信息!$A$2:$AQ$1002,COLUMN(O143)-4,0),VLOOKUP($A144,未改造信息!$A$2:$AQ$1002,COLUMN(O143)-4,0))</f>
        <v>43</v>
      </c>
      <c r="P144" s="442">
        <f>IF($H144="已改造",VLOOKUP($A144+1000,改造信息!$A$2:$AQ$1002,COLUMN(P143)-4,0),VLOOKUP($A144,未改造信息!$A$2:$AQ$1002,COLUMN(P143)-4,0))</f>
        <v>1</v>
      </c>
      <c r="Q144" s="442">
        <f>IF($H144="已改造",VLOOKUP($A144+1000,改造信息!$A$2:$AQ$1002,COLUMN(Q143)-4,0),VLOOKUP($A144,未改造信息!$A$2:$AQ$1002,COLUMN(Q143)-4,0))</f>
        <v>63</v>
      </c>
      <c r="R144" s="442">
        <f>IF($H144="已改造",VLOOKUP($A144+1000,改造信息!$A$2:$AQ$1002,COLUMN(R143)-4,0),VLOOKUP($A144,未改造信息!$A$2:$AQ$1002,COLUMN(R143)-4,0))</f>
        <v>52</v>
      </c>
      <c r="S144" s="442">
        <f>IF($H144="已改造",VLOOKUP($A144+1000,改造信息!$A$2:$AQ$1002,COLUMN(S143)-4,0),VLOOKUP($A144,未改造信息!$A$2:$AQ$1002,COLUMN(S143)-4,0))</f>
        <v>0</v>
      </c>
      <c r="T144" s="442">
        <f>IF($H144="已改造",VLOOKUP($A144+1000,改造信息!$A$2:$AQ$1002,COLUMN(T143)-4,0),VLOOKUP($A144,未改造信息!$A$2:$AQ$1002,COLUMN(T143)-4,0))</f>
        <v>65</v>
      </c>
      <c r="U144" s="442">
        <f>IF($H144="已改造",VLOOKUP($A144+1000,改造信息!$A$2:$AQ$1002,COLUMN(U143)-4,0),VLOOKUP($A144,未改造信息!$A$2:$AQ$1002,COLUMN(U143)-4,0))</f>
        <v>0</v>
      </c>
      <c r="V144" s="442">
        <f>IF($H144="已改造",VLOOKUP($A144+1000,改造信息!$A$2:$AQ$1002,COLUMN(V143)-4,0),VLOOKUP($A144,未改造信息!$A$2:$AQ$1002,COLUMN(V143)-4,0))</f>
        <v>53</v>
      </c>
      <c r="W144" s="442">
        <f>IF($H144="已改造",VLOOKUP($A144+1000,改造信息!$A$2:$AQ$1002,COLUMN(W143)-4,0),VLOOKUP($A144,未改造信息!$A$2:$AQ$1002,COLUMN(W143)-4,0))</f>
        <v>75</v>
      </c>
      <c r="X144" s="442">
        <f>IF($H144="已改造",VLOOKUP($A144+1000,改造信息!$A$2:$AQ$1002,COLUMN(X143)-4,0),VLOOKUP($A144,未改造信息!$A$2:$AQ$1002,COLUMN(X143)-4,0))</f>
        <v>91</v>
      </c>
      <c r="Y144" s="442">
        <f>IF($H144="已改造",VLOOKUP($A144+1000,改造信息!$A$2:$AQ$1002,COLUMN(Y143)-4,0),VLOOKUP($A144,未改造信息!$A$2:$AQ$1002,COLUMN(Y143)-4,0))</f>
        <v>12</v>
      </c>
      <c r="Z144" s="442">
        <f>IF($H144="已改造",VLOOKUP($A144+1000,改造信息!$A$2:$AQ$1002,COLUMN(Z143)-4,0),VLOOKUP($A144,未改造信息!$A$2:$AQ$1002,COLUMN(Z143)-4,0))</f>
        <v>32.7</v>
      </c>
      <c r="AA144" s="442" t="str">
        <f>IF($H144="已改造",VLOOKUP($A144+1000,改造信息!$A$2:$AQ$1002,COLUMN(AA143)-4,0),VLOOKUP($A144,未改造信息!$A$2:$AQ$1002,COLUMN(AA143)-4,0))</f>
        <v>中</v>
      </c>
      <c r="AB144" s="442" t="str">
        <f>IF($H144="已改造",VLOOKUP($A144+1000,改造信息!$A$2:$AQ$1002,COLUMN(AB143)-4,0),VLOOKUP($A144,未改造信息!$A$2:$AQ$1002,COLUMN(AB143)-4,0))</f>
        <v>[2,2,2]</v>
      </c>
      <c r="AC144" s="442">
        <f>IF($H144="已改造",VLOOKUP($A144+1000,改造信息!$A$2:$AQ$1002,COLUMN(AC143)-4,0),VLOOKUP($A144,未改造信息!$A$2:$AQ$1002,COLUMN(AC143)-4,0))</f>
        <v>6</v>
      </c>
      <c r="AD144" s="442">
        <f>IF($H144="已改造",VLOOKUP($A144+1000,改造信息!$A$2:$AQ$1002,COLUMN(AD143)-4,0),VLOOKUP($A144,未改造信息!$A$2:$AQ$1002,COLUMN(AD143)-4,0))</f>
        <v>3</v>
      </c>
      <c r="AE144" s="446" t="str">
        <f>IF($H144="已改造",VLOOKUP($A144+1000,改造信息!$A$2:$AQ$1002,COLUMN(AE143)-4,0),VLOOKUP($A144,未改造信息!$A$2:$AQ$1002,COLUMN(AE143)-4,0))</f>
        <v>U国三联8英寸炮</v>
      </c>
      <c r="AF144" s="445" t="s">
        <v>92</v>
      </c>
      <c r="AG144" s="445" t="s">
        <v>92</v>
      </c>
      <c r="AH144" s="442">
        <f>IF($H144="已改造",VLOOKUP($A144+1000,改造信息!$A$2:$AQ$1002,COLUMN(AH143)-6,0),VLOOKUP($A144,未改造信息!$A$2:$AQ$1002,COLUMN(AH143)-6,0))</f>
        <v>40</v>
      </c>
      <c r="AI144" s="442">
        <f>IF($H144="已改造",VLOOKUP($A144+1000,改造信息!$A$2:$AQ$1002,COLUMN(AI143)-6,0),VLOOKUP($A144,未改造信息!$A$2:$AQ$1002,COLUMN(AI143)-6,0))</f>
        <v>70</v>
      </c>
      <c r="AJ144" s="442">
        <f>IF($H144="已改造",VLOOKUP($A144+1000,改造信息!$A$2:$AQ$1002,COLUMN(AJ143)-6,0),VLOOKUP($A144,未改造信息!$A$2:$AQ$1002,COLUMN(AJ143)-6,0))</f>
        <v>1.28</v>
      </c>
      <c r="AK144" s="442">
        <f>IF($H144="已改造",VLOOKUP($A144+1000,改造信息!$A$2:$AQ$1002,COLUMN(AK143)-6,0),VLOOKUP($A144,未改造信息!$A$2:$AQ$1002,COLUMN(AK143)-6,0))</f>
        <v>2.4</v>
      </c>
      <c r="AL144" s="442">
        <f>IF($H144="已改造",VLOOKUP($A144+1000,改造信息!$A$2:$AQ$1002,COLUMN(AL143)-6,0),VLOOKUP($A144,未改造信息!$A$2:$AQ$1002,COLUMN(AL143)-6,0))</f>
        <v>0.625</v>
      </c>
      <c r="AM144" s="445" t="s">
        <v>92</v>
      </c>
      <c r="AN144" s="445" t="s">
        <v>92</v>
      </c>
      <c r="AO144" s="442">
        <f>IF($H144="已改造",VLOOKUP($A144+1000,改造信息!$A$2:$AQ$1002,COLUMN(AO143)-8,0),VLOOKUP($A144,未改造信息!$A$2:$AQ$1002,COLUMN(AO143)-8,0))</f>
        <v>30</v>
      </c>
      <c r="AP144" s="442">
        <f>IF($H144="已改造",VLOOKUP($A144+1000,改造信息!$A$2:$AQ$1002,COLUMN(AP143)-8,0),VLOOKUP($A144,未改造信息!$A$2:$AQ$1002,COLUMN(AP143)-8,0))</f>
        <v>40</v>
      </c>
      <c r="AQ144" s="442">
        <f>IF($H144="已改造",VLOOKUP($A144+1000,改造信息!$A$2:$AQ$1002,COLUMN(AQ143)-8,0),VLOOKUP($A144,未改造信息!$A$2:$AQ$1002,COLUMN(AQ143)-8,0))</f>
        <v>30</v>
      </c>
      <c r="AR144" s="442">
        <f>IF($H144="已改造",VLOOKUP($A144+1000,改造信息!$A$2:$AQ$1002,COLUMN(AR143)-8,0),VLOOKUP($A144,未改造信息!$A$2:$AQ$1002,COLUMN(AR143)-8,0))</f>
        <v>0</v>
      </c>
      <c r="AS144" s="442">
        <f>IF($H144="已改造",VLOOKUP($A144+1000,改造信息!$A$2:$AQ$1002,COLUMN(AS143)-8,0),VLOOKUP($A144,未改造信息!$A$2:$AQ$1002,COLUMN(AS143)-8,0))</f>
        <v>38</v>
      </c>
      <c r="AT144" s="442">
        <f>IF($H144="已改造",VLOOKUP($A144+1000,改造信息!$A$2:$AQ$1002,COLUMN(AT143)-8,0),VLOOKUP($A144,未改造信息!$A$2:$AQ$1002,COLUMN(AT143)-8,0))</f>
        <v>0</v>
      </c>
      <c r="AU144" s="442">
        <f>IF($H144="已改造",VLOOKUP($A144+1000,改造信息!$A$2:$AQ$1002,COLUMN(AU143)-8,0),VLOOKUP($A144,未改造信息!$A$2:$AQ$1002,COLUMN(AU143)-8,0))</f>
        <v>16</v>
      </c>
      <c r="AV144" s="442">
        <f>IF($H144="已改造",VLOOKUP($A144+1000,改造信息!$A$2:$AQ$1002,COLUMN(AV143)-8,0),VLOOKUP($A144,未改造信息!$A$2:$AQ$1002,COLUMN(AV143)-8,0))</f>
        <v>23</v>
      </c>
      <c r="AW144" s="445" t="s">
        <v>92</v>
      </c>
      <c r="AX144" s="445" t="s">
        <v>92</v>
      </c>
      <c r="AY144" s="442">
        <f>IF($H144="已改造",VLOOKUP($A144+1000,改造信息!$A$2:$AQ$1002,COLUMN(AY143)-10,0),VLOOKUP($A144,未改造信息!$A$2:$AQ$1002,COLUMN(AY143)-10,0))</f>
        <v>0</v>
      </c>
      <c r="AZ144" s="442">
        <f>IF($H144="已改造",VLOOKUP($A144+1000,改造信息!$A$2:$AQ$1002,COLUMN(AZ143)-10,0),VLOOKUP($A144,未改造信息!$A$2:$AQ$1002,COLUMN(AZ143)-10,0))</f>
        <v>0</v>
      </c>
      <c r="BA144" s="445" t="s">
        <v>92</v>
      </c>
      <c r="BB144" s="445" t="s">
        <v>92</v>
      </c>
      <c r="BC144" s="446" t="str">
        <f>IF($H144="尚未改造",VLOOKUP($A144,未改造信息!$A$2:$AQ$1002,COLUMN(BC143)-12,0),"0")</f>
        <v>等级42|巡洋核心5|油300|弹200|钢500</v>
      </c>
      <c r="BD144" s="442">
        <f>VLOOKUP($A144,未改造信息!$A$2:$BA$1002,COLUMN(BD143)-12,0)</f>
        <v>0</v>
      </c>
      <c r="BE144" s="442" t="s">
        <v>99</v>
      </c>
      <c r="BF144" s="445" t="s">
        <v>92</v>
      </c>
      <c r="BG144" s="445" t="s">
        <v>92</v>
      </c>
      <c r="BH144" s="446"/>
      <c r="BI144" s="442"/>
      <c r="BK144" s="446"/>
      <c r="BL144" s="442"/>
      <c r="BN144" s="446"/>
      <c r="BO144" s="442"/>
      <c r="BQ144" s="445" t="s">
        <v>92</v>
      </c>
      <c r="BR144" s="442"/>
      <c r="BS144" s="442"/>
      <c r="BT144" s="442"/>
      <c r="BU144" s="442"/>
      <c r="BV144" s="442"/>
    </row>
    <row r="145" spans="1:74">
      <c r="A145" s="442">
        <v>144</v>
      </c>
      <c r="B145" s="442" t="str">
        <f>IF($H145="已改造",VLOOKUP($A145+1000,改造信息!$A$2:$AQ$1002,COLUMN(B144),0),VLOOKUP($A145,未改造信息!$A$2:$AQ$1002,COLUMN(B144),0))</f>
        <v>S</v>
      </c>
      <c r="C145" s="442" t="str">
        <f>IF($H145="已改造",VLOOKUP($A145+1000,改造信息!$A$2:$AQ$1002,COLUMN(C144),0),VLOOKUP($A145,未改造信息!$A$2:$AQ$1002,COLUMN(C144),0))</f>
        <v>轻巡洋舰</v>
      </c>
      <c r="D145" s="442">
        <f>IF($H145="已改造",VLOOKUP($A145+1000,改造信息!$A$2:$AQ$1002,COLUMN(D144),0),VLOOKUP($A145,未改造信息!$A$2:$AQ$1002,COLUMN(D144),0))</f>
        <v>4</v>
      </c>
      <c r="E145" s="442" t="str">
        <f>IF($H145="已改造",VLOOKUP($A145+1000,改造信息!$A$2:$AQ$1002,COLUMN(E144),0),VLOOKUP($A145,未改造信息!$A$2:$AQ$1002,COLUMN(E144),0))</f>
        <v>基洛夫</v>
      </c>
      <c r="F145" s="442" t="str">
        <f>VLOOKUP(A145,未改造信息!$A$2:$F$1000,COLUMN(F144),0)</f>
        <v>未拥有</v>
      </c>
      <c r="H145" s="442" t="str">
        <f>IF(COUNTIF(改造信息!$A$2:$A$196,A145+1000),IF(VLOOKUP(A145+1000,改造信息!$A$2:$F$502,6,0)="已拥有","已改造","尚未改造"),"未开放改造")</f>
        <v>未开放改造</v>
      </c>
      <c r="I145" s="442" t="str">
        <f t="shared" si="2"/>
        <v>E3~E4 可建造</v>
      </c>
      <c r="J145" s="445" t="s">
        <v>92</v>
      </c>
      <c r="K145" s="442" t="str">
        <f>IF($H145="已改造",VLOOKUP($A145+1000,改造信息!$A$2:$AQ$1002,COLUMN(K144)-4,0),VLOOKUP($A145,未改造信息!$A$2:$AQ$1002,COLUMN(K144)-4,0))</f>
        <v>护卫舰</v>
      </c>
      <c r="L145" s="442" t="str">
        <f>IF($H145="已改造",VLOOKUP($A145+1000,改造信息!$A$2:$AQ$1002,COLUMN(L144)-4,0),VLOOKUP($A145,未改造信息!$A$2:$AQ$1002,COLUMN(L144)-4,0))</f>
        <v>中型舰</v>
      </c>
      <c r="M145" s="442">
        <f>IF($H145="已改造",VLOOKUP($A145+1000,改造信息!$A$2:$AQ$1002,COLUMN(M144)-4,0),VLOOKUP($A145,未改造信息!$A$2:$AQ$1002,COLUMN(M144)-4,0))</f>
        <v>1</v>
      </c>
      <c r="N145" s="442">
        <f>IF($H145="已改造",VLOOKUP($A145+1000,改造信息!$A$2:$AQ$1002,COLUMN(N144)-4,0),VLOOKUP($A145,未改造信息!$A$2:$AQ$1002,COLUMN(N144)-4,0))</f>
        <v>2</v>
      </c>
      <c r="O145" s="442">
        <f>IF($H145="已改造",VLOOKUP($A145+1000,改造信息!$A$2:$AQ$1002,COLUMN(O144)-4,0),VLOOKUP($A145,未改造信息!$A$2:$AQ$1002,COLUMN(O144)-4,0))</f>
        <v>29</v>
      </c>
      <c r="P145" s="442">
        <f>IF($H145="已改造",VLOOKUP($A145+1000,改造信息!$A$2:$AQ$1002,COLUMN(P144)-4,0),VLOOKUP($A145,未改造信息!$A$2:$AQ$1002,COLUMN(P144)-4,0))</f>
        <v>-1</v>
      </c>
      <c r="Q145" s="442">
        <f>IF($H145="已改造",VLOOKUP($A145+1000,改造信息!$A$2:$AQ$1002,COLUMN(Q144)-4,0),VLOOKUP($A145,未改造信息!$A$2:$AQ$1002,COLUMN(Q144)-4,0))</f>
        <v>55</v>
      </c>
      <c r="R145" s="442">
        <f>IF($H145="已改造",VLOOKUP($A145+1000,改造信息!$A$2:$AQ$1002,COLUMN(R144)-4,0),VLOOKUP($A145,未改造信息!$A$2:$AQ$1002,COLUMN(R144)-4,0))</f>
        <v>46</v>
      </c>
      <c r="S145" s="442">
        <f>IF($H145="已改造",VLOOKUP($A145+1000,改造信息!$A$2:$AQ$1002,COLUMN(S144)-4,0),VLOOKUP($A145,未改造信息!$A$2:$AQ$1002,COLUMN(S144)-4,0))</f>
        <v>50</v>
      </c>
      <c r="T145" s="442">
        <f>IF($H145="已改造",VLOOKUP($A145+1000,改造信息!$A$2:$AQ$1002,COLUMN(T144)-4,0),VLOOKUP($A145,未改造信息!$A$2:$AQ$1002,COLUMN(T144)-4,0))</f>
        <v>54</v>
      </c>
      <c r="U145" s="442">
        <f>IF($H145="已改造",VLOOKUP($A145+1000,改造信息!$A$2:$AQ$1002,COLUMN(U144)-4,0),VLOOKUP($A145,未改造信息!$A$2:$AQ$1002,COLUMN(U144)-4,0))</f>
        <v>64</v>
      </c>
      <c r="V145" s="442">
        <f>IF($H145="已改造",VLOOKUP($A145+1000,改造信息!$A$2:$AQ$1002,COLUMN(V144)-4,0),VLOOKUP($A145,未改造信息!$A$2:$AQ$1002,COLUMN(V144)-4,0))</f>
        <v>21</v>
      </c>
      <c r="W145" s="442">
        <f>IF($H145="已改造",VLOOKUP($A145+1000,改造信息!$A$2:$AQ$1002,COLUMN(W144)-4,0),VLOOKUP($A145,未改造信息!$A$2:$AQ$1002,COLUMN(W144)-4,0))</f>
        <v>77</v>
      </c>
      <c r="X145" s="442">
        <f>IF($H145="已改造",VLOOKUP($A145+1000,改造信息!$A$2:$AQ$1002,COLUMN(X144)-4,0),VLOOKUP($A145,未改造信息!$A$2:$AQ$1002,COLUMN(X144)-4,0))</f>
        <v>91</v>
      </c>
      <c r="Y145" s="442">
        <f>IF($H145="已改造",VLOOKUP($A145+1000,改造信息!$A$2:$AQ$1002,COLUMN(Y144)-4,0),VLOOKUP($A145,未改造信息!$A$2:$AQ$1002,COLUMN(Y144)-4,0))</f>
        <v>27</v>
      </c>
      <c r="Z145" s="442">
        <f>IF($H145="已改造",VLOOKUP($A145+1000,改造信息!$A$2:$AQ$1002,COLUMN(Z144)-4,0),VLOOKUP($A145,未改造信息!$A$2:$AQ$1002,COLUMN(Z144)-4,0))</f>
        <v>36</v>
      </c>
      <c r="AA145" s="442" t="str">
        <f>IF($H145="已改造",VLOOKUP($A145+1000,改造信息!$A$2:$AQ$1002,COLUMN(AA144)-4,0),VLOOKUP($A145,未改造信息!$A$2:$AQ$1002,COLUMN(AA144)-4,0))</f>
        <v>中</v>
      </c>
      <c r="AB145" s="442" t="str">
        <f>IF($H145="已改造",VLOOKUP($A145+1000,改造信息!$A$2:$AQ$1002,COLUMN(AB144)-4,0),VLOOKUP($A145,未改造信息!$A$2:$AQ$1002,COLUMN(AB144)-4,0))</f>
        <v>[2,2,2]</v>
      </c>
      <c r="AC145" s="442">
        <f>IF($H145="已改造",VLOOKUP($A145+1000,改造信息!$A$2:$AQ$1002,COLUMN(AC144)-4,0),VLOOKUP($A145,未改造信息!$A$2:$AQ$1002,COLUMN(AC144)-4,0))</f>
        <v>6</v>
      </c>
      <c r="AD145" s="442">
        <f>IF($H145="已改造",VLOOKUP($A145+1000,改造信息!$A$2:$AQ$1002,COLUMN(AD144)-4,0),VLOOKUP($A145,未改造信息!$A$2:$AQ$1002,COLUMN(AD144)-4,0))</f>
        <v>3</v>
      </c>
      <c r="AE145" s="446" t="str">
        <f>IF($H145="已改造",VLOOKUP($A145+1000,改造信息!$A$2:$AQ$1002,COLUMN(AE144)-4,0),VLOOKUP($A145,未改造信息!$A$2:$AQ$1002,COLUMN(AE144)-4,0))</f>
        <v>S国三联180毫米炮|Бе-4舰载侦察机</v>
      </c>
      <c r="AF145" s="445" t="s">
        <v>92</v>
      </c>
      <c r="AG145" s="445" t="s">
        <v>92</v>
      </c>
      <c r="AH145" s="442">
        <f>IF($H145="已改造",VLOOKUP($A145+1000,改造信息!$A$2:$AQ$1002,COLUMN(AH144)-6,0),VLOOKUP($A145,未改造信息!$A$2:$AQ$1002,COLUMN(AH144)-6,0))</f>
        <v>20</v>
      </c>
      <c r="AI145" s="442">
        <f>IF($H145="已改造",VLOOKUP($A145+1000,改造信息!$A$2:$AQ$1002,COLUMN(AI144)-6,0),VLOOKUP($A145,未改造信息!$A$2:$AQ$1002,COLUMN(AI144)-6,0))</f>
        <v>25</v>
      </c>
      <c r="AJ145" s="442">
        <f>IF($H145="已改造",VLOOKUP($A145+1000,改造信息!$A$2:$AQ$1002,COLUMN(AJ144)-6,0),VLOOKUP($A145,未改造信息!$A$2:$AQ$1002,COLUMN(AJ144)-6,0))</f>
        <v>0.8</v>
      </c>
      <c r="AK145" s="442">
        <f>IF($H145="已改造",VLOOKUP($A145+1000,改造信息!$A$2:$AQ$1002,COLUMN(AK144)-6,0),VLOOKUP($A145,未改造信息!$A$2:$AQ$1002,COLUMN(AK144)-6,0))</f>
        <v>1.5</v>
      </c>
      <c r="AL145" s="442">
        <f>IF($H145="已改造",VLOOKUP($A145+1000,改造信息!$A$2:$AQ$1002,COLUMN(AL144)-6,0),VLOOKUP($A145,未改造信息!$A$2:$AQ$1002,COLUMN(AL144)-6,0))</f>
        <v>0.5</v>
      </c>
      <c r="AM145" s="445" t="s">
        <v>92</v>
      </c>
      <c r="AN145" s="445" t="s">
        <v>92</v>
      </c>
      <c r="AO145" s="442">
        <f>IF($H145="已改造",VLOOKUP($A145+1000,改造信息!$A$2:$AQ$1002,COLUMN(AO144)-8,0),VLOOKUP($A145,未改造信息!$A$2:$AQ$1002,COLUMN(AO144)-8,0))</f>
        <v>10</v>
      </c>
      <c r="AP145" s="442">
        <f>IF($H145="已改造",VLOOKUP($A145+1000,改造信息!$A$2:$AQ$1002,COLUMN(AP144)-8,0),VLOOKUP($A145,未改造信息!$A$2:$AQ$1002,COLUMN(AP144)-8,0))</f>
        <v>16</v>
      </c>
      <c r="AQ145" s="442">
        <f>IF($H145="已改造",VLOOKUP($A145+1000,改造信息!$A$2:$AQ$1002,COLUMN(AQ144)-8,0),VLOOKUP($A145,未改造信息!$A$2:$AQ$1002,COLUMN(AQ144)-8,0))</f>
        <v>10</v>
      </c>
      <c r="AR145" s="442">
        <f>IF($H145="已改造",VLOOKUP($A145+1000,改造信息!$A$2:$AQ$1002,COLUMN(AR144)-8,0),VLOOKUP($A145,未改造信息!$A$2:$AQ$1002,COLUMN(AR144)-8,0))</f>
        <v>0</v>
      </c>
      <c r="AS145" s="442">
        <f>IF($H145="已改造",VLOOKUP($A145+1000,改造信息!$A$2:$AQ$1002,COLUMN(AS144)-8,0),VLOOKUP($A145,未改造信息!$A$2:$AQ$1002,COLUMN(AS144)-8,0))</f>
        <v>15</v>
      </c>
      <c r="AT145" s="442">
        <f>IF($H145="已改造",VLOOKUP($A145+1000,改造信息!$A$2:$AQ$1002,COLUMN(AT144)-8,0),VLOOKUP($A145,未改造信息!$A$2:$AQ$1002,COLUMN(AT144)-8,0))</f>
        <v>10</v>
      </c>
      <c r="AU145" s="442">
        <f>IF($H145="已改造",VLOOKUP($A145+1000,改造信息!$A$2:$AQ$1002,COLUMN(AU144)-8,0),VLOOKUP($A145,未改造信息!$A$2:$AQ$1002,COLUMN(AU144)-8,0))</f>
        <v>13</v>
      </c>
      <c r="AV145" s="442">
        <f>IF($H145="已改造",VLOOKUP($A145+1000,改造信息!$A$2:$AQ$1002,COLUMN(AV144)-8,0),VLOOKUP($A145,未改造信息!$A$2:$AQ$1002,COLUMN(AV144)-8,0))</f>
        <v>12</v>
      </c>
      <c r="AW145" s="445" t="s">
        <v>92</v>
      </c>
      <c r="AX145" s="445" t="s">
        <v>92</v>
      </c>
      <c r="AY145" s="442">
        <f>IF($H145="已改造",VLOOKUP($A145+1000,改造信息!$A$2:$AQ$1002,COLUMN(AY144)-10,0),VLOOKUP($A145,未改造信息!$A$2:$AQ$1002,COLUMN(AY144)-10,0))</f>
        <v>0</v>
      </c>
      <c r="AZ145" s="442">
        <f>IF($H145="已改造",VLOOKUP($A145+1000,改造信息!$A$2:$AQ$1002,COLUMN(AZ144)-10,0),VLOOKUP($A145,未改造信息!$A$2:$AQ$1002,COLUMN(AZ144)-10,0))</f>
        <v>0</v>
      </c>
      <c r="BA145" s="445" t="s">
        <v>92</v>
      </c>
      <c r="BB145" s="445" t="s">
        <v>92</v>
      </c>
      <c r="BC145" s="442" t="str">
        <f>IF($H145="尚未改造",VLOOKUP($A145,未改造信息!$A$2:$AQ$1002,COLUMN(BC144)-12,0),"0")</f>
        <v>0</v>
      </c>
      <c r="BD145" s="450">
        <f>VLOOKUP($A145,未改造信息!$A$2:$BA$1002,COLUMN(BD144)-12,0)</f>
        <v>0.0520833333333333</v>
      </c>
      <c r="BE145" s="442" t="s">
        <v>107</v>
      </c>
      <c r="BF145" s="445" t="s">
        <v>92</v>
      </c>
      <c r="BG145" s="445" t="s">
        <v>92</v>
      </c>
      <c r="BH145" s="442"/>
      <c r="BI145" s="450"/>
      <c r="BK145" s="442"/>
      <c r="BL145" s="450"/>
      <c r="BN145" s="442"/>
      <c r="BO145" s="450"/>
      <c r="BQ145" s="445" t="s">
        <v>92</v>
      </c>
      <c r="BR145" s="442"/>
      <c r="BS145" s="442"/>
      <c r="BT145" s="442"/>
      <c r="BU145" s="442"/>
      <c r="BV145" s="442"/>
    </row>
    <row r="146" spans="1:74">
      <c r="A146" s="442">
        <v>145</v>
      </c>
      <c r="B146" s="442" t="str">
        <f>IF($H146="已改造",VLOOKUP($A146+1000,改造信息!$A$2:$AQ$1002,COLUMN(B145),0),VLOOKUP($A146,未改造信息!$A$2:$AQ$1002,COLUMN(B145),0))</f>
        <v>J</v>
      </c>
      <c r="C146" s="442" t="str">
        <f>IF($H146="已改造",VLOOKUP($A146+1000,改造信息!$A$2:$AQ$1002,COLUMN(C145),0),VLOOKUP($A146,未改造信息!$A$2:$AQ$1002,COLUMN(C145),0))</f>
        <v>轻巡洋舰</v>
      </c>
      <c r="D146" s="442">
        <f>IF($H146="已改造",VLOOKUP($A146+1000,改造信息!$A$2:$AQ$1002,COLUMN(D145),0),VLOOKUP($A146,未改造信息!$A$2:$AQ$1002,COLUMN(D145),0))</f>
        <v>2</v>
      </c>
      <c r="E146" s="442" t="str">
        <f>IF($H146="已改造",VLOOKUP($A146+1000,改造信息!$A$2:$AQ$1002,COLUMN(E145),0),VLOOKUP($A146,未改造信息!$A$2:$AQ$1002,COLUMN(E145),0))</f>
        <v>川内</v>
      </c>
      <c r="F146" s="442" t="str">
        <f>VLOOKUP(A146,未改造信息!$A$2:$F$1000,COLUMN(F145),0)</f>
        <v>未拥有</v>
      </c>
      <c r="H146" s="442" t="str">
        <f>IF(COUNTIF(改造信息!$A$2:$A$196,A146+1000),IF(VLOOKUP(A146+1000,改造信息!$A$2:$F$502,6,0)="已拥有","已改造","尚未改造"),"未开放改造")</f>
        <v>尚未改造</v>
      </c>
      <c r="I146" s="442" t="str">
        <f t="shared" si="2"/>
        <v>E1~E2 打捞可获取</v>
      </c>
      <c r="J146" s="445" t="s">
        <v>92</v>
      </c>
      <c r="K146" s="442" t="str">
        <f>IF($H146="已改造",VLOOKUP($A146+1000,改造信息!$A$2:$AQ$1002,COLUMN(K145)-4,0),VLOOKUP($A146,未改造信息!$A$2:$AQ$1002,COLUMN(K145)-4,0))</f>
        <v>护卫舰</v>
      </c>
      <c r="L146" s="442" t="str">
        <f>IF($H146="已改造",VLOOKUP($A146+1000,改造信息!$A$2:$AQ$1002,COLUMN(L145)-4,0),VLOOKUP($A146,未改造信息!$A$2:$AQ$1002,COLUMN(L145)-4,0))</f>
        <v>中型舰</v>
      </c>
      <c r="M146" s="442">
        <f>IF($H146="已改造",VLOOKUP($A146+1000,改造信息!$A$2:$AQ$1002,COLUMN(M145)-4,0),VLOOKUP($A146,未改造信息!$A$2:$AQ$1002,COLUMN(M145)-4,0))</f>
        <v>1</v>
      </c>
      <c r="N146" s="442">
        <f>IF($H146="已改造",VLOOKUP($A146+1000,改造信息!$A$2:$AQ$1002,COLUMN(N145)-4,0),VLOOKUP($A146,未改造信息!$A$2:$AQ$1002,COLUMN(N145)-4,0))</f>
        <v>2</v>
      </c>
      <c r="O146" s="442">
        <f>IF($H146="已改造",VLOOKUP($A146+1000,改造信息!$A$2:$AQ$1002,COLUMN(O145)-4,0),VLOOKUP($A146,未改造信息!$A$2:$AQ$1002,COLUMN(O145)-4,0))</f>
        <v>25</v>
      </c>
      <c r="P146" s="442">
        <f>IF($H146="已改造",VLOOKUP($A146+1000,改造信息!$A$2:$AQ$1002,COLUMN(P145)-4,0),VLOOKUP($A146,未改造信息!$A$2:$AQ$1002,COLUMN(P145)-4,0))</f>
        <v>-1</v>
      </c>
      <c r="Q146" s="442">
        <f>IF($H146="已改造",VLOOKUP($A146+1000,改造信息!$A$2:$AQ$1002,COLUMN(Q145)-4,0),VLOOKUP($A146,未改造信息!$A$2:$AQ$1002,COLUMN(Q145)-4,0))</f>
        <v>40</v>
      </c>
      <c r="R146" s="442">
        <f>IF($H146="已改造",VLOOKUP($A146+1000,改造信息!$A$2:$AQ$1002,COLUMN(R145)-4,0),VLOOKUP($A146,未改造信息!$A$2:$AQ$1002,COLUMN(R145)-4,0))</f>
        <v>30</v>
      </c>
      <c r="S146" s="442">
        <f>IF($H146="已改造",VLOOKUP($A146+1000,改造信息!$A$2:$AQ$1002,COLUMN(S145)-4,0),VLOOKUP($A146,未改造信息!$A$2:$AQ$1002,COLUMN(S145)-4,0))</f>
        <v>66</v>
      </c>
      <c r="T146" s="442">
        <f>IF($H146="已改造",VLOOKUP($A146+1000,改造信息!$A$2:$AQ$1002,COLUMN(T145)-4,0),VLOOKUP($A146,未改造信息!$A$2:$AQ$1002,COLUMN(T145)-4,0))</f>
        <v>40</v>
      </c>
      <c r="U146" s="442">
        <f>IF($H146="已改造",VLOOKUP($A146+1000,改造信息!$A$2:$AQ$1002,COLUMN(U145)-4,0),VLOOKUP($A146,未改造信息!$A$2:$AQ$1002,COLUMN(U145)-4,0))</f>
        <v>64</v>
      </c>
      <c r="V146" s="442">
        <f>IF($H146="已改造",VLOOKUP($A146+1000,改造信息!$A$2:$AQ$1002,COLUMN(V145)-4,0),VLOOKUP($A146,未改造信息!$A$2:$AQ$1002,COLUMN(V145)-4,0))</f>
        <v>19</v>
      </c>
      <c r="W146" s="442">
        <f>IF($H146="已改造",VLOOKUP($A146+1000,改造信息!$A$2:$AQ$1002,COLUMN(W145)-4,0),VLOOKUP($A146,未改造信息!$A$2:$AQ$1002,COLUMN(W145)-4,0))</f>
        <v>74</v>
      </c>
      <c r="X146" s="442">
        <f>IF($H146="已改造",VLOOKUP($A146+1000,改造信息!$A$2:$AQ$1002,COLUMN(X145)-4,0),VLOOKUP($A146,未改造信息!$A$2:$AQ$1002,COLUMN(X145)-4,0))</f>
        <v>90</v>
      </c>
      <c r="Y146" s="442">
        <f>IF($H146="已改造",VLOOKUP($A146+1000,改造信息!$A$2:$AQ$1002,COLUMN(Y145)-4,0),VLOOKUP($A146,未改造信息!$A$2:$AQ$1002,COLUMN(Y145)-4,0))</f>
        <v>10</v>
      </c>
      <c r="Z146" s="442">
        <f>IF($H146="已改造",VLOOKUP($A146+1000,改造信息!$A$2:$AQ$1002,COLUMN(Z145)-4,0),VLOOKUP($A146,未改造信息!$A$2:$AQ$1002,COLUMN(Z145)-4,0))</f>
        <v>35.2</v>
      </c>
      <c r="AA146" s="442" t="str">
        <f>IF($H146="已改造",VLOOKUP($A146+1000,改造信息!$A$2:$AQ$1002,COLUMN(AA145)-4,0),VLOOKUP($A146,未改造信息!$A$2:$AQ$1002,COLUMN(AA145)-4,0))</f>
        <v>中</v>
      </c>
      <c r="AB146" s="442" t="str">
        <f>IF($H146="已改造",VLOOKUP($A146+1000,改造信息!$A$2:$AQ$1002,COLUMN(AB145)-4,0),VLOOKUP($A146,未改造信息!$A$2:$AQ$1002,COLUMN(AB145)-4,0))</f>
        <v>[2,2,2]</v>
      </c>
      <c r="AC146" s="442">
        <f>IF($H146="已改造",VLOOKUP($A146+1000,改造信息!$A$2:$AQ$1002,COLUMN(AC145)-4,0),VLOOKUP($A146,未改造信息!$A$2:$AQ$1002,COLUMN(AC145)-4,0))</f>
        <v>6</v>
      </c>
      <c r="AD146" s="442">
        <f>IF($H146="已改造",VLOOKUP($A146+1000,改造信息!$A$2:$AQ$1002,COLUMN(AD145)-4,0),VLOOKUP($A146,未改造信息!$A$2:$AQ$1002,COLUMN(AD145)-4,0))</f>
        <v>3</v>
      </c>
      <c r="AE146" s="446" t="str">
        <f>IF($H146="已改造",VLOOKUP($A146+1000,改造信息!$A$2:$AQ$1002,COLUMN(AE145)-4,0),VLOOKUP($A146,未改造信息!$A$2:$AQ$1002,COLUMN(AE145)-4,0))</f>
        <v>J国14厘米单装炮|61厘米四连装鱼雷</v>
      </c>
      <c r="AF146" s="445" t="s">
        <v>92</v>
      </c>
      <c r="AG146" s="445" t="s">
        <v>92</v>
      </c>
      <c r="AH146" s="442">
        <f>IF($H146="已改造",VLOOKUP($A146+1000,改造信息!$A$2:$AQ$1002,COLUMN(AH145)-6,0),VLOOKUP($A146,未改造信息!$A$2:$AQ$1002,COLUMN(AH145)-6,0))</f>
        <v>25</v>
      </c>
      <c r="AI146" s="442">
        <f>IF($H146="已改造",VLOOKUP($A146+1000,改造信息!$A$2:$AQ$1002,COLUMN(AI145)-6,0),VLOOKUP($A146,未改造信息!$A$2:$AQ$1002,COLUMN(AI145)-6,0))</f>
        <v>25</v>
      </c>
      <c r="AJ146" s="442">
        <f>IF($H146="已改造",VLOOKUP($A146+1000,改造信息!$A$2:$AQ$1002,COLUMN(AJ145)-6,0),VLOOKUP($A146,未改造信息!$A$2:$AQ$1002,COLUMN(AJ145)-6,0))</f>
        <v>0.8</v>
      </c>
      <c r="AK146" s="442">
        <f>IF($H146="已改造",VLOOKUP($A146+1000,改造信息!$A$2:$AQ$1002,COLUMN(AK145)-6,0),VLOOKUP($A146,未改造信息!$A$2:$AQ$1002,COLUMN(AK145)-6,0))</f>
        <v>1.5</v>
      </c>
      <c r="AL146" s="442">
        <f>IF($H146="已改造",VLOOKUP($A146+1000,改造信息!$A$2:$AQ$1002,COLUMN(AL145)-6,0),VLOOKUP($A146,未改造信息!$A$2:$AQ$1002,COLUMN(AL145)-6,0))</f>
        <v>0.5</v>
      </c>
      <c r="AM146" s="445" t="s">
        <v>92</v>
      </c>
      <c r="AN146" s="445" t="s">
        <v>92</v>
      </c>
      <c r="AO146" s="442">
        <f>IF($H146="已改造",VLOOKUP($A146+1000,改造信息!$A$2:$AQ$1002,COLUMN(AO145)-8,0),VLOOKUP($A146,未改造信息!$A$2:$AQ$1002,COLUMN(AO145)-8,0))</f>
        <v>5</v>
      </c>
      <c r="AP146" s="442">
        <f>IF($H146="已改造",VLOOKUP($A146+1000,改造信息!$A$2:$AQ$1002,COLUMN(AP145)-8,0),VLOOKUP($A146,未改造信息!$A$2:$AQ$1002,COLUMN(AP145)-8,0))</f>
        <v>8</v>
      </c>
      <c r="AQ146" s="442">
        <f>IF($H146="已改造",VLOOKUP($A146+1000,改造信息!$A$2:$AQ$1002,COLUMN(AQ145)-8,0),VLOOKUP($A146,未改造信息!$A$2:$AQ$1002,COLUMN(AQ145)-8,0))</f>
        <v>5</v>
      </c>
      <c r="AR146" s="442">
        <f>IF($H146="已改造",VLOOKUP($A146+1000,改造信息!$A$2:$AQ$1002,COLUMN(AR145)-8,0),VLOOKUP($A146,未改造信息!$A$2:$AQ$1002,COLUMN(AR145)-8,0))</f>
        <v>0</v>
      </c>
      <c r="AS146" s="442">
        <f>IF($H146="已改造",VLOOKUP($A146+1000,改造信息!$A$2:$AQ$1002,COLUMN(AS145)-8,0),VLOOKUP($A146,未改造信息!$A$2:$AQ$1002,COLUMN(AS145)-8,0))</f>
        <v>8</v>
      </c>
      <c r="AT146" s="442">
        <f>IF($H146="已改造",VLOOKUP($A146+1000,改造信息!$A$2:$AQ$1002,COLUMN(AT145)-8,0),VLOOKUP($A146,未改造信息!$A$2:$AQ$1002,COLUMN(AT145)-8,0))</f>
        <v>29</v>
      </c>
      <c r="AU146" s="442">
        <f>IF($H146="已改造",VLOOKUP($A146+1000,改造信息!$A$2:$AQ$1002,COLUMN(AU145)-8,0),VLOOKUP($A146,未改造信息!$A$2:$AQ$1002,COLUMN(AU145)-8,0))</f>
        <v>5</v>
      </c>
      <c r="AV146" s="442">
        <f>IF($H146="已改造",VLOOKUP($A146+1000,改造信息!$A$2:$AQ$1002,COLUMN(AV145)-8,0),VLOOKUP($A146,未改造信息!$A$2:$AQ$1002,COLUMN(AV145)-8,0))</f>
        <v>5</v>
      </c>
      <c r="AW146" s="445" t="s">
        <v>92</v>
      </c>
      <c r="AX146" s="445" t="s">
        <v>92</v>
      </c>
      <c r="AY146" s="442">
        <f>IF($H146="已改造",VLOOKUP($A146+1000,改造信息!$A$2:$AQ$1002,COLUMN(AY145)-10,0),VLOOKUP($A146,未改造信息!$A$2:$AQ$1002,COLUMN(AY145)-10,0))</f>
        <v>0</v>
      </c>
      <c r="AZ146" s="442">
        <f>IF($H146="已改造",VLOOKUP($A146+1000,改造信息!$A$2:$AQ$1002,COLUMN(AZ145)-10,0),VLOOKUP($A146,未改造信息!$A$2:$AQ$1002,COLUMN(AZ145)-10,0))</f>
        <v>0</v>
      </c>
      <c r="BA146" s="445" t="s">
        <v>92</v>
      </c>
      <c r="BB146" s="445" t="s">
        <v>92</v>
      </c>
      <c r="BC146" s="446" t="str">
        <f>IF($H146="尚未改造",VLOOKUP($A146,未改造信息!$A$2:$AQ$1002,COLUMN(BC145)-12,0),"0")</f>
        <v>等级50|巡洋核心10|油500|弹500|钢500|铝500</v>
      </c>
      <c r="BD146" s="442">
        <f>VLOOKUP($A146,未改造信息!$A$2:$BA$1002,COLUMN(BD145)-12,0)</f>
        <v>0</v>
      </c>
      <c r="BE146" s="442" t="s">
        <v>98</v>
      </c>
      <c r="BF146" s="445" t="s">
        <v>92</v>
      </c>
      <c r="BG146" s="445" t="s">
        <v>92</v>
      </c>
      <c r="BH146" s="446"/>
      <c r="BI146" s="442"/>
      <c r="BK146" s="446"/>
      <c r="BL146" s="442"/>
      <c r="BN146" s="446"/>
      <c r="BO146" s="442"/>
      <c r="BQ146" s="445" t="s">
        <v>92</v>
      </c>
      <c r="BR146" s="442"/>
      <c r="BS146" s="442"/>
      <c r="BT146" s="442"/>
      <c r="BU146" s="442"/>
      <c r="BV146" s="442"/>
    </row>
    <row r="147" spans="1:74">
      <c r="A147" s="442">
        <v>146</v>
      </c>
      <c r="B147" s="442" t="str">
        <f>IF($H147="已改造",VLOOKUP($A147+1000,改造信息!$A$2:$AQ$1002,COLUMN(B146),0),VLOOKUP($A147,未改造信息!$A$2:$AQ$1002,COLUMN(B146),0))</f>
        <v>J</v>
      </c>
      <c r="C147" s="442" t="str">
        <f>IF($H147="已改造",VLOOKUP($A147+1000,改造信息!$A$2:$AQ$1002,COLUMN(C146),0),VLOOKUP($A147,未改造信息!$A$2:$AQ$1002,COLUMN(C146),0))</f>
        <v>轻巡洋舰</v>
      </c>
      <c r="D147" s="442">
        <f>IF($H147="已改造",VLOOKUP($A147+1000,改造信息!$A$2:$AQ$1002,COLUMN(D146),0),VLOOKUP($A147,未改造信息!$A$2:$AQ$1002,COLUMN(D146),0))</f>
        <v>2</v>
      </c>
      <c r="E147" s="442" t="str">
        <f>IF($H147="已改造",VLOOKUP($A147+1000,改造信息!$A$2:$AQ$1002,COLUMN(E146),0),VLOOKUP($A147,未改造信息!$A$2:$AQ$1002,COLUMN(E146),0))</f>
        <v>神通</v>
      </c>
      <c r="F147" s="442" t="str">
        <f>VLOOKUP(A147,未改造信息!$A$2:$F$1000,COLUMN(F146),0)</f>
        <v>未拥有</v>
      </c>
      <c r="H147" s="442" t="str">
        <f>IF(COUNTIF(改造信息!$A$2:$A$196,A147+1000),IF(VLOOKUP(A147+1000,改造信息!$A$2:$F$502,6,0)="已拥有","已改造","尚未改造"),"未开放改造")</f>
        <v>未开放改造</v>
      </c>
      <c r="I147" s="442" t="str">
        <f t="shared" si="2"/>
        <v>E1~E2 打捞可获取</v>
      </c>
      <c r="J147" s="445" t="s">
        <v>92</v>
      </c>
      <c r="K147" s="442" t="str">
        <f>IF($H147="已改造",VLOOKUP($A147+1000,改造信息!$A$2:$AQ$1002,COLUMN(K146)-4,0),VLOOKUP($A147,未改造信息!$A$2:$AQ$1002,COLUMN(K146)-4,0))</f>
        <v>护卫舰</v>
      </c>
      <c r="L147" s="442" t="str">
        <f>IF($H147="已改造",VLOOKUP($A147+1000,改造信息!$A$2:$AQ$1002,COLUMN(L146)-4,0),VLOOKUP($A147,未改造信息!$A$2:$AQ$1002,COLUMN(L146)-4,0))</f>
        <v>中型舰</v>
      </c>
      <c r="M147" s="442">
        <f>IF($H147="已改造",VLOOKUP($A147+1000,改造信息!$A$2:$AQ$1002,COLUMN(M146)-4,0),VLOOKUP($A147,未改造信息!$A$2:$AQ$1002,COLUMN(M146)-4,0))</f>
        <v>1</v>
      </c>
      <c r="N147" s="442">
        <f>IF($H147="已改造",VLOOKUP($A147+1000,改造信息!$A$2:$AQ$1002,COLUMN(N146)-4,0),VLOOKUP($A147,未改造信息!$A$2:$AQ$1002,COLUMN(N146)-4,0))</f>
        <v>2</v>
      </c>
      <c r="O147" s="442">
        <f>IF($H147="已改造",VLOOKUP($A147+1000,改造信息!$A$2:$AQ$1002,COLUMN(O146)-4,0),VLOOKUP($A147,未改造信息!$A$2:$AQ$1002,COLUMN(O146)-4,0))</f>
        <v>25</v>
      </c>
      <c r="P147" s="442">
        <f>IF($H147="已改造",VLOOKUP($A147+1000,改造信息!$A$2:$AQ$1002,COLUMN(P146)-4,0),VLOOKUP($A147,未改造信息!$A$2:$AQ$1002,COLUMN(P146)-4,0))</f>
        <v>-1</v>
      </c>
      <c r="Q147" s="442">
        <f>IF($H147="已改造",VLOOKUP($A147+1000,改造信息!$A$2:$AQ$1002,COLUMN(Q146)-4,0),VLOOKUP($A147,未改造信息!$A$2:$AQ$1002,COLUMN(Q146)-4,0))</f>
        <v>40</v>
      </c>
      <c r="R147" s="442">
        <f>IF($H147="已改造",VLOOKUP($A147+1000,改造信息!$A$2:$AQ$1002,COLUMN(R146)-4,0),VLOOKUP($A147,未改造信息!$A$2:$AQ$1002,COLUMN(R146)-4,0))</f>
        <v>30</v>
      </c>
      <c r="S147" s="442">
        <f>IF($H147="已改造",VLOOKUP($A147+1000,改造信息!$A$2:$AQ$1002,COLUMN(S146)-4,0),VLOOKUP($A147,未改造信息!$A$2:$AQ$1002,COLUMN(S146)-4,0))</f>
        <v>66</v>
      </c>
      <c r="T147" s="442">
        <f>IF($H147="已改造",VLOOKUP($A147+1000,改造信息!$A$2:$AQ$1002,COLUMN(T146)-4,0),VLOOKUP($A147,未改造信息!$A$2:$AQ$1002,COLUMN(T146)-4,0))</f>
        <v>43</v>
      </c>
      <c r="U147" s="442">
        <f>IF($H147="已改造",VLOOKUP($A147+1000,改造信息!$A$2:$AQ$1002,COLUMN(U146)-4,0),VLOOKUP($A147,未改造信息!$A$2:$AQ$1002,COLUMN(U146)-4,0))</f>
        <v>64</v>
      </c>
      <c r="V147" s="442">
        <f>IF($H147="已改造",VLOOKUP($A147+1000,改造信息!$A$2:$AQ$1002,COLUMN(V146)-4,0),VLOOKUP($A147,未改造信息!$A$2:$AQ$1002,COLUMN(V146)-4,0))</f>
        <v>19</v>
      </c>
      <c r="W147" s="442">
        <f>IF($H147="已改造",VLOOKUP($A147+1000,改造信息!$A$2:$AQ$1002,COLUMN(W146)-4,0),VLOOKUP($A147,未改造信息!$A$2:$AQ$1002,COLUMN(W146)-4,0))</f>
        <v>74</v>
      </c>
      <c r="X147" s="442">
        <f>IF($H147="已改造",VLOOKUP($A147+1000,改造信息!$A$2:$AQ$1002,COLUMN(X146)-4,0),VLOOKUP($A147,未改造信息!$A$2:$AQ$1002,COLUMN(X146)-4,0))</f>
        <v>90</v>
      </c>
      <c r="Y147" s="442">
        <f>IF($H147="已改造",VLOOKUP($A147+1000,改造信息!$A$2:$AQ$1002,COLUMN(Y146)-4,0),VLOOKUP($A147,未改造信息!$A$2:$AQ$1002,COLUMN(Y146)-4,0))</f>
        <v>10</v>
      </c>
      <c r="Z147" s="442">
        <f>IF($H147="已改造",VLOOKUP($A147+1000,改造信息!$A$2:$AQ$1002,COLUMN(Z146)-4,0),VLOOKUP($A147,未改造信息!$A$2:$AQ$1002,COLUMN(Z146)-4,0))</f>
        <v>35.2</v>
      </c>
      <c r="AA147" s="442" t="str">
        <f>IF($H147="已改造",VLOOKUP($A147+1000,改造信息!$A$2:$AQ$1002,COLUMN(AA146)-4,0),VLOOKUP($A147,未改造信息!$A$2:$AQ$1002,COLUMN(AA146)-4,0))</f>
        <v>中</v>
      </c>
      <c r="AB147" s="442" t="str">
        <f>IF($H147="已改造",VLOOKUP($A147+1000,改造信息!$A$2:$AQ$1002,COLUMN(AB146)-4,0),VLOOKUP($A147,未改造信息!$A$2:$AQ$1002,COLUMN(AB146)-4,0))</f>
        <v>[2,2,2]</v>
      </c>
      <c r="AC147" s="442">
        <f>IF($H147="已改造",VLOOKUP($A147+1000,改造信息!$A$2:$AQ$1002,COLUMN(AC146)-4,0),VLOOKUP($A147,未改造信息!$A$2:$AQ$1002,COLUMN(AC146)-4,0))</f>
        <v>6</v>
      </c>
      <c r="AD147" s="442">
        <f>IF($H147="已改造",VLOOKUP($A147+1000,改造信息!$A$2:$AQ$1002,COLUMN(AD146)-4,0),VLOOKUP($A147,未改造信息!$A$2:$AQ$1002,COLUMN(AD146)-4,0))</f>
        <v>3</v>
      </c>
      <c r="AE147" s="446" t="str">
        <f>IF($H147="已改造",VLOOKUP($A147+1000,改造信息!$A$2:$AQ$1002,COLUMN(AE146)-4,0),VLOOKUP($A147,未改造信息!$A$2:$AQ$1002,COLUMN(AE146)-4,0))</f>
        <v>J国14厘米单装炮|61厘米四连装鱼雷</v>
      </c>
      <c r="AF147" s="445" t="s">
        <v>92</v>
      </c>
      <c r="AG147" s="445" t="s">
        <v>92</v>
      </c>
      <c r="AH147" s="442">
        <f>IF($H147="已改造",VLOOKUP($A147+1000,改造信息!$A$2:$AQ$1002,COLUMN(AH146)-6,0),VLOOKUP($A147,未改造信息!$A$2:$AQ$1002,COLUMN(AH146)-6,0))</f>
        <v>25</v>
      </c>
      <c r="AI147" s="442">
        <f>IF($H147="已改造",VLOOKUP($A147+1000,改造信息!$A$2:$AQ$1002,COLUMN(AI146)-6,0),VLOOKUP($A147,未改造信息!$A$2:$AQ$1002,COLUMN(AI146)-6,0))</f>
        <v>25</v>
      </c>
      <c r="AJ147" s="442">
        <f>IF($H147="已改造",VLOOKUP($A147+1000,改造信息!$A$2:$AQ$1002,COLUMN(AJ146)-6,0),VLOOKUP($A147,未改造信息!$A$2:$AQ$1002,COLUMN(AJ146)-6,0))</f>
        <v>0.8</v>
      </c>
      <c r="AK147" s="442">
        <f>IF($H147="已改造",VLOOKUP($A147+1000,改造信息!$A$2:$AQ$1002,COLUMN(AK146)-6,0),VLOOKUP($A147,未改造信息!$A$2:$AQ$1002,COLUMN(AK146)-6,0))</f>
        <v>1.5</v>
      </c>
      <c r="AL147" s="442">
        <f>IF($H147="已改造",VLOOKUP($A147+1000,改造信息!$A$2:$AQ$1002,COLUMN(AL146)-6,0),VLOOKUP($A147,未改造信息!$A$2:$AQ$1002,COLUMN(AL146)-6,0))</f>
        <v>0.5</v>
      </c>
      <c r="AM147" s="445" t="s">
        <v>92</v>
      </c>
      <c r="AN147" s="445" t="s">
        <v>92</v>
      </c>
      <c r="AO147" s="442">
        <f>IF($H147="已改造",VLOOKUP($A147+1000,改造信息!$A$2:$AQ$1002,COLUMN(AO146)-8,0),VLOOKUP($A147,未改造信息!$A$2:$AQ$1002,COLUMN(AO146)-8,0))</f>
        <v>5</v>
      </c>
      <c r="AP147" s="442">
        <f>IF($H147="已改造",VLOOKUP($A147+1000,改造信息!$A$2:$AQ$1002,COLUMN(AP146)-8,0),VLOOKUP($A147,未改造信息!$A$2:$AQ$1002,COLUMN(AP146)-8,0))</f>
        <v>8</v>
      </c>
      <c r="AQ147" s="442">
        <f>IF($H147="已改造",VLOOKUP($A147+1000,改造信息!$A$2:$AQ$1002,COLUMN(AQ146)-8,0),VLOOKUP($A147,未改造信息!$A$2:$AQ$1002,COLUMN(AQ146)-8,0))</f>
        <v>5</v>
      </c>
      <c r="AR147" s="442">
        <f>IF($H147="已改造",VLOOKUP($A147+1000,改造信息!$A$2:$AQ$1002,COLUMN(AR146)-8,0),VLOOKUP($A147,未改造信息!$A$2:$AQ$1002,COLUMN(AR146)-8,0))</f>
        <v>0</v>
      </c>
      <c r="AS147" s="442">
        <f>IF($H147="已改造",VLOOKUP($A147+1000,改造信息!$A$2:$AQ$1002,COLUMN(AS146)-8,0),VLOOKUP($A147,未改造信息!$A$2:$AQ$1002,COLUMN(AS146)-8,0))</f>
        <v>8</v>
      </c>
      <c r="AT147" s="442">
        <f>IF($H147="已改造",VLOOKUP($A147+1000,改造信息!$A$2:$AQ$1002,COLUMN(AT146)-8,0),VLOOKUP($A147,未改造信息!$A$2:$AQ$1002,COLUMN(AT146)-8,0))</f>
        <v>29</v>
      </c>
      <c r="AU147" s="442">
        <f>IF($H147="已改造",VLOOKUP($A147+1000,改造信息!$A$2:$AQ$1002,COLUMN(AU146)-8,0),VLOOKUP($A147,未改造信息!$A$2:$AQ$1002,COLUMN(AU146)-8,0))</f>
        <v>5</v>
      </c>
      <c r="AV147" s="442">
        <f>IF($H147="已改造",VLOOKUP($A147+1000,改造信息!$A$2:$AQ$1002,COLUMN(AV146)-8,0),VLOOKUP($A147,未改造信息!$A$2:$AQ$1002,COLUMN(AV146)-8,0))</f>
        <v>7</v>
      </c>
      <c r="AW147" s="445" t="s">
        <v>92</v>
      </c>
      <c r="AX147" s="445" t="s">
        <v>92</v>
      </c>
      <c r="AY147" s="442">
        <f>IF($H147="已改造",VLOOKUP($A147+1000,改造信息!$A$2:$AQ$1002,COLUMN(AY146)-10,0),VLOOKUP($A147,未改造信息!$A$2:$AQ$1002,COLUMN(AY146)-10,0))</f>
        <v>0</v>
      </c>
      <c r="AZ147" s="442">
        <f>IF($H147="已改造",VLOOKUP($A147+1000,改造信息!$A$2:$AQ$1002,COLUMN(AZ146)-10,0),VLOOKUP($A147,未改造信息!$A$2:$AQ$1002,COLUMN(AZ146)-10,0))</f>
        <v>0</v>
      </c>
      <c r="BA147" s="445" t="s">
        <v>92</v>
      </c>
      <c r="BB147" s="445" t="s">
        <v>92</v>
      </c>
      <c r="BC147" s="442" t="str">
        <f>IF($H147="尚未改造",VLOOKUP($A147,未改造信息!$A$2:$AQ$1002,COLUMN(BC146)-12,0),"0")</f>
        <v>0</v>
      </c>
      <c r="BD147" s="442">
        <f>VLOOKUP($A147,未改造信息!$A$2:$BA$1002,COLUMN(BD146)-12,0)</f>
        <v>0</v>
      </c>
      <c r="BE147" s="442" t="s">
        <v>98</v>
      </c>
      <c r="BF147" s="445" t="s">
        <v>92</v>
      </c>
      <c r="BG147" s="445" t="s">
        <v>92</v>
      </c>
      <c r="BH147" s="442"/>
      <c r="BI147" s="442"/>
      <c r="BK147" s="442"/>
      <c r="BL147" s="442"/>
      <c r="BN147" s="442"/>
      <c r="BO147" s="442"/>
      <c r="BQ147" s="445" t="s">
        <v>92</v>
      </c>
      <c r="BR147" s="442"/>
      <c r="BS147" s="442"/>
      <c r="BT147" s="442"/>
      <c r="BU147" s="442"/>
      <c r="BV147" s="442"/>
    </row>
    <row r="148" spans="1:74">
      <c r="A148" s="442">
        <v>147</v>
      </c>
      <c r="B148" s="442" t="str">
        <f>IF($H148="已改造",VLOOKUP($A148+1000,改造信息!$A$2:$AQ$1002,COLUMN(B147),0),VLOOKUP($A148,未改造信息!$A$2:$AQ$1002,COLUMN(B147),0))</f>
        <v>J</v>
      </c>
      <c r="C148" s="442" t="str">
        <f>IF($H148="已改造",VLOOKUP($A148+1000,改造信息!$A$2:$AQ$1002,COLUMN(C147),0),VLOOKUP($A148,未改造信息!$A$2:$AQ$1002,COLUMN(C147),0))</f>
        <v>轻巡洋舰</v>
      </c>
      <c r="D148" s="442">
        <f>IF($H148="已改造",VLOOKUP($A148+1000,改造信息!$A$2:$AQ$1002,COLUMN(D147),0),VLOOKUP($A148,未改造信息!$A$2:$AQ$1002,COLUMN(D147),0))</f>
        <v>2</v>
      </c>
      <c r="E148" s="442" t="str">
        <f>IF($H148="已改造",VLOOKUP($A148+1000,改造信息!$A$2:$AQ$1002,COLUMN(E147),0),VLOOKUP($A148,未改造信息!$A$2:$AQ$1002,COLUMN(E147),0))</f>
        <v>那珂</v>
      </c>
      <c r="F148" s="442" t="str">
        <f>VLOOKUP(A148,未改造信息!$A$2:$F$1000,COLUMN(F147),0)</f>
        <v>未拥有</v>
      </c>
      <c r="H148" s="442" t="str">
        <f>IF(COUNTIF(改造信息!$A$2:$A$196,A148+1000),IF(VLOOKUP(A148+1000,改造信息!$A$2:$F$502,6,0)="已拥有","已改造","尚未改造"),"未开放改造")</f>
        <v>未开放改造</v>
      </c>
      <c r="I148" s="442" t="str">
        <f t="shared" si="2"/>
        <v>E1~E2 打捞可获取</v>
      </c>
      <c r="J148" s="445" t="s">
        <v>92</v>
      </c>
      <c r="K148" s="442" t="str">
        <f>IF($H148="已改造",VLOOKUP($A148+1000,改造信息!$A$2:$AQ$1002,COLUMN(K147)-4,0),VLOOKUP($A148,未改造信息!$A$2:$AQ$1002,COLUMN(K147)-4,0))</f>
        <v>护卫舰</v>
      </c>
      <c r="L148" s="442" t="str">
        <f>IF($H148="已改造",VLOOKUP($A148+1000,改造信息!$A$2:$AQ$1002,COLUMN(L147)-4,0),VLOOKUP($A148,未改造信息!$A$2:$AQ$1002,COLUMN(L147)-4,0))</f>
        <v>中型舰</v>
      </c>
      <c r="M148" s="442">
        <f>IF($H148="已改造",VLOOKUP($A148+1000,改造信息!$A$2:$AQ$1002,COLUMN(M147)-4,0),VLOOKUP($A148,未改造信息!$A$2:$AQ$1002,COLUMN(M147)-4,0))</f>
        <v>1</v>
      </c>
      <c r="N148" s="442">
        <f>IF($H148="已改造",VLOOKUP($A148+1000,改造信息!$A$2:$AQ$1002,COLUMN(N147)-4,0),VLOOKUP($A148,未改造信息!$A$2:$AQ$1002,COLUMN(N147)-4,0))</f>
        <v>2</v>
      </c>
      <c r="O148" s="442">
        <f>IF($H148="已改造",VLOOKUP($A148+1000,改造信息!$A$2:$AQ$1002,COLUMN(O147)-4,0),VLOOKUP($A148,未改造信息!$A$2:$AQ$1002,COLUMN(O147)-4,0))</f>
        <v>25</v>
      </c>
      <c r="P148" s="442">
        <f>IF($H148="已改造",VLOOKUP($A148+1000,改造信息!$A$2:$AQ$1002,COLUMN(P147)-4,0),VLOOKUP($A148,未改造信息!$A$2:$AQ$1002,COLUMN(P147)-4,0))</f>
        <v>-1</v>
      </c>
      <c r="Q148" s="442">
        <f>IF($H148="已改造",VLOOKUP($A148+1000,改造信息!$A$2:$AQ$1002,COLUMN(Q147)-4,0),VLOOKUP($A148,未改造信息!$A$2:$AQ$1002,COLUMN(Q147)-4,0))</f>
        <v>40</v>
      </c>
      <c r="R148" s="442">
        <f>IF($H148="已改造",VLOOKUP($A148+1000,改造信息!$A$2:$AQ$1002,COLUMN(R147)-4,0),VLOOKUP($A148,未改造信息!$A$2:$AQ$1002,COLUMN(R147)-4,0))</f>
        <v>30</v>
      </c>
      <c r="S148" s="442">
        <f>IF($H148="已改造",VLOOKUP($A148+1000,改造信息!$A$2:$AQ$1002,COLUMN(S147)-4,0),VLOOKUP($A148,未改造信息!$A$2:$AQ$1002,COLUMN(S147)-4,0))</f>
        <v>66</v>
      </c>
      <c r="T148" s="442">
        <f>IF($H148="已改造",VLOOKUP($A148+1000,改造信息!$A$2:$AQ$1002,COLUMN(T147)-4,0),VLOOKUP($A148,未改造信息!$A$2:$AQ$1002,COLUMN(T147)-4,0))</f>
        <v>43</v>
      </c>
      <c r="U148" s="442">
        <f>IF($H148="已改造",VLOOKUP($A148+1000,改造信息!$A$2:$AQ$1002,COLUMN(U147)-4,0),VLOOKUP($A148,未改造信息!$A$2:$AQ$1002,COLUMN(U147)-4,0))</f>
        <v>64</v>
      </c>
      <c r="V148" s="442">
        <f>IF($H148="已改造",VLOOKUP($A148+1000,改造信息!$A$2:$AQ$1002,COLUMN(V147)-4,0),VLOOKUP($A148,未改造信息!$A$2:$AQ$1002,COLUMN(V147)-4,0))</f>
        <v>19</v>
      </c>
      <c r="W148" s="442">
        <f>IF($H148="已改造",VLOOKUP($A148+1000,改造信息!$A$2:$AQ$1002,COLUMN(W147)-4,0),VLOOKUP($A148,未改造信息!$A$2:$AQ$1002,COLUMN(W147)-4,0))</f>
        <v>74</v>
      </c>
      <c r="X148" s="442">
        <f>IF($H148="已改造",VLOOKUP($A148+1000,改造信息!$A$2:$AQ$1002,COLUMN(X147)-4,0),VLOOKUP($A148,未改造信息!$A$2:$AQ$1002,COLUMN(X147)-4,0))</f>
        <v>90</v>
      </c>
      <c r="Y148" s="442">
        <f>IF($H148="已改造",VLOOKUP($A148+1000,改造信息!$A$2:$AQ$1002,COLUMN(Y147)-4,0),VLOOKUP($A148,未改造信息!$A$2:$AQ$1002,COLUMN(Y147)-4,0))</f>
        <v>10</v>
      </c>
      <c r="Z148" s="442">
        <f>IF($H148="已改造",VLOOKUP($A148+1000,改造信息!$A$2:$AQ$1002,COLUMN(Z147)-4,0),VLOOKUP($A148,未改造信息!$A$2:$AQ$1002,COLUMN(Z147)-4,0))</f>
        <v>35.2</v>
      </c>
      <c r="AA148" s="442" t="str">
        <f>IF($H148="已改造",VLOOKUP($A148+1000,改造信息!$A$2:$AQ$1002,COLUMN(AA147)-4,0),VLOOKUP($A148,未改造信息!$A$2:$AQ$1002,COLUMN(AA147)-4,0))</f>
        <v>中</v>
      </c>
      <c r="AB148" s="442" t="str">
        <f>IF($H148="已改造",VLOOKUP($A148+1000,改造信息!$A$2:$AQ$1002,COLUMN(AB147)-4,0),VLOOKUP($A148,未改造信息!$A$2:$AQ$1002,COLUMN(AB147)-4,0))</f>
        <v>[2,2,2]</v>
      </c>
      <c r="AC148" s="442">
        <f>IF($H148="已改造",VLOOKUP($A148+1000,改造信息!$A$2:$AQ$1002,COLUMN(AC147)-4,0),VLOOKUP($A148,未改造信息!$A$2:$AQ$1002,COLUMN(AC147)-4,0))</f>
        <v>6</v>
      </c>
      <c r="AD148" s="442">
        <f>IF($H148="已改造",VLOOKUP($A148+1000,改造信息!$A$2:$AQ$1002,COLUMN(AD147)-4,0),VLOOKUP($A148,未改造信息!$A$2:$AQ$1002,COLUMN(AD147)-4,0))</f>
        <v>3</v>
      </c>
      <c r="AE148" s="446" t="str">
        <f>IF($H148="已改造",VLOOKUP($A148+1000,改造信息!$A$2:$AQ$1002,COLUMN(AE147)-4,0),VLOOKUP($A148,未改造信息!$A$2:$AQ$1002,COLUMN(AE147)-4,0))</f>
        <v>J国14厘米单装炮|61厘米四连装鱼雷</v>
      </c>
      <c r="AF148" s="445" t="s">
        <v>92</v>
      </c>
      <c r="AG148" s="445" t="s">
        <v>92</v>
      </c>
      <c r="AH148" s="442">
        <f>IF($H148="已改造",VLOOKUP($A148+1000,改造信息!$A$2:$AQ$1002,COLUMN(AH147)-6,0),VLOOKUP($A148,未改造信息!$A$2:$AQ$1002,COLUMN(AH147)-6,0))</f>
        <v>25</v>
      </c>
      <c r="AI148" s="442">
        <f>IF($H148="已改造",VLOOKUP($A148+1000,改造信息!$A$2:$AQ$1002,COLUMN(AI147)-6,0),VLOOKUP($A148,未改造信息!$A$2:$AQ$1002,COLUMN(AI147)-6,0))</f>
        <v>25</v>
      </c>
      <c r="AJ148" s="442">
        <f>IF($H148="已改造",VLOOKUP($A148+1000,改造信息!$A$2:$AQ$1002,COLUMN(AJ147)-6,0),VLOOKUP($A148,未改造信息!$A$2:$AQ$1002,COLUMN(AJ147)-6,0))</f>
        <v>0.8</v>
      </c>
      <c r="AK148" s="442">
        <f>IF($H148="已改造",VLOOKUP($A148+1000,改造信息!$A$2:$AQ$1002,COLUMN(AK147)-6,0),VLOOKUP($A148,未改造信息!$A$2:$AQ$1002,COLUMN(AK147)-6,0))</f>
        <v>1.5</v>
      </c>
      <c r="AL148" s="442">
        <f>IF($H148="已改造",VLOOKUP($A148+1000,改造信息!$A$2:$AQ$1002,COLUMN(AL147)-6,0),VLOOKUP($A148,未改造信息!$A$2:$AQ$1002,COLUMN(AL147)-6,0))</f>
        <v>0.5</v>
      </c>
      <c r="AM148" s="445" t="s">
        <v>92</v>
      </c>
      <c r="AN148" s="445" t="s">
        <v>92</v>
      </c>
      <c r="AO148" s="442">
        <f>IF($H148="已改造",VLOOKUP($A148+1000,改造信息!$A$2:$AQ$1002,COLUMN(AO147)-8,0),VLOOKUP($A148,未改造信息!$A$2:$AQ$1002,COLUMN(AO147)-8,0))</f>
        <v>5</v>
      </c>
      <c r="AP148" s="442">
        <f>IF($H148="已改造",VLOOKUP($A148+1000,改造信息!$A$2:$AQ$1002,COLUMN(AP147)-8,0),VLOOKUP($A148,未改造信息!$A$2:$AQ$1002,COLUMN(AP147)-8,0))</f>
        <v>8</v>
      </c>
      <c r="AQ148" s="442">
        <f>IF($H148="已改造",VLOOKUP($A148+1000,改造信息!$A$2:$AQ$1002,COLUMN(AQ147)-8,0),VLOOKUP($A148,未改造信息!$A$2:$AQ$1002,COLUMN(AQ147)-8,0))</f>
        <v>5</v>
      </c>
      <c r="AR148" s="442">
        <f>IF($H148="已改造",VLOOKUP($A148+1000,改造信息!$A$2:$AQ$1002,COLUMN(AR147)-8,0),VLOOKUP($A148,未改造信息!$A$2:$AQ$1002,COLUMN(AR147)-8,0))</f>
        <v>0</v>
      </c>
      <c r="AS148" s="442">
        <f>IF($H148="已改造",VLOOKUP($A148+1000,改造信息!$A$2:$AQ$1002,COLUMN(AS147)-8,0),VLOOKUP($A148,未改造信息!$A$2:$AQ$1002,COLUMN(AS147)-8,0))</f>
        <v>8</v>
      </c>
      <c r="AT148" s="442">
        <f>IF($H148="已改造",VLOOKUP($A148+1000,改造信息!$A$2:$AQ$1002,COLUMN(AT147)-8,0),VLOOKUP($A148,未改造信息!$A$2:$AQ$1002,COLUMN(AT147)-8,0))</f>
        <v>29</v>
      </c>
      <c r="AU148" s="442">
        <f>IF($H148="已改造",VLOOKUP($A148+1000,改造信息!$A$2:$AQ$1002,COLUMN(AU147)-8,0),VLOOKUP($A148,未改造信息!$A$2:$AQ$1002,COLUMN(AU147)-8,0))</f>
        <v>5</v>
      </c>
      <c r="AV148" s="442">
        <f>IF($H148="已改造",VLOOKUP($A148+1000,改造信息!$A$2:$AQ$1002,COLUMN(AV147)-8,0),VLOOKUP($A148,未改造信息!$A$2:$AQ$1002,COLUMN(AV147)-8,0))</f>
        <v>7</v>
      </c>
      <c r="AW148" s="445" t="s">
        <v>92</v>
      </c>
      <c r="AX148" s="445" t="s">
        <v>92</v>
      </c>
      <c r="AY148" s="442">
        <f>IF($H148="已改造",VLOOKUP($A148+1000,改造信息!$A$2:$AQ$1002,COLUMN(AY147)-10,0),VLOOKUP($A148,未改造信息!$A$2:$AQ$1002,COLUMN(AY147)-10,0))</f>
        <v>0</v>
      </c>
      <c r="AZ148" s="442">
        <f>IF($H148="已改造",VLOOKUP($A148+1000,改造信息!$A$2:$AQ$1002,COLUMN(AZ147)-10,0),VLOOKUP($A148,未改造信息!$A$2:$AQ$1002,COLUMN(AZ147)-10,0))</f>
        <v>0</v>
      </c>
      <c r="BA148" s="445" t="s">
        <v>92</v>
      </c>
      <c r="BB148" s="445" t="s">
        <v>92</v>
      </c>
      <c r="BC148" s="442" t="str">
        <f>IF($H148="尚未改造",VLOOKUP($A148,未改造信息!$A$2:$AQ$1002,COLUMN(BC147)-12,0),"0")</f>
        <v>0</v>
      </c>
      <c r="BD148" s="442">
        <f>VLOOKUP($A148,未改造信息!$A$2:$BA$1002,COLUMN(BD147)-12,0)</f>
        <v>0</v>
      </c>
      <c r="BE148" s="442" t="s">
        <v>98</v>
      </c>
      <c r="BF148" s="445" t="s">
        <v>92</v>
      </c>
      <c r="BG148" s="445" t="s">
        <v>92</v>
      </c>
      <c r="BH148" s="442"/>
      <c r="BI148" s="442"/>
      <c r="BK148" s="442"/>
      <c r="BL148" s="442"/>
      <c r="BN148" s="442"/>
      <c r="BO148" s="442"/>
      <c r="BQ148" s="445" t="s">
        <v>92</v>
      </c>
      <c r="BR148" s="442"/>
      <c r="BS148" s="442"/>
      <c r="BT148" s="442"/>
      <c r="BU148" s="442"/>
      <c r="BV148" s="442"/>
    </row>
    <row r="149" spans="1:74">
      <c r="A149" s="442">
        <v>148</v>
      </c>
      <c r="B149" s="442" t="str">
        <f>IF($H149="已改造",VLOOKUP($A149+1000,改造信息!$A$2:$AQ$1002,COLUMN(B148),0),VLOOKUP($A149,未改造信息!$A$2:$AQ$1002,COLUMN(B148),0))</f>
        <v>G</v>
      </c>
      <c r="C149" s="442" t="str">
        <f>IF($H149="已改造",VLOOKUP($A149+1000,改造信息!$A$2:$AQ$1002,COLUMN(C148),0),VLOOKUP($A149,未改造信息!$A$2:$AQ$1002,COLUMN(C148),0))</f>
        <v>轻巡洋舰</v>
      </c>
      <c r="D149" s="442">
        <f>IF($H149="已改造",VLOOKUP($A149+1000,改造信息!$A$2:$AQ$1002,COLUMN(D148),0),VLOOKUP($A149,未改造信息!$A$2:$AQ$1002,COLUMN(D148),0))</f>
        <v>5</v>
      </c>
      <c r="E149" s="442" t="str">
        <f>IF($H149="已改造",VLOOKUP($A149+1000,改造信息!$A$2:$AQ$1002,COLUMN(E148),0),VLOOKUP($A149,未改造信息!$A$2:$AQ$1002,COLUMN(E148),0))</f>
        <v>M计划</v>
      </c>
      <c r="F149" s="442" t="str">
        <f>VLOOKUP(A149,未改造信息!$A$2:$F$1000,COLUMN(F148),0)</f>
        <v>未拥有</v>
      </c>
      <c r="H149" s="442" t="str">
        <f>IF(COUNTIF(改造信息!$A$2:$A$196,A149+1000),IF(VLOOKUP(A149+1000,改造信息!$A$2:$F$502,6,0)="已拥有","已改造","尚未改造"),"未开放改造")</f>
        <v>未开放改造</v>
      </c>
      <c r="I149" s="442" t="str">
        <f t="shared" si="2"/>
        <v>E1~E2 打捞可获取</v>
      </c>
      <c r="J149" s="445" t="s">
        <v>92</v>
      </c>
      <c r="K149" s="442" t="str">
        <f>IF($H149="已改造",VLOOKUP($A149+1000,改造信息!$A$2:$AQ$1002,COLUMN(K148)-4,0),VLOOKUP($A149,未改造信息!$A$2:$AQ$1002,COLUMN(K148)-4,0))</f>
        <v>护卫舰</v>
      </c>
      <c r="L149" s="442" t="str">
        <f>IF($H149="已改造",VLOOKUP($A149+1000,改造信息!$A$2:$AQ$1002,COLUMN(L148)-4,0),VLOOKUP($A149,未改造信息!$A$2:$AQ$1002,COLUMN(L148)-4,0))</f>
        <v>中型舰</v>
      </c>
      <c r="M149" s="442">
        <f>IF($H149="已改造",VLOOKUP($A149+1000,改造信息!$A$2:$AQ$1002,COLUMN(M148)-4,0),VLOOKUP($A149,未改造信息!$A$2:$AQ$1002,COLUMN(M148)-4,0))</f>
        <v>1</v>
      </c>
      <c r="N149" s="442">
        <f>IF($H149="已改造",VLOOKUP($A149+1000,改造信息!$A$2:$AQ$1002,COLUMN(N148)-4,0),VLOOKUP($A149,未改造信息!$A$2:$AQ$1002,COLUMN(N148)-4,0))</f>
        <v>2</v>
      </c>
      <c r="O149" s="442">
        <f>IF($H149="已改造",VLOOKUP($A149+1000,改造信息!$A$2:$AQ$1002,COLUMN(O148)-4,0),VLOOKUP($A149,未改造信息!$A$2:$AQ$1002,COLUMN(O148)-4,0))</f>
        <v>33</v>
      </c>
      <c r="P149" s="442">
        <f>IF($H149="已改造",VLOOKUP($A149+1000,改造信息!$A$2:$AQ$1002,COLUMN(P148)-4,0),VLOOKUP($A149,未改造信息!$A$2:$AQ$1002,COLUMN(P148)-4,0))</f>
        <v>-1</v>
      </c>
      <c r="Q149" s="442">
        <f>IF($H149="已改造",VLOOKUP($A149+1000,改造信息!$A$2:$AQ$1002,COLUMN(Q148)-4,0),VLOOKUP($A149,未改造信息!$A$2:$AQ$1002,COLUMN(Q148)-4,0))</f>
        <v>49</v>
      </c>
      <c r="R149" s="442">
        <f>IF($H149="已改造",VLOOKUP($A149+1000,改造信息!$A$2:$AQ$1002,COLUMN(R148)-4,0),VLOOKUP($A149,未改造信息!$A$2:$AQ$1002,COLUMN(R148)-4,0))</f>
        <v>43</v>
      </c>
      <c r="S149" s="442">
        <f>IF($H149="已改造",VLOOKUP($A149+1000,改造信息!$A$2:$AQ$1002,COLUMN(S148)-4,0),VLOOKUP($A149,未改造信息!$A$2:$AQ$1002,COLUMN(S148)-4,0))</f>
        <v>53</v>
      </c>
      <c r="T149" s="442">
        <f>IF($H149="已改造",VLOOKUP($A149+1000,改造信息!$A$2:$AQ$1002,COLUMN(T148)-4,0),VLOOKUP($A149,未改造信息!$A$2:$AQ$1002,COLUMN(T148)-4,0))</f>
        <v>46</v>
      </c>
      <c r="U149" s="442">
        <f>IF($H149="已改造",VLOOKUP($A149+1000,改造信息!$A$2:$AQ$1002,COLUMN(U148)-4,0),VLOOKUP($A149,未改造信息!$A$2:$AQ$1002,COLUMN(U148)-4,0))</f>
        <v>68</v>
      </c>
      <c r="V149" s="442">
        <f>IF($H149="已改造",VLOOKUP($A149+1000,改造信息!$A$2:$AQ$1002,COLUMN(V148)-4,0),VLOOKUP($A149,未改造信息!$A$2:$AQ$1002,COLUMN(V148)-4,0))</f>
        <v>20</v>
      </c>
      <c r="W149" s="442">
        <f>IF($H149="已改造",VLOOKUP($A149+1000,改造信息!$A$2:$AQ$1002,COLUMN(W148)-4,0),VLOOKUP($A149,未改造信息!$A$2:$AQ$1002,COLUMN(W148)-4,0))</f>
        <v>74</v>
      </c>
      <c r="X149" s="442">
        <f>IF($H149="已改造",VLOOKUP($A149+1000,改造信息!$A$2:$AQ$1002,COLUMN(X148)-4,0),VLOOKUP($A149,未改造信息!$A$2:$AQ$1002,COLUMN(X148)-4,0))</f>
        <v>92</v>
      </c>
      <c r="Y149" s="442">
        <f>IF($H149="已改造",VLOOKUP($A149+1000,改造信息!$A$2:$AQ$1002,COLUMN(Y148)-4,0),VLOOKUP($A149,未改造信息!$A$2:$AQ$1002,COLUMN(Y148)-4,0))</f>
        <v>5</v>
      </c>
      <c r="Z149" s="442">
        <f>IF($H149="已改造",VLOOKUP($A149+1000,改造信息!$A$2:$AQ$1002,COLUMN(Z148)-4,0),VLOOKUP($A149,未改造信息!$A$2:$AQ$1002,COLUMN(Z148)-4,0))</f>
        <v>36</v>
      </c>
      <c r="AA149" s="442" t="str">
        <f>IF($H149="已改造",VLOOKUP($A149+1000,改造信息!$A$2:$AQ$1002,COLUMN(AA148)-4,0),VLOOKUP($A149,未改造信息!$A$2:$AQ$1002,COLUMN(AA148)-4,0))</f>
        <v>中</v>
      </c>
      <c r="AB149" s="442" t="str">
        <f>IF($H149="已改造",VLOOKUP($A149+1000,改造信息!$A$2:$AQ$1002,COLUMN(AB148)-4,0),VLOOKUP($A149,未改造信息!$A$2:$AQ$1002,COLUMN(AB148)-4,0))</f>
        <v>[2,2,2]</v>
      </c>
      <c r="AC149" s="442">
        <f>IF($H149="已改造",VLOOKUP($A149+1000,改造信息!$A$2:$AQ$1002,COLUMN(AC148)-4,0),VLOOKUP($A149,未改造信息!$A$2:$AQ$1002,COLUMN(AC148)-4,0))</f>
        <v>6</v>
      </c>
      <c r="AD149" s="442">
        <f>IF($H149="已改造",VLOOKUP($A149+1000,改造信息!$A$2:$AQ$1002,COLUMN(AD148)-4,0),VLOOKUP($A149,未改造信息!$A$2:$AQ$1002,COLUMN(AD148)-4,0))</f>
        <v>3</v>
      </c>
      <c r="AE149" s="446" t="str">
        <f>IF($H149="已改造",VLOOKUP($A149+1000,改造信息!$A$2:$AQ$1002,COLUMN(AE148)-4,0),VLOOKUP($A149,未改造信息!$A$2:$AQ$1002,COLUMN(AE148)-4,0))</f>
        <v>G国双联150毫米炮|四联533毫米鱼雷</v>
      </c>
      <c r="AF149" s="445" t="s">
        <v>92</v>
      </c>
      <c r="AG149" s="445" t="s">
        <v>92</v>
      </c>
      <c r="AH149" s="442">
        <f>IF($H149="已改造",VLOOKUP($A149+1000,改造信息!$A$2:$AQ$1002,COLUMN(AH148)-6,0),VLOOKUP($A149,未改造信息!$A$2:$AQ$1002,COLUMN(AH148)-6,0))</f>
        <v>25</v>
      </c>
      <c r="AI149" s="442">
        <f>IF($H149="已改造",VLOOKUP($A149+1000,改造信息!$A$2:$AQ$1002,COLUMN(AI148)-6,0),VLOOKUP($A149,未改造信息!$A$2:$AQ$1002,COLUMN(AI148)-6,0))</f>
        <v>25</v>
      </c>
      <c r="AJ149" s="442">
        <f>IF($H149="已改造",VLOOKUP($A149+1000,改造信息!$A$2:$AQ$1002,COLUMN(AJ148)-6,0),VLOOKUP($A149,未改造信息!$A$2:$AQ$1002,COLUMN(AJ148)-6,0))</f>
        <v>0.8</v>
      </c>
      <c r="AK149" s="442">
        <f>IF($H149="已改造",VLOOKUP($A149+1000,改造信息!$A$2:$AQ$1002,COLUMN(AK148)-6,0),VLOOKUP($A149,未改造信息!$A$2:$AQ$1002,COLUMN(AK148)-6,0))</f>
        <v>1.5</v>
      </c>
      <c r="AL149" s="442">
        <f>IF($H149="已改造",VLOOKUP($A149+1000,改造信息!$A$2:$AQ$1002,COLUMN(AL148)-6,0),VLOOKUP($A149,未改造信息!$A$2:$AQ$1002,COLUMN(AL148)-6,0))</f>
        <v>0.5</v>
      </c>
      <c r="AM149" s="445" t="s">
        <v>92</v>
      </c>
      <c r="AN149" s="445" t="s">
        <v>92</v>
      </c>
      <c r="AO149" s="442">
        <f>IF($H149="已改造",VLOOKUP($A149+1000,改造信息!$A$2:$AQ$1002,COLUMN(AO148)-8,0),VLOOKUP($A149,未改造信息!$A$2:$AQ$1002,COLUMN(AO148)-8,0))</f>
        <v>10</v>
      </c>
      <c r="AP149" s="442">
        <f>IF($H149="已改造",VLOOKUP($A149+1000,改造信息!$A$2:$AQ$1002,COLUMN(AP148)-8,0),VLOOKUP($A149,未改造信息!$A$2:$AQ$1002,COLUMN(AP148)-8,0))</f>
        <v>16</v>
      </c>
      <c r="AQ149" s="442">
        <f>IF($H149="已改造",VLOOKUP($A149+1000,改造信息!$A$2:$AQ$1002,COLUMN(AQ148)-8,0),VLOOKUP($A149,未改造信息!$A$2:$AQ$1002,COLUMN(AQ148)-8,0))</f>
        <v>10</v>
      </c>
      <c r="AR149" s="442">
        <f>IF($H149="已改造",VLOOKUP($A149+1000,改造信息!$A$2:$AQ$1002,COLUMN(AR148)-8,0),VLOOKUP($A149,未改造信息!$A$2:$AQ$1002,COLUMN(AR148)-8,0))</f>
        <v>0</v>
      </c>
      <c r="AS149" s="442">
        <f>IF($H149="已改造",VLOOKUP($A149+1000,改造信息!$A$2:$AQ$1002,COLUMN(AS148)-8,0),VLOOKUP($A149,未改造信息!$A$2:$AQ$1002,COLUMN(AS148)-8,0))</f>
        <v>10</v>
      </c>
      <c r="AT149" s="442">
        <f>IF($H149="已改造",VLOOKUP($A149+1000,改造信息!$A$2:$AQ$1002,COLUMN(AT148)-8,0),VLOOKUP($A149,未改造信息!$A$2:$AQ$1002,COLUMN(AT148)-8,0))</f>
        <v>13</v>
      </c>
      <c r="AU149" s="442">
        <f>IF($H149="已改造",VLOOKUP($A149+1000,改造信息!$A$2:$AQ$1002,COLUMN(AU148)-8,0),VLOOKUP($A149,未改造信息!$A$2:$AQ$1002,COLUMN(AU148)-8,0))</f>
        <v>11</v>
      </c>
      <c r="AV149" s="442">
        <f>IF($H149="已改造",VLOOKUP($A149+1000,改造信息!$A$2:$AQ$1002,COLUMN(AV148)-8,0),VLOOKUP($A149,未改造信息!$A$2:$AQ$1002,COLUMN(AV148)-8,0))</f>
        <v>8</v>
      </c>
      <c r="AW149" s="445" t="s">
        <v>92</v>
      </c>
      <c r="AX149" s="445" t="s">
        <v>92</v>
      </c>
      <c r="AY149" s="442">
        <f>IF($H149="已改造",VLOOKUP($A149+1000,改造信息!$A$2:$AQ$1002,COLUMN(AY148)-10,0),VLOOKUP($A149,未改造信息!$A$2:$AQ$1002,COLUMN(AY148)-10,0))</f>
        <v>0</v>
      </c>
      <c r="AZ149" s="442">
        <f>IF($H149="已改造",VLOOKUP($A149+1000,改造信息!$A$2:$AQ$1002,COLUMN(AZ148)-10,0),VLOOKUP($A149,未改造信息!$A$2:$AQ$1002,COLUMN(AZ148)-10,0))</f>
        <v>0</v>
      </c>
      <c r="BA149" s="445" t="s">
        <v>92</v>
      </c>
      <c r="BB149" s="445" t="s">
        <v>92</v>
      </c>
      <c r="BC149" s="442" t="str">
        <f>IF($H149="尚未改造",VLOOKUP($A149,未改造信息!$A$2:$AQ$1002,COLUMN(BC148)-12,0),"0")</f>
        <v>0</v>
      </c>
      <c r="BD149" s="442">
        <f>VLOOKUP($A149,未改造信息!$A$2:$BA$1002,COLUMN(BD148)-12,0)</f>
        <v>0</v>
      </c>
      <c r="BE149" s="442" t="s">
        <v>98</v>
      </c>
      <c r="BF149" s="445" t="s">
        <v>92</v>
      </c>
      <c r="BG149" s="445" t="s">
        <v>92</v>
      </c>
      <c r="BH149" s="442"/>
      <c r="BI149" s="442"/>
      <c r="BK149" s="442"/>
      <c r="BL149" s="442"/>
      <c r="BN149" s="442"/>
      <c r="BO149" s="442"/>
      <c r="BQ149" s="445" t="s">
        <v>92</v>
      </c>
      <c r="BR149" s="442"/>
      <c r="BS149" s="442"/>
      <c r="BT149" s="442"/>
      <c r="BU149" s="442"/>
      <c r="BV149" s="442"/>
    </row>
    <row r="150" spans="1:74">
      <c r="A150" s="442">
        <v>149</v>
      </c>
      <c r="B150" s="442" t="str">
        <f>IF($H150="已改造",VLOOKUP($A150+1000,改造信息!$A$2:$AQ$1002,COLUMN(B149),0),VLOOKUP($A150,未改造信息!$A$2:$AQ$1002,COLUMN(B149),0))</f>
        <v>G</v>
      </c>
      <c r="C150" s="442" t="str">
        <f>IF($H150="已改造",VLOOKUP($A150+1000,改造信息!$A$2:$AQ$1002,COLUMN(C149),0),VLOOKUP($A150,未改造信息!$A$2:$AQ$1002,COLUMN(C149),0))</f>
        <v>轻巡洋舰</v>
      </c>
      <c r="D150" s="442">
        <f>IF($H150="已改造",VLOOKUP($A150+1000,改造信息!$A$2:$AQ$1002,COLUMN(D149),0),VLOOKUP($A150,未改造信息!$A$2:$AQ$1002,COLUMN(D149),0))</f>
        <v>2</v>
      </c>
      <c r="E150" s="442" t="str">
        <f>IF($H150="已改造",VLOOKUP($A150+1000,改造信息!$A$2:$AQ$1002,COLUMN(E149),0),VLOOKUP($A150,未改造信息!$A$2:$AQ$1002,COLUMN(E149),0))</f>
        <v>埃姆登</v>
      </c>
      <c r="F150" s="442" t="str">
        <f>VLOOKUP(A150,未改造信息!$A$2:$F$1000,COLUMN(F149),0)</f>
        <v>未拥有</v>
      </c>
      <c r="H150" s="442" t="str">
        <f>IF(COUNTIF(改造信息!$A$2:$A$196,A150+1000),IF(VLOOKUP(A150+1000,改造信息!$A$2:$F$502,6,0)="已拥有","已改造","尚未改造"),"未开放改造")</f>
        <v>未开放改造</v>
      </c>
      <c r="I150" s="442" t="str">
        <f t="shared" si="2"/>
        <v>E3~E4 打捞可获取</v>
      </c>
      <c r="J150" s="445" t="s">
        <v>92</v>
      </c>
      <c r="K150" s="442" t="str">
        <f>IF($H150="已改造",VLOOKUP($A150+1000,改造信息!$A$2:$AQ$1002,COLUMN(K149)-4,0),VLOOKUP($A150,未改造信息!$A$2:$AQ$1002,COLUMN(K149)-4,0))</f>
        <v>护卫舰</v>
      </c>
      <c r="L150" s="442" t="str">
        <f>IF($H150="已改造",VLOOKUP($A150+1000,改造信息!$A$2:$AQ$1002,COLUMN(L149)-4,0),VLOOKUP($A150,未改造信息!$A$2:$AQ$1002,COLUMN(L149)-4,0))</f>
        <v>中型舰</v>
      </c>
      <c r="M150" s="442">
        <f>IF($H150="已改造",VLOOKUP($A150+1000,改造信息!$A$2:$AQ$1002,COLUMN(M149)-4,0),VLOOKUP($A150,未改造信息!$A$2:$AQ$1002,COLUMN(M149)-4,0))</f>
        <v>1</v>
      </c>
      <c r="N150" s="442">
        <f>IF($H150="已改造",VLOOKUP($A150+1000,改造信息!$A$2:$AQ$1002,COLUMN(N149)-4,0),VLOOKUP($A150,未改造信息!$A$2:$AQ$1002,COLUMN(N149)-4,0))</f>
        <v>2</v>
      </c>
      <c r="O150" s="442">
        <f>IF($H150="已改造",VLOOKUP($A150+1000,改造信息!$A$2:$AQ$1002,COLUMN(O149)-4,0),VLOOKUP($A150,未改造信息!$A$2:$AQ$1002,COLUMN(O149)-4,0))</f>
        <v>30</v>
      </c>
      <c r="P150" s="442">
        <f>IF($H150="已改造",VLOOKUP($A150+1000,改造信息!$A$2:$AQ$1002,COLUMN(P149)-4,0),VLOOKUP($A150,未改造信息!$A$2:$AQ$1002,COLUMN(P149)-4,0))</f>
        <v>2</v>
      </c>
      <c r="Q150" s="442">
        <f>IF($H150="已改造",VLOOKUP($A150+1000,改造信息!$A$2:$AQ$1002,COLUMN(Q149)-4,0),VLOOKUP($A150,未改造信息!$A$2:$AQ$1002,COLUMN(Q149)-4,0))</f>
        <v>42</v>
      </c>
      <c r="R150" s="442">
        <f>IF($H150="已改造",VLOOKUP($A150+1000,改造信息!$A$2:$AQ$1002,COLUMN(R149)-4,0),VLOOKUP($A150,未改造信息!$A$2:$AQ$1002,COLUMN(R149)-4,0))</f>
        <v>38</v>
      </c>
      <c r="S150" s="442">
        <f>IF($H150="已改造",VLOOKUP($A150+1000,改造信息!$A$2:$AQ$1002,COLUMN(S149)-4,0),VLOOKUP($A150,未改造信息!$A$2:$AQ$1002,COLUMN(S149)-4,0))</f>
        <v>44</v>
      </c>
      <c r="T150" s="442">
        <f>IF($H150="已改造",VLOOKUP($A150+1000,改造信息!$A$2:$AQ$1002,COLUMN(T149)-4,0),VLOOKUP($A150,未改造信息!$A$2:$AQ$1002,COLUMN(T149)-4,0))</f>
        <v>46</v>
      </c>
      <c r="U150" s="442">
        <f>IF($H150="已改造",VLOOKUP($A150+1000,改造信息!$A$2:$AQ$1002,COLUMN(U149)-4,0),VLOOKUP($A150,未改造信息!$A$2:$AQ$1002,COLUMN(U149)-4,0))</f>
        <v>68</v>
      </c>
      <c r="V150" s="442">
        <f>IF($H150="已改造",VLOOKUP($A150+1000,改造信息!$A$2:$AQ$1002,COLUMN(V149)-4,0),VLOOKUP($A150,未改造信息!$A$2:$AQ$1002,COLUMN(V149)-4,0))</f>
        <v>19</v>
      </c>
      <c r="W150" s="442">
        <f>IF($H150="已改造",VLOOKUP($A150+1000,改造信息!$A$2:$AQ$1002,COLUMN(W149)-4,0),VLOOKUP($A150,未改造信息!$A$2:$AQ$1002,COLUMN(W149)-4,0))</f>
        <v>64</v>
      </c>
      <c r="X150" s="442">
        <f>IF($H150="已改造",VLOOKUP($A150+1000,改造信息!$A$2:$AQ$1002,COLUMN(X149)-4,0),VLOOKUP($A150,未改造信息!$A$2:$AQ$1002,COLUMN(X149)-4,0))</f>
        <v>90</v>
      </c>
      <c r="Y150" s="442">
        <f>IF($H150="已改造",VLOOKUP($A150+1000,改造信息!$A$2:$AQ$1002,COLUMN(Y149)-4,0),VLOOKUP($A150,未改造信息!$A$2:$AQ$1002,COLUMN(Y149)-4,0))</f>
        <v>20</v>
      </c>
      <c r="Z150" s="442">
        <f>IF($H150="已改造",VLOOKUP($A150+1000,改造信息!$A$2:$AQ$1002,COLUMN(Z149)-4,0),VLOOKUP($A150,未改造信息!$A$2:$AQ$1002,COLUMN(Z149)-4,0))</f>
        <v>29</v>
      </c>
      <c r="AA150" s="442" t="str">
        <f>IF($H150="已改造",VLOOKUP($A150+1000,改造信息!$A$2:$AQ$1002,COLUMN(AA149)-4,0),VLOOKUP($A150,未改造信息!$A$2:$AQ$1002,COLUMN(AA149)-4,0))</f>
        <v>中</v>
      </c>
      <c r="AB150" s="442">
        <f>IF($H150="已改造",VLOOKUP($A150+1000,改造信息!$A$2:$AQ$1002,COLUMN(AB149)-4,0),VLOOKUP($A150,未改造信息!$A$2:$AQ$1002,COLUMN(AB149)-4,0))</f>
        <v>0</v>
      </c>
      <c r="AC150" s="442">
        <f>IF($H150="已改造",VLOOKUP($A150+1000,改造信息!$A$2:$AQ$1002,COLUMN(AC149)-4,0),VLOOKUP($A150,未改造信息!$A$2:$AQ$1002,COLUMN(AC149)-4,0))</f>
        <v>0</v>
      </c>
      <c r="AD150" s="442">
        <f>IF($H150="已改造",VLOOKUP($A150+1000,改造信息!$A$2:$AQ$1002,COLUMN(AD149)-4,0),VLOOKUP($A150,未改造信息!$A$2:$AQ$1002,COLUMN(AD149)-4,0))</f>
        <v>3</v>
      </c>
      <c r="AE150" s="446" t="str">
        <f>IF($H150="已改造",VLOOKUP($A150+1000,改造信息!$A$2:$AQ$1002,COLUMN(AE149)-4,0),VLOOKUP($A150,未改造信息!$A$2:$AQ$1002,COLUMN(AE149)-4,0))</f>
        <v>G国单装150毫米炮</v>
      </c>
      <c r="AF150" s="445" t="s">
        <v>92</v>
      </c>
      <c r="AG150" s="445" t="s">
        <v>92</v>
      </c>
      <c r="AH150" s="442">
        <f>IF($H150="已改造",VLOOKUP($A150+1000,改造信息!$A$2:$AQ$1002,COLUMN(AH149)-6,0),VLOOKUP($A150,未改造信息!$A$2:$AQ$1002,COLUMN(AH149)-6,0))</f>
        <v>20</v>
      </c>
      <c r="AI150" s="442">
        <f>IF($H150="已改造",VLOOKUP($A150+1000,改造信息!$A$2:$AQ$1002,COLUMN(AI149)-6,0),VLOOKUP($A150,未改造信息!$A$2:$AQ$1002,COLUMN(AI149)-6,0))</f>
        <v>25</v>
      </c>
      <c r="AJ150" s="442">
        <f>IF($H150="已改造",VLOOKUP($A150+1000,改造信息!$A$2:$AQ$1002,COLUMN(AJ149)-6,0),VLOOKUP($A150,未改造信息!$A$2:$AQ$1002,COLUMN(AJ149)-6,0))</f>
        <v>0.8</v>
      </c>
      <c r="AK150" s="442">
        <f>IF($H150="已改造",VLOOKUP($A150+1000,改造信息!$A$2:$AQ$1002,COLUMN(AK149)-6,0),VLOOKUP($A150,未改造信息!$A$2:$AQ$1002,COLUMN(AK149)-6,0))</f>
        <v>1.65</v>
      </c>
      <c r="AL150" s="442">
        <f>IF($H150="已改造",VLOOKUP($A150+1000,改造信息!$A$2:$AQ$1002,COLUMN(AL149)-6,0),VLOOKUP($A150,未改造信息!$A$2:$AQ$1002,COLUMN(AL149)-6,0))</f>
        <v>0.5</v>
      </c>
      <c r="AM150" s="445" t="s">
        <v>92</v>
      </c>
      <c r="AN150" s="445" t="s">
        <v>92</v>
      </c>
      <c r="AO150" s="442">
        <f>IF($H150="已改造",VLOOKUP($A150+1000,改造信息!$A$2:$AQ$1002,COLUMN(AO149)-8,0),VLOOKUP($A150,未改造信息!$A$2:$AQ$1002,COLUMN(AO149)-8,0))</f>
        <v>5</v>
      </c>
      <c r="AP150" s="442">
        <f>IF($H150="已改造",VLOOKUP($A150+1000,改造信息!$A$2:$AQ$1002,COLUMN(AP149)-8,0),VLOOKUP($A150,未改造信息!$A$2:$AQ$1002,COLUMN(AP149)-8,0))</f>
        <v>8</v>
      </c>
      <c r="AQ150" s="442">
        <f>IF($H150="已改造",VLOOKUP($A150+1000,改造信息!$A$2:$AQ$1002,COLUMN(AQ149)-8,0),VLOOKUP($A150,未改造信息!$A$2:$AQ$1002,COLUMN(AQ149)-8,0))</f>
        <v>5</v>
      </c>
      <c r="AR150" s="442">
        <f>IF($H150="已改造",VLOOKUP($A150+1000,改造信息!$A$2:$AQ$1002,COLUMN(AR149)-8,0),VLOOKUP($A150,未改造信息!$A$2:$AQ$1002,COLUMN(AR149)-8,0))</f>
        <v>0</v>
      </c>
      <c r="AS150" s="442">
        <f>IF($H150="已改造",VLOOKUP($A150+1000,改造信息!$A$2:$AQ$1002,COLUMN(AS149)-8,0),VLOOKUP($A150,未改造信息!$A$2:$AQ$1002,COLUMN(AS149)-8,0))</f>
        <v>9</v>
      </c>
      <c r="AT150" s="442">
        <f>IF($H150="已改造",VLOOKUP($A150+1000,改造信息!$A$2:$AQ$1002,COLUMN(AT149)-8,0),VLOOKUP($A150,未改造信息!$A$2:$AQ$1002,COLUMN(AT149)-8,0))</f>
        <v>8</v>
      </c>
      <c r="AU150" s="442">
        <f>IF($H150="已改造",VLOOKUP($A150+1000,改造信息!$A$2:$AQ$1002,COLUMN(AU149)-8,0),VLOOKUP($A150,未改造信息!$A$2:$AQ$1002,COLUMN(AU149)-8,0))</f>
        <v>11</v>
      </c>
      <c r="AV150" s="442">
        <f>IF($H150="已改造",VLOOKUP($A150+1000,改造信息!$A$2:$AQ$1002,COLUMN(AV149)-8,0),VLOOKUP($A150,未改造信息!$A$2:$AQ$1002,COLUMN(AV149)-8,0))</f>
        <v>8</v>
      </c>
      <c r="AW150" s="445" t="s">
        <v>92</v>
      </c>
      <c r="AX150" s="445" t="s">
        <v>92</v>
      </c>
      <c r="AY150" s="442">
        <f>IF($H150="已改造",VLOOKUP($A150+1000,改造信息!$A$2:$AQ$1002,COLUMN(AY149)-10,0),VLOOKUP($A150,未改造信息!$A$2:$AQ$1002,COLUMN(AY149)-10,0))</f>
        <v>0</v>
      </c>
      <c r="AZ150" s="442">
        <f>IF($H150="已改造",VLOOKUP($A150+1000,改造信息!$A$2:$AQ$1002,COLUMN(AZ149)-10,0),VLOOKUP($A150,未改造信息!$A$2:$AQ$1002,COLUMN(AZ149)-10,0))</f>
        <v>0</v>
      </c>
      <c r="BA150" s="445" t="s">
        <v>92</v>
      </c>
      <c r="BB150" s="445" t="s">
        <v>92</v>
      </c>
      <c r="BC150" s="442" t="str">
        <f>IF($H150="尚未改造",VLOOKUP($A150,未改造信息!$A$2:$AQ$1002,COLUMN(BC149)-12,0),"0")</f>
        <v>0</v>
      </c>
      <c r="BD150" s="442">
        <f>VLOOKUP($A150,未改造信息!$A$2:$BA$1002,COLUMN(BD149)-12,0)</f>
        <v>0</v>
      </c>
      <c r="BE150" s="442" t="s">
        <v>99</v>
      </c>
      <c r="BF150" s="445" t="s">
        <v>92</v>
      </c>
      <c r="BG150" s="445" t="s">
        <v>92</v>
      </c>
      <c r="BH150" s="442"/>
      <c r="BI150" s="442"/>
      <c r="BK150" s="442"/>
      <c r="BL150" s="442"/>
      <c r="BN150" s="442"/>
      <c r="BO150" s="442"/>
      <c r="BQ150" s="445" t="s">
        <v>92</v>
      </c>
      <c r="BR150" s="442"/>
      <c r="BS150" s="442"/>
      <c r="BT150" s="442"/>
      <c r="BU150" s="442"/>
      <c r="BV150" s="442"/>
    </row>
    <row r="151" spans="1:74">
      <c r="A151" s="442">
        <v>150</v>
      </c>
      <c r="B151" s="442" t="str">
        <f>IF($H151="已改造",VLOOKUP($A151+1000,改造信息!$A$2:$AQ$1002,COLUMN(B150),0),VLOOKUP($A151,未改造信息!$A$2:$AQ$1002,COLUMN(B150),0))</f>
        <v>E</v>
      </c>
      <c r="C151" s="442" t="str">
        <f>IF($H151="已改造",VLOOKUP($A151+1000,改造信息!$A$2:$AQ$1002,COLUMN(C150),0),VLOOKUP($A151,未改造信息!$A$2:$AQ$1002,COLUMN(C150),0))</f>
        <v>轻巡洋舰</v>
      </c>
      <c r="D151" s="442">
        <f>IF($H151="已改造",VLOOKUP($A151+1000,改造信息!$A$2:$AQ$1002,COLUMN(D150),0),VLOOKUP($A151,未改造信息!$A$2:$AQ$1002,COLUMN(D150),0))</f>
        <v>2</v>
      </c>
      <c r="E151" s="442" t="str">
        <f>IF($H151="已改造",VLOOKUP($A151+1000,改造信息!$A$2:$AQ$1002,COLUMN(E150),0),VLOOKUP($A151,未改造信息!$A$2:$AQ$1002,COLUMN(E150),0))</f>
        <v>翡翠</v>
      </c>
      <c r="F151" s="442" t="str">
        <f>VLOOKUP(A151,未改造信息!$A$2:$F$1000,COLUMN(F150),0)</f>
        <v>未拥有</v>
      </c>
      <c r="H151" s="442" t="str">
        <f>IF(COUNTIF(改造信息!$A$2:$A$196,A151+1000),IF(VLOOKUP(A151+1000,改造信息!$A$2:$F$502,6,0)="已拥有","已改造","尚未改造"),"未开放改造")</f>
        <v>尚未改造</v>
      </c>
      <c r="I151" s="442" t="str">
        <f t="shared" si="2"/>
        <v>E3~E4 打捞可获取</v>
      </c>
      <c r="J151" s="445" t="s">
        <v>92</v>
      </c>
      <c r="K151" s="442" t="str">
        <f>IF($H151="已改造",VLOOKUP($A151+1000,改造信息!$A$2:$AQ$1002,COLUMN(K150)-4,0),VLOOKUP($A151,未改造信息!$A$2:$AQ$1002,COLUMN(K150)-4,0))</f>
        <v>护卫舰</v>
      </c>
      <c r="L151" s="442" t="str">
        <f>IF($H151="已改造",VLOOKUP($A151+1000,改造信息!$A$2:$AQ$1002,COLUMN(L150)-4,0),VLOOKUP($A151,未改造信息!$A$2:$AQ$1002,COLUMN(L150)-4,0))</f>
        <v>中型舰</v>
      </c>
      <c r="M151" s="442">
        <f>IF($H151="已改造",VLOOKUP($A151+1000,改造信息!$A$2:$AQ$1002,COLUMN(M150)-4,0),VLOOKUP($A151,未改造信息!$A$2:$AQ$1002,COLUMN(M150)-4,0))</f>
        <v>1</v>
      </c>
      <c r="N151" s="442">
        <f>IF($H151="已改造",VLOOKUP($A151+1000,改造信息!$A$2:$AQ$1002,COLUMN(N150)-4,0),VLOOKUP($A151,未改造信息!$A$2:$AQ$1002,COLUMN(N150)-4,0))</f>
        <v>2</v>
      </c>
      <c r="O151" s="442">
        <f>IF($H151="已改造",VLOOKUP($A151+1000,改造信息!$A$2:$AQ$1002,COLUMN(O150)-4,0),VLOOKUP($A151,未改造信息!$A$2:$AQ$1002,COLUMN(O150)-4,0))</f>
        <v>30</v>
      </c>
      <c r="P151" s="442">
        <f>IF($H151="已改造",VLOOKUP($A151+1000,改造信息!$A$2:$AQ$1002,COLUMN(P150)-4,0),VLOOKUP($A151,未改造信息!$A$2:$AQ$1002,COLUMN(P150)-4,0))</f>
        <v>2</v>
      </c>
      <c r="Q151" s="442">
        <f>IF($H151="已改造",VLOOKUP($A151+1000,改造信息!$A$2:$AQ$1002,COLUMN(Q150)-4,0),VLOOKUP($A151,未改造信息!$A$2:$AQ$1002,COLUMN(Q150)-4,0))</f>
        <v>42</v>
      </c>
      <c r="R151" s="442">
        <f>IF($H151="已改造",VLOOKUP($A151+1000,改造信息!$A$2:$AQ$1002,COLUMN(R150)-4,0),VLOOKUP($A151,未改造信息!$A$2:$AQ$1002,COLUMN(R150)-4,0))</f>
        <v>35</v>
      </c>
      <c r="S151" s="442">
        <f>IF($H151="已改造",VLOOKUP($A151+1000,改造信息!$A$2:$AQ$1002,COLUMN(S150)-4,0),VLOOKUP($A151,未改造信息!$A$2:$AQ$1002,COLUMN(S150)-4,0))</f>
        <v>64</v>
      </c>
      <c r="T151" s="442">
        <f>IF($H151="已改造",VLOOKUP($A151+1000,改造信息!$A$2:$AQ$1002,COLUMN(T150)-4,0),VLOOKUP($A151,未改造信息!$A$2:$AQ$1002,COLUMN(T150)-4,0))</f>
        <v>55</v>
      </c>
      <c r="U151" s="442">
        <f>IF($H151="已改造",VLOOKUP($A151+1000,改造信息!$A$2:$AQ$1002,COLUMN(U150)-4,0),VLOOKUP($A151,未改造信息!$A$2:$AQ$1002,COLUMN(U150)-4,0))</f>
        <v>74</v>
      </c>
      <c r="V151" s="442">
        <f>IF($H151="已改造",VLOOKUP($A151+1000,改造信息!$A$2:$AQ$1002,COLUMN(V150)-4,0),VLOOKUP($A151,未改造信息!$A$2:$AQ$1002,COLUMN(V150)-4,0))</f>
        <v>21</v>
      </c>
      <c r="W151" s="442">
        <f>IF($H151="已改造",VLOOKUP($A151+1000,改造信息!$A$2:$AQ$1002,COLUMN(W150)-4,0),VLOOKUP($A151,未改造信息!$A$2:$AQ$1002,COLUMN(W150)-4,0))</f>
        <v>68</v>
      </c>
      <c r="X151" s="442">
        <f>IF($H151="已改造",VLOOKUP($A151+1000,改造信息!$A$2:$AQ$1002,COLUMN(X150)-4,0),VLOOKUP($A151,未改造信息!$A$2:$AQ$1002,COLUMN(X150)-4,0))</f>
        <v>90</v>
      </c>
      <c r="Y151" s="442">
        <f>IF($H151="已改造",VLOOKUP($A151+1000,改造信息!$A$2:$AQ$1002,COLUMN(Y150)-4,0),VLOOKUP($A151,未改造信息!$A$2:$AQ$1002,COLUMN(Y150)-4,0))</f>
        <v>20</v>
      </c>
      <c r="Z151" s="442">
        <f>IF($H151="已改造",VLOOKUP($A151+1000,改造信息!$A$2:$AQ$1002,COLUMN(Z150)-4,0),VLOOKUP($A151,未改造信息!$A$2:$AQ$1002,COLUMN(Z150)-4,0))</f>
        <v>33</v>
      </c>
      <c r="AA151" s="442" t="str">
        <f>IF($H151="已改造",VLOOKUP($A151+1000,改造信息!$A$2:$AQ$1002,COLUMN(AA150)-4,0),VLOOKUP($A151,未改造信息!$A$2:$AQ$1002,COLUMN(AA150)-4,0))</f>
        <v>中</v>
      </c>
      <c r="AB151" s="442" t="str">
        <f>IF($H151="已改造",VLOOKUP($A151+1000,改造信息!$A$2:$AQ$1002,COLUMN(AB150)-4,0),VLOOKUP($A151,未改造信息!$A$2:$AQ$1002,COLUMN(AB150)-4,0))</f>
        <v>[2,2,2]</v>
      </c>
      <c r="AC151" s="442">
        <f>IF($H151="已改造",VLOOKUP($A151+1000,改造信息!$A$2:$AQ$1002,COLUMN(AC150)-4,0),VLOOKUP($A151,未改造信息!$A$2:$AQ$1002,COLUMN(AC150)-4,0))</f>
        <v>6</v>
      </c>
      <c r="AD151" s="442">
        <f>IF($H151="已改造",VLOOKUP($A151+1000,改造信息!$A$2:$AQ$1002,COLUMN(AD150)-4,0),VLOOKUP($A151,未改造信息!$A$2:$AQ$1002,COLUMN(AD150)-4,0))</f>
        <v>3</v>
      </c>
      <c r="AE151" s="446" t="str">
        <f>IF($H151="已改造",VLOOKUP($A151+1000,改造信息!$A$2:$AQ$1002,COLUMN(AE150)-4,0),VLOOKUP($A151,未改造信息!$A$2:$AQ$1002,COLUMN(AE150)-4,0))</f>
        <v>E国单装6英寸炮|金块箱</v>
      </c>
      <c r="AF151" s="445" t="s">
        <v>92</v>
      </c>
      <c r="AG151" s="445" t="s">
        <v>92</v>
      </c>
      <c r="AH151" s="442">
        <f>IF($H151="已改造",VLOOKUP($A151+1000,改造信息!$A$2:$AQ$1002,COLUMN(AH150)-6,0),VLOOKUP($A151,未改造信息!$A$2:$AQ$1002,COLUMN(AH150)-6,0))</f>
        <v>20</v>
      </c>
      <c r="AI151" s="442">
        <f>IF($H151="已改造",VLOOKUP($A151+1000,改造信息!$A$2:$AQ$1002,COLUMN(AI150)-6,0),VLOOKUP($A151,未改造信息!$A$2:$AQ$1002,COLUMN(AI150)-6,0))</f>
        <v>30</v>
      </c>
      <c r="AJ151" s="442">
        <f>IF($H151="已改造",VLOOKUP($A151+1000,改造信息!$A$2:$AQ$1002,COLUMN(AJ150)-6,0),VLOOKUP($A151,未改造信息!$A$2:$AQ$1002,COLUMN(AJ150)-6,0))</f>
        <v>0.8</v>
      </c>
      <c r="AK151" s="442">
        <f>IF($H151="已改造",VLOOKUP($A151+1000,改造信息!$A$2:$AQ$1002,COLUMN(AK150)-6,0),VLOOKUP($A151,未改造信息!$A$2:$AQ$1002,COLUMN(AK150)-6,0))</f>
        <v>1.5</v>
      </c>
      <c r="AL151" s="442">
        <f>IF($H151="已改造",VLOOKUP($A151+1000,改造信息!$A$2:$AQ$1002,COLUMN(AL150)-6,0),VLOOKUP($A151,未改造信息!$A$2:$AQ$1002,COLUMN(AL150)-6,0))</f>
        <v>0.5</v>
      </c>
      <c r="AM151" s="445" t="s">
        <v>92</v>
      </c>
      <c r="AN151" s="445" t="s">
        <v>92</v>
      </c>
      <c r="AO151" s="442">
        <f>IF($H151="已改造",VLOOKUP($A151+1000,改造信息!$A$2:$AQ$1002,COLUMN(AO150)-8,0),VLOOKUP($A151,未改造信息!$A$2:$AQ$1002,COLUMN(AO150)-8,0))</f>
        <v>5</v>
      </c>
      <c r="AP151" s="442">
        <f>IF($H151="已改造",VLOOKUP($A151+1000,改造信息!$A$2:$AQ$1002,COLUMN(AP150)-8,0),VLOOKUP($A151,未改造信息!$A$2:$AQ$1002,COLUMN(AP150)-8,0))</f>
        <v>8</v>
      </c>
      <c r="AQ151" s="442">
        <f>IF($H151="已改造",VLOOKUP($A151+1000,改造信息!$A$2:$AQ$1002,COLUMN(AQ150)-8,0),VLOOKUP($A151,未改造信息!$A$2:$AQ$1002,COLUMN(AQ150)-8,0))</f>
        <v>5</v>
      </c>
      <c r="AR151" s="442">
        <f>IF($H151="已改造",VLOOKUP($A151+1000,改造信息!$A$2:$AQ$1002,COLUMN(AR150)-8,0),VLOOKUP($A151,未改造信息!$A$2:$AQ$1002,COLUMN(AR150)-8,0))</f>
        <v>0</v>
      </c>
      <c r="AS151" s="442">
        <f>IF($H151="已改造",VLOOKUP($A151+1000,改造信息!$A$2:$AQ$1002,COLUMN(AS150)-8,0),VLOOKUP($A151,未改造信息!$A$2:$AQ$1002,COLUMN(AS150)-8,0))</f>
        <v>12</v>
      </c>
      <c r="AT151" s="442">
        <f>IF($H151="已改造",VLOOKUP($A151+1000,改造信息!$A$2:$AQ$1002,COLUMN(AT150)-8,0),VLOOKUP($A151,未改造信息!$A$2:$AQ$1002,COLUMN(AT150)-8,0))</f>
        <v>24</v>
      </c>
      <c r="AU151" s="442">
        <f>IF($H151="已改造",VLOOKUP($A151+1000,改造信息!$A$2:$AQ$1002,COLUMN(AU150)-8,0),VLOOKUP($A151,未改造信息!$A$2:$AQ$1002,COLUMN(AU150)-8,0))</f>
        <v>8</v>
      </c>
      <c r="AV151" s="442">
        <f>IF($H151="已改造",VLOOKUP($A151+1000,改造信息!$A$2:$AQ$1002,COLUMN(AV150)-8,0),VLOOKUP($A151,未改造信息!$A$2:$AQ$1002,COLUMN(AV150)-8,0))</f>
        <v>13</v>
      </c>
      <c r="AW151" s="445" t="s">
        <v>92</v>
      </c>
      <c r="AX151" s="445" t="s">
        <v>92</v>
      </c>
      <c r="AY151" s="442">
        <f>IF($H151="已改造",VLOOKUP($A151+1000,改造信息!$A$2:$AQ$1002,COLUMN(AY150)-10,0),VLOOKUP($A151,未改造信息!$A$2:$AQ$1002,COLUMN(AY150)-10,0))</f>
        <v>0</v>
      </c>
      <c r="AZ151" s="442">
        <f>IF($H151="已改造",VLOOKUP($A151+1000,改造信息!$A$2:$AQ$1002,COLUMN(AZ150)-10,0),VLOOKUP($A151,未改造信息!$A$2:$AQ$1002,COLUMN(AZ150)-10,0))</f>
        <v>0</v>
      </c>
      <c r="BA151" s="445" t="s">
        <v>92</v>
      </c>
      <c r="BB151" s="445" t="s">
        <v>92</v>
      </c>
      <c r="BC151" s="446" t="str">
        <f>IF($H151="尚未改造",VLOOKUP($A151,未改造信息!$A$2:$AQ$1002,COLUMN(BC150)-12,0),"0")</f>
        <v>等级35|巡洋核心3|油500|钢500</v>
      </c>
      <c r="BD151" s="442">
        <f>VLOOKUP($A151,未改造信息!$A$2:$BA$1002,COLUMN(BD150)-12,0)</f>
        <v>0</v>
      </c>
      <c r="BE151" s="442" t="s">
        <v>99</v>
      </c>
      <c r="BF151" s="445" t="s">
        <v>92</v>
      </c>
      <c r="BG151" s="445" t="s">
        <v>92</v>
      </c>
      <c r="BH151" s="446"/>
      <c r="BI151" s="442"/>
      <c r="BK151" s="446"/>
      <c r="BL151" s="442"/>
      <c r="BN151" s="446"/>
      <c r="BO151" s="442"/>
      <c r="BQ151" s="445" t="s">
        <v>92</v>
      </c>
      <c r="BR151" s="442"/>
      <c r="BS151" s="442"/>
      <c r="BT151" s="442"/>
      <c r="BU151" s="442"/>
      <c r="BV151" s="442"/>
    </row>
    <row r="152" spans="1:74">
      <c r="A152" s="442">
        <v>151</v>
      </c>
      <c r="B152" s="442" t="str">
        <f>IF($H152="已改造",VLOOKUP($A152+1000,改造信息!$A$2:$AQ$1002,COLUMN(B151),0),VLOOKUP($A152,未改造信息!$A$2:$AQ$1002,COLUMN(B151),0))</f>
        <v>E</v>
      </c>
      <c r="C152" s="442" t="str">
        <f>IF($H152="已改造",VLOOKUP($A152+1000,改造信息!$A$2:$AQ$1002,COLUMN(C151),0),VLOOKUP($A152,未改造信息!$A$2:$AQ$1002,COLUMN(C151),0))</f>
        <v>轻巡洋舰</v>
      </c>
      <c r="D152" s="442">
        <f>IF($H152="已改造",VLOOKUP($A152+1000,改造信息!$A$2:$AQ$1002,COLUMN(D151),0),VLOOKUP($A152,未改造信息!$A$2:$AQ$1002,COLUMN(D151),0))</f>
        <v>2</v>
      </c>
      <c r="E152" s="442" t="str">
        <f>IF($H152="已改造",VLOOKUP($A152+1000,改造信息!$A$2:$AQ$1002,COLUMN(E151),0),VLOOKUP($A152,未改造信息!$A$2:$AQ$1002,COLUMN(E151),0))</f>
        <v>进取</v>
      </c>
      <c r="F152" s="442" t="str">
        <f>VLOOKUP(A152,未改造信息!$A$2:$F$1000,COLUMN(F151),0)</f>
        <v>未拥有</v>
      </c>
      <c r="H152" s="442" t="str">
        <f>IF(COUNTIF(改造信息!$A$2:$A$196,A152+1000),IF(VLOOKUP(A152+1000,改造信息!$A$2:$F$502,6,0)="已拥有","已改造","尚未改造"),"未开放改造")</f>
        <v>尚未改造</v>
      </c>
      <c r="I152" s="442" t="str">
        <f t="shared" si="2"/>
        <v>E3~E4 打捞可获取</v>
      </c>
      <c r="J152" s="445" t="s">
        <v>92</v>
      </c>
      <c r="K152" s="442" t="str">
        <f>IF($H152="已改造",VLOOKUP($A152+1000,改造信息!$A$2:$AQ$1002,COLUMN(K151)-4,0),VLOOKUP($A152,未改造信息!$A$2:$AQ$1002,COLUMN(K151)-4,0))</f>
        <v>护卫舰</v>
      </c>
      <c r="L152" s="442" t="str">
        <f>IF($H152="已改造",VLOOKUP($A152+1000,改造信息!$A$2:$AQ$1002,COLUMN(L151)-4,0),VLOOKUP($A152,未改造信息!$A$2:$AQ$1002,COLUMN(L151)-4,0))</f>
        <v>中型舰</v>
      </c>
      <c r="M152" s="442">
        <f>IF($H152="已改造",VLOOKUP($A152+1000,改造信息!$A$2:$AQ$1002,COLUMN(M151)-4,0),VLOOKUP($A152,未改造信息!$A$2:$AQ$1002,COLUMN(M151)-4,0))</f>
        <v>1</v>
      </c>
      <c r="N152" s="442">
        <f>IF($H152="已改造",VLOOKUP($A152+1000,改造信息!$A$2:$AQ$1002,COLUMN(N151)-4,0),VLOOKUP($A152,未改造信息!$A$2:$AQ$1002,COLUMN(N151)-4,0))</f>
        <v>2</v>
      </c>
      <c r="O152" s="442">
        <f>IF($H152="已改造",VLOOKUP($A152+1000,改造信息!$A$2:$AQ$1002,COLUMN(O151)-4,0),VLOOKUP($A152,未改造信息!$A$2:$AQ$1002,COLUMN(O151)-4,0))</f>
        <v>30</v>
      </c>
      <c r="P152" s="442">
        <f>IF($H152="已改造",VLOOKUP($A152+1000,改造信息!$A$2:$AQ$1002,COLUMN(P151)-4,0),VLOOKUP($A152,未改造信息!$A$2:$AQ$1002,COLUMN(P151)-4,0))</f>
        <v>2</v>
      </c>
      <c r="Q152" s="442">
        <f>IF($H152="已改造",VLOOKUP($A152+1000,改造信息!$A$2:$AQ$1002,COLUMN(Q151)-4,0),VLOOKUP($A152,未改造信息!$A$2:$AQ$1002,COLUMN(Q151)-4,0))</f>
        <v>43</v>
      </c>
      <c r="R152" s="442">
        <f>IF($H152="已改造",VLOOKUP($A152+1000,改造信息!$A$2:$AQ$1002,COLUMN(R151)-4,0),VLOOKUP($A152,未改造信息!$A$2:$AQ$1002,COLUMN(R151)-4,0))</f>
        <v>35</v>
      </c>
      <c r="S152" s="442">
        <f>IF($H152="已改造",VLOOKUP($A152+1000,改造信息!$A$2:$AQ$1002,COLUMN(S151)-4,0),VLOOKUP($A152,未改造信息!$A$2:$AQ$1002,COLUMN(S151)-4,0))</f>
        <v>64</v>
      </c>
      <c r="T152" s="442">
        <f>IF($H152="已改造",VLOOKUP($A152+1000,改造信息!$A$2:$AQ$1002,COLUMN(T151)-4,0),VLOOKUP($A152,未改造信息!$A$2:$AQ$1002,COLUMN(T151)-4,0))</f>
        <v>55</v>
      </c>
      <c r="U152" s="442">
        <f>IF($H152="已改造",VLOOKUP($A152+1000,改造信息!$A$2:$AQ$1002,COLUMN(U151)-4,0),VLOOKUP($A152,未改造信息!$A$2:$AQ$1002,COLUMN(U151)-4,0))</f>
        <v>74</v>
      </c>
      <c r="V152" s="442">
        <f>IF($H152="已改造",VLOOKUP($A152+1000,改造信息!$A$2:$AQ$1002,COLUMN(V151)-4,0),VLOOKUP($A152,未改造信息!$A$2:$AQ$1002,COLUMN(V151)-4,0))</f>
        <v>21</v>
      </c>
      <c r="W152" s="442">
        <f>IF($H152="已改造",VLOOKUP($A152+1000,改造信息!$A$2:$AQ$1002,COLUMN(W151)-4,0),VLOOKUP($A152,未改造信息!$A$2:$AQ$1002,COLUMN(W151)-4,0))</f>
        <v>68</v>
      </c>
      <c r="X152" s="442">
        <f>IF($H152="已改造",VLOOKUP($A152+1000,改造信息!$A$2:$AQ$1002,COLUMN(X151)-4,0),VLOOKUP($A152,未改造信息!$A$2:$AQ$1002,COLUMN(X151)-4,0))</f>
        <v>90</v>
      </c>
      <c r="Y152" s="442">
        <f>IF($H152="已改造",VLOOKUP($A152+1000,改造信息!$A$2:$AQ$1002,COLUMN(Y151)-4,0),VLOOKUP($A152,未改造信息!$A$2:$AQ$1002,COLUMN(Y151)-4,0))</f>
        <v>22</v>
      </c>
      <c r="Z152" s="442">
        <f>IF($H152="已改造",VLOOKUP($A152+1000,改造信息!$A$2:$AQ$1002,COLUMN(Z151)-4,0),VLOOKUP($A152,未改造信息!$A$2:$AQ$1002,COLUMN(Z151)-4,0))</f>
        <v>33</v>
      </c>
      <c r="AA152" s="442" t="str">
        <f>IF($H152="已改造",VLOOKUP($A152+1000,改造信息!$A$2:$AQ$1002,COLUMN(AA151)-4,0),VLOOKUP($A152,未改造信息!$A$2:$AQ$1002,COLUMN(AA151)-4,0))</f>
        <v>中</v>
      </c>
      <c r="AB152" s="442" t="str">
        <f>IF($H152="已改造",VLOOKUP($A152+1000,改造信息!$A$2:$AQ$1002,COLUMN(AB151)-4,0),VLOOKUP($A152,未改造信息!$A$2:$AQ$1002,COLUMN(AB151)-4,0))</f>
        <v>[2,2,2]</v>
      </c>
      <c r="AC152" s="442">
        <f>IF($H152="已改造",VLOOKUP($A152+1000,改造信息!$A$2:$AQ$1002,COLUMN(AC151)-4,0),VLOOKUP($A152,未改造信息!$A$2:$AQ$1002,COLUMN(AC151)-4,0))</f>
        <v>6</v>
      </c>
      <c r="AD152" s="442">
        <f>IF($H152="已改造",VLOOKUP($A152+1000,改造信息!$A$2:$AQ$1002,COLUMN(AD151)-4,0),VLOOKUP($A152,未改造信息!$A$2:$AQ$1002,COLUMN(AD151)-4,0))</f>
        <v>3</v>
      </c>
      <c r="AE152" s="446" t="str">
        <f>IF($H152="已改造",VLOOKUP($A152+1000,改造信息!$A$2:$AQ$1002,COLUMN(AE151)-4,0),VLOOKUP($A152,未改造信息!$A$2:$AQ$1002,COLUMN(AE151)-4,0))</f>
        <v>E国双联6英寸炮</v>
      </c>
      <c r="AF152" s="445" t="s">
        <v>92</v>
      </c>
      <c r="AG152" s="445" t="s">
        <v>92</v>
      </c>
      <c r="AH152" s="442">
        <f>IF($H152="已改造",VLOOKUP($A152+1000,改造信息!$A$2:$AQ$1002,COLUMN(AH151)-6,0),VLOOKUP($A152,未改造信息!$A$2:$AQ$1002,COLUMN(AH151)-6,0))</f>
        <v>20</v>
      </c>
      <c r="AI152" s="442">
        <f>IF($H152="已改造",VLOOKUP($A152+1000,改造信息!$A$2:$AQ$1002,COLUMN(AI151)-6,0),VLOOKUP($A152,未改造信息!$A$2:$AQ$1002,COLUMN(AI151)-6,0))</f>
        <v>30</v>
      </c>
      <c r="AJ152" s="442">
        <f>IF($H152="已改造",VLOOKUP($A152+1000,改造信息!$A$2:$AQ$1002,COLUMN(AJ151)-6,0),VLOOKUP($A152,未改造信息!$A$2:$AQ$1002,COLUMN(AJ151)-6,0))</f>
        <v>0.8</v>
      </c>
      <c r="AK152" s="442">
        <f>IF($H152="已改造",VLOOKUP($A152+1000,改造信息!$A$2:$AQ$1002,COLUMN(AK151)-6,0),VLOOKUP($A152,未改造信息!$A$2:$AQ$1002,COLUMN(AK151)-6,0))</f>
        <v>1.5</v>
      </c>
      <c r="AL152" s="442">
        <f>IF($H152="已改造",VLOOKUP($A152+1000,改造信息!$A$2:$AQ$1002,COLUMN(AL151)-6,0),VLOOKUP($A152,未改造信息!$A$2:$AQ$1002,COLUMN(AL151)-6,0))</f>
        <v>0.5</v>
      </c>
      <c r="AM152" s="445" t="s">
        <v>92</v>
      </c>
      <c r="AN152" s="445" t="s">
        <v>92</v>
      </c>
      <c r="AO152" s="442">
        <f>IF($H152="已改造",VLOOKUP($A152+1000,改造信息!$A$2:$AQ$1002,COLUMN(AO151)-8,0),VLOOKUP($A152,未改造信息!$A$2:$AQ$1002,COLUMN(AO151)-8,0))</f>
        <v>5</v>
      </c>
      <c r="AP152" s="442">
        <f>IF($H152="已改造",VLOOKUP($A152+1000,改造信息!$A$2:$AQ$1002,COLUMN(AP151)-8,0),VLOOKUP($A152,未改造信息!$A$2:$AQ$1002,COLUMN(AP151)-8,0))</f>
        <v>8</v>
      </c>
      <c r="AQ152" s="442">
        <f>IF($H152="已改造",VLOOKUP($A152+1000,改造信息!$A$2:$AQ$1002,COLUMN(AQ151)-8,0),VLOOKUP($A152,未改造信息!$A$2:$AQ$1002,COLUMN(AQ151)-8,0))</f>
        <v>5</v>
      </c>
      <c r="AR152" s="442">
        <f>IF($H152="已改造",VLOOKUP($A152+1000,改造信息!$A$2:$AQ$1002,COLUMN(AR151)-8,0),VLOOKUP($A152,未改造信息!$A$2:$AQ$1002,COLUMN(AR151)-8,0))</f>
        <v>0</v>
      </c>
      <c r="AS152" s="442">
        <f>IF($H152="已改造",VLOOKUP($A152+1000,改造信息!$A$2:$AQ$1002,COLUMN(AS151)-8,0),VLOOKUP($A152,未改造信息!$A$2:$AQ$1002,COLUMN(AS151)-8,0))</f>
        <v>12</v>
      </c>
      <c r="AT152" s="442">
        <f>IF($H152="已改造",VLOOKUP($A152+1000,改造信息!$A$2:$AQ$1002,COLUMN(AT151)-8,0),VLOOKUP($A152,未改造信息!$A$2:$AQ$1002,COLUMN(AT151)-8,0))</f>
        <v>24</v>
      </c>
      <c r="AU152" s="442">
        <f>IF($H152="已改造",VLOOKUP($A152+1000,改造信息!$A$2:$AQ$1002,COLUMN(AU151)-8,0),VLOOKUP($A152,未改造信息!$A$2:$AQ$1002,COLUMN(AU151)-8,0))</f>
        <v>8</v>
      </c>
      <c r="AV152" s="442">
        <f>IF($H152="已改造",VLOOKUP($A152+1000,改造信息!$A$2:$AQ$1002,COLUMN(AV151)-8,0),VLOOKUP($A152,未改造信息!$A$2:$AQ$1002,COLUMN(AV151)-8,0))</f>
        <v>13</v>
      </c>
      <c r="AW152" s="445" t="s">
        <v>92</v>
      </c>
      <c r="AX152" s="445" t="s">
        <v>92</v>
      </c>
      <c r="AY152" s="442">
        <f>IF($H152="已改造",VLOOKUP($A152+1000,改造信息!$A$2:$AQ$1002,COLUMN(AY151)-10,0),VLOOKUP($A152,未改造信息!$A$2:$AQ$1002,COLUMN(AY151)-10,0))</f>
        <v>0</v>
      </c>
      <c r="AZ152" s="442">
        <f>IF($H152="已改造",VLOOKUP($A152+1000,改造信息!$A$2:$AQ$1002,COLUMN(AZ151)-10,0),VLOOKUP($A152,未改造信息!$A$2:$AQ$1002,COLUMN(AZ151)-10,0))</f>
        <v>0</v>
      </c>
      <c r="BA152" s="445" t="s">
        <v>92</v>
      </c>
      <c r="BB152" s="445" t="s">
        <v>92</v>
      </c>
      <c r="BC152" s="446" t="str">
        <f>IF($H152="尚未改造",VLOOKUP($A152,未改造信息!$A$2:$AQ$1002,COLUMN(BC151)-12,0),"0")</f>
        <v>等级38|巡洋核心3|油500|钢500</v>
      </c>
      <c r="BD152" s="442">
        <f>VLOOKUP($A152,未改造信息!$A$2:$BA$1002,COLUMN(BD151)-12,0)</f>
        <v>0</v>
      </c>
      <c r="BE152" s="442" t="s">
        <v>99</v>
      </c>
      <c r="BF152" s="445" t="s">
        <v>92</v>
      </c>
      <c r="BG152" s="445" t="s">
        <v>92</v>
      </c>
      <c r="BH152" s="446"/>
      <c r="BI152" s="442"/>
      <c r="BK152" s="446"/>
      <c r="BL152" s="442"/>
      <c r="BN152" s="446"/>
      <c r="BO152" s="442"/>
      <c r="BQ152" s="445" t="s">
        <v>92</v>
      </c>
      <c r="BR152" s="442"/>
      <c r="BS152" s="442"/>
      <c r="BT152" s="442"/>
      <c r="BU152" s="442"/>
      <c r="BV152" s="442"/>
    </row>
    <row r="153" spans="1:74">
      <c r="A153" s="442">
        <v>152</v>
      </c>
      <c r="B153" s="442" t="str">
        <f>IF($H153="已改造",VLOOKUP($A153+1000,改造信息!$A$2:$AQ$1002,COLUMN(B152),0),VLOOKUP($A153,未改造信息!$A$2:$AQ$1002,COLUMN(B152),0))</f>
        <v>E</v>
      </c>
      <c r="C153" s="442" t="str">
        <f>IF($H153="已改造",VLOOKUP($A153+1000,改造信息!$A$2:$AQ$1002,COLUMN(C152),0),VLOOKUP($A153,未改造信息!$A$2:$AQ$1002,COLUMN(C152),0))</f>
        <v>轻巡洋舰</v>
      </c>
      <c r="D153" s="442">
        <f>IF($H153="已改造",VLOOKUP($A153+1000,改造信息!$A$2:$AQ$1002,COLUMN(D152),0),VLOOKUP($A153,未改造信息!$A$2:$AQ$1002,COLUMN(D152),0))</f>
        <v>4</v>
      </c>
      <c r="E153" s="442" t="str">
        <f>IF($H153="已改造",VLOOKUP($A153+1000,改造信息!$A$2:$AQ$1002,COLUMN(E152),0),VLOOKUP($A153,未改造信息!$A$2:$AQ$1002,COLUMN(E152),0))</f>
        <v>爱丁堡</v>
      </c>
      <c r="F153" s="442" t="str">
        <f>VLOOKUP(A153,未改造信息!$A$2:$F$1000,COLUMN(F152),0)</f>
        <v>未拥有</v>
      </c>
      <c r="H153" s="442" t="str">
        <f>IF(COUNTIF(改造信息!$A$2:$A$196,A153+1000),IF(VLOOKUP(A153+1000,改造信息!$A$2:$F$502,6,0)="已拥有","已改造","尚未改造"),"未开放改造")</f>
        <v>未开放改造</v>
      </c>
      <c r="I153" s="442" t="str">
        <f t="shared" si="2"/>
        <v>E3~E4 打捞可获取</v>
      </c>
      <c r="J153" s="445" t="s">
        <v>92</v>
      </c>
      <c r="K153" s="442" t="str">
        <f>IF($H153="已改造",VLOOKUP($A153+1000,改造信息!$A$2:$AQ$1002,COLUMN(K152)-4,0),VLOOKUP($A153,未改造信息!$A$2:$AQ$1002,COLUMN(K152)-4,0))</f>
        <v>护卫舰</v>
      </c>
      <c r="L153" s="442" t="str">
        <f>IF($H153="已改造",VLOOKUP($A153+1000,改造信息!$A$2:$AQ$1002,COLUMN(L152)-4,0),VLOOKUP($A153,未改造信息!$A$2:$AQ$1002,COLUMN(L152)-4,0))</f>
        <v>中型舰</v>
      </c>
      <c r="M153" s="442">
        <f>IF($H153="已改造",VLOOKUP($A153+1000,改造信息!$A$2:$AQ$1002,COLUMN(M152)-4,0),VLOOKUP($A153,未改造信息!$A$2:$AQ$1002,COLUMN(M152)-4,0))</f>
        <v>1</v>
      </c>
      <c r="N153" s="442">
        <f>IF($H153="已改造",VLOOKUP($A153+1000,改造信息!$A$2:$AQ$1002,COLUMN(N152)-4,0),VLOOKUP($A153,未改造信息!$A$2:$AQ$1002,COLUMN(N152)-4,0))</f>
        <v>2</v>
      </c>
      <c r="O153" s="442">
        <f>IF($H153="已改造",VLOOKUP($A153+1000,改造信息!$A$2:$AQ$1002,COLUMN(O152)-4,0),VLOOKUP($A153,未改造信息!$A$2:$AQ$1002,COLUMN(O152)-4,0))</f>
        <v>35</v>
      </c>
      <c r="P153" s="442">
        <f>IF($H153="已改造",VLOOKUP($A153+1000,改造信息!$A$2:$AQ$1002,COLUMN(P152)-4,0),VLOOKUP($A153,未改造信息!$A$2:$AQ$1002,COLUMN(P152)-4,0))</f>
        <v>1</v>
      </c>
      <c r="Q153" s="442">
        <f>IF($H153="已改造",VLOOKUP($A153+1000,改造信息!$A$2:$AQ$1002,COLUMN(Q152)-4,0),VLOOKUP($A153,未改造信息!$A$2:$AQ$1002,COLUMN(Q152)-4,0))</f>
        <v>52</v>
      </c>
      <c r="R153" s="442">
        <f>IF($H153="已改造",VLOOKUP($A153+1000,改造信息!$A$2:$AQ$1002,COLUMN(R152)-4,0),VLOOKUP($A153,未改造信息!$A$2:$AQ$1002,COLUMN(R152)-4,0))</f>
        <v>50</v>
      </c>
      <c r="S153" s="442">
        <f>IF($H153="已改造",VLOOKUP($A153+1000,改造信息!$A$2:$AQ$1002,COLUMN(S152)-4,0),VLOOKUP($A153,未改造信息!$A$2:$AQ$1002,COLUMN(S152)-4,0))</f>
        <v>50</v>
      </c>
      <c r="T153" s="442">
        <f>IF($H153="已改造",VLOOKUP($A153+1000,改造信息!$A$2:$AQ$1002,COLUMN(T152)-4,0),VLOOKUP($A153,未改造信息!$A$2:$AQ$1002,COLUMN(T152)-4,0))</f>
        <v>70</v>
      </c>
      <c r="U153" s="442">
        <f>IF($H153="已改造",VLOOKUP($A153+1000,改造信息!$A$2:$AQ$1002,COLUMN(U152)-4,0),VLOOKUP($A153,未改造信息!$A$2:$AQ$1002,COLUMN(U152)-4,0))</f>
        <v>64</v>
      </c>
      <c r="V153" s="442">
        <f>IF($H153="已改造",VLOOKUP($A153+1000,改造信息!$A$2:$AQ$1002,COLUMN(V152)-4,0),VLOOKUP($A153,未改造信息!$A$2:$AQ$1002,COLUMN(V152)-4,0))</f>
        <v>21</v>
      </c>
      <c r="W153" s="442">
        <f>IF($H153="已改造",VLOOKUP($A153+1000,改造信息!$A$2:$AQ$1002,COLUMN(W152)-4,0),VLOOKUP($A153,未改造信息!$A$2:$AQ$1002,COLUMN(W152)-4,0))</f>
        <v>68</v>
      </c>
      <c r="X153" s="442">
        <f>IF($H153="已改造",VLOOKUP($A153+1000,改造信息!$A$2:$AQ$1002,COLUMN(X152)-4,0),VLOOKUP($A153,未改造信息!$A$2:$AQ$1002,COLUMN(X152)-4,0))</f>
        <v>91</v>
      </c>
      <c r="Y153" s="442">
        <f>IF($H153="已改造",VLOOKUP($A153+1000,改造信息!$A$2:$AQ$1002,COLUMN(Y152)-4,0),VLOOKUP($A153,未改造信息!$A$2:$AQ$1002,COLUMN(Y152)-4,0))</f>
        <v>13</v>
      </c>
      <c r="Z153" s="442">
        <f>IF($H153="已改造",VLOOKUP($A153+1000,改造信息!$A$2:$AQ$1002,COLUMN(Z152)-4,0),VLOOKUP($A153,未改造信息!$A$2:$AQ$1002,COLUMN(Z152)-4,0))</f>
        <v>33</v>
      </c>
      <c r="AA153" s="442" t="str">
        <f>IF($H153="已改造",VLOOKUP($A153+1000,改造信息!$A$2:$AQ$1002,COLUMN(AA152)-4,0),VLOOKUP($A153,未改造信息!$A$2:$AQ$1002,COLUMN(AA152)-4,0))</f>
        <v>中</v>
      </c>
      <c r="AB153" s="442" t="str">
        <f>IF($H153="已改造",VLOOKUP($A153+1000,改造信息!$A$2:$AQ$1002,COLUMN(AB152)-4,0),VLOOKUP($A153,未改造信息!$A$2:$AQ$1002,COLUMN(AB152)-4,0))</f>
        <v>[2,2,2]</v>
      </c>
      <c r="AC153" s="442">
        <f>IF($H153="已改造",VLOOKUP($A153+1000,改造信息!$A$2:$AQ$1002,COLUMN(AC152)-4,0),VLOOKUP($A153,未改造信息!$A$2:$AQ$1002,COLUMN(AC152)-4,0))</f>
        <v>6</v>
      </c>
      <c r="AD153" s="442">
        <f>IF($H153="已改造",VLOOKUP($A153+1000,改造信息!$A$2:$AQ$1002,COLUMN(AD152)-4,0),VLOOKUP($A153,未改造信息!$A$2:$AQ$1002,COLUMN(AD152)-4,0))</f>
        <v>3</v>
      </c>
      <c r="AE153" s="446" t="str">
        <f>IF($H153="已改造",VLOOKUP($A153+1000,改造信息!$A$2:$AQ$1002,COLUMN(AE152)-4,0),VLOOKUP($A153,未改造信息!$A$2:$AQ$1002,COLUMN(AE152)-4,0))</f>
        <v>E国三联6英寸炮|金块箱</v>
      </c>
      <c r="AF153" s="445" t="s">
        <v>92</v>
      </c>
      <c r="AG153" s="445" t="s">
        <v>92</v>
      </c>
      <c r="AH153" s="442">
        <f>IF($H153="已改造",VLOOKUP($A153+1000,改造信息!$A$2:$AQ$1002,COLUMN(AH152)-6,0),VLOOKUP($A153,未改造信息!$A$2:$AQ$1002,COLUMN(AH152)-6,0))</f>
        <v>20</v>
      </c>
      <c r="AI153" s="442">
        <f>IF($H153="已改造",VLOOKUP($A153+1000,改造信息!$A$2:$AQ$1002,COLUMN(AI152)-6,0),VLOOKUP($A153,未改造信息!$A$2:$AQ$1002,COLUMN(AI152)-6,0))</f>
        <v>30</v>
      </c>
      <c r="AJ153" s="442">
        <f>IF($H153="已改造",VLOOKUP($A153+1000,改造信息!$A$2:$AQ$1002,COLUMN(AJ152)-6,0),VLOOKUP($A153,未改造信息!$A$2:$AQ$1002,COLUMN(AJ152)-6,0))</f>
        <v>0.8</v>
      </c>
      <c r="AK153" s="442">
        <f>IF($H153="已改造",VLOOKUP($A153+1000,改造信息!$A$2:$AQ$1002,COLUMN(AK152)-6,0),VLOOKUP($A153,未改造信息!$A$2:$AQ$1002,COLUMN(AK152)-6,0))</f>
        <v>1.5</v>
      </c>
      <c r="AL153" s="442">
        <f>IF($H153="已改造",VLOOKUP($A153+1000,改造信息!$A$2:$AQ$1002,COLUMN(AL152)-6,0),VLOOKUP($A153,未改造信息!$A$2:$AQ$1002,COLUMN(AL152)-6,0))</f>
        <v>0.5</v>
      </c>
      <c r="AM153" s="445" t="s">
        <v>92</v>
      </c>
      <c r="AN153" s="445" t="s">
        <v>92</v>
      </c>
      <c r="AO153" s="442">
        <f>IF($H153="已改造",VLOOKUP($A153+1000,改造信息!$A$2:$AQ$1002,COLUMN(AO152)-8,0),VLOOKUP($A153,未改造信息!$A$2:$AQ$1002,COLUMN(AO152)-8,0))</f>
        <v>10</v>
      </c>
      <c r="AP153" s="442">
        <f>IF($H153="已改造",VLOOKUP($A153+1000,改造信息!$A$2:$AQ$1002,COLUMN(AP152)-8,0),VLOOKUP($A153,未改造信息!$A$2:$AQ$1002,COLUMN(AP152)-8,0))</f>
        <v>16</v>
      </c>
      <c r="AQ153" s="442">
        <f>IF($H153="已改造",VLOOKUP($A153+1000,改造信息!$A$2:$AQ$1002,COLUMN(AQ152)-8,0),VLOOKUP($A153,未改造信息!$A$2:$AQ$1002,COLUMN(AQ152)-8,0))</f>
        <v>10</v>
      </c>
      <c r="AR153" s="442">
        <f>IF($H153="已改造",VLOOKUP($A153+1000,改造信息!$A$2:$AQ$1002,COLUMN(AR152)-8,0),VLOOKUP($A153,未改造信息!$A$2:$AQ$1002,COLUMN(AR152)-8,0))</f>
        <v>0</v>
      </c>
      <c r="AS153" s="442">
        <f>IF($H153="已改造",VLOOKUP($A153+1000,改造信息!$A$2:$AQ$1002,COLUMN(AS152)-8,0),VLOOKUP($A153,未改造信息!$A$2:$AQ$1002,COLUMN(AS152)-8,0))</f>
        <v>18</v>
      </c>
      <c r="AT153" s="442">
        <f>IF($H153="已改造",VLOOKUP($A153+1000,改造信息!$A$2:$AQ$1002,COLUMN(AT152)-8,0),VLOOKUP($A153,未改造信息!$A$2:$AQ$1002,COLUMN(AT152)-8,0))</f>
        <v>10</v>
      </c>
      <c r="AU153" s="442">
        <f>IF($H153="已改造",VLOOKUP($A153+1000,改造信息!$A$2:$AQ$1002,COLUMN(AU152)-8,0),VLOOKUP($A153,未改造信息!$A$2:$AQ$1002,COLUMN(AU152)-8,0))</f>
        <v>15</v>
      </c>
      <c r="AV153" s="442">
        <f>IF($H153="已改造",VLOOKUP($A153+1000,改造信息!$A$2:$AQ$1002,COLUMN(AV152)-8,0),VLOOKUP($A153,未改造信息!$A$2:$AQ$1002,COLUMN(AV152)-8,0))</f>
        <v>24</v>
      </c>
      <c r="AW153" s="445" t="s">
        <v>92</v>
      </c>
      <c r="AX153" s="445" t="s">
        <v>92</v>
      </c>
      <c r="AY153" s="442">
        <f>IF($H153="已改造",VLOOKUP($A153+1000,改造信息!$A$2:$AQ$1002,COLUMN(AY152)-10,0),VLOOKUP($A153,未改造信息!$A$2:$AQ$1002,COLUMN(AY152)-10,0))</f>
        <v>0</v>
      </c>
      <c r="AZ153" s="442">
        <f>IF($H153="已改造",VLOOKUP($A153+1000,改造信息!$A$2:$AQ$1002,COLUMN(AZ152)-10,0),VLOOKUP($A153,未改造信息!$A$2:$AQ$1002,COLUMN(AZ152)-10,0))</f>
        <v>0</v>
      </c>
      <c r="BA153" s="445" t="s">
        <v>92</v>
      </c>
      <c r="BB153" s="445" t="s">
        <v>92</v>
      </c>
      <c r="BC153" s="442" t="str">
        <f>IF($H153="尚未改造",VLOOKUP($A153,未改造信息!$A$2:$AQ$1002,COLUMN(BC152)-12,0),"0")</f>
        <v>0</v>
      </c>
      <c r="BD153" s="442">
        <f>VLOOKUP($A153,未改造信息!$A$2:$BA$1002,COLUMN(BD152)-12,0)</f>
        <v>0</v>
      </c>
      <c r="BE153" s="442" t="s">
        <v>99</v>
      </c>
      <c r="BF153" s="445" t="s">
        <v>92</v>
      </c>
      <c r="BG153" s="445" t="s">
        <v>92</v>
      </c>
      <c r="BH153" s="442"/>
      <c r="BI153" s="442"/>
      <c r="BK153" s="442"/>
      <c r="BL153" s="442"/>
      <c r="BN153" s="442"/>
      <c r="BO153" s="442"/>
      <c r="BQ153" s="445" t="s">
        <v>92</v>
      </c>
      <c r="BR153" s="442"/>
      <c r="BS153" s="442"/>
      <c r="BT153" s="442"/>
      <c r="BU153" s="442"/>
      <c r="BV153" s="442"/>
    </row>
    <row r="154" spans="1:74">
      <c r="A154" s="442">
        <v>153</v>
      </c>
      <c r="B154" s="442" t="str">
        <f>IF($H154="已改造",VLOOKUP($A154+1000,改造信息!$A$2:$AQ$1002,COLUMN(B153),0),VLOOKUP($A154,未改造信息!$A$2:$AQ$1002,COLUMN(B153),0))</f>
        <v>E</v>
      </c>
      <c r="C154" s="442" t="str">
        <f>IF($H154="已改造",VLOOKUP($A154+1000,改造信息!$A$2:$AQ$1002,COLUMN(C153),0),VLOOKUP($A154,未改造信息!$A$2:$AQ$1002,COLUMN(C153),0))</f>
        <v>轻巡洋舰</v>
      </c>
      <c r="D154" s="442">
        <f>IF($H154="已改造",VLOOKUP($A154+1000,改造信息!$A$2:$AQ$1002,COLUMN(D153),0),VLOOKUP($A154,未改造信息!$A$2:$AQ$1002,COLUMN(D153),0))</f>
        <v>5</v>
      </c>
      <c r="E154" s="442" t="str">
        <f>IF($H154="已改造",VLOOKUP($A154+1000,改造信息!$A$2:$AQ$1002,COLUMN(E153),0),VLOOKUP($A154,未改造信息!$A$2:$AQ$1002,COLUMN(E153),0))</f>
        <v>贝尔法斯特</v>
      </c>
      <c r="F154" s="442" t="str">
        <f>VLOOKUP(A154,未改造信息!$A$2:$F$1000,COLUMN(F153),0)</f>
        <v>未拥有</v>
      </c>
      <c r="H154" s="442" t="str">
        <f>IF(COUNTIF(改造信息!$A$2:$A$196,A154+1000),IF(VLOOKUP(A154+1000,改造信息!$A$2:$F$502,6,0)="已拥有","已改造","尚未改造"),"未开放改造")</f>
        <v>未开放改造</v>
      </c>
      <c r="I154" s="442" t="str">
        <f t="shared" si="2"/>
        <v>E3~E4 打捞可获取</v>
      </c>
      <c r="J154" s="445" t="s">
        <v>92</v>
      </c>
      <c r="K154" s="442" t="str">
        <f>IF($H154="已改造",VLOOKUP($A154+1000,改造信息!$A$2:$AQ$1002,COLUMN(K153)-4,0),VLOOKUP($A154,未改造信息!$A$2:$AQ$1002,COLUMN(K153)-4,0))</f>
        <v>护卫舰</v>
      </c>
      <c r="L154" s="442" t="str">
        <f>IF($H154="已改造",VLOOKUP($A154+1000,改造信息!$A$2:$AQ$1002,COLUMN(L153)-4,0),VLOOKUP($A154,未改造信息!$A$2:$AQ$1002,COLUMN(L153)-4,0))</f>
        <v>中型舰</v>
      </c>
      <c r="M154" s="442">
        <f>IF($H154="已改造",VLOOKUP($A154+1000,改造信息!$A$2:$AQ$1002,COLUMN(M153)-4,0),VLOOKUP($A154,未改造信息!$A$2:$AQ$1002,COLUMN(M153)-4,0))</f>
        <v>1</v>
      </c>
      <c r="N154" s="442">
        <f>IF($H154="已改造",VLOOKUP($A154+1000,改造信息!$A$2:$AQ$1002,COLUMN(N153)-4,0),VLOOKUP($A154,未改造信息!$A$2:$AQ$1002,COLUMN(N153)-4,0))</f>
        <v>2</v>
      </c>
      <c r="O154" s="442">
        <f>IF($H154="已改造",VLOOKUP($A154+1000,改造信息!$A$2:$AQ$1002,COLUMN(O153)-4,0),VLOOKUP($A154,未改造信息!$A$2:$AQ$1002,COLUMN(O153)-4,0))</f>
        <v>35</v>
      </c>
      <c r="P154" s="442">
        <f>IF($H154="已改造",VLOOKUP($A154+1000,改造信息!$A$2:$AQ$1002,COLUMN(P153)-4,0),VLOOKUP($A154,未改造信息!$A$2:$AQ$1002,COLUMN(P153)-4,0))</f>
        <v>1</v>
      </c>
      <c r="Q154" s="442">
        <f>IF($H154="已改造",VLOOKUP($A154+1000,改造信息!$A$2:$AQ$1002,COLUMN(Q153)-4,0),VLOOKUP($A154,未改造信息!$A$2:$AQ$1002,COLUMN(Q153)-4,0))</f>
        <v>52</v>
      </c>
      <c r="R154" s="442">
        <f>IF($H154="已改造",VLOOKUP($A154+1000,改造信息!$A$2:$AQ$1002,COLUMN(R153)-4,0),VLOOKUP($A154,未改造信息!$A$2:$AQ$1002,COLUMN(R153)-4,0))</f>
        <v>50</v>
      </c>
      <c r="S154" s="442">
        <f>IF($H154="已改造",VLOOKUP($A154+1000,改造信息!$A$2:$AQ$1002,COLUMN(S153)-4,0),VLOOKUP($A154,未改造信息!$A$2:$AQ$1002,COLUMN(S153)-4,0))</f>
        <v>50</v>
      </c>
      <c r="T154" s="442">
        <f>IF($H154="已改造",VLOOKUP($A154+1000,改造信息!$A$2:$AQ$1002,COLUMN(T153)-4,0),VLOOKUP($A154,未改造信息!$A$2:$AQ$1002,COLUMN(T153)-4,0))</f>
        <v>70</v>
      </c>
      <c r="U154" s="442">
        <f>IF($H154="已改造",VLOOKUP($A154+1000,改造信息!$A$2:$AQ$1002,COLUMN(U153)-4,0),VLOOKUP($A154,未改造信息!$A$2:$AQ$1002,COLUMN(U153)-4,0))</f>
        <v>64</v>
      </c>
      <c r="V154" s="442">
        <f>IF($H154="已改造",VLOOKUP($A154+1000,改造信息!$A$2:$AQ$1002,COLUMN(V153)-4,0),VLOOKUP($A154,未改造信息!$A$2:$AQ$1002,COLUMN(V153)-4,0))</f>
        <v>21</v>
      </c>
      <c r="W154" s="442">
        <f>IF($H154="已改造",VLOOKUP($A154+1000,改造信息!$A$2:$AQ$1002,COLUMN(W153)-4,0),VLOOKUP($A154,未改造信息!$A$2:$AQ$1002,COLUMN(W153)-4,0))</f>
        <v>68</v>
      </c>
      <c r="X154" s="442">
        <f>IF($H154="已改造",VLOOKUP($A154+1000,改造信息!$A$2:$AQ$1002,COLUMN(X153)-4,0),VLOOKUP($A154,未改造信息!$A$2:$AQ$1002,COLUMN(X153)-4,0))</f>
        <v>92</v>
      </c>
      <c r="Y154" s="442">
        <f>IF($H154="已改造",VLOOKUP($A154+1000,改造信息!$A$2:$AQ$1002,COLUMN(Y153)-4,0),VLOOKUP($A154,未改造信息!$A$2:$AQ$1002,COLUMN(Y153)-4,0))</f>
        <v>40</v>
      </c>
      <c r="Z154" s="442">
        <f>IF($H154="已改造",VLOOKUP($A154+1000,改造信息!$A$2:$AQ$1002,COLUMN(Z153)-4,0),VLOOKUP($A154,未改造信息!$A$2:$AQ$1002,COLUMN(Z153)-4,0))</f>
        <v>33</v>
      </c>
      <c r="AA154" s="442" t="str">
        <f>IF($H154="已改造",VLOOKUP($A154+1000,改造信息!$A$2:$AQ$1002,COLUMN(AA153)-4,0),VLOOKUP($A154,未改造信息!$A$2:$AQ$1002,COLUMN(AA153)-4,0))</f>
        <v>中</v>
      </c>
      <c r="AB154" s="442" t="str">
        <f>IF($H154="已改造",VLOOKUP($A154+1000,改造信息!$A$2:$AQ$1002,COLUMN(AB153)-4,0),VLOOKUP($A154,未改造信息!$A$2:$AQ$1002,COLUMN(AB153)-4,0))</f>
        <v>[2,2,2]</v>
      </c>
      <c r="AC154" s="442">
        <f>IF($H154="已改造",VLOOKUP($A154+1000,改造信息!$A$2:$AQ$1002,COLUMN(AC153)-4,0),VLOOKUP($A154,未改造信息!$A$2:$AQ$1002,COLUMN(AC153)-4,0))</f>
        <v>6</v>
      </c>
      <c r="AD154" s="442">
        <f>IF($H154="已改造",VLOOKUP($A154+1000,改造信息!$A$2:$AQ$1002,COLUMN(AD153)-4,0),VLOOKUP($A154,未改造信息!$A$2:$AQ$1002,COLUMN(AD153)-4,0))</f>
        <v>3</v>
      </c>
      <c r="AE154" s="446" t="str">
        <f>IF($H154="已改造",VLOOKUP($A154+1000,改造信息!$A$2:$AQ$1002,COLUMN(AE153)-4,0),VLOOKUP($A154,未改造信息!$A$2:$AQ$1002,COLUMN(AE153)-4,0))</f>
        <v>E国三联6英寸炮</v>
      </c>
      <c r="AF154" s="445" t="s">
        <v>92</v>
      </c>
      <c r="AG154" s="445" t="s">
        <v>92</v>
      </c>
      <c r="AH154" s="442">
        <f>IF($H154="已改造",VLOOKUP($A154+1000,改造信息!$A$2:$AQ$1002,COLUMN(AH153)-6,0),VLOOKUP($A154,未改造信息!$A$2:$AQ$1002,COLUMN(AH153)-6,0))</f>
        <v>20</v>
      </c>
      <c r="AI154" s="442">
        <f>IF($H154="已改造",VLOOKUP($A154+1000,改造信息!$A$2:$AQ$1002,COLUMN(AI153)-6,0),VLOOKUP($A154,未改造信息!$A$2:$AQ$1002,COLUMN(AI153)-6,0))</f>
        <v>30</v>
      </c>
      <c r="AJ154" s="442">
        <f>IF($H154="已改造",VLOOKUP($A154+1000,改造信息!$A$2:$AQ$1002,COLUMN(AJ153)-6,0),VLOOKUP($A154,未改造信息!$A$2:$AQ$1002,COLUMN(AJ153)-6,0))</f>
        <v>0.8</v>
      </c>
      <c r="AK154" s="442">
        <f>IF($H154="已改造",VLOOKUP($A154+1000,改造信息!$A$2:$AQ$1002,COLUMN(AK153)-6,0),VLOOKUP($A154,未改造信息!$A$2:$AQ$1002,COLUMN(AK153)-6,0))</f>
        <v>1.5</v>
      </c>
      <c r="AL154" s="442">
        <f>IF($H154="已改造",VLOOKUP($A154+1000,改造信息!$A$2:$AQ$1002,COLUMN(AL153)-6,0),VLOOKUP($A154,未改造信息!$A$2:$AQ$1002,COLUMN(AL153)-6,0))</f>
        <v>0.5</v>
      </c>
      <c r="AM154" s="445" t="s">
        <v>92</v>
      </c>
      <c r="AN154" s="445" t="s">
        <v>92</v>
      </c>
      <c r="AO154" s="442">
        <f>IF($H154="已改造",VLOOKUP($A154+1000,改造信息!$A$2:$AQ$1002,COLUMN(AO153)-8,0),VLOOKUP($A154,未改造信息!$A$2:$AQ$1002,COLUMN(AO153)-8,0))</f>
        <v>10</v>
      </c>
      <c r="AP154" s="442">
        <f>IF($H154="已改造",VLOOKUP($A154+1000,改造信息!$A$2:$AQ$1002,COLUMN(AP153)-8,0),VLOOKUP($A154,未改造信息!$A$2:$AQ$1002,COLUMN(AP153)-8,0))</f>
        <v>16</v>
      </c>
      <c r="AQ154" s="442">
        <f>IF($H154="已改造",VLOOKUP($A154+1000,改造信息!$A$2:$AQ$1002,COLUMN(AQ153)-8,0),VLOOKUP($A154,未改造信息!$A$2:$AQ$1002,COLUMN(AQ153)-8,0))</f>
        <v>10</v>
      </c>
      <c r="AR154" s="442">
        <f>IF($H154="已改造",VLOOKUP($A154+1000,改造信息!$A$2:$AQ$1002,COLUMN(AR153)-8,0),VLOOKUP($A154,未改造信息!$A$2:$AQ$1002,COLUMN(AR153)-8,0))</f>
        <v>0</v>
      </c>
      <c r="AS154" s="442">
        <f>IF($H154="已改造",VLOOKUP($A154+1000,改造信息!$A$2:$AQ$1002,COLUMN(AS153)-8,0),VLOOKUP($A154,未改造信息!$A$2:$AQ$1002,COLUMN(AS153)-8,0))</f>
        <v>18</v>
      </c>
      <c r="AT154" s="442">
        <f>IF($H154="已改造",VLOOKUP($A154+1000,改造信息!$A$2:$AQ$1002,COLUMN(AT153)-8,0),VLOOKUP($A154,未改造信息!$A$2:$AQ$1002,COLUMN(AT153)-8,0))</f>
        <v>10</v>
      </c>
      <c r="AU154" s="442">
        <f>IF($H154="已改造",VLOOKUP($A154+1000,改造信息!$A$2:$AQ$1002,COLUMN(AU153)-8,0),VLOOKUP($A154,未改造信息!$A$2:$AQ$1002,COLUMN(AU153)-8,0))</f>
        <v>15</v>
      </c>
      <c r="AV154" s="442">
        <f>IF($H154="已改造",VLOOKUP($A154+1000,改造信息!$A$2:$AQ$1002,COLUMN(AV153)-8,0),VLOOKUP($A154,未改造信息!$A$2:$AQ$1002,COLUMN(AV153)-8,0))</f>
        <v>24</v>
      </c>
      <c r="AW154" s="445" t="s">
        <v>92</v>
      </c>
      <c r="AX154" s="445" t="s">
        <v>92</v>
      </c>
      <c r="AY154" s="442">
        <f>IF($H154="已改造",VLOOKUP($A154+1000,改造信息!$A$2:$AQ$1002,COLUMN(AY153)-10,0),VLOOKUP($A154,未改造信息!$A$2:$AQ$1002,COLUMN(AY153)-10,0))</f>
        <v>0</v>
      </c>
      <c r="AZ154" s="442">
        <f>IF($H154="已改造",VLOOKUP($A154+1000,改造信息!$A$2:$AQ$1002,COLUMN(AZ153)-10,0),VLOOKUP($A154,未改造信息!$A$2:$AQ$1002,COLUMN(AZ153)-10,0))</f>
        <v>0</v>
      </c>
      <c r="BA154" s="445" t="s">
        <v>92</v>
      </c>
      <c r="BB154" s="445" t="s">
        <v>92</v>
      </c>
      <c r="BC154" s="442" t="str">
        <f>IF($H154="尚未改造",VLOOKUP($A154,未改造信息!$A$2:$AQ$1002,COLUMN(BC153)-12,0),"0")</f>
        <v>0</v>
      </c>
      <c r="BD154" s="442">
        <f>VLOOKUP($A154,未改造信息!$A$2:$BA$1002,COLUMN(BD153)-12,0)</f>
        <v>0</v>
      </c>
      <c r="BE154" s="442" t="s">
        <v>99</v>
      </c>
      <c r="BF154" s="445" t="s">
        <v>92</v>
      </c>
      <c r="BG154" s="445" t="s">
        <v>92</v>
      </c>
      <c r="BH154" s="442"/>
      <c r="BI154" s="442"/>
      <c r="BK154" s="442"/>
      <c r="BL154" s="442"/>
      <c r="BN154" s="442"/>
      <c r="BO154" s="442"/>
      <c r="BQ154" s="445" t="s">
        <v>92</v>
      </c>
      <c r="BR154" s="442"/>
      <c r="BS154" s="442"/>
      <c r="BT154" s="442"/>
      <c r="BU154" s="442"/>
      <c r="BV154" s="442"/>
    </row>
    <row r="155" spans="1:74">
      <c r="A155" s="442">
        <v>154</v>
      </c>
      <c r="B155" s="442" t="str">
        <f>IF($H155="已改造",VLOOKUP($A155+1000,改造信息!$A$2:$AQ$1002,COLUMN(B154),0),VLOOKUP($A155,未改造信息!$A$2:$AQ$1002,COLUMN(B154),0))</f>
        <v>E</v>
      </c>
      <c r="C155" s="442" t="str">
        <f>IF($H155="已改造",VLOOKUP($A155+1000,改造信息!$A$2:$AQ$1002,COLUMN(C154),0),VLOOKUP($A155,未改造信息!$A$2:$AQ$1002,COLUMN(C154),0))</f>
        <v>战列巡洋舰</v>
      </c>
      <c r="D155" s="442">
        <f>IF($H155="已改造",VLOOKUP($A155+1000,改造信息!$A$2:$AQ$1002,COLUMN(D154),0),VLOOKUP($A155,未改造信息!$A$2:$AQ$1002,COLUMN(D154),0))</f>
        <v>3</v>
      </c>
      <c r="E155" s="442" t="str">
        <f>IF($H155="已改造",VLOOKUP($A155+1000,改造信息!$A$2:$AQ$1002,COLUMN(E154),0),VLOOKUP($A155,未改造信息!$A$2:$AQ$1002,COLUMN(E154),0))</f>
        <v>勇敢</v>
      </c>
      <c r="F155" s="442" t="str">
        <f>VLOOKUP(A155,未改造信息!$A$2:$F$1000,COLUMN(F154),0)</f>
        <v>未拥有</v>
      </c>
      <c r="H155" s="442" t="str">
        <f>IF(COUNTIF(改造信息!$A$2:$A$196,A155+1000),IF(VLOOKUP(A155+1000,改造信息!$A$2:$F$502,6,0)="已拥有","已改造","尚未改造"),"未开放改造")</f>
        <v>未开放改造</v>
      </c>
      <c r="I155" s="442" t="str">
        <f t="shared" si="2"/>
        <v>E1~E2 打捞可获取</v>
      </c>
      <c r="J155" s="445" t="s">
        <v>92</v>
      </c>
      <c r="K155" s="442" t="str">
        <f>IF($H155="已改造",VLOOKUP($A155+1000,改造信息!$A$2:$AQ$1002,COLUMN(K154)-4,0),VLOOKUP($A155,未改造信息!$A$2:$AQ$1002,COLUMN(K154)-4,0))</f>
        <v>主力舰</v>
      </c>
      <c r="L155" s="442" t="str">
        <f>IF($H155="已改造",VLOOKUP($A155+1000,改造信息!$A$2:$AQ$1002,COLUMN(L154)-4,0),VLOOKUP($A155,未改造信息!$A$2:$AQ$1002,COLUMN(L154)-4,0))</f>
        <v>大型舰</v>
      </c>
      <c r="M155" s="442">
        <f>IF($H155="已改造",VLOOKUP($A155+1000,改造信息!$A$2:$AQ$1002,COLUMN(M154)-4,0),VLOOKUP($A155,未改造信息!$A$2:$AQ$1002,COLUMN(M154)-4,0))</f>
        <v>1</v>
      </c>
      <c r="N155" s="442">
        <f>IF($H155="已改造",VLOOKUP($A155+1000,改造信息!$A$2:$AQ$1002,COLUMN(N154)-4,0),VLOOKUP($A155,未改造信息!$A$2:$AQ$1002,COLUMN(N154)-4,0))</f>
        <v>2</v>
      </c>
      <c r="O155" s="442">
        <f>IF($H155="已改造",VLOOKUP($A155+1000,改造信息!$A$2:$AQ$1002,COLUMN(O154)-4,0),VLOOKUP($A155,未改造信息!$A$2:$AQ$1002,COLUMN(O154)-4,0))</f>
        <v>52</v>
      </c>
      <c r="P155" s="442">
        <f>IF($H155="已改造",VLOOKUP($A155+1000,改造信息!$A$2:$AQ$1002,COLUMN(P154)-4,0),VLOOKUP($A155,未改造信息!$A$2:$AQ$1002,COLUMN(P154)-4,0))</f>
        <v>0</v>
      </c>
      <c r="Q155" s="442">
        <f>IF($H155="已改造",VLOOKUP($A155+1000,改造信息!$A$2:$AQ$1002,COLUMN(Q154)-4,0),VLOOKUP($A155,未改造信息!$A$2:$AQ$1002,COLUMN(Q154)-4,0))</f>
        <v>67</v>
      </c>
      <c r="R155" s="442">
        <f>IF($H155="已改造",VLOOKUP($A155+1000,改造信息!$A$2:$AQ$1002,COLUMN(R154)-4,0),VLOOKUP($A155,未改造信息!$A$2:$AQ$1002,COLUMN(R154)-4,0))</f>
        <v>43</v>
      </c>
      <c r="S155" s="442">
        <f>IF($H155="已改造",VLOOKUP($A155+1000,改造信息!$A$2:$AQ$1002,COLUMN(S154)-4,0),VLOOKUP($A155,未改造信息!$A$2:$AQ$1002,COLUMN(S154)-4,0))</f>
        <v>45</v>
      </c>
      <c r="T155" s="442">
        <f>IF($H155="已改造",VLOOKUP($A155+1000,改造信息!$A$2:$AQ$1002,COLUMN(T154)-4,0),VLOOKUP($A155,未改造信息!$A$2:$AQ$1002,COLUMN(T154)-4,0))</f>
        <v>48</v>
      </c>
      <c r="U155" s="442">
        <f>IF($H155="已改造",VLOOKUP($A155+1000,改造信息!$A$2:$AQ$1002,COLUMN(U154)-4,0),VLOOKUP($A155,未改造信息!$A$2:$AQ$1002,COLUMN(U154)-4,0))</f>
        <v>0</v>
      </c>
      <c r="V155" s="442">
        <f>IF($H155="已改造",VLOOKUP($A155+1000,改造信息!$A$2:$AQ$1002,COLUMN(V154)-4,0),VLOOKUP($A155,未改造信息!$A$2:$AQ$1002,COLUMN(V154)-4,0))</f>
        <v>41</v>
      </c>
      <c r="W155" s="442">
        <f>IF($H155="已改造",VLOOKUP($A155+1000,改造信息!$A$2:$AQ$1002,COLUMN(W154)-4,0),VLOOKUP($A155,未改造信息!$A$2:$AQ$1002,COLUMN(W154)-4,0))</f>
        <v>63</v>
      </c>
      <c r="X155" s="442">
        <f>IF($H155="已改造",VLOOKUP($A155+1000,改造信息!$A$2:$AQ$1002,COLUMN(X154)-4,0),VLOOKUP($A155,未改造信息!$A$2:$AQ$1002,COLUMN(X154)-4,0))</f>
        <v>94</v>
      </c>
      <c r="Y155" s="442">
        <f>IF($H155="已改造",VLOOKUP($A155+1000,改造信息!$A$2:$AQ$1002,COLUMN(Y154)-4,0),VLOOKUP($A155,未改造信息!$A$2:$AQ$1002,COLUMN(Y154)-4,0))</f>
        <v>10</v>
      </c>
      <c r="Z155" s="442">
        <f>IF($H155="已改造",VLOOKUP($A155+1000,改造信息!$A$2:$AQ$1002,COLUMN(Z154)-4,0),VLOOKUP($A155,未改造信息!$A$2:$AQ$1002,COLUMN(Z154)-4,0))</f>
        <v>32</v>
      </c>
      <c r="AA155" s="442" t="str">
        <f>IF($H155="已改造",VLOOKUP($A155+1000,改造信息!$A$2:$AQ$1002,COLUMN(AA154)-4,0),VLOOKUP($A155,未改造信息!$A$2:$AQ$1002,COLUMN(AA154)-4,0))</f>
        <v>长</v>
      </c>
      <c r="AB155" s="442">
        <f>IF($H155="已改造",VLOOKUP($A155+1000,改造信息!$A$2:$AQ$1002,COLUMN(AB154)-4,0),VLOOKUP($A155,未改造信息!$A$2:$AQ$1002,COLUMN(AB154)-4,0))</f>
        <v>0</v>
      </c>
      <c r="AC155" s="442">
        <f>IF($H155="已改造",VLOOKUP($A155+1000,改造信息!$A$2:$AQ$1002,COLUMN(AC154)-4,0),VLOOKUP($A155,未改造信息!$A$2:$AQ$1002,COLUMN(AC154)-4,0))</f>
        <v>0</v>
      </c>
      <c r="AD155" s="442">
        <f>IF($H155="已改造",VLOOKUP($A155+1000,改造信息!$A$2:$AQ$1002,COLUMN(AD154)-4,0),VLOOKUP($A155,未改造信息!$A$2:$AQ$1002,COLUMN(AD154)-4,0))</f>
        <v>4</v>
      </c>
      <c r="AE155" s="446" t="str">
        <f>IF($H155="已改造",VLOOKUP($A155+1000,改造信息!$A$2:$AQ$1002,COLUMN(AE154)-4,0),VLOOKUP($A155,未改造信息!$A$2:$AQ$1002,COLUMN(AE154)-4,0))</f>
        <v>E国双联15英寸炮</v>
      </c>
      <c r="AF155" s="445" t="s">
        <v>92</v>
      </c>
      <c r="AG155" s="445" t="s">
        <v>92</v>
      </c>
      <c r="AH155" s="442">
        <f>IF($H155="已改造",VLOOKUP($A155+1000,改造信息!$A$2:$AQ$1002,COLUMN(AH154)-6,0),VLOOKUP($A155,未改造信息!$A$2:$AQ$1002,COLUMN(AH154)-6,0))</f>
        <v>50</v>
      </c>
      <c r="AI155" s="442">
        <f>IF($H155="已改造",VLOOKUP($A155+1000,改造信息!$A$2:$AQ$1002,COLUMN(AI154)-6,0),VLOOKUP($A155,未改造信息!$A$2:$AQ$1002,COLUMN(AI154)-6,0))</f>
        <v>100</v>
      </c>
      <c r="AJ155" s="442">
        <f>IF($H155="已改造",VLOOKUP($A155+1000,改造信息!$A$2:$AQ$1002,COLUMN(AJ154)-6,0),VLOOKUP($A155,未改造信息!$A$2:$AQ$1002,COLUMN(AJ154)-6,0))</f>
        <v>2.08</v>
      </c>
      <c r="AK155" s="442">
        <f>IF($H155="已改造",VLOOKUP($A155+1000,改造信息!$A$2:$AQ$1002,COLUMN(AK154)-6,0),VLOOKUP($A155,未改造信息!$A$2:$AQ$1002,COLUMN(AK154)-6,0))</f>
        <v>3.9</v>
      </c>
      <c r="AL155" s="442">
        <f>IF($H155="已改造",VLOOKUP($A155+1000,改造信息!$A$2:$AQ$1002,COLUMN(AL154)-6,0),VLOOKUP($A155,未改造信息!$A$2:$AQ$1002,COLUMN(AL154)-6,0))</f>
        <v>0.75</v>
      </c>
      <c r="AM155" s="445" t="s">
        <v>92</v>
      </c>
      <c r="AN155" s="445" t="s">
        <v>92</v>
      </c>
      <c r="AO155" s="442">
        <f>IF($H155="已改造",VLOOKUP($A155+1000,改造信息!$A$2:$AQ$1002,COLUMN(AO154)-8,0),VLOOKUP($A155,未改造信息!$A$2:$AQ$1002,COLUMN(AO154)-8,0))</f>
        <v>40</v>
      </c>
      <c r="AP155" s="442">
        <f>IF($H155="已改造",VLOOKUP($A155+1000,改造信息!$A$2:$AQ$1002,COLUMN(AP154)-8,0),VLOOKUP($A155,未改造信息!$A$2:$AQ$1002,COLUMN(AP154)-8,0))</f>
        <v>50</v>
      </c>
      <c r="AQ155" s="442">
        <f>IF($H155="已改造",VLOOKUP($A155+1000,改造信息!$A$2:$AQ$1002,COLUMN(AQ154)-8,0),VLOOKUP($A155,未改造信息!$A$2:$AQ$1002,COLUMN(AQ154)-8,0))</f>
        <v>40</v>
      </c>
      <c r="AR155" s="442">
        <f>IF($H155="已改造",VLOOKUP($A155+1000,改造信息!$A$2:$AQ$1002,COLUMN(AR154)-8,0),VLOOKUP($A155,未改造信息!$A$2:$AQ$1002,COLUMN(AR154)-8,0))</f>
        <v>0</v>
      </c>
      <c r="AS155" s="442">
        <f>IF($H155="已改造",VLOOKUP($A155+1000,改造信息!$A$2:$AQ$1002,COLUMN(AS154)-8,0),VLOOKUP($A155,未改造信息!$A$2:$AQ$1002,COLUMN(AS154)-8,0))</f>
        <v>46</v>
      </c>
      <c r="AT155" s="442">
        <f>IF($H155="已改造",VLOOKUP($A155+1000,改造信息!$A$2:$AQ$1002,COLUMN(AT154)-8,0),VLOOKUP($A155,未改造信息!$A$2:$AQ$1002,COLUMN(AT154)-8,0))</f>
        <v>0</v>
      </c>
      <c r="AU155" s="442">
        <f>IF($H155="已改造",VLOOKUP($A155+1000,改造信息!$A$2:$AQ$1002,COLUMN(AU154)-8,0),VLOOKUP($A155,未改造信息!$A$2:$AQ$1002,COLUMN(AU154)-8,0))</f>
        <v>28</v>
      </c>
      <c r="AV155" s="442">
        <f>IF($H155="已改造",VLOOKUP($A155+1000,改造信息!$A$2:$AQ$1002,COLUMN(AV154)-8,0),VLOOKUP($A155,未改造信息!$A$2:$AQ$1002,COLUMN(AV154)-8,0))</f>
        <v>9</v>
      </c>
      <c r="AW155" s="445" t="s">
        <v>92</v>
      </c>
      <c r="AX155" s="445" t="s">
        <v>92</v>
      </c>
      <c r="AY155" s="442">
        <f>IF($H155="已改造",VLOOKUP($A155+1000,改造信息!$A$2:$AQ$1002,COLUMN(AY154)-10,0),VLOOKUP($A155,未改造信息!$A$2:$AQ$1002,COLUMN(AY154)-10,0))</f>
        <v>0</v>
      </c>
      <c r="AZ155" s="442">
        <f>IF($H155="已改造",VLOOKUP($A155+1000,改造信息!$A$2:$AQ$1002,COLUMN(AZ154)-10,0),VLOOKUP($A155,未改造信息!$A$2:$AQ$1002,COLUMN(AZ154)-10,0))</f>
        <v>0</v>
      </c>
      <c r="BA155" s="445" t="s">
        <v>92</v>
      </c>
      <c r="BB155" s="445" t="s">
        <v>92</v>
      </c>
      <c r="BC155" s="442" t="str">
        <f>IF($H155="尚未改造",VLOOKUP($A155,未改造信息!$A$2:$AQ$1002,COLUMN(BC154)-12,0),"0")</f>
        <v>0</v>
      </c>
      <c r="BD155" s="442">
        <f>VLOOKUP($A155,未改造信息!$A$2:$BA$1002,COLUMN(BD154)-12,0)</f>
        <v>0</v>
      </c>
      <c r="BE155" s="442" t="s">
        <v>98</v>
      </c>
      <c r="BF155" s="445" t="s">
        <v>92</v>
      </c>
      <c r="BG155" s="445" t="s">
        <v>92</v>
      </c>
      <c r="BH155" s="442"/>
      <c r="BI155" s="442"/>
      <c r="BK155" s="442"/>
      <c r="BL155" s="442"/>
      <c r="BN155" s="442"/>
      <c r="BO155" s="442"/>
      <c r="BQ155" s="445" t="s">
        <v>92</v>
      </c>
      <c r="BR155" s="442"/>
      <c r="BS155" s="442"/>
      <c r="BT155" s="442"/>
      <c r="BU155" s="442"/>
      <c r="BV155" s="442"/>
    </row>
    <row r="156" spans="1:74">
      <c r="A156" s="442">
        <v>155</v>
      </c>
      <c r="B156" s="442" t="str">
        <f>IF($H156="已改造",VLOOKUP($A156+1000,改造信息!$A$2:$AQ$1002,COLUMN(B155),0),VLOOKUP($A156,未改造信息!$A$2:$AQ$1002,COLUMN(B155),0))</f>
        <v>E</v>
      </c>
      <c r="C156" s="442" t="str">
        <f>IF($H156="已改造",VLOOKUP($A156+1000,改造信息!$A$2:$AQ$1002,COLUMN(C155),0),VLOOKUP($A156,未改造信息!$A$2:$AQ$1002,COLUMN(C155),0))</f>
        <v>战列巡洋舰</v>
      </c>
      <c r="D156" s="442">
        <f>IF($H156="已改造",VLOOKUP($A156+1000,改造信息!$A$2:$AQ$1002,COLUMN(D155),0),VLOOKUP($A156,未改造信息!$A$2:$AQ$1002,COLUMN(D155),0))</f>
        <v>3</v>
      </c>
      <c r="E156" s="442" t="str">
        <f>IF($H156="已改造",VLOOKUP($A156+1000,改造信息!$A$2:$AQ$1002,COLUMN(E155),0),VLOOKUP($A156,未改造信息!$A$2:$AQ$1002,COLUMN(E155),0))</f>
        <v>光荣</v>
      </c>
      <c r="F156" s="442" t="str">
        <f>VLOOKUP(A156,未改造信息!$A$2:$F$1000,COLUMN(F155),0)</f>
        <v>未拥有</v>
      </c>
      <c r="H156" s="442" t="str">
        <f>IF(COUNTIF(改造信息!$A$2:$A$196,A156+1000),IF(VLOOKUP(A156+1000,改造信息!$A$2:$F$502,6,0)="已拥有","已改造","尚未改造"),"未开放改造")</f>
        <v>未开放改造</v>
      </c>
      <c r="I156" s="442" t="str">
        <f t="shared" si="2"/>
        <v>E3~E4 打捞可获取</v>
      </c>
      <c r="J156" s="445" t="s">
        <v>92</v>
      </c>
      <c r="K156" s="442" t="str">
        <f>IF($H156="已改造",VLOOKUP($A156+1000,改造信息!$A$2:$AQ$1002,COLUMN(K155)-4,0),VLOOKUP($A156,未改造信息!$A$2:$AQ$1002,COLUMN(K155)-4,0))</f>
        <v>主力舰</v>
      </c>
      <c r="L156" s="442" t="str">
        <f>IF($H156="已改造",VLOOKUP($A156+1000,改造信息!$A$2:$AQ$1002,COLUMN(L155)-4,0),VLOOKUP($A156,未改造信息!$A$2:$AQ$1002,COLUMN(L155)-4,0))</f>
        <v>大型舰</v>
      </c>
      <c r="M156" s="442">
        <f>IF($H156="已改造",VLOOKUP($A156+1000,改造信息!$A$2:$AQ$1002,COLUMN(M155)-4,0),VLOOKUP($A156,未改造信息!$A$2:$AQ$1002,COLUMN(M155)-4,0))</f>
        <v>1</v>
      </c>
      <c r="N156" s="442">
        <f>IF($H156="已改造",VLOOKUP($A156+1000,改造信息!$A$2:$AQ$1002,COLUMN(N155)-4,0),VLOOKUP($A156,未改造信息!$A$2:$AQ$1002,COLUMN(N155)-4,0))</f>
        <v>2</v>
      </c>
      <c r="O156" s="442">
        <f>IF($H156="已改造",VLOOKUP($A156+1000,改造信息!$A$2:$AQ$1002,COLUMN(O155)-4,0),VLOOKUP($A156,未改造信息!$A$2:$AQ$1002,COLUMN(O155)-4,0))</f>
        <v>52</v>
      </c>
      <c r="P156" s="442">
        <f>IF($H156="已改造",VLOOKUP($A156+1000,改造信息!$A$2:$AQ$1002,COLUMN(P155)-4,0),VLOOKUP($A156,未改造信息!$A$2:$AQ$1002,COLUMN(P155)-4,0))</f>
        <v>0</v>
      </c>
      <c r="Q156" s="442">
        <f>IF($H156="已改造",VLOOKUP($A156+1000,改造信息!$A$2:$AQ$1002,COLUMN(Q155)-4,0),VLOOKUP($A156,未改造信息!$A$2:$AQ$1002,COLUMN(Q155)-4,0))</f>
        <v>67</v>
      </c>
      <c r="R156" s="442">
        <f>IF($H156="已改造",VLOOKUP($A156+1000,改造信息!$A$2:$AQ$1002,COLUMN(R155)-4,0),VLOOKUP($A156,未改造信息!$A$2:$AQ$1002,COLUMN(R155)-4,0))</f>
        <v>43</v>
      </c>
      <c r="S156" s="442">
        <f>IF($H156="已改造",VLOOKUP($A156+1000,改造信息!$A$2:$AQ$1002,COLUMN(S155)-4,0),VLOOKUP($A156,未改造信息!$A$2:$AQ$1002,COLUMN(S155)-4,0))</f>
        <v>45</v>
      </c>
      <c r="T156" s="442">
        <f>IF($H156="已改造",VLOOKUP($A156+1000,改造信息!$A$2:$AQ$1002,COLUMN(T155)-4,0),VLOOKUP($A156,未改造信息!$A$2:$AQ$1002,COLUMN(T155)-4,0))</f>
        <v>48</v>
      </c>
      <c r="U156" s="442">
        <f>IF($H156="已改造",VLOOKUP($A156+1000,改造信息!$A$2:$AQ$1002,COLUMN(U155)-4,0),VLOOKUP($A156,未改造信息!$A$2:$AQ$1002,COLUMN(U155)-4,0))</f>
        <v>0</v>
      </c>
      <c r="V156" s="442">
        <f>IF($H156="已改造",VLOOKUP($A156+1000,改造信息!$A$2:$AQ$1002,COLUMN(V155)-4,0),VLOOKUP($A156,未改造信息!$A$2:$AQ$1002,COLUMN(V155)-4,0))</f>
        <v>41</v>
      </c>
      <c r="W156" s="442">
        <f>IF($H156="已改造",VLOOKUP($A156+1000,改造信息!$A$2:$AQ$1002,COLUMN(W155)-4,0),VLOOKUP($A156,未改造信息!$A$2:$AQ$1002,COLUMN(W155)-4,0))</f>
        <v>63</v>
      </c>
      <c r="X156" s="442">
        <f>IF($H156="已改造",VLOOKUP($A156+1000,改造信息!$A$2:$AQ$1002,COLUMN(X155)-4,0),VLOOKUP($A156,未改造信息!$A$2:$AQ$1002,COLUMN(X155)-4,0))</f>
        <v>94</v>
      </c>
      <c r="Y156" s="442">
        <f>IF($H156="已改造",VLOOKUP($A156+1000,改造信息!$A$2:$AQ$1002,COLUMN(Y155)-4,0),VLOOKUP($A156,未改造信息!$A$2:$AQ$1002,COLUMN(Y155)-4,0))</f>
        <v>9</v>
      </c>
      <c r="Z156" s="442">
        <f>IF($H156="已改造",VLOOKUP($A156+1000,改造信息!$A$2:$AQ$1002,COLUMN(Z155)-4,0),VLOOKUP($A156,未改造信息!$A$2:$AQ$1002,COLUMN(Z155)-4,0))</f>
        <v>32</v>
      </c>
      <c r="AA156" s="442" t="str">
        <f>IF($H156="已改造",VLOOKUP($A156+1000,改造信息!$A$2:$AQ$1002,COLUMN(AA155)-4,0),VLOOKUP($A156,未改造信息!$A$2:$AQ$1002,COLUMN(AA155)-4,0))</f>
        <v>长</v>
      </c>
      <c r="AB156" s="442">
        <f>IF($H156="已改造",VLOOKUP($A156+1000,改造信息!$A$2:$AQ$1002,COLUMN(AB155)-4,0),VLOOKUP($A156,未改造信息!$A$2:$AQ$1002,COLUMN(AB155)-4,0))</f>
        <v>0</v>
      </c>
      <c r="AC156" s="442">
        <f>IF($H156="已改造",VLOOKUP($A156+1000,改造信息!$A$2:$AQ$1002,COLUMN(AC155)-4,0),VLOOKUP($A156,未改造信息!$A$2:$AQ$1002,COLUMN(AC155)-4,0))</f>
        <v>0</v>
      </c>
      <c r="AD156" s="442">
        <f>IF($H156="已改造",VLOOKUP($A156+1000,改造信息!$A$2:$AQ$1002,COLUMN(AD155)-4,0),VLOOKUP($A156,未改造信息!$A$2:$AQ$1002,COLUMN(AD155)-4,0))</f>
        <v>4</v>
      </c>
      <c r="AE156" s="446" t="str">
        <f>IF($H156="已改造",VLOOKUP($A156+1000,改造信息!$A$2:$AQ$1002,COLUMN(AE155)-4,0),VLOOKUP($A156,未改造信息!$A$2:$AQ$1002,COLUMN(AE155)-4,0))</f>
        <v>E国双联15英寸炮</v>
      </c>
      <c r="AF156" s="445" t="s">
        <v>92</v>
      </c>
      <c r="AG156" s="445" t="s">
        <v>92</v>
      </c>
      <c r="AH156" s="442">
        <f>IF($H156="已改造",VLOOKUP($A156+1000,改造信息!$A$2:$AQ$1002,COLUMN(AH155)-6,0),VLOOKUP($A156,未改造信息!$A$2:$AQ$1002,COLUMN(AH155)-6,0))</f>
        <v>50</v>
      </c>
      <c r="AI156" s="442">
        <f>IF($H156="已改造",VLOOKUP($A156+1000,改造信息!$A$2:$AQ$1002,COLUMN(AI155)-6,0),VLOOKUP($A156,未改造信息!$A$2:$AQ$1002,COLUMN(AI155)-6,0))</f>
        <v>100</v>
      </c>
      <c r="AJ156" s="442">
        <f>IF($H156="已改造",VLOOKUP($A156+1000,改造信息!$A$2:$AQ$1002,COLUMN(AJ155)-6,0),VLOOKUP($A156,未改造信息!$A$2:$AQ$1002,COLUMN(AJ155)-6,0))</f>
        <v>2.08</v>
      </c>
      <c r="AK156" s="442">
        <f>IF($H156="已改造",VLOOKUP($A156+1000,改造信息!$A$2:$AQ$1002,COLUMN(AK155)-6,0),VLOOKUP($A156,未改造信息!$A$2:$AQ$1002,COLUMN(AK155)-6,0))</f>
        <v>3.9</v>
      </c>
      <c r="AL156" s="442">
        <f>IF($H156="已改造",VLOOKUP($A156+1000,改造信息!$A$2:$AQ$1002,COLUMN(AL155)-6,0),VLOOKUP($A156,未改造信息!$A$2:$AQ$1002,COLUMN(AL155)-6,0))</f>
        <v>0.75</v>
      </c>
      <c r="AM156" s="445" t="s">
        <v>92</v>
      </c>
      <c r="AN156" s="445" t="s">
        <v>92</v>
      </c>
      <c r="AO156" s="442">
        <f>IF($H156="已改造",VLOOKUP($A156+1000,改造信息!$A$2:$AQ$1002,COLUMN(AO155)-8,0),VLOOKUP($A156,未改造信息!$A$2:$AQ$1002,COLUMN(AO155)-8,0))</f>
        <v>40</v>
      </c>
      <c r="AP156" s="442">
        <f>IF($H156="已改造",VLOOKUP($A156+1000,改造信息!$A$2:$AQ$1002,COLUMN(AP155)-8,0),VLOOKUP($A156,未改造信息!$A$2:$AQ$1002,COLUMN(AP155)-8,0))</f>
        <v>50</v>
      </c>
      <c r="AQ156" s="442">
        <f>IF($H156="已改造",VLOOKUP($A156+1000,改造信息!$A$2:$AQ$1002,COLUMN(AQ155)-8,0),VLOOKUP($A156,未改造信息!$A$2:$AQ$1002,COLUMN(AQ155)-8,0))</f>
        <v>40</v>
      </c>
      <c r="AR156" s="442">
        <f>IF($H156="已改造",VLOOKUP($A156+1000,改造信息!$A$2:$AQ$1002,COLUMN(AR155)-8,0),VLOOKUP($A156,未改造信息!$A$2:$AQ$1002,COLUMN(AR155)-8,0))</f>
        <v>0</v>
      </c>
      <c r="AS156" s="442">
        <f>IF($H156="已改造",VLOOKUP($A156+1000,改造信息!$A$2:$AQ$1002,COLUMN(AS155)-8,0),VLOOKUP($A156,未改造信息!$A$2:$AQ$1002,COLUMN(AS155)-8,0))</f>
        <v>46</v>
      </c>
      <c r="AT156" s="442">
        <f>IF($H156="已改造",VLOOKUP($A156+1000,改造信息!$A$2:$AQ$1002,COLUMN(AT155)-8,0),VLOOKUP($A156,未改造信息!$A$2:$AQ$1002,COLUMN(AT155)-8,0))</f>
        <v>0</v>
      </c>
      <c r="AU156" s="442">
        <f>IF($H156="已改造",VLOOKUP($A156+1000,改造信息!$A$2:$AQ$1002,COLUMN(AU155)-8,0),VLOOKUP($A156,未改造信息!$A$2:$AQ$1002,COLUMN(AU155)-8,0))</f>
        <v>28</v>
      </c>
      <c r="AV156" s="442">
        <f>IF($H156="已改造",VLOOKUP($A156+1000,改造信息!$A$2:$AQ$1002,COLUMN(AV155)-8,0),VLOOKUP($A156,未改造信息!$A$2:$AQ$1002,COLUMN(AV155)-8,0))</f>
        <v>9</v>
      </c>
      <c r="AW156" s="445" t="s">
        <v>92</v>
      </c>
      <c r="AX156" s="445" t="s">
        <v>92</v>
      </c>
      <c r="AY156" s="442">
        <f>IF($H156="已改造",VLOOKUP($A156+1000,改造信息!$A$2:$AQ$1002,COLUMN(AY155)-10,0),VLOOKUP($A156,未改造信息!$A$2:$AQ$1002,COLUMN(AY155)-10,0))</f>
        <v>0</v>
      </c>
      <c r="AZ156" s="442">
        <f>IF($H156="已改造",VLOOKUP($A156+1000,改造信息!$A$2:$AQ$1002,COLUMN(AZ155)-10,0),VLOOKUP($A156,未改造信息!$A$2:$AQ$1002,COLUMN(AZ155)-10,0))</f>
        <v>0</v>
      </c>
      <c r="BA156" s="445" t="s">
        <v>92</v>
      </c>
      <c r="BB156" s="445" t="s">
        <v>92</v>
      </c>
      <c r="BC156" s="442" t="str">
        <f>IF($H156="尚未改造",VLOOKUP($A156,未改造信息!$A$2:$AQ$1002,COLUMN(BC155)-12,0),"0")</f>
        <v>0</v>
      </c>
      <c r="BD156" s="442">
        <f>VLOOKUP($A156,未改造信息!$A$2:$BA$1002,COLUMN(BD155)-12,0)</f>
        <v>0</v>
      </c>
      <c r="BE156" s="442" t="s">
        <v>99</v>
      </c>
      <c r="BF156" s="445" t="s">
        <v>92</v>
      </c>
      <c r="BG156" s="445" t="s">
        <v>92</v>
      </c>
      <c r="BH156" s="442"/>
      <c r="BI156" s="442"/>
      <c r="BK156" s="442"/>
      <c r="BL156" s="442"/>
      <c r="BN156" s="442"/>
      <c r="BO156" s="442"/>
      <c r="BQ156" s="445" t="s">
        <v>92</v>
      </c>
      <c r="BR156" s="442"/>
      <c r="BS156" s="442"/>
      <c r="BT156" s="442"/>
      <c r="BU156" s="442"/>
      <c r="BV156" s="442"/>
    </row>
    <row r="157" spans="1:74">
      <c r="A157" s="442">
        <v>156</v>
      </c>
      <c r="B157" s="442" t="str">
        <f>IF($H157="已改造",VLOOKUP($A157+1000,改造信息!$A$2:$AQ$1002,COLUMN(B156),0),VLOOKUP($A157,未改造信息!$A$2:$AQ$1002,COLUMN(B156),0))</f>
        <v>E</v>
      </c>
      <c r="C157" s="442" t="str">
        <f>IF($H157="已改造",VLOOKUP($A157+1000,改造信息!$A$2:$AQ$1002,COLUMN(C156),0),VLOOKUP($A157,未改造信息!$A$2:$AQ$1002,COLUMN(C156),0))</f>
        <v>航空战列舰</v>
      </c>
      <c r="D157" s="442">
        <f>IF($H157="已改造",VLOOKUP($A157+1000,改造信息!$A$2:$AQ$1002,COLUMN(D156),0),VLOOKUP($A157,未改造信息!$A$2:$AQ$1002,COLUMN(D156),0))</f>
        <v>4</v>
      </c>
      <c r="E157" s="442" t="str">
        <f>IF($H157="已改造",VLOOKUP($A157+1000,改造信息!$A$2:$AQ$1002,COLUMN(E156),0),VLOOKUP($A157,未改造信息!$A$2:$AQ$1002,COLUMN(E156),0))</f>
        <v>暴怒</v>
      </c>
      <c r="F157" s="442" t="str">
        <f>VLOOKUP(A157,未改造信息!$A$2:$F$1000,COLUMN(F156),0)</f>
        <v>未拥有</v>
      </c>
      <c r="H157" s="442" t="str">
        <f>IF(COUNTIF(改造信息!$A$2:$A$196,A157+1000),IF(VLOOKUP(A157+1000,改造信息!$A$2:$F$502,6,0)="已拥有","已改造","尚未改造"),"未开放改造")</f>
        <v>未开放改造</v>
      </c>
      <c r="I157" s="442" t="str">
        <f t="shared" si="2"/>
        <v>E1~E2 打捞可获取</v>
      </c>
      <c r="J157" s="445" t="s">
        <v>92</v>
      </c>
      <c r="K157" s="442" t="str">
        <f>IF($H157="已改造",VLOOKUP($A157+1000,改造信息!$A$2:$AQ$1002,COLUMN(K156)-4,0),VLOOKUP($A157,未改造信息!$A$2:$AQ$1002,COLUMN(K156)-4,0))</f>
        <v>主力舰</v>
      </c>
      <c r="L157" s="442" t="str">
        <f>IF($H157="已改造",VLOOKUP($A157+1000,改造信息!$A$2:$AQ$1002,COLUMN(L156)-4,0),VLOOKUP($A157,未改造信息!$A$2:$AQ$1002,COLUMN(L156)-4,0))</f>
        <v>大型舰</v>
      </c>
      <c r="M157" s="442">
        <f>IF($H157="已改造",VLOOKUP($A157+1000,改造信息!$A$2:$AQ$1002,COLUMN(M156)-4,0),VLOOKUP($A157,未改造信息!$A$2:$AQ$1002,COLUMN(M156)-4,0))</f>
        <v>2</v>
      </c>
      <c r="N157" s="442">
        <f>IF($H157="已改造",VLOOKUP($A157+1000,改造信息!$A$2:$AQ$1002,COLUMN(N156)-4,0),VLOOKUP($A157,未改造信息!$A$2:$AQ$1002,COLUMN(N156)-4,0))</f>
        <v>2</v>
      </c>
      <c r="O157" s="442">
        <f>IF($H157="已改造",VLOOKUP($A157+1000,改造信息!$A$2:$AQ$1002,COLUMN(O156)-4,0),VLOOKUP($A157,未改造信息!$A$2:$AQ$1002,COLUMN(O156)-4,0))</f>
        <v>57</v>
      </c>
      <c r="P157" s="442">
        <f>IF($H157="已改造",VLOOKUP($A157+1000,改造信息!$A$2:$AQ$1002,COLUMN(P156)-4,0),VLOOKUP($A157,未改造信息!$A$2:$AQ$1002,COLUMN(P156)-4,0))</f>
        <v>-1</v>
      </c>
      <c r="Q157" s="442">
        <f>IF($H157="已改造",VLOOKUP($A157+1000,改造信息!$A$2:$AQ$1002,COLUMN(Q156)-4,0),VLOOKUP($A157,未改造信息!$A$2:$AQ$1002,COLUMN(Q156)-4,0))</f>
        <v>60</v>
      </c>
      <c r="R157" s="442">
        <f>IF($H157="已改造",VLOOKUP($A157+1000,改造信息!$A$2:$AQ$1002,COLUMN(R156)-4,0),VLOOKUP($A157,未改造信息!$A$2:$AQ$1002,COLUMN(R156)-4,0))</f>
        <v>43</v>
      </c>
      <c r="S157" s="442">
        <f>IF($H157="已改造",VLOOKUP($A157+1000,改造信息!$A$2:$AQ$1002,COLUMN(S156)-4,0),VLOOKUP($A157,未改造信息!$A$2:$AQ$1002,COLUMN(S156)-4,0))</f>
        <v>40</v>
      </c>
      <c r="T157" s="442">
        <f>IF($H157="已改造",VLOOKUP($A157+1000,改造信息!$A$2:$AQ$1002,COLUMN(T156)-4,0),VLOOKUP($A157,未改造信息!$A$2:$AQ$1002,COLUMN(T156)-4,0))</f>
        <v>50</v>
      </c>
      <c r="U157" s="442">
        <f>IF($H157="已改造",VLOOKUP($A157+1000,改造信息!$A$2:$AQ$1002,COLUMN(U156)-4,0),VLOOKUP($A157,未改造信息!$A$2:$AQ$1002,COLUMN(U156)-4,0))</f>
        <v>0</v>
      </c>
      <c r="V157" s="442">
        <f>IF($H157="已改造",VLOOKUP($A157+1000,改造信息!$A$2:$AQ$1002,COLUMN(V156)-4,0),VLOOKUP($A157,未改造信息!$A$2:$AQ$1002,COLUMN(V156)-4,0))</f>
        <v>47</v>
      </c>
      <c r="W157" s="442">
        <f>IF($H157="已改造",VLOOKUP($A157+1000,改造信息!$A$2:$AQ$1002,COLUMN(W156)-4,0),VLOOKUP($A157,未改造信息!$A$2:$AQ$1002,COLUMN(W156)-4,0))</f>
        <v>63</v>
      </c>
      <c r="X157" s="442">
        <f>IF($H157="已改造",VLOOKUP($A157+1000,改造信息!$A$2:$AQ$1002,COLUMN(X156)-4,0),VLOOKUP($A157,未改造信息!$A$2:$AQ$1002,COLUMN(X156)-4,0))</f>
        <v>94</v>
      </c>
      <c r="Y157" s="442">
        <f>IF($H157="已改造",VLOOKUP($A157+1000,改造信息!$A$2:$AQ$1002,COLUMN(Y156)-4,0),VLOOKUP($A157,未改造信息!$A$2:$AQ$1002,COLUMN(Y156)-4,0))</f>
        <v>18</v>
      </c>
      <c r="Z157" s="442">
        <f>IF($H157="已改造",VLOOKUP($A157+1000,改造信息!$A$2:$AQ$1002,COLUMN(Z156)-4,0),VLOOKUP($A157,未改造信息!$A$2:$AQ$1002,COLUMN(Z156)-4,0))</f>
        <v>32</v>
      </c>
      <c r="AA157" s="442" t="str">
        <f>IF($H157="已改造",VLOOKUP($A157+1000,改造信息!$A$2:$AQ$1002,COLUMN(AA156)-4,0),VLOOKUP($A157,未改造信息!$A$2:$AQ$1002,COLUMN(AA156)-4,0))</f>
        <v>长</v>
      </c>
      <c r="AB157" s="442" t="str">
        <f>IF($H157="已改造",VLOOKUP($A157+1000,改造信息!$A$2:$AQ$1002,COLUMN(AB156)-4,0),VLOOKUP($A157,未改造信息!$A$2:$AQ$1002,COLUMN(AB156)-4,0))</f>
        <v>[0,0,10,5]</v>
      </c>
      <c r="AC157" s="442">
        <f>IF($H157="已改造",VLOOKUP($A157+1000,改造信息!$A$2:$AQ$1002,COLUMN(AC156)-4,0),VLOOKUP($A157,未改造信息!$A$2:$AQ$1002,COLUMN(AC156)-4,0))</f>
        <v>15</v>
      </c>
      <c r="AD157" s="442">
        <f>IF($H157="已改造",VLOOKUP($A157+1000,改造信息!$A$2:$AQ$1002,COLUMN(AD156)-4,0),VLOOKUP($A157,未改造信息!$A$2:$AQ$1002,COLUMN(AD156)-4,0))</f>
        <v>4</v>
      </c>
      <c r="AE157" s="446" t="str">
        <f>IF($H157="已改造",VLOOKUP($A157+1000,改造信息!$A$2:$AQ$1002,COLUMN(AE156)-4,0),VLOOKUP($A157,未改造信息!$A$2:$AQ$1002,COLUMN(AE156)-4,0))</f>
        <v>E国单装18英寸舰炮</v>
      </c>
      <c r="AF157" s="445" t="s">
        <v>92</v>
      </c>
      <c r="AG157" s="445" t="s">
        <v>92</v>
      </c>
      <c r="AH157" s="442">
        <f>IF($H157="已改造",VLOOKUP($A157+1000,改造信息!$A$2:$AQ$1002,COLUMN(AH156)-6,0),VLOOKUP($A157,未改造信息!$A$2:$AQ$1002,COLUMN(AH156)-6,0))</f>
        <v>50</v>
      </c>
      <c r="AI157" s="442">
        <f>IF($H157="已改造",VLOOKUP($A157+1000,改造信息!$A$2:$AQ$1002,COLUMN(AI156)-6,0),VLOOKUP($A157,未改造信息!$A$2:$AQ$1002,COLUMN(AI156)-6,0))</f>
        <v>100</v>
      </c>
      <c r="AJ157" s="442">
        <f>IF($H157="已改造",VLOOKUP($A157+1000,改造信息!$A$2:$AQ$1002,COLUMN(AJ156)-6,0),VLOOKUP($A157,未改造信息!$A$2:$AQ$1002,COLUMN(AJ156)-6,0))</f>
        <v>2.08</v>
      </c>
      <c r="AK157" s="442">
        <f>IF($H157="已改造",VLOOKUP($A157+1000,改造信息!$A$2:$AQ$1002,COLUMN(AK156)-6,0),VLOOKUP($A157,未改造信息!$A$2:$AQ$1002,COLUMN(AK156)-6,0))</f>
        <v>3.9</v>
      </c>
      <c r="AL157" s="442">
        <f>IF($H157="已改造",VLOOKUP($A157+1000,改造信息!$A$2:$AQ$1002,COLUMN(AL156)-6,0),VLOOKUP($A157,未改造信息!$A$2:$AQ$1002,COLUMN(AL156)-6,0))</f>
        <v>0.75</v>
      </c>
      <c r="AM157" s="445" t="s">
        <v>92</v>
      </c>
      <c r="AN157" s="445" t="s">
        <v>92</v>
      </c>
      <c r="AO157" s="442">
        <f>IF($H157="已改造",VLOOKUP($A157+1000,改造信息!$A$2:$AQ$1002,COLUMN(AO156)-8,0),VLOOKUP($A157,未改造信息!$A$2:$AQ$1002,COLUMN(AO156)-8,0))</f>
        <v>50</v>
      </c>
      <c r="AP157" s="442">
        <f>IF($H157="已改造",VLOOKUP($A157+1000,改造信息!$A$2:$AQ$1002,COLUMN(AP156)-8,0),VLOOKUP($A157,未改造信息!$A$2:$AQ$1002,COLUMN(AP156)-8,0))</f>
        <v>60</v>
      </c>
      <c r="AQ157" s="442">
        <f>IF($H157="已改造",VLOOKUP($A157+1000,改造信息!$A$2:$AQ$1002,COLUMN(AQ156)-8,0),VLOOKUP($A157,未改造信息!$A$2:$AQ$1002,COLUMN(AQ156)-8,0))</f>
        <v>60</v>
      </c>
      <c r="AR157" s="442">
        <f>IF($H157="已改造",VLOOKUP($A157+1000,改造信息!$A$2:$AQ$1002,COLUMN(AR156)-8,0),VLOOKUP($A157,未改造信息!$A$2:$AQ$1002,COLUMN(AR156)-8,0))</f>
        <v>10</v>
      </c>
      <c r="AS157" s="442">
        <f>IF($H157="已改造",VLOOKUP($A157+1000,改造信息!$A$2:$AQ$1002,COLUMN(AS156)-8,0),VLOOKUP($A157,未改造信息!$A$2:$AQ$1002,COLUMN(AS156)-8,0))</f>
        <v>22</v>
      </c>
      <c r="AT157" s="442">
        <f>IF($H157="已改造",VLOOKUP($A157+1000,改造信息!$A$2:$AQ$1002,COLUMN(AT156)-8,0),VLOOKUP($A157,未改造信息!$A$2:$AQ$1002,COLUMN(AT156)-8,0))</f>
        <v>0</v>
      </c>
      <c r="AU157" s="442">
        <f>IF($H157="已改造",VLOOKUP($A157+1000,改造信息!$A$2:$AQ$1002,COLUMN(AU156)-8,0),VLOOKUP($A157,未改造信息!$A$2:$AQ$1002,COLUMN(AU156)-8,0))</f>
        <v>28</v>
      </c>
      <c r="AV157" s="442">
        <f>IF($H157="已改造",VLOOKUP($A157+1000,改造信息!$A$2:$AQ$1002,COLUMN(AV156)-8,0),VLOOKUP($A157,未改造信息!$A$2:$AQ$1002,COLUMN(AV156)-8,0))</f>
        <v>20</v>
      </c>
      <c r="AW157" s="445" t="s">
        <v>92</v>
      </c>
      <c r="AX157" s="445" t="s">
        <v>92</v>
      </c>
      <c r="AY157" s="442">
        <f>IF($H157="已改造",VLOOKUP($A157+1000,改造信息!$A$2:$AQ$1002,COLUMN(AY156)-10,0),VLOOKUP($A157,未改造信息!$A$2:$AQ$1002,COLUMN(AY156)-10,0))</f>
        <v>0</v>
      </c>
      <c r="AZ157" s="442">
        <f>IF($H157="已改造",VLOOKUP($A157+1000,改造信息!$A$2:$AQ$1002,COLUMN(AZ156)-10,0),VLOOKUP($A157,未改造信息!$A$2:$AQ$1002,COLUMN(AZ156)-10,0))</f>
        <v>0</v>
      </c>
      <c r="BA157" s="445" t="s">
        <v>92</v>
      </c>
      <c r="BB157" s="445" t="s">
        <v>92</v>
      </c>
      <c r="BC157" s="442" t="str">
        <f>IF($H157="尚未改造",VLOOKUP($A157,未改造信息!$A$2:$AQ$1002,COLUMN(BC156)-12,0),"0")</f>
        <v>0</v>
      </c>
      <c r="BD157" s="442">
        <f>VLOOKUP($A157,未改造信息!$A$2:$BA$1002,COLUMN(BD156)-12,0)</f>
        <v>0</v>
      </c>
      <c r="BE157" s="442" t="s">
        <v>98</v>
      </c>
      <c r="BF157" s="445" t="s">
        <v>92</v>
      </c>
      <c r="BG157" s="445" t="s">
        <v>92</v>
      </c>
      <c r="BH157" s="442"/>
      <c r="BI157" s="442"/>
      <c r="BK157" s="442"/>
      <c r="BL157" s="442"/>
      <c r="BN157" s="442"/>
      <c r="BO157" s="442"/>
      <c r="BQ157" s="445" t="s">
        <v>92</v>
      </c>
      <c r="BR157" s="442"/>
      <c r="BS157" s="442"/>
      <c r="BT157" s="442"/>
      <c r="BU157" s="442"/>
      <c r="BV157" s="442"/>
    </row>
    <row r="158" spans="1:74">
      <c r="A158" s="442">
        <v>157</v>
      </c>
      <c r="B158" s="442" t="str">
        <f>IF($H158="已改造",VLOOKUP($A158+1000,改造信息!$A$2:$AQ$1002,COLUMN(B157),0),VLOOKUP($A158,未改造信息!$A$2:$AQ$1002,COLUMN(B157),0))</f>
        <v>U</v>
      </c>
      <c r="C158" s="442" t="str">
        <f>IF($H158="已改造",VLOOKUP($A158+1000,改造信息!$A$2:$AQ$1002,COLUMN(C157),0),VLOOKUP($A158,未改造信息!$A$2:$AQ$1002,COLUMN(C157),0))</f>
        <v>轻巡洋舰</v>
      </c>
      <c r="D158" s="442">
        <f>IF($H158="已改造",VLOOKUP($A158+1000,改造信息!$A$2:$AQ$1002,COLUMN(D157),0),VLOOKUP($A158,未改造信息!$A$2:$AQ$1002,COLUMN(D157),0))</f>
        <v>4</v>
      </c>
      <c r="E158" s="442" t="str">
        <f>IF($H158="已改造",VLOOKUP($A158+1000,改造信息!$A$2:$AQ$1002,COLUMN(E157),0),VLOOKUP($A158,未改造信息!$A$2:$AQ$1002,COLUMN(E157),0))</f>
        <v>圣地亚哥</v>
      </c>
      <c r="F158" s="442" t="str">
        <f>VLOOKUP(A158,未改造信息!$A$2:$F$1000,COLUMN(F157),0)</f>
        <v>未拥有</v>
      </c>
      <c r="H158" s="442" t="str">
        <f>IF(COUNTIF(改造信息!$A$2:$A$196,A158+1000),IF(VLOOKUP(A158+1000,改造信息!$A$2:$F$502,6,0)="已拥有","已改造","尚未改造"),"未开放改造")</f>
        <v>未开放改造</v>
      </c>
      <c r="I158" s="442" t="str">
        <f t="shared" si="2"/>
        <v>可建造</v>
      </c>
      <c r="J158" s="445" t="s">
        <v>92</v>
      </c>
      <c r="K158" s="442" t="str">
        <f>IF($H158="已改造",VLOOKUP($A158+1000,改造信息!$A$2:$AQ$1002,COLUMN(K157)-4,0),VLOOKUP($A158,未改造信息!$A$2:$AQ$1002,COLUMN(K157)-4,0))</f>
        <v>护卫舰</v>
      </c>
      <c r="L158" s="442" t="str">
        <f>IF($H158="已改造",VLOOKUP($A158+1000,改造信息!$A$2:$AQ$1002,COLUMN(L157)-4,0),VLOOKUP($A158,未改造信息!$A$2:$AQ$1002,COLUMN(L157)-4,0))</f>
        <v>中型舰</v>
      </c>
      <c r="M158" s="442">
        <f>IF($H158="已改造",VLOOKUP($A158+1000,改造信息!$A$2:$AQ$1002,COLUMN(M157)-4,0),VLOOKUP($A158,未改造信息!$A$2:$AQ$1002,COLUMN(M157)-4,0))</f>
        <v>1</v>
      </c>
      <c r="N158" s="442">
        <f>IF($H158="已改造",VLOOKUP($A158+1000,改造信息!$A$2:$AQ$1002,COLUMN(N157)-4,0),VLOOKUP($A158,未改造信息!$A$2:$AQ$1002,COLUMN(N157)-4,0))</f>
        <v>2</v>
      </c>
      <c r="O158" s="442">
        <f>IF($H158="已改造",VLOOKUP($A158+1000,改造信息!$A$2:$AQ$1002,COLUMN(O157)-4,0),VLOOKUP($A158,未改造信息!$A$2:$AQ$1002,COLUMN(O157)-4,0))</f>
        <v>27</v>
      </c>
      <c r="P158" s="442">
        <f>IF($H158="已改造",VLOOKUP($A158+1000,改造信息!$A$2:$AQ$1002,COLUMN(P157)-4,0),VLOOKUP($A158,未改造信息!$A$2:$AQ$1002,COLUMN(P157)-4,0))</f>
        <v>1</v>
      </c>
      <c r="Q158" s="442">
        <f>IF($H158="已改造",VLOOKUP($A158+1000,改造信息!$A$2:$AQ$1002,COLUMN(Q157)-4,0),VLOOKUP($A158,未改造信息!$A$2:$AQ$1002,COLUMN(Q157)-4,0))</f>
        <v>54</v>
      </c>
      <c r="R158" s="442">
        <f>IF($H158="已改造",VLOOKUP($A158+1000,改造信息!$A$2:$AQ$1002,COLUMN(R157)-4,0),VLOOKUP($A158,未改造信息!$A$2:$AQ$1002,COLUMN(R157)-4,0))</f>
        <v>44</v>
      </c>
      <c r="S158" s="442">
        <f>IF($H158="已改造",VLOOKUP($A158+1000,改造信息!$A$2:$AQ$1002,COLUMN(S157)-4,0),VLOOKUP($A158,未改造信息!$A$2:$AQ$1002,COLUMN(S157)-4,0))</f>
        <v>0</v>
      </c>
      <c r="T158" s="442">
        <f>IF($H158="已改造",VLOOKUP($A158+1000,改造信息!$A$2:$AQ$1002,COLUMN(T157)-4,0),VLOOKUP($A158,未改造信息!$A$2:$AQ$1002,COLUMN(T157)-4,0))</f>
        <v>98</v>
      </c>
      <c r="U158" s="442">
        <f>IF($H158="已改造",VLOOKUP($A158+1000,改造信息!$A$2:$AQ$1002,COLUMN(U157)-4,0),VLOOKUP($A158,未改造信息!$A$2:$AQ$1002,COLUMN(U157)-4,0))</f>
        <v>84</v>
      </c>
      <c r="V158" s="442">
        <f>IF($H158="已改造",VLOOKUP($A158+1000,改造信息!$A$2:$AQ$1002,COLUMN(V157)-4,0),VLOOKUP($A158,未改造信息!$A$2:$AQ$1002,COLUMN(V157)-4,0))</f>
        <v>23</v>
      </c>
      <c r="W158" s="442">
        <f>IF($H158="已改造",VLOOKUP($A158+1000,改造信息!$A$2:$AQ$1002,COLUMN(W157)-4,0),VLOOKUP($A158,未改造信息!$A$2:$AQ$1002,COLUMN(W157)-4,0))</f>
        <v>69</v>
      </c>
      <c r="X158" s="442">
        <f>IF($H158="已改造",VLOOKUP($A158+1000,改造信息!$A$2:$AQ$1002,COLUMN(X157)-4,0),VLOOKUP($A158,未改造信息!$A$2:$AQ$1002,COLUMN(X157)-4,0))</f>
        <v>91</v>
      </c>
      <c r="Y158" s="442">
        <f>IF($H158="已改造",VLOOKUP($A158+1000,改造信息!$A$2:$AQ$1002,COLUMN(Y157)-4,0),VLOOKUP($A158,未改造信息!$A$2:$AQ$1002,COLUMN(Y157)-4,0))</f>
        <v>40</v>
      </c>
      <c r="Z158" s="442">
        <f>IF($H158="已改造",VLOOKUP($A158+1000,改造信息!$A$2:$AQ$1002,COLUMN(Z157)-4,0),VLOOKUP($A158,未改造信息!$A$2:$AQ$1002,COLUMN(Z157)-4,0))</f>
        <v>33.6</v>
      </c>
      <c r="AA158" s="442" t="str">
        <f>IF($H158="已改造",VLOOKUP($A158+1000,改造信息!$A$2:$AQ$1002,COLUMN(AA157)-4,0),VLOOKUP($A158,未改造信息!$A$2:$AQ$1002,COLUMN(AA157)-4,0))</f>
        <v>中</v>
      </c>
      <c r="AB158" s="442">
        <f>IF($H158="已改造",VLOOKUP($A158+1000,改造信息!$A$2:$AQ$1002,COLUMN(AB157)-4,0),VLOOKUP($A158,未改造信息!$A$2:$AQ$1002,COLUMN(AB157)-4,0))</f>
        <v>0</v>
      </c>
      <c r="AC158" s="442">
        <f>IF($H158="已改造",VLOOKUP($A158+1000,改造信息!$A$2:$AQ$1002,COLUMN(AC157)-4,0),VLOOKUP($A158,未改造信息!$A$2:$AQ$1002,COLUMN(AC157)-4,0))</f>
        <v>0</v>
      </c>
      <c r="AD158" s="442">
        <f>IF($H158="已改造",VLOOKUP($A158+1000,改造信息!$A$2:$AQ$1002,COLUMN(AD157)-4,0),VLOOKUP($A158,未改造信息!$A$2:$AQ$1002,COLUMN(AD157)-4,0))</f>
        <v>3</v>
      </c>
      <c r="AE158" s="446" t="str">
        <f>IF($H158="已改造",VLOOKUP($A158+1000,改造信息!$A$2:$AQ$1002,COLUMN(AE157)-4,0),VLOOKUP($A158,未改造信息!$A$2:$AQ$1002,COLUMN(AE157)-4,0))</f>
        <v>U国双联5英寸平高两用炮</v>
      </c>
      <c r="AF158" s="445" t="s">
        <v>92</v>
      </c>
      <c r="AG158" s="445" t="s">
        <v>92</v>
      </c>
      <c r="AH158" s="442">
        <f>IF($H158="已改造",VLOOKUP($A158+1000,改造信息!$A$2:$AQ$1002,COLUMN(AH157)-6,0),VLOOKUP($A158,未改造信息!$A$2:$AQ$1002,COLUMN(AH157)-6,0))</f>
        <v>25</v>
      </c>
      <c r="AI158" s="442">
        <f>IF($H158="已改造",VLOOKUP($A158+1000,改造信息!$A$2:$AQ$1002,COLUMN(AI157)-6,0),VLOOKUP($A158,未改造信息!$A$2:$AQ$1002,COLUMN(AI157)-6,0))</f>
        <v>30</v>
      </c>
      <c r="AJ158" s="442">
        <f>IF($H158="已改造",VLOOKUP($A158+1000,改造信息!$A$2:$AQ$1002,COLUMN(AJ157)-6,0),VLOOKUP($A158,未改造信息!$A$2:$AQ$1002,COLUMN(AJ157)-6,0))</f>
        <v>0.8</v>
      </c>
      <c r="AK158" s="442">
        <f>IF($H158="已改造",VLOOKUP($A158+1000,改造信息!$A$2:$AQ$1002,COLUMN(AK157)-6,0),VLOOKUP($A158,未改造信息!$A$2:$AQ$1002,COLUMN(AK157)-6,0))</f>
        <v>1.5</v>
      </c>
      <c r="AL158" s="442">
        <f>IF($H158="已改造",VLOOKUP($A158+1000,改造信息!$A$2:$AQ$1002,COLUMN(AL157)-6,0),VLOOKUP($A158,未改造信息!$A$2:$AQ$1002,COLUMN(AL157)-6,0))</f>
        <v>0.4</v>
      </c>
      <c r="AM158" s="445" t="s">
        <v>92</v>
      </c>
      <c r="AN158" s="445" t="s">
        <v>92</v>
      </c>
      <c r="AO158" s="442">
        <f>IF($H158="已改造",VLOOKUP($A158+1000,改造信息!$A$2:$AQ$1002,COLUMN(AO157)-8,0),VLOOKUP($A158,未改造信息!$A$2:$AQ$1002,COLUMN(AO157)-8,0))</f>
        <v>10</v>
      </c>
      <c r="AP158" s="442">
        <f>IF($H158="已改造",VLOOKUP($A158+1000,改造信息!$A$2:$AQ$1002,COLUMN(AP157)-8,0),VLOOKUP($A158,未改造信息!$A$2:$AQ$1002,COLUMN(AP157)-8,0))</f>
        <v>16</v>
      </c>
      <c r="AQ158" s="442">
        <f>IF($H158="已改造",VLOOKUP($A158+1000,改造信息!$A$2:$AQ$1002,COLUMN(AQ157)-8,0),VLOOKUP($A158,未改造信息!$A$2:$AQ$1002,COLUMN(AQ157)-8,0))</f>
        <v>10</v>
      </c>
      <c r="AR158" s="442">
        <f>IF($H158="已改造",VLOOKUP($A158+1000,改造信息!$A$2:$AQ$1002,COLUMN(AR157)-8,0),VLOOKUP($A158,未改造信息!$A$2:$AQ$1002,COLUMN(AR157)-8,0))</f>
        <v>0</v>
      </c>
      <c r="AS158" s="442">
        <f>IF($H158="已改造",VLOOKUP($A158+1000,改造信息!$A$2:$AQ$1002,COLUMN(AS157)-8,0),VLOOKUP($A158,未改造信息!$A$2:$AQ$1002,COLUMN(AS157)-8,0))</f>
        <v>12</v>
      </c>
      <c r="AT158" s="442">
        <f>IF($H158="已改造",VLOOKUP($A158+1000,改造信息!$A$2:$AQ$1002,COLUMN(AT157)-8,0),VLOOKUP($A158,未改造信息!$A$2:$AQ$1002,COLUMN(AT157)-8,0))</f>
        <v>0</v>
      </c>
      <c r="AU158" s="442">
        <f>IF($H158="已改造",VLOOKUP($A158+1000,改造信息!$A$2:$AQ$1002,COLUMN(AU157)-8,0),VLOOKUP($A158,未改造信息!$A$2:$AQ$1002,COLUMN(AU157)-8,0))</f>
        <v>10</v>
      </c>
      <c r="AV158" s="442">
        <f>IF($H158="已改造",VLOOKUP($A158+1000,改造信息!$A$2:$AQ$1002,COLUMN(AV157)-8,0),VLOOKUP($A158,未改造信息!$A$2:$AQ$1002,COLUMN(AV157)-8,0))</f>
        <v>68</v>
      </c>
      <c r="AW158" s="445" t="s">
        <v>92</v>
      </c>
      <c r="AX158" s="445" t="s">
        <v>92</v>
      </c>
      <c r="AY158" s="442">
        <f>IF($H158="已改造",VLOOKUP($A158+1000,改造信息!$A$2:$AQ$1002,COLUMN(AY157)-10,0),VLOOKUP($A158,未改造信息!$A$2:$AQ$1002,COLUMN(AY157)-10,0))</f>
        <v>0</v>
      </c>
      <c r="AZ158" s="442">
        <f>IF($H158="已改造",VLOOKUP($A158+1000,改造信息!$A$2:$AQ$1002,COLUMN(AZ157)-10,0),VLOOKUP($A158,未改造信息!$A$2:$AQ$1002,COLUMN(AZ157)-10,0))</f>
        <v>0</v>
      </c>
      <c r="BA158" s="445" t="s">
        <v>92</v>
      </c>
      <c r="BB158" s="445" t="s">
        <v>92</v>
      </c>
      <c r="BC158" s="442" t="str">
        <f>IF($H158="尚未改造",VLOOKUP($A158,未改造信息!$A$2:$AQ$1002,COLUMN(BC157)-12,0),"0")</f>
        <v>0</v>
      </c>
      <c r="BD158" s="450">
        <f>VLOOKUP($A158,未改造信息!$A$2:$BA$1002,COLUMN(BD157)-12,0)</f>
        <v>0.0520833333333333</v>
      </c>
      <c r="BE158" s="442" t="s">
        <v>103</v>
      </c>
      <c r="BF158" s="445" t="s">
        <v>92</v>
      </c>
      <c r="BG158" s="445" t="s">
        <v>92</v>
      </c>
      <c r="BH158" s="442"/>
      <c r="BI158" s="450"/>
      <c r="BK158" s="442"/>
      <c r="BL158" s="450"/>
      <c r="BN158" s="442"/>
      <c r="BO158" s="450"/>
      <c r="BQ158" s="445" t="s">
        <v>92</v>
      </c>
      <c r="BR158" s="442"/>
      <c r="BS158" s="442"/>
      <c r="BT158" s="442"/>
      <c r="BU158" s="442"/>
      <c r="BV158" s="442"/>
    </row>
    <row r="159" spans="1:74">
      <c r="A159" s="442">
        <v>158</v>
      </c>
      <c r="B159" s="442" t="str">
        <f>IF($H159="已改造",VLOOKUP($A159+1000,改造信息!$A$2:$AQ$1002,COLUMN(B158),0),VLOOKUP($A159,未改造信息!$A$2:$AQ$1002,COLUMN(B158),0))</f>
        <v>U</v>
      </c>
      <c r="C159" s="442" t="str">
        <f>IF($H159="已改造",VLOOKUP($A159+1000,改造信息!$A$2:$AQ$1002,COLUMN(C158),0),VLOOKUP($A159,未改造信息!$A$2:$AQ$1002,COLUMN(C158),0))</f>
        <v>轻巡洋舰</v>
      </c>
      <c r="D159" s="442">
        <f>IF($H159="已改造",VLOOKUP($A159+1000,改造信息!$A$2:$AQ$1002,COLUMN(D158),0),VLOOKUP($A159,未改造信息!$A$2:$AQ$1002,COLUMN(D158),0))</f>
        <v>3</v>
      </c>
      <c r="E159" s="442" t="str">
        <f>IF($H159="已改造",VLOOKUP($A159+1000,改造信息!$A$2:$AQ$1002,COLUMN(E158),0),VLOOKUP($A159,未改造信息!$A$2:$AQ$1002,COLUMN(E158),0))</f>
        <v>圣胡安</v>
      </c>
      <c r="F159" s="442" t="str">
        <f>VLOOKUP(A159,未改造信息!$A$2:$F$1000,COLUMN(F158),0)</f>
        <v>未拥有</v>
      </c>
      <c r="H159" s="442" t="str">
        <f>IF(COUNTIF(改造信息!$A$2:$A$196,A159+1000),IF(VLOOKUP(A159+1000,改造信息!$A$2:$F$502,6,0)="已拥有","已改造","尚未改造"),"未开放改造")</f>
        <v>未开放改造</v>
      </c>
      <c r="I159" s="442" t="str">
        <f t="shared" si="2"/>
        <v>E1~E2 打捞可获取</v>
      </c>
      <c r="J159" s="445" t="s">
        <v>92</v>
      </c>
      <c r="K159" s="442" t="str">
        <f>IF($H159="已改造",VLOOKUP($A159+1000,改造信息!$A$2:$AQ$1002,COLUMN(K158)-4,0),VLOOKUP($A159,未改造信息!$A$2:$AQ$1002,COLUMN(K158)-4,0))</f>
        <v>护卫舰</v>
      </c>
      <c r="L159" s="442" t="str">
        <f>IF($H159="已改造",VLOOKUP($A159+1000,改造信息!$A$2:$AQ$1002,COLUMN(L158)-4,0),VLOOKUP($A159,未改造信息!$A$2:$AQ$1002,COLUMN(L158)-4,0))</f>
        <v>中型舰</v>
      </c>
      <c r="M159" s="442">
        <f>IF($H159="已改造",VLOOKUP($A159+1000,改造信息!$A$2:$AQ$1002,COLUMN(M158)-4,0),VLOOKUP($A159,未改造信息!$A$2:$AQ$1002,COLUMN(M158)-4,0))</f>
        <v>1</v>
      </c>
      <c r="N159" s="442">
        <f>IF($H159="已改造",VLOOKUP($A159+1000,改造信息!$A$2:$AQ$1002,COLUMN(N158)-4,0),VLOOKUP($A159,未改造信息!$A$2:$AQ$1002,COLUMN(N158)-4,0))</f>
        <v>2</v>
      </c>
      <c r="O159" s="442">
        <f>IF($H159="已改造",VLOOKUP($A159+1000,改造信息!$A$2:$AQ$1002,COLUMN(O158)-4,0),VLOOKUP($A159,未改造信息!$A$2:$AQ$1002,COLUMN(O158)-4,0))</f>
        <v>27</v>
      </c>
      <c r="P159" s="442">
        <f>IF($H159="已改造",VLOOKUP($A159+1000,改造信息!$A$2:$AQ$1002,COLUMN(P158)-4,0),VLOOKUP($A159,未改造信息!$A$2:$AQ$1002,COLUMN(P158)-4,0))</f>
        <v>1</v>
      </c>
      <c r="Q159" s="442">
        <f>IF($H159="已改造",VLOOKUP($A159+1000,改造信息!$A$2:$AQ$1002,COLUMN(Q158)-4,0),VLOOKUP($A159,未改造信息!$A$2:$AQ$1002,COLUMN(Q158)-4,0))</f>
        <v>54</v>
      </c>
      <c r="R159" s="442">
        <f>IF($H159="已改造",VLOOKUP($A159+1000,改造信息!$A$2:$AQ$1002,COLUMN(R158)-4,0),VLOOKUP($A159,未改造信息!$A$2:$AQ$1002,COLUMN(R158)-4,0))</f>
        <v>44</v>
      </c>
      <c r="S159" s="442">
        <f>IF($H159="已改造",VLOOKUP($A159+1000,改造信息!$A$2:$AQ$1002,COLUMN(S158)-4,0),VLOOKUP($A159,未改造信息!$A$2:$AQ$1002,COLUMN(S158)-4,0))</f>
        <v>0</v>
      </c>
      <c r="T159" s="442">
        <f>IF($H159="已改造",VLOOKUP($A159+1000,改造信息!$A$2:$AQ$1002,COLUMN(T158)-4,0),VLOOKUP($A159,未改造信息!$A$2:$AQ$1002,COLUMN(T158)-4,0))</f>
        <v>98</v>
      </c>
      <c r="U159" s="442">
        <f>IF($H159="已改造",VLOOKUP($A159+1000,改造信息!$A$2:$AQ$1002,COLUMN(U158)-4,0),VLOOKUP($A159,未改造信息!$A$2:$AQ$1002,COLUMN(U158)-4,0))</f>
        <v>84</v>
      </c>
      <c r="V159" s="442">
        <f>IF($H159="已改造",VLOOKUP($A159+1000,改造信息!$A$2:$AQ$1002,COLUMN(V158)-4,0),VLOOKUP($A159,未改造信息!$A$2:$AQ$1002,COLUMN(V158)-4,0))</f>
        <v>23</v>
      </c>
      <c r="W159" s="442">
        <f>IF($H159="已改造",VLOOKUP($A159+1000,改造信息!$A$2:$AQ$1002,COLUMN(W158)-4,0),VLOOKUP($A159,未改造信息!$A$2:$AQ$1002,COLUMN(W158)-4,0))</f>
        <v>69</v>
      </c>
      <c r="X159" s="442">
        <f>IF($H159="已改造",VLOOKUP($A159+1000,改造信息!$A$2:$AQ$1002,COLUMN(X158)-4,0),VLOOKUP($A159,未改造信息!$A$2:$AQ$1002,COLUMN(X158)-4,0))</f>
        <v>90</v>
      </c>
      <c r="Y159" s="442">
        <f>IF($H159="已改造",VLOOKUP($A159+1000,改造信息!$A$2:$AQ$1002,COLUMN(Y158)-4,0),VLOOKUP($A159,未改造信息!$A$2:$AQ$1002,COLUMN(Y158)-4,0))</f>
        <v>15</v>
      </c>
      <c r="Z159" s="442">
        <f>IF($H159="已改造",VLOOKUP($A159+1000,改造信息!$A$2:$AQ$1002,COLUMN(Z158)-4,0),VLOOKUP($A159,未改造信息!$A$2:$AQ$1002,COLUMN(Z158)-4,0))</f>
        <v>33.6</v>
      </c>
      <c r="AA159" s="442" t="str">
        <f>IF($H159="已改造",VLOOKUP($A159+1000,改造信息!$A$2:$AQ$1002,COLUMN(AA158)-4,0),VLOOKUP($A159,未改造信息!$A$2:$AQ$1002,COLUMN(AA158)-4,0))</f>
        <v>中</v>
      </c>
      <c r="AB159" s="442">
        <f>IF($H159="已改造",VLOOKUP($A159+1000,改造信息!$A$2:$AQ$1002,COLUMN(AB158)-4,0),VLOOKUP($A159,未改造信息!$A$2:$AQ$1002,COLUMN(AB158)-4,0))</f>
        <v>0</v>
      </c>
      <c r="AC159" s="442">
        <f>IF($H159="已改造",VLOOKUP($A159+1000,改造信息!$A$2:$AQ$1002,COLUMN(AC158)-4,0),VLOOKUP($A159,未改造信息!$A$2:$AQ$1002,COLUMN(AC158)-4,0))</f>
        <v>0</v>
      </c>
      <c r="AD159" s="442">
        <f>IF($H159="已改造",VLOOKUP($A159+1000,改造信息!$A$2:$AQ$1002,COLUMN(AD158)-4,0),VLOOKUP($A159,未改造信息!$A$2:$AQ$1002,COLUMN(AD158)-4,0))</f>
        <v>3</v>
      </c>
      <c r="AE159" s="446" t="str">
        <f>IF($H159="已改造",VLOOKUP($A159+1000,改造信息!$A$2:$AQ$1002,COLUMN(AE158)-4,0),VLOOKUP($A159,未改造信息!$A$2:$AQ$1002,COLUMN(AE158)-4,0))</f>
        <v>U国双联5英寸平高两用炮</v>
      </c>
      <c r="AF159" s="445" t="s">
        <v>92</v>
      </c>
      <c r="AG159" s="445" t="s">
        <v>92</v>
      </c>
      <c r="AH159" s="442">
        <f>IF($H159="已改造",VLOOKUP($A159+1000,改造信息!$A$2:$AQ$1002,COLUMN(AH158)-6,0),VLOOKUP($A159,未改造信息!$A$2:$AQ$1002,COLUMN(AH158)-6,0))</f>
        <v>25</v>
      </c>
      <c r="AI159" s="442">
        <f>IF($H159="已改造",VLOOKUP($A159+1000,改造信息!$A$2:$AQ$1002,COLUMN(AI158)-6,0),VLOOKUP($A159,未改造信息!$A$2:$AQ$1002,COLUMN(AI158)-6,0))</f>
        <v>30</v>
      </c>
      <c r="AJ159" s="442">
        <f>IF($H159="已改造",VLOOKUP($A159+1000,改造信息!$A$2:$AQ$1002,COLUMN(AJ158)-6,0),VLOOKUP($A159,未改造信息!$A$2:$AQ$1002,COLUMN(AJ158)-6,0))</f>
        <v>0.8</v>
      </c>
      <c r="AK159" s="442">
        <f>IF($H159="已改造",VLOOKUP($A159+1000,改造信息!$A$2:$AQ$1002,COLUMN(AK158)-6,0),VLOOKUP($A159,未改造信息!$A$2:$AQ$1002,COLUMN(AK158)-6,0))</f>
        <v>1.5</v>
      </c>
      <c r="AL159" s="442">
        <f>IF($H159="已改造",VLOOKUP($A159+1000,改造信息!$A$2:$AQ$1002,COLUMN(AL158)-6,0),VLOOKUP($A159,未改造信息!$A$2:$AQ$1002,COLUMN(AL158)-6,0))</f>
        <v>0.4</v>
      </c>
      <c r="AM159" s="445" t="s">
        <v>92</v>
      </c>
      <c r="AN159" s="445" t="s">
        <v>92</v>
      </c>
      <c r="AO159" s="442">
        <f>IF($H159="已改造",VLOOKUP($A159+1000,改造信息!$A$2:$AQ$1002,COLUMN(AO158)-8,0),VLOOKUP($A159,未改造信息!$A$2:$AQ$1002,COLUMN(AO158)-8,0))</f>
        <v>10</v>
      </c>
      <c r="AP159" s="442">
        <f>IF($H159="已改造",VLOOKUP($A159+1000,改造信息!$A$2:$AQ$1002,COLUMN(AP158)-8,0),VLOOKUP($A159,未改造信息!$A$2:$AQ$1002,COLUMN(AP158)-8,0))</f>
        <v>16</v>
      </c>
      <c r="AQ159" s="442">
        <f>IF($H159="已改造",VLOOKUP($A159+1000,改造信息!$A$2:$AQ$1002,COLUMN(AQ158)-8,0),VLOOKUP($A159,未改造信息!$A$2:$AQ$1002,COLUMN(AQ158)-8,0))</f>
        <v>10</v>
      </c>
      <c r="AR159" s="442">
        <f>IF($H159="已改造",VLOOKUP($A159+1000,改造信息!$A$2:$AQ$1002,COLUMN(AR158)-8,0),VLOOKUP($A159,未改造信息!$A$2:$AQ$1002,COLUMN(AR158)-8,0))</f>
        <v>0</v>
      </c>
      <c r="AS159" s="442">
        <f>IF($H159="已改造",VLOOKUP($A159+1000,改造信息!$A$2:$AQ$1002,COLUMN(AS158)-8,0),VLOOKUP($A159,未改造信息!$A$2:$AQ$1002,COLUMN(AS158)-8,0))</f>
        <v>12</v>
      </c>
      <c r="AT159" s="442">
        <f>IF($H159="已改造",VLOOKUP($A159+1000,改造信息!$A$2:$AQ$1002,COLUMN(AT158)-8,0),VLOOKUP($A159,未改造信息!$A$2:$AQ$1002,COLUMN(AT158)-8,0))</f>
        <v>0</v>
      </c>
      <c r="AU159" s="442">
        <f>IF($H159="已改造",VLOOKUP($A159+1000,改造信息!$A$2:$AQ$1002,COLUMN(AU158)-8,0),VLOOKUP($A159,未改造信息!$A$2:$AQ$1002,COLUMN(AU158)-8,0))</f>
        <v>10</v>
      </c>
      <c r="AV159" s="442">
        <f>IF($H159="已改造",VLOOKUP($A159+1000,改造信息!$A$2:$AQ$1002,COLUMN(AV158)-8,0),VLOOKUP($A159,未改造信息!$A$2:$AQ$1002,COLUMN(AV158)-8,0))</f>
        <v>68</v>
      </c>
      <c r="AW159" s="445" t="s">
        <v>92</v>
      </c>
      <c r="AX159" s="445" t="s">
        <v>92</v>
      </c>
      <c r="AY159" s="442">
        <f>IF($H159="已改造",VLOOKUP($A159+1000,改造信息!$A$2:$AQ$1002,COLUMN(AY158)-10,0),VLOOKUP($A159,未改造信息!$A$2:$AQ$1002,COLUMN(AY158)-10,0))</f>
        <v>0</v>
      </c>
      <c r="AZ159" s="442">
        <f>IF($H159="已改造",VLOOKUP($A159+1000,改造信息!$A$2:$AQ$1002,COLUMN(AZ158)-10,0),VLOOKUP($A159,未改造信息!$A$2:$AQ$1002,COLUMN(AZ158)-10,0))</f>
        <v>0</v>
      </c>
      <c r="BA159" s="445" t="s">
        <v>92</v>
      </c>
      <c r="BB159" s="445" t="s">
        <v>92</v>
      </c>
      <c r="BC159" s="442" t="str">
        <f>IF($H159="尚未改造",VLOOKUP($A159,未改造信息!$A$2:$AQ$1002,COLUMN(BC158)-12,0),"0")</f>
        <v>0</v>
      </c>
      <c r="BD159" s="442">
        <f>VLOOKUP($A159,未改造信息!$A$2:$BA$1002,COLUMN(BD158)-12,0)</f>
        <v>0</v>
      </c>
      <c r="BE159" s="442" t="s">
        <v>98</v>
      </c>
      <c r="BF159" s="445" t="s">
        <v>92</v>
      </c>
      <c r="BG159" s="445" t="s">
        <v>92</v>
      </c>
      <c r="BH159" s="442"/>
      <c r="BI159" s="442"/>
      <c r="BK159" s="442"/>
      <c r="BL159" s="442"/>
      <c r="BN159" s="442"/>
      <c r="BO159" s="442"/>
      <c r="BQ159" s="445" t="s">
        <v>92</v>
      </c>
      <c r="BR159" s="442"/>
      <c r="BS159" s="442"/>
      <c r="BT159" s="442"/>
      <c r="BU159" s="442"/>
      <c r="BV159" s="442"/>
    </row>
    <row r="160" spans="1:74">
      <c r="A160" s="442">
        <v>160</v>
      </c>
      <c r="B160" s="442" t="str">
        <f>IF($H160="已改造",VLOOKUP($A160+1000,改造信息!$A$2:$AQ$1002,COLUMN(B159),0),VLOOKUP($A160,未改造信息!$A$2:$AQ$1002,COLUMN(B159),0))</f>
        <v>S</v>
      </c>
      <c r="C160" s="442" t="str">
        <f>IF($H160="已改造",VLOOKUP($A160+1000,改造信息!$A$2:$AQ$1002,COLUMN(C159),0),VLOOKUP($A160,未改造信息!$A$2:$AQ$1002,COLUMN(C159),0))</f>
        <v>轻巡洋舰</v>
      </c>
      <c r="D160" s="442">
        <f>IF($H160="已改造",VLOOKUP($A160+1000,改造信息!$A$2:$AQ$1002,COLUMN(D159),0),VLOOKUP($A160,未改造信息!$A$2:$AQ$1002,COLUMN(D159),0))</f>
        <v>3</v>
      </c>
      <c r="E160" s="442" t="str">
        <f>IF($H160="已改造",VLOOKUP($A160+1000,改造信息!$A$2:$AQ$1002,COLUMN(E159),0),VLOOKUP($A160,未改造信息!$A$2:$AQ$1002,COLUMN(E159),0))</f>
        <v>摩尔曼斯克</v>
      </c>
      <c r="F160" s="442" t="str">
        <f>VLOOKUP(A160,未改造信息!$A$2:$F$1000,COLUMN(F159),0)</f>
        <v>未拥有</v>
      </c>
      <c r="H160" s="442" t="str">
        <f>IF(COUNTIF(改造信息!$A$2:$A$196,A160+1000),IF(VLOOKUP(A160+1000,改造信息!$A$2:$F$502,6,0)="已拥有","已改造","尚未改造"),"未开放改造")</f>
        <v>尚未改造</v>
      </c>
      <c r="I160" s="442" t="str">
        <f t="shared" si="2"/>
        <v>仅打捞可获取</v>
      </c>
      <c r="J160" s="445" t="s">
        <v>92</v>
      </c>
      <c r="K160" s="442" t="str">
        <f>IF($H160="已改造",VLOOKUP($A160+1000,改造信息!$A$2:$AQ$1002,COLUMN(K159)-4,0),VLOOKUP($A160,未改造信息!$A$2:$AQ$1002,COLUMN(K159)-4,0))</f>
        <v>护卫舰</v>
      </c>
      <c r="L160" s="442" t="str">
        <f>IF($H160="已改造",VLOOKUP($A160+1000,改造信息!$A$2:$AQ$1002,COLUMN(L159)-4,0),VLOOKUP($A160,未改造信息!$A$2:$AQ$1002,COLUMN(L159)-4,0))</f>
        <v>中型舰</v>
      </c>
      <c r="M160" s="442">
        <f>IF($H160="已改造",VLOOKUP($A160+1000,改造信息!$A$2:$AQ$1002,COLUMN(M159)-4,0),VLOOKUP($A160,未改造信息!$A$2:$AQ$1002,COLUMN(M159)-4,0))</f>
        <v>1</v>
      </c>
      <c r="N160" s="442">
        <f>IF($H160="已改造",VLOOKUP($A160+1000,改造信息!$A$2:$AQ$1002,COLUMN(N159)-4,0),VLOOKUP($A160,未改造信息!$A$2:$AQ$1002,COLUMN(N159)-4,0))</f>
        <v>2</v>
      </c>
      <c r="O160" s="442">
        <f>IF($H160="已改造",VLOOKUP($A160+1000,改造信息!$A$2:$AQ$1002,COLUMN(O159)-4,0),VLOOKUP($A160,未改造信息!$A$2:$AQ$1002,COLUMN(O159)-4,0))</f>
        <v>28</v>
      </c>
      <c r="P160" s="442">
        <f>IF($H160="已改造",VLOOKUP($A160+1000,改造信息!$A$2:$AQ$1002,COLUMN(P159)-4,0),VLOOKUP($A160,未改造信息!$A$2:$AQ$1002,COLUMN(P159)-4,0))</f>
        <v>0</v>
      </c>
      <c r="Q160" s="442">
        <f>IF($H160="已改造",VLOOKUP($A160+1000,改造信息!$A$2:$AQ$1002,COLUMN(Q159)-4,0),VLOOKUP($A160,未改造信息!$A$2:$AQ$1002,COLUMN(Q159)-4,0))</f>
        <v>45</v>
      </c>
      <c r="R160" s="442">
        <f>IF($H160="已改造",VLOOKUP($A160+1000,改造信息!$A$2:$AQ$1002,COLUMN(R159)-4,0),VLOOKUP($A160,未改造信息!$A$2:$AQ$1002,COLUMN(R159)-4,0))</f>
        <v>35</v>
      </c>
      <c r="S160" s="442">
        <f>IF($H160="已改造",VLOOKUP($A160+1000,改造信息!$A$2:$AQ$1002,COLUMN(S159)-4,0),VLOOKUP($A160,未改造信息!$A$2:$AQ$1002,COLUMN(S159)-4,0))</f>
        <v>60</v>
      </c>
      <c r="T160" s="442">
        <f>IF($H160="已改造",VLOOKUP($A160+1000,改造信息!$A$2:$AQ$1002,COLUMN(T159)-4,0),VLOOKUP($A160,未改造信息!$A$2:$AQ$1002,COLUMN(T159)-4,0))</f>
        <v>70</v>
      </c>
      <c r="U160" s="442">
        <f>IF($H160="已改造",VLOOKUP($A160+1000,改造信息!$A$2:$AQ$1002,COLUMN(U159)-4,0),VLOOKUP($A160,未改造信息!$A$2:$AQ$1002,COLUMN(U159)-4,0))</f>
        <v>69</v>
      </c>
      <c r="V160" s="442">
        <f>IF($H160="已改造",VLOOKUP($A160+1000,改造信息!$A$2:$AQ$1002,COLUMN(V159)-4,0),VLOOKUP($A160,未改造信息!$A$2:$AQ$1002,COLUMN(V159)-4,0))</f>
        <v>19</v>
      </c>
      <c r="W160" s="442">
        <f>IF($H160="已改造",VLOOKUP($A160+1000,改造信息!$A$2:$AQ$1002,COLUMN(W159)-4,0),VLOOKUP($A160,未改造信息!$A$2:$AQ$1002,COLUMN(W159)-4,0))</f>
        <v>71</v>
      </c>
      <c r="X160" s="442">
        <f>IF($H160="已改造",VLOOKUP($A160+1000,改造信息!$A$2:$AQ$1002,COLUMN(X159)-4,0),VLOOKUP($A160,未改造信息!$A$2:$AQ$1002,COLUMN(X159)-4,0))</f>
        <v>90</v>
      </c>
      <c r="Y160" s="442">
        <f>IF($H160="已改造",VLOOKUP($A160+1000,改造信息!$A$2:$AQ$1002,COLUMN(Y159)-4,0),VLOOKUP($A160,未改造信息!$A$2:$AQ$1002,COLUMN(Y159)-4,0))</f>
        <v>20</v>
      </c>
      <c r="Z160" s="442">
        <f>IF($H160="已改造",VLOOKUP($A160+1000,改造信息!$A$2:$AQ$1002,COLUMN(Z159)-4,0),VLOOKUP($A160,未改造信息!$A$2:$AQ$1002,COLUMN(Z159)-4,0))</f>
        <v>35</v>
      </c>
      <c r="AA160" s="442" t="str">
        <f>IF($H160="已改造",VLOOKUP($A160+1000,改造信息!$A$2:$AQ$1002,COLUMN(AA159)-4,0),VLOOKUP($A160,未改造信息!$A$2:$AQ$1002,COLUMN(AA159)-4,0))</f>
        <v>中</v>
      </c>
      <c r="AB160" s="442" t="str">
        <f>IF($H160="已改造",VLOOKUP($A160+1000,改造信息!$A$2:$AQ$1002,COLUMN(AB159)-4,0),VLOOKUP($A160,未改造信息!$A$2:$AQ$1002,COLUMN(AB159)-4,0))</f>
        <v>[2,2,2]</v>
      </c>
      <c r="AC160" s="442">
        <f>IF($H160="已改造",VLOOKUP($A160+1000,改造信息!$A$2:$AQ$1002,COLUMN(AC159)-4,0),VLOOKUP($A160,未改造信息!$A$2:$AQ$1002,COLUMN(AC159)-4,0))</f>
        <v>6</v>
      </c>
      <c r="AD160" s="442">
        <f>IF($H160="已改造",VLOOKUP($A160+1000,改造信息!$A$2:$AQ$1002,COLUMN(AD159)-4,0),VLOOKUP($A160,未改造信息!$A$2:$AQ$1002,COLUMN(AD159)-4,0))</f>
        <v>3</v>
      </c>
      <c r="AE160" s="446" t="str">
        <f>IF($H160="已改造",VLOOKUP($A160+1000,改造信息!$A$2:$AQ$1002,COLUMN(AE159)-4,0),VLOOKUP($A160,未改造信息!$A$2:$AQ$1002,COLUMN(AE159)-4,0))</f>
        <v>三联533毫米鱼雷|U国博福斯40毫米防空炮(双联)</v>
      </c>
      <c r="AF160" s="445" t="s">
        <v>92</v>
      </c>
      <c r="AG160" s="445" t="s">
        <v>92</v>
      </c>
      <c r="AH160" s="442">
        <f>IF($H160="已改造",VLOOKUP($A160+1000,改造信息!$A$2:$AQ$1002,COLUMN(AH159)-6,0),VLOOKUP($A160,未改造信息!$A$2:$AQ$1002,COLUMN(AH159)-6,0))</f>
        <v>25</v>
      </c>
      <c r="AI160" s="442">
        <f>IF($H160="已改造",VLOOKUP($A160+1000,改造信息!$A$2:$AQ$1002,COLUMN(AI159)-6,0),VLOOKUP($A160,未改造信息!$A$2:$AQ$1002,COLUMN(AI159)-6,0))</f>
        <v>25</v>
      </c>
      <c r="AJ160" s="442">
        <f>IF($H160="已改造",VLOOKUP($A160+1000,改造信息!$A$2:$AQ$1002,COLUMN(AJ159)-6,0),VLOOKUP($A160,未改造信息!$A$2:$AQ$1002,COLUMN(AJ159)-6,0))</f>
        <v>0.8</v>
      </c>
      <c r="AK160" s="442">
        <f>IF($H160="已改造",VLOOKUP($A160+1000,改造信息!$A$2:$AQ$1002,COLUMN(AK159)-6,0),VLOOKUP($A160,未改造信息!$A$2:$AQ$1002,COLUMN(AK159)-6,0))</f>
        <v>1.5</v>
      </c>
      <c r="AL160" s="442">
        <f>IF($H160="已改造",VLOOKUP($A160+1000,改造信息!$A$2:$AQ$1002,COLUMN(AL159)-6,0),VLOOKUP($A160,未改造信息!$A$2:$AQ$1002,COLUMN(AL159)-6,0))</f>
        <v>0.4</v>
      </c>
      <c r="AM160" s="445" t="s">
        <v>92</v>
      </c>
      <c r="AN160" s="445" t="s">
        <v>92</v>
      </c>
      <c r="AO160" s="442">
        <f>IF($H160="已改造",VLOOKUP($A160+1000,改造信息!$A$2:$AQ$1002,COLUMN(AO159)-8,0),VLOOKUP($A160,未改造信息!$A$2:$AQ$1002,COLUMN(AO159)-8,0))</f>
        <v>10</v>
      </c>
      <c r="AP160" s="442">
        <f>IF($H160="已改造",VLOOKUP($A160+1000,改造信息!$A$2:$AQ$1002,COLUMN(AP159)-8,0),VLOOKUP($A160,未改造信息!$A$2:$AQ$1002,COLUMN(AP159)-8,0))</f>
        <v>16</v>
      </c>
      <c r="AQ160" s="442">
        <f>IF($H160="已改造",VLOOKUP($A160+1000,改造信息!$A$2:$AQ$1002,COLUMN(AQ159)-8,0),VLOOKUP($A160,未改造信息!$A$2:$AQ$1002,COLUMN(AQ159)-8,0))</f>
        <v>10</v>
      </c>
      <c r="AR160" s="442">
        <f>IF($H160="已改造",VLOOKUP($A160+1000,改造信息!$A$2:$AQ$1002,COLUMN(AR159)-8,0),VLOOKUP($A160,未改造信息!$A$2:$AQ$1002,COLUMN(AR159)-8,0))</f>
        <v>0</v>
      </c>
      <c r="AS160" s="442">
        <f>IF($H160="已改造",VLOOKUP($A160+1000,改造信息!$A$2:$AQ$1002,COLUMN(AS159)-8,0),VLOOKUP($A160,未改造信息!$A$2:$AQ$1002,COLUMN(AS159)-8,0))</f>
        <v>10</v>
      </c>
      <c r="AT160" s="442">
        <f>IF($H160="已改造",VLOOKUP($A160+1000,改造信息!$A$2:$AQ$1002,COLUMN(AT159)-8,0),VLOOKUP($A160,未改造信息!$A$2:$AQ$1002,COLUMN(AT159)-8,0))</f>
        <v>20</v>
      </c>
      <c r="AU160" s="442">
        <f>IF($H160="已改造",VLOOKUP($A160+1000,改造信息!$A$2:$AQ$1002,COLUMN(AU159)-8,0),VLOOKUP($A160,未改造信息!$A$2:$AQ$1002,COLUMN(AU159)-8,0))</f>
        <v>8</v>
      </c>
      <c r="AV160" s="442">
        <f>IF($H160="已改造",VLOOKUP($A160+1000,改造信息!$A$2:$AQ$1002,COLUMN(AV159)-8,0),VLOOKUP($A160,未改造信息!$A$2:$AQ$1002,COLUMN(AV159)-8,0))</f>
        <v>24</v>
      </c>
      <c r="AW160" s="445" t="s">
        <v>92</v>
      </c>
      <c r="AX160" s="445" t="s">
        <v>92</v>
      </c>
      <c r="AY160" s="442">
        <f>IF($H160="已改造",VLOOKUP($A160+1000,改造信息!$A$2:$AQ$1002,COLUMN(AY159)-10,0),VLOOKUP($A160,未改造信息!$A$2:$AQ$1002,COLUMN(AY159)-10,0))</f>
        <v>0</v>
      </c>
      <c r="AZ160" s="442">
        <f>IF($H160="已改造",VLOOKUP($A160+1000,改造信息!$A$2:$AQ$1002,COLUMN(AZ159)-10,0),VLOOKUP($A160,未改造信息!$A$2:$AQ$1002,COLUMN(AZ159)-10,0))</f>
        <v>0</v>
      </c>
      <c r="BA160" s="445" t="s">
        <v>92</v>
      </c>
      <c r="BB160" s="445" t="s">
        <v>92</v>
      </c>
      <c r="BC160" s="442" t="str">
        <f>IF($H160="尚未改造",VLOOKUP($A160,未改造信息!$A$2:$AQ$1002,COLUMN(BC159)-12,0),"0")</f>
        <v>等级35|巡洋核心5|油500|钢500</v>
      </c>
      <c r="BD160" s="442">
        <f>VLOOKUP($A160,未改造信息!$A$2:$BA$1002,COLUMN(BD159)-12,0)</f>
        <v>0</v>
      </c>
      <c r="BE160" s="442" t="s">
        <v>94</v>
      </c>
      <c r="BF160" s="445" t="s">
        <v>92</v>
      </c>
      <c r="BG160" s="445" t="s">
        <v>92</v>
      </c>
      <c r="BH160" s="442"/>
      <c r="BI160" s="442"/>
      <c r="BK160" s="442"/>
      <c r="BL160" s="442"/>
      <c r="BN160" s="442"/>
      <c r="BO160" s="442"/>
      <c r="BQ160" s="445" t="s">
        <v>92</v>
      </c>
      <c r="BR160" s="442"/>
      <c r="BS160" s="442"/>
      <c r="BT160" s="442"/>
      <c r="BU160" s="442"/>
      <c r="BV160" s="442"/>
    </row>
    <row r="161" spans="1:74">
      <c r="A161" s="442">
        <v>161</v>
      </c>
      <c r="B161" s="442" t="str">
        <f>IF($H161="已改造",VLOOKUP($A161+1000,改造信息!$A$2:$AQ$1002,COLUMN(B160),0),VLOOKUP($A161,未改造信息!$A$2:$AQ$1002,COLUMN(B160),0))</f>
        <v>Ho</v>
      </c>
      <c r="C161" s="442" t="str">
        <f>IF($H161="已改造",VLOOKUP($A161+1000,改造信息!$A$2:$AQ$1002,COLUMN(C160),0),VLOOKUP($A161,未改造信息!$A$2:$AQ$1002,COLUMN(C160),0))</f>
        <v>轻巡洋舰</v>
      </c>
      <c r="D161" s="442">
        <f>IF($H161="已改造",VLOOKUP($A161+1000,改造信息!$A$2:$AQ$1002,COLUMN(D160),0),VLOOKUP($A161,未改造信息!$A$2:$AQ$1002,COLUMN(D160),0))</f>
        <v>2</v>
      </c>
      <c r="E161" s="442" t="str">
        <f>IF($H161="已改造",VLOOKUP($A161+1000,改造信息!$A$2:$AQ$1002,COLUMN(E160),0),VLOOKUP($A161,未改造信息!$A$2:$AQ$1002,COLUMN(E160),0))</f>
        <v>德·鲁伊特</v>
      </c>
      <c r="F161" s="442" t="str">
        <f>VLOOKUP(A161,未改造信息!$A$2:$F$1000,COLUMN(F160),0)</f>
        <v>未拥有</v>
      </c>
      <c r="H161" s="442" t="str">
        <f>IF(COUNTIF(改造信息!$A$2:$A$196,A161+1000),IF(VLOOKUP(A161+1000,改造信息!$A$2:$F$502,6,0)="已拥有","已改造","尚未改造"),"未开放改造")</f>
        <v>未开放改造</v>
      </c>
      <c r="I161" s="442" t="str">
        <f t="shared" si="2"/>
        <v>E1~E2 打捞可获取</v>
      </c>
      <c r="J161" s="445" t="s">
        <v>92</v>
      </c>
      <c r="K161" s="442" t="str">
        <f>IF($H161="已改造",VLOOKUP($A161+1000,改造信息!$A$2:$AQ$1002,COLUMN(K160)-4,0),VLOOKUP($A161,未改造信息!$A$2:$AQ$1002,COLUMN(K160)-4,0))</f>
        <v>护卫舰</v>
      </c>
      <c r="L161" s="442" t="str">
        <f>IF($H161="已改造",VLOOKUP($A161+1000,改造信息!$A$2:$AQ$1002,COLUMN(L160)-4,0),VLOOKUP($A161,未改造信息!$A$2:$AQ$1002,COLUMN(L160)-4,0))</f>
        <v>中型舰</v>
      </c>
      <c r="M161" s="442">
        <f>IF($H161="已改造",VLOOKUP($A161+1000,改造信息!$A$2:$AQ$1002,COLUMN(M160)-4,0),VLOOKUP($A161,未改造信息!$A$2:$AQ$1002,COLUMN(M160)-4,0))</f>
        <v>1</v>
      </c>
      <c r="N161" s="442">
        <f>IF($H161="已改造",VLOOKUP($A161+1000,改造信息!$A$2:$AQ$1002,COLUMN(N160)-4,0),VLOOKUP($A161,未改造信息!$A$2:$AQ$1002,COLUMN(N160)-4,0))</f>
        <v>2</v>
      </c>
      <c r="O161" s="442">
        <f>IF($H161="已改造",VLOOKUP($A161+1000,改造信息!$A$2:$AQ$1002,COLUMN(O160)-4,0),VLOOKUP($A161,未改造信息!$A$2:$AQ$1002,COLUMN(O160)-4,0))</f>
        <v>28</v>
      </c>
      <c r="P161" s="442">
        <f>IF($H161="已改造",VLOOKUP($A161+1000,改造信息!$A$2:$AQ$1002,COLUMN(P160)-4,0),VLOOKUP($A161,未改造信息!$A$2:$AQ$1002,COLUMN(P160)-4,0))</f>
        <v>0</v>
      </c>
      <c r="Q161" s="442">
        <f>IF($H161="已改造",VLOOKUP($A161+1000,改造信息!$A$2:$AQ$1002,COLUMN(Q160)-4,0),VLOOKUP($A161,未改造信息!$A$2:$AQ$1002,COLUMN(Q160)-4,0))</f>
        <v>49</v>
      </c>
      <c r="R161" s="442">
        <f>IF($H161="已改造",VLOOKUP($A161+1000,改造信息!$A$2:$AQ$1002,COLUMN(R160)-4,0),VLOOKUP($A161,未改造信息!$A$2:$AQ$1002,COLUMN(R160)-4,0))</f>
        <v>40</v>
      </c>
      <c r="S161" s="442">
        <f>IF($H161="已改造",VLOOKUP($A161+1000,改造信息!$A$2:$AQ$1002,COLUMN(S160)-4,0),VLOOKUP($A161,未改造信息!$A$2:$AQ$1002,COLUMN(S160)-4,0))</f>
        <v>0</v>
      </c>
      <c r="T161" s="442">
        <f>IF($H161="已改造",VLOOKUP($A161+1000,改造信息!$A$2:$AQ$1002,COLUMN(T160)-4,0),VLOOKUP($A161,未改造信息!$A$2:$AQ$1002,COLUMN(T160)-4,0))</f>
        <v>55</v>
      </c>
      <c r="U161" s="442">
        <f>IF($H161="已改造",VLOOKUP($A161+1000,改造信息!$A$2:$AQ$1002,COLUMN(U160)-4,0),VLOOKUP($A161,未改造信息!$A$2:$AQ$1002,COLUMN(U160)-4,0))</f>
        <v>74</v>
      </c>
      <c r="V161" s="442">
        <f>IF($H161="已改造",VLOOKUP($A161+1000,改造信息!$A$2:$AQ$1002,COLUMN(V160)-4,0),VLOOKUP($A161,未改造信息!$A$2:$AQ$1002,COLUMN(V160)-4,0))</f>
        <v>19</v>
      </c>
      <c r="W161" s="442">
        <f>IF($H161="已改造",VLOOKUP($A161+1000,改造信息!$A$2:$AQ$1002,COLUMN(W160)-4,0),VLOOKUP($A161,未改造信息!$A$2:$AQ$1002,COLUMN(W160)-4,0))</f>
        <v>70</v>
      </c>
      <c r="X161" s="442">
        <f>IF($H161="已改造",VLOOKUP($A161+1000,改造信息!$A$2:$AQ$1002,COLUMN(X160)-4,0),VLOOKUP($A161,未改造信息!$A$2:$AQ$1002,COLUMN(X160)-4,0))</f>
        <v>90</v>
      </c>
      <c r="Y161" s="442">
        <f>IF($H161="已改造",VLOOKUP($A161+1000,改造信息!$A$2:$AQ$1002,COLUMN(Y160)-4,0),VLOOKUP($A161,未改造信息!$A$2:$AQ$1002,COLUMN(Y160)-4,0))</f>
        <v>10</v>
      </c>
      <c r="Z161" s="442">
        <f>IF($H161="已改造",VLOOKUP($A161+1000,改造信息!$A$2:$AQ$1002,COLUMN(Z160)-4,0),VLOOKUP($A161,未改造信息!$A$2:$AQ$1002,COLUMN(Z160)-4,0))</f>
        <v>33</v>
      </c>
      <c r="AA161" s="442" t="str">
        <f>IF($H161="已改造",VLOOKUP($A161+1000,改造信息!$A$2:$AQ$1002,COLUMN(AA160)-4,0),VLOOKUP($A161,未改造信息!$A$2:$AQ$1002,COLUMN(AA160)-4,0))</f>
        <v>中</v>
      </c>
      <c r="AB161" s="442" t="str">
        <f>IF($H161="已改造",VLOOKUP($A161+1000,改造信息!$A$2:$AQ$1002,COLUMN(AB160)-4,0),VLOOKUP($A161,未改造信息!$A$2:$AQ$1002,COLUMN(AB160)-4,0))</f>
        <v>[2,2,2]</v>
      </c>
      <c r="AC161" s="442">
        <f>IF($H161="已改造",VLOOKUP($A161+1000,改造信息!$A$2:$AQ$1002,COLUMN(AC160)-4,0),VLOOKUP($A161,未改造信息!$A$2:$AQ$1002,COLUMN(AC160)-4,0))</f>
        <v>6</v>
      </c>
      <c r="AD161" s="442">
        <f>IF($H161="已改造",VLOOKUP($A161+1000,改造信息!$A$2:$AQ$1002,COLUMN(AD160)-4,0),VLOOKUP($A161,未改造信息!$A$2:$AQ$1002,COLUMN(AD160)-4,0))</f>
        <v>3</v>
      </c>
      <c r="AE161" s="446" t="str">
        <f>IF($H161="已改造",VLOOKUP($A161+1000,改造信息!$A$2:$AQ$1002,COLUMN(AE160)-4,0),VLOOKUP($A161,未改造信息!$A$2:$AQ$1002,COLUMN(AE160)-4,0))</f>
        <v>N国双联152毫米炮</v>
      </c>
      <c r="AF161" s="445" t="s">
        <v>92</v>
      </c>
      <c r="AG161" s="445" t="s">
        <v>92</v>
      </c>
      <c r="AH161" s="442">
        <f>IF($H161="已改造",VLOOKUP($A161+1000,改造信息!$A$2:$AQ$1002,COLUMN(AH160)-6,0),VLOOKUP($A161,未改造信息!$A$2:$AQ$1002,COLUMN(AH160)-6,0))</f>
        <v>25</v>
      </c>
      <c r="AI161" s="442">
        <f>IF($H161="已改造",VLOOKUP($A161+1000,改造信息!$A$2:$AQ$1002,COLUMN(AI160)-6,0),VLOOKUP($A161,未改造信息!$A$2:$AQ$1002,COLUMN(AI160)-6,0))</f>
        <v>25</v>
      </c>
      <c r="AJ161" s="442">
        <f>IF($H161="已改造",VLOOKUP($A161+1000,改造信息!$A$2:$AQ$1002,COLUMN(AJ160)-6,0),VLOOKUP($A161,未改造信息!$A$2:$AQ$1002,COLUMN(AJ160)-6,0))</f>
        <v>0.8</v>
      </c>
      <c r="AK161" s="442">
        <f>IF($H161="已改造",VLOOKUP($A161+1000,改造信息!$A$2:$AQ$1002,COLUMN(AK160)-6,0),VLOOKUP($A161,未改造信息!$A$2:$AQ$1002,COLUMN(AK160)-6,0))</f>
        <v>1.5</v>
      </c>
      <c r="AL161" s="442">
        <f>IF($H161="已改造",VLOOKUP($A161+1000,改造信息!$A$2:$AQ$1002,COLUMN(AL160)-6,0),VLOOKUP($A161,未改造信息!$A$2:$AQ$1002,COLUMN(AL160)-6,0))</f>
        <v>0.5</v>
      </c>
      <c r="AM161" s="445" t="s">
        <v>92</v>
      </c>
      <c r="AN161" s="445" t="s">
        <v>92</v>
      </c>
      <c r="AO161" s="442">
        <f>IF($H161="已改造",VLOOKUP($A161+1000,改造信息!$A$2:$AQ$1002,COLUMN(AO160)-8,0),VLOOKUP($A161,未改造信息!$A$2:$AQ$1002,COLUMN(AO160)-8,0))</f>
        <v>5</v>
      </c>
      <c r="AP161" s="442">
        <f>IF($H161="已改造",VLOOKUP($A161+1000,改造信息!$A$2:$AQ$1002,COLUMN(AP160)-8,0),VLOOKUP($A161,未改造信息!$A$2:$AQ$1002,COLUMN(AP160)-8,0))</f>
        <v>8</v>
      </c>
      <c r="AQ161" s="442">
        <f>IF($H161="已改造",VLOOKUP($A161+1000,改造信息!$A$2:$AQ$1002,COLUMN(AQ160)-8,0),VLOOKUP($A161,未改造信息!$A$2:$AQ$1002,COLUMN(AQ160)-8,0))</f>
        <v>5</v>
      </c>
      <c r="AR161" s="442">
        <f>IF($H161="已改造",VLOOKUP($A161+1000,改造信息!$A$2:$AQ$1002,COLUMN(AR160)-8,0),VLOOKUP($A161,未改造信息!$A$2:$AQ$1002,COLUMN(AR160)-8,0))</f>
        <v>0</v>
      </c>
      <c r="AS161" s="442">
        <f>IF($H161="已改造",VLOOKUP($A161+1000,改造信息!$A$2:$AQ$1002,COLUMN(AS160)-8,0),VLOOKUP($A161,未改造信息!$A$2:$AQ$1002,COLUMN(AS160)-8,0))</f>
        <v>10</v>
      </c>
      <c r="AT161" s="442">
        <f>IF($H161="已改造",VLOOKUP($A161+1000,改造信息!$A$2:$AQ$1002,COLUMN(AT160)-8,0),VLOOKUP($A161,未改造信息!$A$2:$AQ$1002,COLUMN(AT160)-8,0))</f>
        <v>0</v>
      </c>
      <c r="AU161" s="442">
        <f>IF($H161="已改造",VLOOKUP($A161+1000,改造信息!$A$2:$AQ$1002,COLUMN(AU160)-8,0),VLOOKUP($A161,未改造信息!$A$2:$AQ$1002,COLUMN(AU160)-8,0))</f>
        <v>8</v>
      </c>
      <c r="AV161" s="442">
        <f>IF($H161="已改造",VLOOKUP($A161+1000,改造信息!$A$2:$AQ$1002,COLUMN(AV160)-8,0),VLOOKUP($A161,未改造信息!$A$2:$AQ$1002,COLUMN(AV160)-8,0))</f>
        <v>13</v>
      </c>
      <c r="AW161" s="445" t="s">
        <v>92</v>
      </c>
      <c r="AX161" s="445" t="s">
        <v>92</v>
      </c>
      <c r="AY161" s="442">
        <f>IF($H161="已改造",VLOOKUP($A161+1000,改造信息!$A$2:$AQ$1002,COLUMN(AY160)-10,0),VLOOKUP($A161,未改造信息!$A$2:$AQ$1002,COLUMN(AY160)-10,0))</f>
        <v>0</v>
      </c>
      <c r="AZ161" s="442">
        <f>IF($H161="已改造",VLOOKUP($A161+1000,改造信息!$A$2:$AQ$1002,COLUMN(AZ160)-10,0),VLOOKUP($A161,未改造信息!$A$2:$AQ$1002,COLUMN(AZ160)-10,0))</f>
        <v>0</v>
      </c>
      <c r="BA161" s="445" t="s">
        <v>92</v>
      </c>
      <c r="BB161" s="445" t="s">
        <v>92</v>
      </c>
      <c r="BC161" s="442" t="str">
        <f>IF($H161="尚未改造",VLOOKUP($A161,未改造信息!$A$2:$AQ$1002,COLUMN(BC160)-12,0),"0")</f>
        <v>0</v>
      </c>
      <c r="BD161" s="442">
        <f>VLOOKUP($A161,未改造信息!$A$2:$BA$1002,COLUMN(BD160)-12,0)</f>
        <v>0</v>
      </c>
      <c r="BE161" s="442" t="s">
        <v>98</v>
      </c>
      <c r="BF161" s="445" t="s">
        <v>92</v>
      </c>
      <c r="BG161" s="445" t="s">
        <v>92</v>
      </c>
      <c r="BH161" s="442"/>
      <c r="BI161" s="442"/>
      <c r="BK161" s="442"/>
      <c r="BL161" s="442"/>
      <c r="BN161" s="442"/>
      <c r="BO161" s="442"/>
      <c r="BQ161" s="445" t="s">
        <v>92</v>
      </c>
      <c r="BR161" s="442"/>
      <c r="BS161" s="442"/>
      <c r="BT161" s="442"/>
      <c r="BU161" s="442"/>
      <c r="BV161" s="442"/>
    </row>
    <row r="162" spans="1:74">
      <c r="A162" s="442">
        <v>162</v>
      </c>
      <c r="B162" s="442" t="str">
        <f>IF($H162="已改造",VLOOKUP($A162+1000,改造信息!$A$2:$AQ$1002,COLUMN(B161),0),VLOOKUP($A162,未改造信息!$A$2:$AQ$1002,COLUMN(B161),0))</f>
        <v>C</v>
      </c>
      <c r="C162" s="442" t="str">
        <f>IF($H162="已改造",VLOOKUP($A162+1000,改造信息!$A$2:$AQ$1002,COLUMN(C161),0),VLOOKUP($A162,未改造信息!$A$2:$AQ$1002,COLUMN(C161),0))</f>
        <v>轻巡洋舰</v>
      </c>
      <c r="D162" s="442">
        <f>IF($H162="已改造",VLOOKUP($A162+1000,改造信息!$A$2:$AQ$1002,COLUMN(D161),0),VLOOKUP($A162,未改造信息!$A$2:$AQ$1002,COLUMN(D161),0))</f>
        <v>4</v>
      </c>
      <c r="E162" s="442" t="str">
        <f>IF($H162="已改造",VLOOKUP($A162+1000,改造信息!$A$2:$AQ$1002,COLUMN(E161),0),VLOOKUP($A162,未改造信息!$A$2:$AQ$1002,COLUMN(E161),0))</f>
        <v>逸仙</v>
      </c>
      <c r="F162" s="442" t="str">
        <f>VLOOKUP(A162,未改造信息!$A$2:$F$1000,COLUMN(F161),0)</f>
        <v>未拥有</v>
      </c>
      <c r="H162" s="442" t="str">
        <f>IF(COUNTIF(改造信息!$A$2:$A$196,A162+1000),IF(VLOOKUP(A162+1000,改造信息!$A$2:$F$502,6,0)="已拥有","已改造","尚未改造"),"未开放改造")</f>
        <v>尚未改造</v>
      </c>
      <c r="I162" s="442" t="str">
        <f t="shared" si="2"/>
        <v>E3~E4 可建造</v>
      </c>
      <c r="J162" s="445" t="s">
        <v>92</v>
      </c>
      <c r="K162" s="442" t="str">
        <f>IF($H162="已改造",VLOOKUP($A162+1000,改造信息!$A$2:$AQ$1002,COLUMN(K161)-4,0),VLOOKUP($A162,未改造信息!$A$2:$AQ$1002,COLUMN(K161)-4,0))</f>
        <v>护卫舰</v>
      </c>
      <c r="L162" s="442" t="str">
        <f>IF($H162="已改造",VLOOKUP($A162+1000,改造信息!$A$2:$AQ$1002,COLUMN(L161)-4,0),VLOOKUP($A162,未改造信息!$A$2:$AQ$1002,COLUMN(L161)-4,0))</f>
        <v>中型舰</v>
      </c>
      <c r="M162" s="442">
        <f>IF($H162="已改造",VLOOKUP($A162+1000,改造信息!$A$2:$AQ$1002,COLUMN(M161)-4,0),VLOOKUP($A162,未改造信息!$A$2:$AQ$1002,COLUMN(M161)-4,0))</f>
        <v>0</v>
      </c>
      <c r="N162" s="442">
        <f>IF($H162="已改造",VLOOKUP($A162+1000,改造信息!$A$2:$AQ$1002,COLUMN(N161)-4,0),VLOOKUP($A162,未改造信息!$A$2:$AQ$1002,COLUMN(N161)-4,0))</f>
        <v>2</v>
      </c>
      <c r="O162" s="442">
        <f>IF($H162="已改造",VLOOKUP($A162+1000,改造信息!$A$2:$AQ$1002,COLUMN(O161)-4,0),VLOOKUP($A162,未改造信息!$A$2:$AQ$1002,COLUMN(O161)-4,0))</f>
        <v>18</v>
      </c>
      <c r="P162" s="442">
        <f>IF($H162="已改造",VLOOKUP($A162+1000,改造信息!$A$2:$AQ$1002,COLUMN(P161)-4,0),VLOOKUP($A162,未改造信息!$A$2:$AQ$1002,COLUMN(P161)-4,0))</f>
        <v>2</v>
      </c>
      <c r="Q162" s="442">
        <f>IF($H162="已改造",VLOOKUP($A162+1000,改造信息!$A$2:$AQ$1002,COLUMN(Q161)-4,0),VLOOKUP($A162,未改造信息!$A$2:$AQ$1002,COLUMN(Q161)-4,0))</f>
        <v>37</v>
      </c>
      <c r="R162" s="442">
        <f>IF($H162="已改造",VLOOKUP($A162+1000,改造信息!$A$2:$AQ$1002,COLUMN(R161)-4,0),VLOOKUP($A162,未改造信息!$A$2:$AQ$1002,COLUMN(R161)-4,0))</f>
        <v>30</v>
      </c>
      <c r="S162" s="442">
        <f>IF($H162="已改造",VLOOKUP($A162+1000,改造信息!$A$2:$AQ$1002,COLUMN(S161)-4,0),VLOOKUP($A162,未改造信息!$A$2:$AQ$1002,COLUMN(S161)-4,0))</f>
        <v>50</v>
      </c>
      <c r="T162" s="442">
        <f>IF($H162="已改造",VLOOKUP($A162+1000,改造信息!$A$2:$AQ$1002,COLUMN(T161)-4,0),VLOOKUP($A162,未改造信息!$A$2:$AQ$1002,COLUMN(T161)-4,0))</f>
        <v>50</v>
      </c>
      <c r="U162" s="442">
        <f>IF($H162="已改造",VLOOKUP($A162+1000,改造信息!$A$2:$AQ$1002,COLUMN(U161)-4,0),VLOOKUP($A162,未改造信息!$A$2:$AQ$1002,COLUMN(U161)-4,0))</f>
        <v>69</v>
      </c>
      <c r="V162" s="442">
        <f>IF($H162="已改造",VLOOKUP($A162+1000,改造信息!$A$2:$AQ$1002,COLUMN(V161)-4,0),VLOOKUP($A162,未改造信息!$A$2:$AQ$1002,COLUMN(V161)-4,0))</f>
        <v>19</v>
      </c>
      <c r="W162" s="442">
        <f>IF($H162="已改造",VLOOKUP($A162+1000,改造信息!$A$2:$AQ$1002,COLUMN(W161)-4,0),VLOOKUP($A162,未改造信息!$A$2:$AQ$1002,COLUMN(W161)-4,0))</f>
        <v>59</v>
      </c>
      <c r="X162" s="442">
        <f>IF($H162="已改造",VLOOKUP($A162+1000,改造信息!$A$2:$AQ$1002,COLUMN(X161)-4,0),VLOOKUP($A162,未改造信息!$A$2:$AQ$1002,COLUMN(X161)-4,0))</f>
        <v>91</v>
      </c>
      <c r="Y162" s="442">
        <f>IF($H162="已改造",VLOOKUP($A162+1000,改造信息!$A$2:$AQ$1002,COLUMN(Y161)-4,0),VLOOKUP($A162,未改造信息!$A$2:$AQ$1002,COLUMN(Y161)-4,0))</f>
        <v>35</v>
      </c>
      <c r="Z162" s="442">
        <f>IF($H162="已改造",VLOOKUP($A162+1000,改造信息!$A$2:$AQ$1002,COLUMN(Z161)-4,0),VLOOKUP($A162,未改造信息!$A$2:$AQ$1002,COLUMN(Z161)-4,0))</f>
        <v>20</v>
      </c>
      <c r="AA162" s="442" t="str">
        <f>IF($H162="已改造",VLOOKUP($A162+1000,改造信息!$A$2:$AQ$1002,COLUMN(AA161)-4,0),VLOOKUP($A162,未改造信息!$A$2:$AQ$1002,COLUMN(AA161)-4,0))</f>
        <v>中</v>
      </c>
      <c r="AB162" s="442">
        <f>IF($H162="已改造",VLOOKUP($A162+1000,改造信息!$A$2:$AQ$1002,COLUMN(AB161)-4,0),VLOOKUP($A162,未改造信息!$A$2:$AQ$1002,COLUMN(AB161)-4,0))</f>
        <v>0</v>
      </c>
      <c r="AC162" s="442">
        <f>IF($H162="已改造",VLOOKUP($A162+1000,改造信息!$A$2:$AQ$1002,COLUMN(AC161)-4,0),VLOOKUP($A162,未改造信息!$A$2:$AQ$1002,COLUMN(AC161)-4,0))</f>
        <v>0</v>
      </c>
      <c r="AD162" s="442">
        <f>IF($H162="已改造",VLOOKUP($A162+1000,改造信息!$A$2:$AQ$1002,COLUMN(AD161)-4,0),VLOOKUP($A162,未改造信息!$A$2:$AQ$1002,COLUMN(AD161)-4,0))</f>
        <v>3</v>
      </c>
      <c r="AE162" s="446" t="str">
        <f>IF($H162="已改造",VLOOKUP($A162+1000,改造信息!$A$2:$AQ$1002,COLUMN(AE161)-4,0),VLOOKUP($A162,未改造信息!$A$2:$AQ$1002,COLUMN(AE161)-4,0))</f>
        <v>C国单装150毫米炮</v>
      </c>
      <c r="AF162" s="445" t="s">
        <v>92</v>
      </c>
      <c r="AG162" s="445" t="s">
        <v>92</v>
      </c>
      <c r="AH162" s="442">
        <f>IF($H162="已改造",VLOOKUP($A162+1000,改造信息!$A$2:$AQ$1002,COLUMN(AH161)-6,0),VLOOKUP($A162,未改造信息!$A$2:$AQ$1002,COLUMN(AH161)-6,0))</f>
        <v>15</v>
      </c>
      <c r="AI162" s="442">
        <f>IF($H162="已改造",VLOOKUP($A162+1000,改造信息!$A$2:$AQ$1002,COLUMN(AI161)-6,0),VLOOKUP($A162,未改造信息!$A$2:$AQ$1002,COLUMN(AI161)-6,0))</f>
        <v>20</v>
      </c>
      <c r="AJ162" s="442">
        <f>IF($H162="已改造",VLOOKUP($A162+1000,改造信息!$A$2:$AQ$1002,COLUMN(AJ161)-6,0),VLOOKUP($A162,未改造信息!$A$2:$AQ$1002,COLUMN(AJ161)-6,0))</f>
        <v>0.64</v>
      </c>
      <c r="AK162" s="442">
        <f>IF($H162="已改造",VLOOKUP($A162+1000,改造信息!$A$2:$AQ$1002,COLUMN(AK161)-6,0),VLOOKUP($A162,未改造信息!$A$2:$AQ$1002,COLUMN(AK161)-6,0))</f>
        <v>1.2</v>
      </c>
      <c r="AL162" s="442">
        <f>IF($H162="已改造",VLOOKUP($A162+1000,改造信息!$A$2:$AQ$1002,COLUMN(AL161)-6,0),VLOOKUP($A162,未改造信息!$A$2:$AQ$1002,COLUMN(AL161)-6,0))</f>
        <v>0.5</v>
      </c>
      <c r="AM162" s="445" t="s">
        <v>92</v>
      </c>
      <c r="AN162" s="445" t="s">
        <v>92</v>
      </c>
      <c r="AO162" s="442">
        <f>IF($H162="已改造",VLOOKUP($A162+1000,改造信息!$A$2:$AQ$1002,COLUMN(AO161)-8,0),VLOOKUP($A162,未改造信息!$A$2:$AQ$1002,COLUMN(AO161)-8,0))</f>
        <v>10</v>
      </c>
      <c r="AP162" s="442">
        <f>IF($H162="已改造",VLOOKUP($A162+1000,改造信息!$A$2:$AQ$1002,COLUMN(AP161)-8,0),VLOOKUP($A162,未改造信息!$A$2:$AQ$1002,COLUMN(AP161)-8,0))</f>
        <v>16</v>
      </c>
      <c r="AQ162" s="442">
        <f>IF($H162="已改造",VLOOKUP($A162+1000,改造信息!$A$2:$AQ$1002,COLUMN(AQ161)-8,0),VLOOKUP($A162,未改造信息!$A$2:$AQ$1002,COLUMN(AQ161)-8,0))</f>
        <v>10</v>
      </c>
      <c r="AR162" s="442">
        <f>IF($H162="已改造",VLOOKUP($A162+1000,改造信息!$A$2:$AQ$1002,COLUMN(AR161)-8,0),VLOOKUP($A162,未改造信息!$A$2:$AQ$1002,COLUMN(AR161)-8,0))</f>
        <v>0</v>
      </c>
      <c r="AS162" s="442">
        <f>IF($H162="已改造",VLOOKUP($A162+1000,改造信息!$A$2:$AQ$1002,COLUMN(AS161)-8,0),VLOOKUP($A162,未改造信息!$A$2:$AQ$1002,COLUMN(AS161)-8,0))</f>
        <v>6</v>
      </c>
      <c r="AT162" s="442">
        <f>IF($H162="已改造",VLOOKUP($A162+1000,改造信息!$A$2:$AQ$1002,COLUMN(AT161)-8,0),VLOOKUP($A162,未改造信息!$A$2:$AQ$1002,COLUMN(AT161)-8,0))</f>
        <v>10</v>
      </c>
      <c r="AU162" s="442">
        <f>IF($H162="已改造",VLOOKUP($A162+1000,改造信息!$A$2:$AQ$1002,COLUMN(AU161)-8,0),VLOOKUP($A162,未改造信息!$A$2:$AQ$1002,COLUMN(AU161)-8,0))</f>
        <v>5</v>
      </c>
      <c r="AV162" s="442">
        <f>IF($H162="已改造",VLOOKUP($A162+1000,改造信息!$A$2:$AQ$1002,COLUMN(AV161)-8,0),VLOOKUP($A162,未改造信息!$A$2:$AQ$1002,COLUMN(AV161)-8,0))</f>
        <v>10</v>
      </c>
      <c r="AW162" s="445" t="s">
        <v>92</v>
      </c>
      <c r="AX162" s="445" t="s">
        <v>92</v>
      </c>
      <c r="AY162" s="442">
        <f>IF($H162="已改造",VLOOKUP($A162+1000,改造信息!$A$2:$AQ$1002,COLUMN(AY161)-10,0),VLOOKUP($A162,未改造信息!$A$2:$AQ$1002,COLUMN(AY161)-10,0))</f>
        <v>0</v>
      </c>
      <c r="AZ162" s="442">
        <f>IF($H162="已改造",VLOOKUP($A162+1000,改造信息!$A$2:$AQ$1002,COLUMN(AZ161)-10,0),VLOOKUP($A162,未改造信息!$A$2:$AQ$1002,COLUMN(AZ161)-10,0))</f>
        <v>0</v>
      </c>
      <c r="BA162" s="445" t="s">
        <v>92</v>
      </c>
      <c r="BB162" s="445" t="s">
        <v>92</v>
      </c>
      <c r="BC162" s="446" t="str">
        <f>IF($H162="尚未改造",VLOOKUP($A162,未改造信息!$A$2:$AQ$1002,COLUMN(BC161)-12,0),"0")</f>
        <v>等级62|巡洋核心10|油250|弹250|钢250|铝250</v>
      </c>
      <c r="BD162" s="450">
        <f>VLOOKUP($A162,未改造信息!$A$2:$BA$1002,COLUMN(BD161)-12,0)</f>
        <v>0.0173611111111111</v>
      </c>
      <c r="BE162" s="442" t="s">
        <v>107</v>
      </c>
      <c r="BF162" s="445" t="s">
        <v>92</v>
      </c>
      <c r="BG162" s="445" t="s">
        <v>92</v>
      </c>
      <c r="BH162" s="446"/>
      <c r="BI162" s="450"/>
      <c r="BK162" s="446"/>
      <c r="BL162" s="450"/>
      <c r="BN162" s="446"/>
      <c r="BO162" s="450"/>
      <c r="BQ162" s="445" t="s">
        <v>92</v>
      </c>
      <c r="BR162" s="442"/>
      <c r="BS162" s="442"/>
      <c r="BT162" s="442"/>
      <c r="BU162" s="442"/>
      <c r="BV162" s="442"/>
    </row>
    <row r="163" spans="1:74">
      <c r="A163" s="442">
        <v>163</v>
      </c>
      <c r="B163" s="442" t="str">
        <f>IF($H163="已改造",VLOOKUP($A163+1000,改造信息!$A$2:$AQ$1002,COLUMN(B162),0),VLOOKUP($A163,未改造信息!$A$2:$AQ$1002,COLUMN(B162),0))</f>
        <v>Fi</v>
      </c>
      <c r="C163" s="442" t="str">
        <f>IF($H163="已改造",VLOOKUP($A163+1000,改造信息!$A$2:$AQ$1002,COLUMN(C162),0),VLOOKUP($A163,未改造信息!$A$2:$AQ$1002,COLUMN(C162),0))</f>
        <v>浅水重炮舰</v>
      </c>
      <c r="D163" s="442">
        <f>IF($H163="已改造",VLOOKUP($A163+1000,改造信息!$A$2:$AQ$1002,COLUMN(D162),0),VLOOKUP($A163,未改造信息!$A$2:$AQ$1002,COLUMN(D162),0))</f>
        <v>4</v>
      </c>
      <c r="E163" s="442" t="str">
        <f>IF($H163="已改造",VLOOKUP($A163+1000,改造信息!$A$2:$AQ$1002,COLUMN(E162),0),VLOOKUP($A163,未改造信息!$A$2:$AQ$1002,COLUMN(E162),0))</f>
        <v>维那莫依嫩</v>
      </c>
      <c r="F163" s="442" t="str">
        <f>VLOOKUP(A163,未改造信息!$A$2:$F$1000,COLUMN(F162),0)</f>
        <v>未拥有</v>
      </c>
      <c r="H163" s="442" t="str">
        <f>IF(COUNTIF(改造信息!$A$2:$A$196,A163+1000),IF(VLOOKUP(A163+1000,改造信息!$A$2:$F$502,6,0)="已拥有","已改造","尚未改造"),"未开放改造")</f>
        <v>未开放改造</v>
      </c>
      <c r="I163" s="442" t="str">
        <f t="shared" si="2"/>
        <v>仅打捞可获取</v>
      </c>
      <c r="J163" s="445" t="s">
        <v>92</v>
      </c>
      <c r="K163" s="442" t="str">
        <f>IF($H163="已改造",VLOOKUP($A163+1000,改造信息!$A$2:$AQ$1002,COLUMN(K162)-4,0),VLOOKUP($A163,未改造信息!$A$2:$AQ$1002,COLUMN(K162)-4,0))</f>
        <v>护卫舰</v>
      </c>
      <c r="L163" s="442" t="str">
        <f>IF($H163="已改造",VLOOKUP($A163+1000,改造信息!$A$2:$AQ$1002,COLUMN(L162)-4,0),VLOOKUP($A163,未改造信息!$A$2:$AQ$1002,COLUMN(L162)-4,0))</f>
        <v>小型舰</v>
      </c>
      <c r="M163" s="442">
        <f>IF($H163="已改造",VLOOKUP($A163+1000,改造信息!$A$2:$AQ$1002,COLUMN(M162)-4,0),VLOOKUP($A163,未改造信息!$A$2:$AQ$1002,COLUMN(M162)-4,0))</f>
        <v>1</v>
      </c>
      <c r="N163" s="442">
        <f>IF($H163="已改造",VLOOKUP($A163+1000,改造信息!$A$2:$AQ$1002,COLUMN(N162)-4,0),VLOOKUP($A163,未改造信息!$A$2:$AQ$1002,COLUMN(N162)-4,0))</f>
        <v>2</v>
      </c>
      <c r="O163" s="442">
        <f>IF($H163="已改造",VLOOKUP($A163+1000,改造信息!$A$2:$AQ$1002,COLUMN(O162)-4,0),VLOOKUP($A163,未改造信息!$A$2:$AQ$1002,COLUMN(O162)-4,0))</f>
        <v>26</v>
      </c>
      <c r="P163" s="442">
        <f>IF($H163="已改造",VLOOKUP($A163+1000,改造信息!$A$2:$AQ$1002,COLUMN(P162)-4,0),VLOOKUP($A163,未改造信息!$A$2:$AQ$1002,COLUMN(P162)-4,0))</f>
        <v>2</v>
      </c>
      <c r="Q163" s="442">
        <f>IF($H163="已改造",VLOOKUP($A163+1000,改造信息!$A$2:$AQ$1002,COLUMN(Q162)-4,0),VLOOKUP($A163,未改造信息!$A$2:$AQ$1002,COLUMN(Q162)-4,0))</f>
        <v>47</v>
      </c>
      <c r="R163" s="442">
        <f>IF($H163="已改造",VLOOKUP($A163+1000,改造信息!$A$2:$AQ$1002,COLUMN(R162)-4,0),VLOOKUP($A163,未改造信息!$A$2:$AQ$1002,COLUMN(R162)-4,0))</f>
        <v>48</v>
      </c>
      <c r="S163" s="442">
        <f>IF($H163="已改造",VLOOKUP($A163+1000,改造信息!$A$2:$AQ$1002,COLUMN(S162)-4,0),VLOOKUP($A163,未改造信息!$A$2:$AQ$1002,COLUMN(S162)-4,0))</f>
        <v>0</v>
      </c>
      <c r="T163" s="442">
        <f>IF($H163="已改造",VLOOKUP($A163+1000,改造信息!$A$2:$AQ$1002,COLUMN(T162)-4,0),VLOOKUP($A163,未改造信息!$A$2:$AQ$1002,COLUMN(T162)-4,0))</f>
        <v>62</v>
      </c>
      <c r="U163" s="442">
        <f>IF($H163="已改造",VLOOKUP($A163+1000,改造信息!$A$2:$AQ$1002,COLUMN(U162)-4,0),VLOOKUP($A163,未改造信息!$A$2:$AQ$1002,COLUMN(U162)-4,0))</f>
        <v>0</v>
      </c>
      <c r="V163" s="442">
        <f>IF($H163="已改造",VLOOKUP($A163+1000,改造信息!$A$2:$AQ$1002,COLUMN(V162)-4,0),VLOOKUP($A163,未改造信息!$A$2:$AQ$1002,COLUMN(V162)-4,0))</f>
        <v>20</v>
      </c>
      <c r="W163" s="442">
        <f>IF($H163="已改造",VLOOKUP($A163+1000,改造信息!$A$2:$AQ$1002,COLUMN(W162)-4,0),VLOOKUP($A163,未改造信息!$A$2:$AQ$1002,COLUMN(W162)-4,0))</f>
        <v>46</v>
      </c>
      <c r="X163" s="442">
        <f>IF($H163="已改造",VLOOKUP($A163+1000,改造信息!$A$2:$AQ$1002,COLUMN(X162)-4,0),VLOOKUP($A163,未改造信息!$A$2:$AQ$1002,COLUMN(X162)-4,0))</f>
        <v>90</v>
      </c>
      <c r="Y163" s="442">
        <f>IF($H163="已改造",VLOOKUP($A163+1000,改造信息!$A$2:$AQ$1002,COLUMN(Y162)-4,0),VLOOKUP($A163,未改造信息!$A$2:$AQ$1002,COLUMN(Y162)-4,0))</f>
        <v>24</v>
      </c>
      <c r="Z163" s="442">
        <f>IF($H163="已改造",VLOOKUP($A163+1000,改造信息!$A$2:$AQ$1002,COLUMN(Z162)-4,0),VLOOKUP($A163,未改造信息!$A$2:$AQ$1002,COLUMN(Z162)-4,0))</f>
        <v>16</v>
      </c>
      <c r="AA163" s="442" t="str">
        <f>IF($H163="已改造",VLOOKUP($A163+1000,改造信息!$A$2:$AQ$1002,COLUMN(AA162)-4,0),VLOOKUP($A163,未改造信息!$A$2:$AQ$1002,COLUMN(AA162)-4,0))</f>
        <v>长</v>
      </c>
      <c r="AB163" s="442">
        <f>IF($H163="已改造",VLOOKUP($A163+1000,改造信息!$A$2:$AQ$1002,COLUMN(AB162)-4,0),VLOOKUP($A163,未改造信息!$A$2:$AQ$1002,COLUMN(AB162)-4,0))</f>
        <v>0</v>
      </c>
      <c r="AC163" s="442">
        <f>IF($H163="已改造",VLOOKUP($A163+1000,改造信息!$A$2:$AQ$1002,COLUMN(AC162)-4,0),VLOOKUP($A163,未改造信息!$A$2:$AQ$1002,COLUMN(AC162)-4,0))</f>
        <v>0</v>
      </c>
      <c r="AD163" s="442">
        <f>IF($H163="已改造",VLOOKUP($A163+1000,改造信息!$A$2:$AQ$1002,COLUMN(AD162)-4,0),VLOOKUP($A163,未改造信息!$A$2:$AQ$1002,COLUMN(AD162)-4,0))</f>
        <v>2</v>
      </c>
      <c r="AE163" s="446" t="str">
        <f>IF($H163="已改造",VLOOKUP($A163+1000,改造信息!$A$2:$AQ$1002,COLUMN(AE162)-4,0),VLOOKUP($A163,未改造信息!$A$2:$AQ$1002,COLUMN(AE162)-4,0))</f>
        <v>254毫米博福斯双联主炮</v>
      </c>
      <c r="AF163" s="445" t="s">
        <v>92</v>
      </c>
      <c r="AG163" s="445" t="s">
        <v>92</v>
      </c>
      <c r="AH163" s="442">
        <f>IF($H163="已改造",VLOOKUP($A163+1000,改造信息!$A$2:$AQ$1002,COLUMN(AH162)-6,0),VLOOKUP($A163,未改造信息!$A$2:$AQ$1002,COLUMN(AH162)-6,0))</f>
        <v>15</v>
      </c>
      <c r="AI163" s="442">
        <f>IF($H163="已改造",VLOOKUP($A163+1000,改造信息!$A$2:$AQ$1002,COLUMN(AI162)-6,0),VLOOKUP($A163,未改造信息!$A$2:$AQ$1002,COLUMN(AI162)-6,0))</f>
        <v>30</v>
      </c>
      <c r="AJ163" s="442">
        <f>IF($H163="已改造",VLOOKUP($A163+1000,改造信息!$A$2:$AQ$1002,COLUMN(AJ162)-6,0),VLOOKUP($A163,未改造信息!$A$2:$AQ$1002,COLUMN(AJ162)-6,0))</f>
        <v>0.54</v>
      </c>
      <c r="AK163" s="442">
        <f>IF($H163="已改造",VLOOKUP($A163+1000,改造信息!$A$2:$AQ$1002,COLUMN(AK162)-6,0),VLOOKUP($A163,未改造信息!$A$2:$AQ$1002,COLUMN(AK162)-6,0))</f>
        <v>1.1</v>
      </c>
      <c r="AL163" s="442">
        <f>IF($H163="已改造",VLOOKUP($A163+1000,改造信息!$A$2:$AQ$1002,COLUMN(AL162)-6,0),VLOOKUP($A163,未改造信息!$A$2:$AQ$1002,COLUMN(AL162)-6,0))</f>
        <v>0.45</v>
      </c>
      <c r="AM163" s="445" t="s">
        <v>92</v>
      </c>
      <c r="AN163" s="445" t="s">
        <v>92</v>
      </c>
      <c r="AO163" s="442">
        <f>IF($H163="已改造",VLOOKUP($A163+1000,改造信息!$A$2:$AQ$1002,COLUMN(AO162)-8,0),VLOOKUP($A163,未改造信息!$A$2:$AQ$1002,COLUMN(AO162)-8,0))</f>
        <v>20</v>
      </c>
      <c r="AP163" s="442">
        <f>IF($H163="已改造",VLOOKUP($A163+1000,改造信息!$A$2:$AQ$1002,COLUMN(AP162)-8,0),VLOOKUP($A163,未改造信息!$A$2:$AQ$1002,COLUMN(AP162)-8,0))</f>
        <v>20</v>
      </c>
      <c r="AQ163" s="442">
        <f>IF($H163="已改造",VLOOKUP($A163+1000,改造信息!$A$2:$AQ$1002,COLUMN(AQ162)-8,0),VLOOKUP($A163,未改造信息!$A$2:$AQ$1002,COLUMN(AQ162)-8,0))</f>
        <v>30</v>
      </c>
      <c r="AR163" s="442">
        <f>IF($H163="已改造",VLOOKUP($A163+1000,改造信息!$A$2:$AQ$1002,COLUMN(AR162)-8,0),VLOOKUP($A163,未改造信息!$A$2:$AQ$1002,COLUMN(AR162)-8,0))</f>
        <v>0</v>
      </c>
      <c r="AS163" s="442">
        <f>IF($H163="已改造",VLOOKUP($A163+1000,改造信息!$A$2:$AQ$1002,COLUMN(AS162)-8,0),VLOOKUP($A163,未改造信息!$A$2:$AQ$1002,COLUMN(AS162)-8,0))</f>
        <v>27</v>
      </c>
      <c r="AT163" s="442">
        <f>IF($H163="已改造",VLOOKUP($A163+1000,改造信息!$A$2:$AQ$1002,COLUMN(AT162)-8,0),VLOOKUP($A163,未改造信息!$A$2:$AQ$1002,COLUMN(AT162)-8,0))</f>
        <v>0</v>
      </c>
      <c r="AU163" s="442">
        <f>IF($H163="已改造",VLOOKUP($A163+1000,改造信息!$A$2:$AQ$1002,COLUMN(AU162)-8,0),VLOOKUP($A163,未改造信息!$A$2:$AQ$1002,COLUMN(AU162)-8,0))</f>
        <v>28</v>
      </c>
      <c r="AV163" s="442">
        <f>IF($H163="已改造",VLOOKUP($A163+1000,改造信息!$A$2:$AQ$1002,COLUMN(AV162)-8,0),VLOOKUP($A163,未改造信息!$A$2:$AQ$1002,COLUMN(AV162)-8,0))</f>
        <v>0</v>
      </c>
      <c r="AW163" s="445" t="s">
        <v>92</v>
      </c>
      <c r="AX163" s="445" t="s">
        <v>92</v>
      </c>
      <c r="AY163" s="442">
        <f>IF($H163="已改造",VLOOKUP($A163+1000,改造信息!$A$2:$AQ$1002,COLUMN(AY162)-10,0),VLOOKUP($A163,未改造信息!$A$2:$AQ$1002,COLUMN(AY162)-10,0))</f>
        <v>0</v>
      </c>
      <c r="AZ163" s="442">
        <f>IF($H163="已改造",VLOOKUP($A163+1000,改造信息!$A$2:$AQ$1002,COLUMN(AZ162)-10,0),VLOOKUP($A163,未改造信息!$A$2:$AQ$1002,COLUMN(AZ162)-10,0))</f>
        <v>0</v>
      </c>
      <c r="BA163" s="445" t="s">
        <v>92</v>
      </c>
      <c r="BB163" s="445" t="s">
        <v>92</v>
      </c>
      <c r="BC163" s="442" t="str">
        <f>IF($H163="尚未改造",VLOOKUP($A163,未改造信息!$A$2:$AQ$1002,COLUMN(BC162)-12,0),"0")</f>
        <v>0</v>
      </c>
      <c r="BD163" s="442">
        <f>VLOOKUP($A163,未改造信息!$A$2:$BA$1002,COLUMN(BD162)-12,0)</f>
        <v>0</v>
      </c>
      <c r="BE163" s="442" t="s">
        <v>94</v>
      </c>
      <c r="BF163" s="445" t="s">
        <v>92</v>
      </c>
      <c r="BG163" s="445" t="s">
        <v>92</v>
      </c>
      <c r="BH163" s="442"/>
      <c r="BI163" s="442"/>
      <c r="BK163" s="442"/>
      <c r="BL163" s="442"/>
      <c r="BN163" s="442"/>
      <c r="BO163" s="442"/>
      <c r="BQ163" s="445" t="s">
        <v>92</v>
      </c>
      <c r="BR163" s="442"/>
      <c r="BS163" s="442"/>
      <c r="BT163" s="442"/>
      <c r="BU163" s="442"/>
      <c r="BV163" s="442"/>
    </row>
    <row r="164" spans="1:74">
      <c r="A164" s="442">
        <v>164</v>
      </c>
      <c r="B164" s="442" t="str">
        <f>IF($H164="已改造",VLOOKUP($A164+1000,改造信息!$A$2:$AQ$1002,COLUMN(B163),0),VLOOKUP($A164,未改造信息!$A$2:$AQ$1002,COLUMN(B163),0))</f>
        <v>J</v>
      </c>
      <c r="C164" s="442" t="str">
        <f>IF($H164="已改造",VLOOKUP($A164+1000,改造信息!$A$2:$AQ$1002,COLUMN(C163),0),VLOOKUP($A164,未改造信息!$A$2:$AQ$1002,COLUMN(C163),0))</f>
        <v>驱逐舰</v>
      </c>
      <c r="D164" s="442">
        <f>IF($H164="已改造",VLOOKUP($A164+1000,改造信息!$A$2:$AQ$1002,COLUMN(D163),0),VLOOKUP($A164,未改造信息!$A$2:$AQ$1002,COLUMN(D163),0))</f>
        <v>2</v>
      </c>
      <c r="E164" s="442" t="str">
        <f>IF($H164="已改造",VLOOKUP($A164+1000,改造信息!$A$2:$AQ$1002,COLUMN(E163),0),VLOOKUP($A164,未改造信息!$A$2:$AQ$1002,COLUMN(E163),0))</f>
        <v>秋月</v>
      </c>
      <c r="F164" s="442" t="str">
        <f>VLOOKUP(A164,未改造信息!$A$2:$F$1000,COLUMN(F163),0)</f>
        <v>未拥有</v>
      </c>
      <c r="H164" s="442" t="str">
        <f>IF(COUNTIF(改造信息!$A$2:$A$196,A164+1000),IF(VLOOKUP(A164+1000,改造信息!$A$2:$F$502,6,0)="已拥有","已改造","尚未改造"),"未开放改造")</f>
        <v>尚未改造</v>
      </c>
      <c r="I164" s="442" t="str">
        <f t="shared" si="2"/>
        <v>E3~E4 打捞可获取</v>
      </c>
      <c r="J164" s="445" t="s">
        <v>92</v>
      </c>
      <c r="K164" s="442" t="str">
        <f>IF($H164="已改造",VLOOKUP($A164+1000,改造信息!$A$2:$AQ$1002,COLUMN(K163)-4,0),VLOOKUP($A164,未改造信息!$A$2:$AQ$1002,COLUMN(K163)-4,0))</f>
        <v>护卫舰</v>
      </c>
      <c r="L164" s="442" t="str">
        <f>IF($H164="已改造",VLOOKUP($A164+1000,改造信息!$A$2:$AQ$1002,COLUMN(L163)-4,0),VLOOKUP($A164,未改造信息!$A$2:$AQ$1002,COLUMN(L163)-4,0))</f>
        <v>小型舰</v>
      </c>
      <c r="M164" s="442">
        <f>IF($H164="已改造",VLOOKUP($A164+1000,改造信息!$A$2:$AQ$1002,COLUMN(M163)-4,0),VLOOKUP($A164,未改造信息!$A$2:$AQ$1002,COLUMN(M163)-4,0))</f>
        <v>1</v>
      </c>
      <c r="N164" s="442">
        <f>IF($H164="已改造",VLOOKUP($A164+1000,改造信息!$A$2:$AQ$1002,COLUMN(N163)-4,0),VLOOKUP($A164,未改造信息!$A$2:$AQ$1002,COLUMN(N163)-4,0))</f>
        <v>2</v>
      </c>
      <c r="O164" s="442">
        <f>IF($H164="已改造",VLOOKUP($A164+1000,改造信息!$A$2:$AQ$1002,COLUMN(O163)-4,0),VLOOKUP($A164,未改造信息!$A$2:$AQ$1002,COLUMN(O163)-4,0))</f>
        <v>19</v>
      </c>
      <c r="P164" s="442">
        <f>IF($H164="已改造",VLOOKUP($A164+1000,改造信息!$A$2:$AQ$1002,COLUMN(P163)-4,0),VLOOKUP($A164,未改造信息!$A$2:$AQ$1002,COLUMN(P163)-4,0))</f>
        <v>1</v>
      </c>
      <c r="Q164" s="442">
        <f>IF($H164="已改造",VLOOKUP($A164+1000,改造信息!$A$2:$AQ$1002,COLUMN(Q163)-4,0),VLOOKUP($A164,未改造信息!$A$2:$AQ$1002,COLUMN(Q163)-4,0))</f>
        <v>33</v>
      </c>
      <c r="R164" s="442">
        <f>IF($H164="已改造",VLOOKUP($A164+1000,改造信息!$A$2:$AQ$1002,COLUMN(R163)-4,0),VLOOKUP($A164,未改造信息!$A$2:$AQ$1002,COLUMN(R163)-4,0))</f>
        <v>22</v>
      </c>
      <c r="S164" s="442">
        <f>IF($H164="已改造",VLOOKUP($A164+1000,改造信息!$A$2:$AQ$1002,COLUMN(S163)-4,0),VLOOKUP($A164,未改造信息!$A$2:$AQ$1002,COLUMN(S163)-4,0))</f>
        <v>68</v>
      </c>
      <c r="T164" s="442">
        <f>IF($H164="已改造",VLOOKUP($A164+1000,改造信息!$A$2:$AQ$1002,COLUMN(T163)-4,0),VLOOKUP($A164,未改造信息!$A$2:$AQ$1002,COLUMN(T163)-4,0))</f>
        <v>58</v>
      </c>
      <c r="U164" s="442">
        <f>IF($H164="已改造",VLOOKUP($A164+1000,改造信息!$A$2:$AQ$1002,COLUMN(U163)-4,0),VLOOKUP($A164,未改造信息!$A$2:$AQ$1002,COLUMN(U163)-4,0))</f>
        <v>56</v>
      </c>
      <c r="V164" s="442">
        <f>IF($H164="已改造",VLOOKUP($A164+1000,改造信息!$A$2:$AQ$1002,COLUMN(V163)-4,0),VLOOKUP($A164,未改造信息!$A$2:$AQ$1002,COLUMN(V163)-4,0))</f>
        <v>18</v>
      </c>
      <c r="W164" s="442">
        <f>IF($H164="已改造",VLOOKUP($A164+1000,改造信息!$A$2:$AQ$1002,COLUMN(W163)-4,0),VLOOKUP($A164,未改造信息!$A$2:$AQ$1002,COLUMN(W163)-4,0))</f>
        <v>80</v>
      </c>
      <c r="X164" s="442">
        <f>IF($H164="已改造",VLOOKUP($A164+1000,改造信息!$A$2:$AQ$1002,COLUMN(X163)-4,0),VLOOKUP($A164,未改造信息!$A$2:$AQ$1002,COLUMN(X163)-4,0))</f>
        <v>87</v>
      </c>
      <c r="Y164" s="442">
        <f>IF($H164="已改造",VLOOKUP($A164+1000,改造信息!$A$2:$AQ$1002,COLUMN(Y163)-4,0),VLOOKUP($A164,未改造信息!$A$2:$AQ$1002,COLUMN(Y163)-4,0))</f>
        <v>10</v>
      </c>
      <c r="Z164" s="442">
        <f>IF($H164="已改造",VLOOKUP($A164+1000,改造信息!$A$2:$AQ$1002,COLUMN(Z163)-4,0),VLOOKUP($A164,未改造信息!$A$2:$AQ$1002,COLUMN(Z163)-4,0))</f>
        <v>33</v>
      </c>
      <c r="AA164" s="442" t="str">
        <f>IF($H164="已改造",VLOOKUP($A164+1000,改造信息!$A$2:$AQ$1002,COLUMN(AA163)-4,0),VLOOKUP($A164,未改造信息!$A$2:$AQ$1002,COLUMN(AA163)-4,0))</f>
        <v>短</v>
      </c>
      <c r="AB164" s="442">
        <f>IF($H164="已改造",VLOOKUP($A164+1000,改造信息!$A$2:$AQ$1002,COLUMN(AB163)-4,0),VLOOKUP($A164,未改造信息!$A$2:$AQ$1002,COLUMN(AB163)-4,0))</f>
        <v>0</v>
      </c>
      <c r="AC164" s="442">
        <f>IF($H164="已改造",VLOOKUP($A164+1000,改造信息!$A$2:$AQ$1002,COLUMN(AC163)-4,0),VLOOKUP($A164,未改造信息!$A$2:$AQ$1002,COLUMN(AC163)-4,0))</f>
        <v>0</v>
      </c>
      <c r="AD164" s="442">
        <f>IF($H164="已改造",VLOOKUP($A164+1000,改造信息!$A$2:$AQ$1002,COLUMN(AD163)-4,0),VLOOKUP($A164,未改造信息!$A$2:$AQ$1002,COLUMN(AD163)-4,0))</f>
        <v>2</v>
      </c>
      <c r="AE164" s="446" t="str">
        <f>IF($H164="已改造",VLOOKUP($A164+1000,改造信息!$A$2:$AQ$1002,COLUMN(AE163)-4,0),VLOOKUP($A164,未改造信息!$A$2:$AQ$1002,COLUMN(AE163)-4,0))</f>
        <v>J国10厘米连装炮</v>
      </c>
      <c r="AF164" s="445" t="s">
        <v>92</v>
      </c>
      <c r="AG164" s="445" t="s">
        <v>92</v>
      </c>
      <c r="AH164" s="442">
        <f>IF($H164="已改造",VLOOKUP($A164+1000,改造信息!$A$2:$AQ$1002,COLUMN(AH163)-6,0),VLOOKUP($A164,未改造信息!$A$2:$AQ$1002,COLUMN(AH163)-6,0))</f>
        <v>15</v>
      </c>
      <c r="AI164" s="442">
        <f>IF($H164="已改造",VLOOKUP($A164+1000,改造信息!$A$2:$AQ$1002,COLUMN(AI163)-6,0),VLOOKUP($A164,未改造信息!$A$2:$AQ$1002,COLUMN(AI163)-6,0))</f>
        <v>20</v>
      </c>
      <c r="AJ164" s="442">
        <f>IF($H164="已改造",VLOOKUP($A164+1000,改造信息!$A$2:$AQ$1002,COLUMN(AJ163)-6,0),VLOOKUP($A164,未改造信息!$A$2:$AQ$1002,COLUMN(AJ163)-6,0))</f>
        <v>0.48</v>
      </c>
      <c r="AK164" s="442">
        <f>IF($H164="已改造",VLOOKUP($A164+1000,改造信息!$A$2:$AQ$1002,COLUMN(AK163)-6,0),VLOOKUP($A164,未改造信息!$A$2:$AQ$1002,COLUMN(AK163)-6,0))</f>
        <v>0.9</v>
      </c>
      <c r="AL164" s="442">
        <f>IF($H164="已改造",VLOOKUP($A164+1000,改造信息!$A$2:$AQ$1002,COLUMN(AL163)-6,0),VLOOKUP($A164,未改造信息!$A$2:$AQ$1002,COLUMN(AL163)-6,0))</f>
        <v>0.5</v>
      </c>
      <c r="AM164" s="445" t="s">
        <v>92</v>
      </c>
      <c r="AN164" s="445" t="s">
        <v>92</v>
      </c>
      <c r="AO164" s="442">
        <f>IF($H164="已改造",VLOOKUP($A164+1000,改造信息!$A$2:$AQ$1002,COLUMN(AO163)-8,0),VLOOKUP($A164,未改造信息!$A$2:$AQ$1002,COLUMN(AO163)-8,0))</f>
        <v>2</v>
      </c>
      <c r="AP164" s="442">
        <f>IF($H164="已改造",VLOOKUP($A164+1000,改造信息!$A$2:$AQ$1002,COLUMN(AP163)-8,0),VLOOKUP($A164,未改造信息!$A$2:$AQ$1002,COLUMN(AP163)-8,0))</f>
        <v>4</v>
      </c>
      <c r="AQ164" s="442">
        <f>IF($H164="已改造",VLOOKUP($A164+1000,改造信息!$A$2:$AQ$1002,COLUMN(AQ163)-8,0),VLOOKUP($A164,未改造信息!$A$2:$AQ$1002,COLUMN(AQ163)-8,0))</f>
        <v>3</v>
      </c>
      <c r="AR164" s="442">
        <f>IF($H164="已改造",VLOOKUP($A164+1000,改造信息!$A$2:$AQ$1002,COLUMN(AR163)-8,0),VLOOKUP($A164,未改造信息!$A$2:$AQ$1002,COLUMN(AR163)-8,0))</f>
        <v>0</v>
      </c>
      <c r="AS164" s="442">
        <f>IF($H164="已改造",VLOOKUP($A164+1000,改造信息!$A$2:$AQ$1002,COLUMN(AS163)-8,0),VLOOKUP($A164,未改造信息!$A$2:$AQ$1002,COLUMN(AS163)-8,0))</f>
        <v>0</v>
      </c>
      <c r="AT164" s="442">
        <f>IF($H164="已改造",VLOOKUP($A164+1000,改造信息!$A$2:$AQ$1002,COLUMN(AT163)-8,0),VLOOKUP($A164,未改造信息!$A$2:$AQ$1002,COLUMN(AT163)-8,0))</f>
        <v>21</v>
      </c>
      <c r="AU164" s="442">
        <f>IF($H164="已改造",VLOOKUP($A164+1000,改造信息!$A$2:$AQ$1002,COLUMN(AU163)-8,0),VLOOKUP($A164,未改造信息!$A$2:$AQ$1002,COLUMN(AU163)-8,0))</f>
        <v>7</v>
      </c>
      <c r="AV164" s="442">
        <f>IF($H164="已改造",VLOOKUP($A164+1000,改造信息!$A$2:$AQ$1002,COLUMN(AV163)-8,0),VLOOKUP($A164,未改造信息!$A$2:$AQ$1002,COLUMN(AV163)-8,0))</f>
        <v>0</v>
      </c>
      <c r="AW164" s="445" t="s">
        <v>92</v>
      </c>
      <c r="AX164" s="445" t="s">
        <v>92</v>
      </c>
      <c r="AY164" s="442">
        <f>IF($H164="已改造",VLOOKUP($A164+1000,改造信息!$A$2:$AQ$1002,COLUMN(AY163)-10,0),VLOOKUP($A164,未改造信息!$A$2:$AQ$1002,COLUMN(AY163)-10,0))</f>
        <v>0</v>
      </c>
      <c r="AZ164" s="442">
        <f>IF($H164="已改造",VLOOKUP($A164+1000,改造信息!$A$2:$AQ$1002,COLUMN(AZ163)-10,0),VLOOKUP($A164,未改造信息!$A$2:$AQ$1002,COLUMN(AZ163)-10,0))</f>
        <v>0</v>
      </c>
      <c r="BA164" s="445" t="s">
        <v>92</v>
      </c>
      <c r="BB164" s="445" t="s">
        <v>92</v>
      </c>
      <c r="BC164" s="446" t="str">
        <f>IF($H164="尚未改造",VLOOKUP($A164,未改造信息!$A$2:$AQ$1002,COLUMN(BC163)-12,0),"0")</f>
        <v>等级44|驱逐核心6|油150|弹200|钢300</v>
      </c>
      <c r="BD164" s="442">
        <f>VLOOKUP($A164,未改造信息!$A$2:$BA$1002,COLUMN(BD163)-12,0)</f>
        <v>0</v>
      </c>
      <c r="BE164" s="442" t="s">
        <v>99</v>
      </c>
      <c r="BF164" s="445" t="s">
        <v>92</v>
      </c>
      <c r="BG164" s="445" t="s">
        <v>92</v>
      </c>
      <c r="BH164" s="446"/>
      <c r="BI164" s="442"/>
      <c r="BK164" s="446"/>
      <c r="BL164" s="442"/>
      <c r="BN164" s="446"/>
      <c r="BO164" s="442"/>
      <c r="BQ164" s="445" t="s">
        <v>92</v>
      </c>
      <c r="BR164" s="442"/>
      <c r="BS164" s="442"/>
      <c r="BT164" s="442"/>
      <c r="BU164" s="442"/>
      <c r="BV164" s="442"/>
    </row>
    <row r="165" spans="1:74">
      <c r="A165" s="442">
        <v>165</v>
      </c>
      <c r="B165" s="442" t="str">
        <f>IF($H165="已改造",VLOOKUP($A165+1000,改造信息!$A$2:$AQ$1002,COLUMN(B164),0),VLOOKUP($A165,未改造信息!$A$2:$AQ$1002,COLUMN(B164),0))</f>
        <v>J</v>
      </c>
      <c r="C165" s="442" t="str">
        <f>IF($H165="已改造",VLOOKUP($A165+1000,改造信息!$A$2:$AQ$1002,COLUMN(C164),0),VLOOKUP($A165,未改造信息!$A$2:$AQ$1002,COLUMN(C164),0))</f>
        <v>驱逐舰</v>
      </c>
      <c r="D165" s="442">
        <f>IF($H165="已改造",VLOOKUP($A165+1000,改造信息!$A$2:$AQ$1002,COLUMN(D164),0),VLOOKUP($A165,未改造信息!$A$2:$AQ$1002,COLUMN(D164),0))</f>
        <v>2</v>
      </c>
      <c r="E165" s="442" t="str">
        <f>IF($H165="已改造",VLOOKUP($A165+1000,改造信息!$A$2:$AQ$1002,COLUMN(E164),0),VLOOKUP($A165,未改造信息!$A$2:$AQ$1002,COLUMN(E164),0))</f>
        <v>凉月</v>
      </c>
      <c r="F165" s="442" t="str">
        <f>VLOOKUP(A165,未改造信息!$A$2:$F$1000,COLUMN(F164),0)</f>
        <v>未拥有</v>
      </c>
      <c r="H165" s="442" t="str">
        <f>IF(COUNTIF(改造信息!$A$2:$A$196,A165+1000),IF(VLOOKUP(A165+1000,改造信息!$A$2:$F$502,6,0)="已拥有","已改造","尚未改造"),"未开放改造")</f>
        <v>尚未改造</v>
      </c>
      <c r="I165" s="442" t="str">
        <f t="shared" si="2"/>
        <v>E3~E4 打捞可获取</v>
      </c>
      <c r="J165" s="445" t="s">
        <v>92</v>
      </c>
      <c r="K165" s="442" t="str">
        <f>IF($H165="已改造",VLOOKUP($A165+1000,改造信息!$A$2:$AQ$1002,COLUMN(K164)-4,0),VLOOKUP($A165,未改造信息!$A$2:$AQ$1002,COLUMN(K164)-4,0))</f>
        <v>护卫舰</v>
      </c>
      <c r="L165" s="442" t="str">
        <f>IF($H165="已改造",VLOOKUP($A165+1000,改造信息!$A$2:$AQ$1002,COLUMN(L164)-4,0),VLOOKUP($A165,未改造信息!$A$2:$AQ$1002,COLUMN(L164)-4,0))</f>
        <v>小型舰</v>
      </c>
      <c r="M165" s="442">
        <f>IF($H165="已改造",VLOOKUP($A165+1000,改造信息!$A$2:$AQ$1002,COLUMN(M164)-4,0),VLOOKUP($A165,未改造信息!$A$2:$AQ$1002,COLUMN(M164)-4,0))</f>
        <v>1</v>
      </c>
      <c r="N165" s="442">
        <f>IF($H165="已改造",VLOOKUP($A165+1000,改造信息!$A$2:$AQ$1002,COLUMN(N164)-4,0),VLOOKUP($A165,未改造信息!$A$2:$AQ$1002,COLUMN(N164)-4,0))</f>
        <v>2</v>
      </c>
      <c r="O165" s="442">
        <f>IF($H165="已改造",VLOOKUP($A165+1000,改造信息!$A$2:$AQ$1002,COLUMN(O164)-4,0),VLOOKUP($A165,未改造信息!$A$2:$AQ$1002,COLUMN(O164)-4,0))</f>
        <v>19</v>
      </c>
      <c r="P165" s="442">
        <f>IF($H165="已改造",VLOOKUP($A165+1000,改造信息!$A$2:$AQ$1002,COLUMN(P164)-4,0),VLOOKUP($A165,未改造信息!$A$2:$AQ$1002,COLUMN(P164)-4,0))</f>
        <v>1</v>
      </c>
      <c r="Q165" s="442">
        <f>IF($H165="已改造",VLOOKUP($A165+1000,改造信息!$A$2:$AQ$1002,COLUMN(Q164)-4,0),VLOOKUP($A165,未改造信息!$A$2:$AQ$1002,COLUMN(Q164)-4,0))</f>
        <v>33</v>
      </c>
      <c r="R165" s="442">
        <f>IF($H165="已改造",VLOOKUP($A165+1000,改造信息!$A$2:$AQ$1002,COLUMN(R164)-4,0),VLOOKUP($A165,未改造信息!$A$2:$AQ$1002,COLUMN(R164)-4,0))</f>
        <v>22</v>
      </c>
      <c r="S165" s="442">
        <f>IF($H165="已改造",VLOOKUP($A165+1000,改造信息!$A$2:$AQ$1002,COLUMN(S164)-4,0),VLOOKUP($A165,未改造信息!$A$2:$AQ$1002,COLUMN(S164)-4,0))</f>
        <v>68</v>
      </c>
      <c r="T165" s="442">
        <f>IF($H165="已改造",VLOOKUP($A165+1000,改造信息!$A$2:$AQ$1002,COLUMN(T164)-4,0),VLOOKUP($A165,未改造信息!$A$2:$AQ$1002,COLUMN(T164)-4,0))</f>
        <v>58</v>
      </c>
      <c r="U165" s="442">
        <f>IF($H165="已改造",VLOOKUP($A165+1000,改造信息!$A$2:$AQ$1002,COLUMN(U164)-4,0),VLOOKUP($A165,未改造信息!$A$2:$AQ$1002,COLUMN(U164)-4,0))</f>
        <v>56</v>
      </c>
      <c r="V165" s="442">
        <f>IF($H165="已改造",VLOOKUP($A165+1000,改造信息!$A$2:$AQ$1002,COLUMN(V164)-4,0),VLOOKUP($A165,未改造信息!$A$2:$AQ$1002,COLUMN(V164)-4,0))</f>
        <v>18</v>
      </c>
      <c r="W165" s="442">
        <f>IF($H165="已改造",VLOOKUP($A165+1000,改造信息!$A$2:$AQ$1002,COLUMN(W164)-4,0),VLOOKUP($A165,未改造信息!$A$2:$AQ$1002,COLUMN(W164)-4,0))</f>
        <v>81</v>
      </c>
      <c r="X165" s="442">
        <f>IF($H165="已改造",VLOOKUP($A165+1000,改造信息!$A$2:$AQ$1002,COLUMN(X164)-4,0),VLOOKUP($A165,未改造信息!$A$2:$AQ$1002,COLUMN(X164)-4,0))</f>
        <v>87</v>
      </c>
      <c r="Y165" s="442">
        <f>IF($H165="已改造",VLOOKUP($A165+1000,改造信息!$A$2:$AQ$1002,COLUMN(Y164)-4,0),VLOOKUP($A165,未改造信息!$A$2:$AQ$1002,COLUMN(Y164)-4,0))</f>
        <v>10</v>
      </c>
      <c r="Z165" s="442">
        <f>IF($H165="已改造",VLOOKUP($A165+1000,改造信息!$A$2:$AQ$1002,COLUMN(Z164)-4,0),VLOOKUP($A165,未改造信息!$A$2:$AQ$1002,COLUMN(Z164)-4,0))</f>
        <v>34</v>
      </c>
      <c r="AA165" s="442" t="str">
        <f>IF($H165="已改造",VLOOKUP($A165+1000,改造信息!$A$2:$AQ$1002,COLUMN(AA164)-4,0),VLOOKUP($A165,未改造信息!$A$2:$AQ$1002,COLUMN(AA164)-4,0))</f>
        <v>短</v>
      </c>
      <c r="AB165" s="442">
        <f>IF($H165="已改造",VLOOKUP($A165+1000,改造信息!$A$2:$AQ$1002,COLUMN(AB164)-4,0),VLOOKUP($A165,未改造信息!$A$2:$AQ$1002,COLUMN(AB164)-4,0))</f>
        <v>0</v>
      </c>
      <c r="AC165" s="442">
        <f>IF($H165="已改造",VLOOKUP($A165+1000,改造信息!$A$2:$AQ$1002,COLUMN(AC164)-4,0),VLOOKUP($A165,未改造信息!$A$2:$AQ$1002,COLUMN(AC164)-4,0))</f>
        <v>0</v>
      </c>
      <c r="AD165" s="442">
        <f>IF($H165="已改造",VLOOKUP($A165+1000,改造信息!$A$2:$AQ$1002,COLUMN(AD164)-4,0),VLOOKUP($A165,未改造信息!$A$2:$AQ$1002,COLUMN(AD164)-4,0))</f>
        <v>2</v>
      </c>
      <c r="AE165" s="446" t="str">
        <f>IF($H165="已改造",VLOOKUP($A165+1000,改造信息!$A$2:$AQ$1002,COLUMN(AE164)-4,0),VLOOKUP($A165,未改造信息!$A$2:$AQ$1002,COLUMN(AE164)-4,0))</f>
        <v>J国10厘米连装炮</v>
      </c>
      <c r="AF165" s="445" t="s">
        <v>92</v>
      </c>
      <c r="AG165" s="445" t="s">
        <v>92</v>
      </c>
      <c r="AH165" s="442">
        <f>IF($H165="已改造",VLOOKUP($A165+1000,改造信息!$A$2:$AQ$1002,COLUMN(AH164)-6,0),VLOOKUP($A165,未改造信息!$A$2:$AQ$1002,COLUMN(AH164)-6,0))</f>
        <v>15</v>
      </c>
      <c r="AI165" s="442">
        <f>IF($H165="已改造",VLOOKUP($A165+1000,改造信息!$A$2:$AQ$1002,COLUMN(AI164)-6,0),VLOOKUP($A165,未改造信息!$A$2:$AQ$1002,COLUMN(AI164)-6,0))</f>
        <v>20</v>
      </c>
      <c r="AJ165" s="442">
        <f>IF($H165="已改造",VLOOKUP($A165+1000,改造信息!$A$2:$AQ$1002,COLUMN(AJ164)-6,0),VLOOKUP($A165,未改造信息!$A$2:$AQ$1002,COLUMN(AJ164)-6,0))</f>
        <v>0.48</v>
      </c>
      <c r="AK165" s="442">
        <f>IF($H165="已改造",VLOOKUP($A165+1000,改造信息!$A$2:$AQ$1002,COLUMN(AK164)-6,0),VLOOKUP($A165,未改造信息!$A$2:$AQ$1002,COLUMN(AK164)-6,0))</f>
        <v>0.9</v>
      </c>
      <c r="AL165" s="442">
        <f>IF($H165="已改造",VLOOKUP($A165+1000,改造信息!$A$2:$AQ$1002,COLUMN(AL164)-6,0),VLOOKUP($A165,未改造信息!$A$2:$AQ$1002,COLUMN(AL164)-6,0))</f>
        <v>0.5</v>
      </c>
      <c r="AM165" s="445" t="s">
        <v>92</v>
      </c>
      <c r="AN165" s="445" t="s">
        <v>92</v>
      </c>
      <c r="AO165" s="442">
        <f>IF($H165="已改造",VLOOKUP($A165+1000,改造信息!$A$2:$AQ$1002,COLUMN(AO164)-8,0),VLOOKUP($A165,未改造信息!$A$2:$AQ$1002,COLUMN(AO164)-8,0))</f>
        <v>2</v>
      </c>
      <c r="AP165" s="442">
        <f>IF($H165="已改造",VLOOKUP($A165+1000,改造信息!$A$2:$AQ$1002,COLUMN(AP164)-8,0),VLOOKUP($A165,未改造信息!$A$2:$AQ$1002,COLUMN(AP164)-8,0))</f>
        <v>4</v>
      </c>
      <c r="AQ165" s="442">
        <f>IF($H165="已改造",VLOOKUP($A165+1000,改造信息!$A$2:$AQ$1002,COLUMN(AQ164)-8,0),VLOOKUP($A165,未改造信息!$A$2:$AQ$1002,COLUMN(AQ164)-8,0))</f>
        <v>3</v>
      </c>
      <c r="AR165" s="442">
        <f>IF($H165="已改造",VLOOKUP($A165+1000,改造信息!$A$2:$AQ$1002,COLUMN(AR164)-8,0),VLOOKUP($A165,未改造信息!$A$2:$AQ$1002,COLUMN(AR164)-8,0))</f>
        <v>0</v>
      </c>
      <c r="AS165" s="442">
        <f>IF($H165="已改造",VLOOKUP($A165+1000,改造信息!$A$2:$AQ$1002,COLUMN(AS164)-8,0),VLOOKUP($A165,未改造信息!$A$2:$AQ$1002,COLUMN(AS164)-8,0))</f>
        <v>0</v>
      </c>
      <c r="AT165" s="442">
        <f>IF($H165="已改造",VLOOKUP($A165+1000,改造信息!$A$2:$AQ$1002,COLUMN(AT164)-8,0),VLOOKUP($A165,未改造信息!$A$2:$AQ$1002,COLUMN(AT164)-8,0))</f>
        <v>21</v>
      </c>
      <c r="AU165" s="442">
        <f>IF($H165="已改造",VLOOKUP($A165+1000,改造信息!$A$2:$AQ$1002,COLUMN(AU164)-8,0),VLOOKUP($A165,未改造信息!$A$2:$AQ$1002,COLUMN(AU164)-8,0))</f>
        <v>7</v>
      </c>
      <c r="AV165" s="442">
        <f>IF($H165="已改造",VLOOKUP($A165+1000,改造信息!$A$2:$AQ$1002,COLUMN(AV164)-8,0),VLOOKUP($A165,未改造信息!$A$2:$AQ$1002,COLUMN(AV164)-8,0))</f>
        <v>0</v>
      </c>
      <c r="AW165" s="445" t="s">
        <v>92</v>
      </c>
      <c r="AX165" s="445" t="s">
        <v>92</v>
      </c>
      <c r="AY165" s="442">
        <f>IF($H165="已改造",VLOOKUP($A165+1000,改造信息!$A$2:$AQ$1002,COLUMN(AY164)-10,0),VLOOKUP($A165,未改造信息!$A$2:$AQ$1002,COLUMN(AY164)-10,0))</f>
        <v>0</v>
      </c>
      <c r="AZ165" s="442">
        <f>IF($H165="已改造",VLOOKUP($A165+1000,改造信息!$A$2:$AQ$1002,COLUMN(AZ164)-10,0),VLOOKUP($A165,未改造信息!$A$2:$AQ$1002,COLUMN(AZ164)-10,0))</f>
        <v>0</v>
      </c>
      <c r="BA165" s="445" t="s">
        <v>92</v>
      </c>
      <c r="BB165" s="445" t="s">
        <v>92</v>
      </c>
      <c r="BC165" s="446" t="str">
        <f>IF($H165="尚未改造",VLOOKUP($A165,未改造信息!$A$2:$AQ$1002,COLUMN(BC164)-12,0),"0")</f>
        <v>等级42|驱逐核心6|油200|弹150|钢300</v>
      </c>
      <c r="BD165" s="442">
        <f>VLOOKUP($A165,未改造信息!$A$2:$BA$1002,COLUMN(BD164)-12,0)</f>
        <v>0</v>
      </c>
      <c r="BE165" s="442" t="s">
        <v>99</v>
      </c>
      <c r="BF165" s="445" t="s">
        <v>92</v>
      </c>
      <c r="BG165" s="445" t="s">
        <v>92</v>
      </c>
      <c r="BH165" s="446"/>
      <c r="BI165" s="442"/>
      <c r="BK165" s="446"/>
      <c r="BL165" s="442"/>
      <c r="BN165" s="446"/>
      <c r="BO165" s="442"/>
      <c r="BQ165" s="445" t="s">
        <v>92</v>
      </c>
      <c r="BR165" s="442"/>
      <c r="BS165" s="442"/>
      <c r="BT165" s="442"/>
      <c r="BU165" s="442"/>
      <c r="BV165" s="442"/>
    </row>
    <row r="166" spans="1:74">
      <c r="A166" s="442">
        <v>166</v>
      </c>
      <c r="B166" s="442" t="str">
        <f>IF($H166="已改造",VLOOKUP($A166+1000,改造信息!$A$2:$AQ$1002,COLUMN(B165),0),VLOOKUP($A166,未改造信息!$A$2:$AQ$1002,COLUMN(B165),0))</f>
        <v>J</v>
      </c>
      <c r="C166" s="442" t="str">
        <f>IF($H166="已改造",VLOOKUP($A166+1000,改造信息!$A$2:$AQ$1002,COLUMN(C165),0),VLOOKUP($A166,未改造信息!$A$2:$AQ$1002,COLUMN(C165),0))</f>
        <v>驱逐舰</v>
      </c>
      <c r="D166" s="442">
        <f>IF($H166="已改造",VLOOKUP($A166+1000,改造信息!$A$2:$AQ$1002,COLUMN(D165),0),VLOOKUP($A166,未改造信息!$A$2:$AQ$1002,COLUMN(D165),0))</f>
        <v>3</v>
      </c>
      <c r="E166" s="442" t="str">
        <f>IF($H166="已改造",VLOOKUP($A166+1000,改造信息!$A$2:$AQ$1002,COLUMN(E165),0),VLOOKUP($A166,未改造信息!$A$2:$AQ$1002,COLUMN(E165),0))</f>
        <v>阳炎</v>
      </c>
      <c r="F166" s="442" t="str">
        <f>VLOOKUP(A166,未改造信息!$A$2:$F$1000,COLUMN(F165),0)</f>
        <v>未拥有</v>
      </c>
      <c r="H166" s="442" t="str">
        <f>IF(COUNTIF(改造信息!$A$2:$A$196,A166+1000),IF(VLOOKUP(A166+1000,改造信息!$A$2:$F$502,6,0)="已拥有","已改造","尚未改造"),"未开放改造")</f>
        <v>尚未改造</v>
      </c>
      <c r="I166" s="442" t="str">
        <f t="shared" si="2"/>
        <v>仅打捞可获取</v>
      </c>
      <c r="J166" s="445" t="s">
        <v>92</v>
      </c>
      <c r="K166" s="442" t="str">
        <f>IF($H166="已改造",VLOOKUP($A166+1000,改造信息!$A$2:$AQ$1002,COLUMN(K165)-4,0),VLOOKUP($A166,未改造信息!$A$2:$AQ$1002,COLUMN(K165)-4,0))</f>
        <v>护卫舰</v>
      </c>
      <c r="L166" s="442" t="str">
        <f>IF($H166="已改造",VLOOKUP($A166+1000,改造信息!$A$2:$AQ$1002,COLUMN(L165)-4,0),VLOOKUP($A166,未改造信息!$A$2:$AQ$1002,COLUMN(L165)-4,0))</f>
        <v>小型舰</v>
      </c>
      <c r="M166" s="442">
        <f>IF($H166="已改造",VLOOKUP($A166+1000,改造信息!$A$2:$AQ$1002,COLUMN(M165)-4,0),VLOOKUP($A166,未改造信息!$A$2:$AQ$1002,COLUMN(M165)-4,0))</f>
        <v>1</v>
      </c>
      <c r="N166" s="442">
        <f>IF($H166="已改造",VLOOKUP($A166+1000,改造信息!$A$2:$AQ$1002,COLUMN(N165)-4,0),VLOOKUP($A166,未改造信息!$A$2:$AQ$1002,COLUMN(N165)-4,0))</f>
        <v>2</v>
      </c>
      <c r="O166" s="442">
        <f>IF($H166="已改造",VLOOKUP($A166+1000,改造信息!$A$2:$AQ$1002,COLUMN(O165)-4,0),VLOOKUP($A166,未改造信息!$A$2:$AQ$1002,COLUMN(O165)-4,0))</f>
        <v>16</v>
      </c>
      <c r="P166" s="442">
        <f>IF($H166="已改造",VLOOKUP($A166+1000,改造信息!$A$2:$AQ$1002,COLUMN(P165)-4,0),VLOOKUP($A166,未改造信息!$A$2:$AQ$1002,COLUMN(P165)-4,0))</f>
        <v>0</v>
      </c>
      <c r="Q166" s="442">
        <f>IF($H166="已改造",VLOOKUP($A166+1000,改造信息!$A$2:$AQ$1002,COLUMN(Q165)-4,0),VLOOKUP($A166,未改造信息!$A$2:$AQ$1002,COLUMN(Q165)-4,0))</f>
        <v>32</v>
      </c>
      <c r="R166" s="442">
        <f>IF($H166="已改造",VLOOKUP($A166+1000,改造信息!$A$2:$AQ$1002,COLUMN(R165)-4,0),VLOOKUP($A166,未改造信息!$A$2:$AQ$1002,COLUMN(R165)-4,0))</f>
        <v>22</v>
      </c>
      <c r="S166" s="442">
        <f>IF($H166="已改造",VLOOKUP($A166+1000,改造信息!$A$2:$AQ$1002,COLUMN(S165)-4,0),VLOOKUP($A166,未改造信息!$A$2:$AQ$1002,COLUMN(S165)-4,0))</f>
        <v>78</v>
      </c>
      <c r="T166" s="442">
        <f>IF($H166="已改造",VLOOKUP($A166+1000,改造信息!$A$2:$AQ$1002,COLUMN(T165)-4,0),VLOOKUP($A166,未改造信息!$A$2:$AQ$1002,COLUMN(T165)-4,0))</f>
        <v>41</v>
      </c>
      <c r="U166" s="442">
        <f>IF($H166="已改造",VLOOKUP($A166+1000,改造信息!$A$2:$AQ$1002,COLUMN(U165)-4,0),VLOOKUP($A166,未改造信息!$A$2:$AQ$1002,COLUMN(U165)-4,0))</f>
        <v>54</v>
      </c>
      <c r="V166" s="442">
        <f>IF($H166="已改造",VLOOKUP($A166+1000,改造信息!$A$2:$AQ$1002,COLUMN(V165)-4,0),VLOOKUP($A166,未改造信息!$A$2:$AQ$1002,COLUMN(V165)-4,0))</f>
        <v>18</v>
      </c>
      <c r="W166" s="442">
        <f>IF($H166="已改造",VLOOKUP($A166+1000,改造信息!$A$2:$AQ$1002,COLUMN(W165)-4,0),VLOOKUP($A166,未改造信息!$A$2:$AQ$1002,COLUMN(W165)-4,0))</f>
        <v>81</v>
      </c>
      <c r="X166" s="442">
        <f>IF($H166="已改造",VLOOKUP($A166+1000,改造信息!$A$2:$AQ$1002,COLUMN(X165)-4,0),VLOOKUP($A166,未改造信息!$A$2:$AQ$1002,COLUMN(X165)-4,0))</f>
        <v>87</v>
      </c>
      <c r="Y166" s="442">
        <f>IF($H166="已改造",VLOOKUP($A166+1000,改造信息!$A$2:$AQ$1002,COLUMN(Y165)-4,0),VLOOKUP($A166,未改造信息!$A$2:$AQ$1002,COLUMN(Y165)-4,0))</f>
        <v>12</v>
      </c>
      <c r="Z166" s="442">
        <f>IF($H166="已改造",VLOOKUP($A166+1000,改造信息!$A$2:$AQ$1002,COLUMN(Z165)-4,0),VLOOKUP($A166,未改造信息!$A$2:$AQ$1002,COLUMN(Z165)-4,0))</f>
        <v>34</v>
      </c>
      <c r="AA166" s="442" t="str">
        <f>IF($H166="已改造",VLOOKUP($A166+1000,改造信息!$A$2:$AQ$1002,COLUMN(AA165)-4,0),VLOOKUP($A166,未改造信息!$A$2:$AQ$1002,COLUMN(AA165)-4,0))</f>
        <v>短</v>
      </c>
      <c r="AB166" s="442">
        <f>IF($H166="已改造",VLOOKUP($A166+1000,改造信息!$A$2:$AQ$1002,COLUMN(AB165)-4,0),VLOOKUP($A166,未改造信息!$A$2:$AQ$1002,COLUMN(AB165)-4,0))</f>
        <v>0</v>
      </c>
      <c r="AC166" s="442">
        <f>IF($H166="已改造",VLOOKUP($A166+1000,改造信息!$A$2:$AQ$1002,COLUMN(AC165)-4,0),VLOOKUP($A166,未改造信息!$A$2:$AQ$1002,COLUMN(AC165)-4,0))</f>
        <v>0</v>
      </c>
      <c r="AD166" s="442">
        <f>IF($H166="已改造",VLOOKUP($A166+1000,改造信息!$A$2:$AQ$1002,COLUMN(AD165)-4,0),VLOOKUP($A166,未改造信息!$A$2:$AQ$1002,COLUMN(AD165)-4,0))</f>
        <v>2</v>
      </c>
      <c r="AE166" s="446" t="str">
        <f>IF($H166="已改造",VLOOKUP($A166+1000,改造信息!$A$2:$AQ$1002,COLUMN(AE165)-4,0),VLOOKUP($A166,未改造信息!$A$2:$AQ$1002,COLUMN(AE165)-4,0))</f>
        <v>J国12.7厘米连装炮</v>
      </c>
      <c r="AF166" s="445" t="s">
        <v>92</v>
      </c>
      <c r="AG166" s="445" t="s">
        <v>92</v>
      </c>
      <c r="AH166" s="442">
        <f>IF($H166="已改造",VLOOKUP($A166+1000,改造信息!$A$2:$AQ$1002,COLUMN(AH165)-6,0),VLOOKUP($A166,未改造信息!$A$2:$AQ$1002,COLUMN(AH165)-6,0))</f>
        <v>15</v>
      </c>
      <c r="AI166" s="442">
        <f>IF($H166="已改造",VLOOKUP($A166+1000,改造信息!$A$2:$AQ$1002,COLUMN(AI165)-6,0),VLOOKUP($A166,未改造信息!$A$2:$AQ$1002,COLUMN(AI165)-6,0))</f>
        <v>20</v>
      </c>
      <c r="AJ166" s="442">
        <f>IF($H166="已改造",VLOOKUP($A166+1000,改造信息!$A$2:$AQ$1002,COLUMN(AJ165)-6,0),VLOOKUP($A166,未改造信息!$A$2:$AQ$1002,COLUMN(AJ165)-6,0))</f>
        <v>0.48</v>
      </c>
      <c r="AK166" s="442">
        <f>IF($H166="已改造",VLOOKUP($A166+1000,改造信息!$A$2:$AQ$1002,COLUMN(AK165)-6,0),VLOOKUP($A166,未改造信息!$A$2:$AQ$1002,COLUMN(AK165)-6,0))</f>
        <v>0.9</v>
      </c>
      <c r="AL166" s="442">
        <f>IF($H166="已改造",VLOOKUP($A166+1000,改造信息!$A$2:$AQ$1002,COLUMN(AL165)-6,0),VLOOKUP($A166,未改造信息!$A$2:$AQ$1002,COLUMN(AL165)-6,0))</f>
        <v>0.5</v>
      </c>
      <c r="AM166" s="445" t="s">
        <v>92</v>
      </c>
      <c r="AN166" s="445" t="s">
        <v>92</v>
      </c>
      <c r="AO166" s="442">
        <f>IF($H166="已改造",VLOOKUP($A166+1000,改造信息!$A$2:$AQ$1002,COLUMN(AO165)-8,0),VLOOKUP($A166,未改造信息!$A$2:$AQ$1002,COLUMN(AO165)-8,0))</f>
        <v>4</v>
      </c>
      <c r="AP166" s="442">
        <f>IF($H166="已改造",VLOOKUP($A166+1000,改造信息!$A$2:$AQ$1002,COLUMN(AP165)-8,0),VLOOKUP($A166,未改造信息!$A$2:$AQ$1002,COLUMN(AP165)-8,0))</f>
        <v>8</v>
      </c>
      <c r="AQ166" s="442">
        <f>IF($H166="已改造",VLOOKUP($A166+1000,改造信息!$A$2:$AQ$1002,COLUMN(AQ165)-8,0),VLOOKUP($A166,未改造信息!$A$2:$AQ$1002,COLUMN(AQ165)-8,0))</f>
        <v>6</v>
      </c>
      <c r="AR166" s="442">
        <f>IF($H166="已改造",VLOOKUP($A166+1000,改造信息!$A$2:$AQ$1002,COLUMN(AR165)-8,0),VLOOKUP($A166,未改造信息!$A$2:$AQ$1002,COLUMN(AR165)-8,0))</f>
        <v>0</v>
      </c>
      <c r="AS166" s="442">
        <f>IF($H166="已改造",VLOOKUP($A166+1000,改造信息!$A$2:$AQ$1002,COLUMN(AS165)-8,0),VLOOKUP($A166,未改造信息!$A$2:$AQ$1002,COLUMN(AS165)-8,0))</f>
        <v>0</v>
      </c>
      <c r="AT166" s="442">
        <f>IF($H166="已改造",VLOOKUP($A166+1000,改造信息!$A$2:$AQ$1002,COLUMN(AT165)-8,0),VLOOKUP($A166,未改造信息!$A$2:$AQ$1002,COLUMN(AT165)-8,0))</f>
        <v>31</v>
      </c>
      <c r="AU166" s="442">
        <f>IF($H166="已改造",VLOOKUP($A166+1000,改造信息!$A$2:$AQ$1002,COLUMN(AU165)-8,0),VLOOKUP($A166,未改造信息!$A$2:$AQ$1002,COLUMN(AU165)-8,0))</f>
        <v>7</v>
      </c>
      <c r="AV166" s="442">
        <f>IF($H166="已改造",VLOOKUP($A166+1000,改造信息!$A$2:$AQ$1002,COLUMN(AV165)-8,0),VLOOKUP($A166,未改造信息!$A$2:$AQ$1002,COLUMN(AV165)-8,0))</f>
        <v>0</v>
      </c>
      <c r="AW166" s="445" t="s">
        <v>92</v>
      </c>
      <c r="AX166" s="445" t="s">
        <v>92</v>
      </c>
      <c r="AY166" s="442">
        <f>IF($H166="已改造",VLOOKUP($A166+1000,改造信息!$A$2:$AQ$1002,COLUMN(AY165)-10,0),VLOOKUP($A166,未改造信息!$A$2:$AQ$1002,COLUMN(AY165)-10,0))</f>
        <v>0</v>
      </c>
      <c r="AZ166" s="442">
        <f>IF($H166="已改造",VLOOKUP($A166+1000,改造信息!$A$2:$AQ$1002,COLUMN(AZ165)-10,0),VLOOKUP($A166,未改造信息!$A$2:$AQ$1002,COLUMN(AZ165)-10,0))</f>
        <v>0</v>
      </c>
      <c r="BA166" s="445" t="s">
        <v>92</v>
      </c>
      <c r="BB166" s="445" t="s">
        <v>92</v>
      </c>
      <c r="BC166" s="446" t="str">
        <f>IF($H166="尚未改造",VLOOKUP($A166,未改造信息!$A$2:$AQ$1002,COLUMN(BC165)-12,0),"0")</f>
        <v>等级42|驱逐核心10|油600|弹600|钢500|铝100</v>
      </c>
      <c r="BD166" s="442">
        <f>VLOOKUP($A166,未改造信息!$A$2:$BA$1002,COLUMN(BD165)-12,0)</f>
        <v>0</v>
      </c>
      <c r="BE166" s="442" t="s">
        <v>94</v>
      </c>
      <c r="BF166" s="445" t="s">
        <v>92</v>
      </c>
      <c r="BG166" s="445" t="s">
        <v>92</v>
      </c>
      <c r="BH166" s="446"/>
      <c r="BI166" s="442"/>
      <c r="BK166" s="446"/>
      <c r="BL166" s="442"/>
      <c r="BN166" s="446"/>
      <c r="BO166" s="442"/>
      <c r="BQ166" s="445" t="s">
        <v>92</v>
      </c>
      <c r="BR166" s="442"/>
      <c r="BS166" s="442"/>
      <c r="BT166" s="442"/>
      <c r="BU166" s="442"/>
      <c r="BV166" s="442"/>
    </row>
    <row r="167" spans="1:74">
      <c r="A167" s="442">
        <v>167</v>
      </c>
      <c r="B167" s="442" t="str">
        <f>IF($H167="已改造",VLOOKUP($A167+1000,改造信息!$A$2:$AQ$1002,COLUMN(B166),0),VLOOKUP($A167,未改造信息!$A$2:$AQ$1002,COLUMN(B166),0))</f>
        <v>J</v>
      </c>
      <c r="C167" s="442" t="str">
        <f>IF($H167="已改造",VLOOKUP($A167+1000,改造信息!$A$2:$AQ$1002,COLUMN(C166),0),VLOOKUP($A167,未改造信息!$A$2:$AQ$1002,COLUMN(C166),0))</f>
        <v>驱逐舰</v>
      </c>
      <c r="D167" s="442">
        <f>IF($H167="已改造",VLOOKUP($A167+1000,改造信息!$A$2:$AQ$1002,COLUMN(D166),0),VLOOKUP($A167,未改造信息!$A$2:$AQ$1002,COLUMN(D166),0))</f>
        <v>2</v>
      </c>
      <c r="E167" s="442" t="str">
        <f>IF($H167="已改造",VLOOKUP($A167+1000,改造信息!$A$2:$AQ$1002,COLUMN(E166),0),VLOOKUP($A167,未改造信息!$A$2:$AQ$1002,COLUMN(E166),0))</f>
        <v>不知火</v>
      </c>
      <c r="F167" s="442" t="str">
        <f>VLOOKUP(A167,未改造信息!$A$2:$F$1000,COLUMN(F166),0)</f>
        <v>未拥有</v>
      </c>
      <c r="H167" s="442" t="str">
        <f>IF(COUNTIF(改造信息!$A$2:$A$196,A167+1000),IF(VLOOKUP(A167+1000,改造信息!$A$2:$F$502,6,0)="已拥有","已改造","尚未改造"),"未开放改造")</f>
        <v>尚未改造</v>
      </c>
      <c r="I167" s="442" t="str">
        <f t="shared" si="2"/>
        <v>仅打捞可获取</v>
      </c>
      <c r="J167" s="445" t="s">
        <v>92</v>
      </c>
      <c r="K167" s="442" t="str">
        <f>IF($H167="已改造",VLOOKUP($A167+1000,改造信息!$A$2:$AQ$1002,COLUMN(K166)-4,0),VLOOKUP($A167,未改造信息!$A$2:$AQ$1002,COLUMN(K166)-4,0))</f>
        <v>护卫舰</v>
      </c>
      <c r="L167" s="442" t="str">
        <f>IF($H167="已改造",VLOOKUP($A167+1000,改造信息!$A$2:$AQ$1002,COLUMN(L166)-4,0),VLOOKUP($A167,未改造信息!$A$2:$AQ$1002,COLUMN(L166)-4,0))</f>
        <v>小型舰</v>
      </c>
      <c r="M167" s="442">
        <f>IF($H167="已改造",VLOOKUP($A167+1000,改造信息!$A$2:$AQ$1002,COLUMN(M166)-4,0),VLOOKUP($A167,未改造信息!$A$2:$AQ$1002,COLUMN(M166)-4,0))</f>
        <v>1</v>
      </c>
      <c r="N167" s="442">
        <f>IF($H167="已改造",VLOOKUP($A167+1000,改造信息!$A$2:$AQ$1002,COLUMN(N166)-4,0),VLOOKUP($A167,未改造信息!$A$2:$AQ$1002,COLUMN(N166)-4,0))</f>
        <v>2</v>
      </c>
      <c r="O167" s="442">
        <f>IF($H167="已改造",VLOOKUP($A167+1000,改造信息!$A$2:$AQ$1002,COLUMN(O166)-4,0),VLOOKUP($A167,未改造信息!$A$2:$AQ$1002,COLUMN(O166)-4,0))</f>
        <v>16</v>
      </c>
      <c r="P167" s="442">
        <f>IF($H167="已改造",VLOOKUP($A167+1000,改造信息!$A$2:$AQ$1002,COLUMN(P166)-4,0),VLOOKUP($A167,未改造信息!$A$2:$AQ$1002,COLUMN(P166)-4,0))</f>
        <v>0</v>
      </c>
      <c r="Q167" s="442">
        <f>IF($H167="已改造",VLOOKUP($A167+1000,改造信息!$A$2:$AQ$1002,COLUMN(Q166)-4,0),VLOOKUP($A167,未改造信息!$A$2:$AQ$1002,COLUMN(Q166)-4,0))</f>
        <v>32</v>
      </c>
      <c r="R167" s="442">
        <f>IF($H167="已改造",VLOOKUP($A167+1000,改造信息!$A$2:$AQ$1002,COLUMN(R166)-4,0),VLOOKUP($A167,未改造信息!$A$2:$AQ$1002,COLUMN(R166)-4,0))</f>
        <v>22</v>
      </c>
      <c r="S167" s="442">
        <f>IF($H167="已改造",VLOOKUP($A167+1000,改造信息!$A$2:$AQ$1002,COLUMN(S166)-4,0),VLOOKUP($A167,未改造信息!$A$2:$AQ$1002,COLUMN(S166)-4,0))</f>
        <v>78</v>
      </c>
      <c r="T167" s="442">
        <f>IF($H167="已改造",VLOOKUP($A167+1000,改造信息!$A$2:$AQ$1002,COLUMN(T166)-4,0),VLOOKUP($A167,未改造信息!$A$2:$AQ$1002,COLUMN(T166)-4,0))</f>
        <v>41</v>
      </c>
      <c r="U167" s="442">
        <f>IF($H167="已改造",VLOOKUP($A167+1000,改造信息!$A$2:$AQ$1002,COLUMN(U166)-4,0),VLOOKUP($A167,未改造信息!$A$2:$AQ$1002,COLUMN(U166)-4,0))</f>
        <v>54</v>
      </c>
      <c r="V167" s="442">
        <f>IF($H167="已改造",VLOOKUP($A167+1000,改造信息!$A$2:$AQ$1002,COLUMN(V166)-4,0),VLOOKUP($A167,未改造信息!$A$2:$AQ$1002,COLUMN(V166)-4,0))</f>
        <v>18</v>
      </c>
      <c r="W167" s="442">
        <f>IF($H167="已改造",VLOOKUP($A167+1000,改造信息!$A$2:$AQ$1002,COLUMN(W166)-4,0),VLOOKUP($A167,未改造信息!$A$2:$AQ$1002,COLUMN(W166)-4,0))</f>
        <v>81</v>
      </c>
      <c r="X167" s="442">
        <f>IF($H167="已改造",VLOOKUP($A167+1000,改造信息!$A$2:$AQ$1002,COLUMN(X166)-4,0),VLOOKUP($A167,未改造信息!$A$2:$AQ$1002,COLUMN(X166)-4,0))</f>
        <v>87</v>
      </c>
      <c r="Y167" s="442">
        <f>IF($H167="已改造",VLOOKUP($A167+1000,改造信息!$A$2:$AQ$1002,COLUMN(Y166)-4,0),VLOOKUP($A167,未改造信息!$A$2:$AQ$1002,COLUMN(Y166)-4,0))</f>
        <v>10</v>
      </c>
      <c r="Z167" s="442">
        <f>IF($H167="已改造",VLOOKUP($A167+1000,改造信息!$A$2:$AQ$1002,COLUMN(Z166)-4,0),VLOOKUP($A167,未改造信息!$A$2:$AQ$1002,COLUMN(Z166)-4,0))</f>
        <v>34</v>
      </c>
      <c r="AA167" s="442" t="str">
        <f>IF($H167="已改造",VLOOKUP($A167+1000,改造信息!$A$2:$AQ$1002,COLUMN(AA166)-4,0),VLOOKUP($A167,未改造信息!$A$2:$AQ$1002,COLUMN(AA166)-4,0))</f>
        <v>短</v>
      </c>
      <c r="AB167" s="442">
        <f>IF($H167="已改造",VLOOKUP($A167+1000,改造信息!$A$2:$AQ$1002,COLUMN(AB166)-4,0),VLOOKUP($A167,未改造信息!$A$2:$AQ$1002,COLUMN(AB166)-4,0))</f>
        <v>0</v>
      </c>
      <c r="AC167" s="442">
        <f>IF($H167="已改造",VLOOKUP($A167+1000,改造信息!$A$2:$AQ$1002,COLUMN(AC166)-4,0),VLOOKUP($A167,未改造信息!$A$2:$AQ$1002,COLUMN(AC166)-4,0))</f>
        <v>0</v>
      </c>
      <c r="AD167" s="442">
        <f>IF($H167="已改造",VLOOKUP($A167+1000,改造信息!$A$2:$AQ$1002,COLUMN(AD166)-4,0),VLOOKUP($A167,未改造信息!$A$2:$AQ$1002,COLUMN(AD166)-4,0))</f>
        <v>2</v>
      </c>
      <c r="AE167" s="446" t="str">
        <f>IF($H167="已改造",VLOOKUP($A167+1000,改造信息!$A$2:$AQ$1002,COLUMN(AE166)-4,0),VLOOKUP($A167,未改造信息!$A$2:$AQ$1002,COLUMN(AE166)-4,0))</f>
        <v>J国12.7厘米连装炮</v>
      </c>
      <c r="AF167" s="445" t="s">
        <v>92</v>
      </c>
      <c r="AG167" s="445" t="s">
        <v>92</v>
      </c>
      <c r="AH167" s="442">
        <f>IF($H167="已改造",VLOOKUP($A167+1000,改造信息!$A$2:$AQ$1002,COLUMN(AH166)-6,0),VLOOKUP($A167,未改造信息!$A$2:$AQ$1002,COLUMN(AH166)-6,0))</f>
        <v>15</v>
      </c>
      <c r="AI167" s="442">
        <f>IF($H167="已改造",VLOOKUP($A167+1000,改造信息!$A$2:$AQ$1002,COLUMN(AI166)-6,0),VLOOKUP($A167,未改造信息!$A$2:$AQ$1002,COLUMN(AI166)-6,0))</f>
        <v>20</v>
      </c>
      <c r="AJ167" s="442">
        <f>IF($H167="已改造",VLOOKUP($A167+1000,改造信息!$A$2:$AQ$1002,COLUMN(AJ166)-6,0),VLOOKUP($A167,未改造信息!$A$2:$AQ$1002,COLUMN(AJ166)-6,0))</f>
        <v>0.48</v>
      </c>
      <c r="AK167" s="442">
        <f>IF($H167="已改造",VLOOKUP($A167+1000,改造信息!$A$2:$AQ$1002,COLUMN(AK166)-6,0),VLOOKUP($A167,未改造信息!$A$2:$AQ$1002,COLUMN(AK166)-6,0))</f>
        <v>0.9</v>
      </c>
      <c r="AL167" s="442">
        <f>IF($H167="已改造",VLOOKUP($A167+1000,改造信息!$A$2:$AQ$1002,COLUMN(AL166)-6,0),VLOOKUP($A167,未改造信息!$A$2:$AQ$1002,COLUMN(AL166)-6,0))</f>
        <v>0.5</v>
      </c>
      <c r="AM167" s="445" t="s">
        <v>92</v>
      </c>
      <c r="AN167" s="445" t="s">
        <v>92</v>
      </c>
      <c r="AO167" s="442">
        <f>IF($H167="已改造",VLOOKUP($A167+1000,改造信息!$A$2:$AQ$1002,COLUMN(AO166)-8,0),VLOOKUP($A167,未改造信息!$A$2:$AQ$1002,COLUMN(AO166)-8,0))</f>
        <v>2</v>
      </c>
      <c r="AP167" s="442">
        <f>IF($H167="已改造",VLOOKUP($A167+1000,改造信息!$A$2:$AQ$1002,COLUMN(AP166)-8,0),VLOOKUP($A167,未改造信息!$A$2:$AQ$1002,COLUMN(AP166)-8,0))</f>
        <v>4</v>
      </c>
      <c r="AQ167" s="442">
        <f>IF($H167="已改造",VLOOKUP($A167+1000,改造信息!$A$2:$AQ$1002,COLUMN(AQ166)-8,0),VLOOKUP($A167,未改造信息!$A$2:$AQ$1002,COLUMN(AQ166)-8,0))</f>
        <v>3</v>
      </c>
      <c r="AR167" s="442">
        <f>IF($H167="已改造",VLOOKUP($A167+1000,改造信息!$A$2:$AQ$1002,COLUMN(AR166)-8,0),VLOOKUP($A167,未改造信息!$A$2:$AQ$1002,COLUMN(AR166)-8,0))</f>
        <v>0</v>
      </c>
      <c r="AS167" s="442">
        <f>IF($H167="已改造",VLOOKUP($A167+1000,改造信息!$A$2:$AQ$1002,COLUMN(AS166)-8,0),VLOOKUP($A167,未改造信息!$A$2:$AQ$1002,COLUMN(AS166)-8,0))</f>
        <v>0</v>
      </c>
      <c r="AT167" s="442">
        <f>IF($H167="已改造",VLOOKUP($A167+1000,改造信息!$A$2:$AQ$1002,COLUMN(AT166)-8,0),VLOOKUP($A167,未改造信息!$A$2:$AQ$1002,COLUMN(AT166)-8,0))</f>
        <v>31</v>
      </c>
      <c r="AU167" s="442">
        <f>IF($H167="已改造",VLOOKUP($A167+1000,改造信息!$A$2:$AQ$1002,COLUMN(AU166)-8,0),VLOOKUP($A167,未改造信息!$A$2:$AQ$1002,COLUMN(AU166)-8,0))</f>
        <v>7</v>
      </c>
      <c r="AV167" s="442">
        <f>IF($H167="已改造",VLOOKUP($A167+1000,改造信息!$A$2:$AQ$1002,COLUMN(AV166)-8,0),VLOOKUP($A167,未改造信息!$A$2:$AQ$1002,COLUMN(AV166)-8,0))</f>
        <v>0</v>
      </c>
      <c r="AW167" s="445" t="s">
        <v>92</v>
      </c>
      <c r="AX167" s="445" t="s">
        <v>92</v>
      </c>
      <c r="AY167" s="442">
        <f>IF($H167="已改造",VLOOKUP($A167+1000,改造信息!$A$2:$AQ$1002,COLUMN(AY166)-10,0),VLOOKUP($A167,未改造信息!$A$2:$AQ$1002,COLUMN(AY166)-10,0))</f>
        <v>0</v>
      </c>
      <c r="AZ167" s="442">
        <f>IF($H167="已改造",VLOOKUP($A167+1000,改造信息!$A$2:$AQ$1002,COLUMN(AZ166)-10,0),VLOOKUP($A167,未改造信息!$A$2:$AQ$1002,COLUMN(AZ166)-10,0))</f>
        <v>0</v>
      </c>
      <c r="BA167" s="445" t="s">
        <v>92</v>
      </c>
      <c r="BB167" s="445" t="s">
        <v>92</v>
      </c>
      <c r="BC167" s="446" t="str">
        <f>IF($H167="尚未改造",VLOOKUP($A167,未改造信息!$A$2:$AQ$1002,COLUMN(BC166)-12,0),"0")</f>
        <v>等级45|驱逐核心10|油600|弹600|钢500|铝100</v>
      </c>
      <c r="BD167" s="442">
        <f>VLOOKUP($A167,未改造信息!$A$2:$BA$1002,COLUMN(BD166)-12,0)</f>
        <v>0</v>
      </c>
      <c r="BE167" s="442" t="s">
        <v>94</v>
      </c>
      <c r="BF167" s="445" t="s">
        <v>92</v>
      </c>
      <c r="BG167" s="445" t="s">
        <v>92</v>
      </c>
      <c r="BH167" s="446"/>
      <c r="BI167" s="442"/>
      <c r="BK167" s="446"/>
      <c r="BL167" s="442"/>
      <c r="BN167" s="446"/>
      <c r="BO167" s="442"/>
      <c r="BQ167" s="445" t="s">
        <v>92</v>
      </c>
      <c r="BR167" s="442"/>
      <c r="BS167" s="442"/>
      <c r="BT167" s="442"/>
      <c r="BU167" s="442"/>
      <c r="BV167" s="442"/>
    </row>
    <row r="168" spans="1:74">
      <c r="A168" s="442">
        <v>168</v>
      </c>
      <c r="B168" s="442" t="str">
        <f>IF($H168="已改造",VLOOKUP($A168+1000,改造信息!$A$2:$AQ$1002,COLUMN(B167),0),VLOOKUP($A168,未改造信息!$A$2:$AQ$1002,COLUMN(B167),0))</f>
        <v>J</v>
      </c>
      <c r="C168" s="442" t="str">
        <f>IF($H168="已改造",VLOOKUP($A168+1000,改造信息!$A$2:$AQ$1002,COLUMN(C167),0),VLOOKUP($A168,未改造信息!$A$2:$AQ$1002,COLUMN(C167),0))</f>
        <v>驱逐舰</v>
      </c>
      <c r="D168" s="442">
        <f>IF($H168="已改造",VLOOKUP($A168+1000,改造信息!$A$2:$AQ$1002,COLUMN(D167),0),VLOOKUP($A168,未改造信息!$A$2:$AQ$1002,COLUMN(D167),0))</f>
        <v>2</v>
      </c>
      <c r="E168" s="442" t="str">
        <f>IF($H168="已改造",VLOOKUP($A168+1000,改造信息!$A$2:$AQ$1002,COLUMN(E167),0),VLOOKUP($A168,未改造信息!$A$2:$AQ$1002,COLUMN(E167),0))</f>
        <v>黑潮</v>
      </c>
      <c r="F168" s="442" t="str">
        <f>VLOOKUP(A168,未改造信息!$A$2:$F$1000,COLUMN(F167),0)</f>
        <v>未拥有</v>
      </c>
      <c r="H168" s="442" t="str">
        <f>IF(COUNTIF(改造信息!$A$2:$A$196,A168+1000),IF(VLOOKUP(A168+1000,改造信息!$A$2:$F$502,6,0)="已拥有","已改造","尚未改造"),"未开放改造")</f>
        <v>尚未改造</v>
      </c>
      <c r="I168" s="442" t="str">
        <f t="shared" si="2"/>
        <v>仅打捞可获取</v>
      </c>
      <c r="J168" s="445" t="s">
        <v>92</v>
      </c>
      <c r="K168" s="442" t="str">
        <f>IF($H168="已改造",VLOOKUP($A168+1000,改造信息!$A$2:$AQ$1002,COLUMN(K167)-4,0),VLOOKUP($A168,未改造信息!$A$2:$AQ$1002,COLUMN(K167)-4,0))</f>
        <v>护卫舰</v>
      </c>
      <c r="L168" s="442" t="str">
        <f>IF($H168="已改造",VLOOKUP($A168+1000,改造信息!$A$2:$AQ$1002,COLUMN(L167)-4,0),VLOOKUP($A168,未改造信息!$A$2:$AQ$1002,COLUMN(L167)-4,0))</f>
        <v>小型舰</v>
      </c>
      <c r="M168" s="442">
        <f>IF($H168="已改造",VLOOKUP($A168+1000,改造信息!$A$2:$AQ$1002,COLUMN(M167)-4,0),VLOOKUP($A168,未改造信息!$A$2:$AQ$1002,COLUMN(M167)-4,0))</f>
        <v>1</v>
      </c>
      <c r="N168" s="442">
        <f>IF($H168="已改造",VLOOKUP($A168+1000,改造信息!$A$2:$AQ$1002,COLUMN(N167)-4,0),VLOOKUP($A168,未改造信息!$A$2:$AQ$1002,COLUMN(N167)-4,0))</f>
        <v>2</v>
      </c>
      <c r="O168" s="442">
        <f>IF($H168="已改造",VLOOKUP($A168+1000,改造信息!$A$2:$AQ$1002,COLUMN(O167)-4,0),VLOOKUP($A168,未改造信息!$A$2:$AQ$1002,COLUMN(O167)-4,0))</f>
        <v>16</v>
      </c>
      <c r="P168" s="442">
        <f>IF($H168="已改造",VLOOKUP($A168+1000,改造信息!$A$2:$AQ$1002,COLUMN(P167)-4,0),VLOOKUP($A168,未改造信息!$A$2:$AQ$1002,COLUMN(P167)-4,0))</f>
        <v>0</v>
      </c>
      <c r="Q168" s="442">
        <f>IF($H168="已改造",VLOOKUP($A168+1000,改造信息!$A$2:$AQ$1002,COLUMN(Q167)-4,0),VLOOKUP($A168,未改造信息!$A$2:$AQ$1002,COLUMN(Q167)-4,0))</f>
        <v>32</v>
      </c>
      <c r="R168" s="442">
        <f>IF($H168="已改造",VLOOKUP($A168+1000,改造信息!$A$2:$AQ$1002,COLUMN(R167)-4,0),VLOOKUP($A168,未改造信息!$A$2:$AQ$1002,COLUMN(R167)-4,0))</f>
        <v>22</v>
      </c>
      <c r="S168" s="442">
        <f>IF($H168="已改造",VLOOKUP($A168+1000,改造信息!$A$2:$AQ$1002,COLUMN(S167)-4,0),VLOOKUP($A168,未改造信息!$A$2:$AQ$1002,COLUMN(S167)-4,0))</f>
        <v>78</v>
      </c>
      <c r="T168" s="442">
        <f>IF($H168="已改造",VLOOKUP($A168+1000,改造信息!$A$2:$AQ$1002,COLUMN(T167)-4,0),VLOOKUP($A168,未改造信息!$A$2:$AQ$1002,COLUMN(T167)-4,0))</f>
        <v>41</v>
      </c>
      <c r="U168" s="442">
        <f>IF($H168="已改造",VLOOKUP($A168+1000,改造信息!$A$2:$AQ$1002,COLUMN(U167)-4,0),VLOOKUP($A168,未改造信息!$A$2:$AQ$1002,COLUMN(U167)-4,0))</f>
        <v>54</v>
      </c>
      <c r="V168" s="442">
        <f>IF($H168="已改造",VLOOKUP($A168+1000,改造信息!$A$2:$AQ$1002,COLUMN(V167)-4,0),VLOOKUP($A168,未改造信息!$A$2:$AQ$1002,COLUMN(V167)-4,0))</f>
        <v>18</v>
      </c>
      <c r="W168" s="442">
        <f>IF($H168="已改造",VLOOKUP($A168+1000,改造信息!$A$2:$AQ$1002,COLUMN(W167)-4,0),VLOOKUP($A168,未改造信息!$A$2:$AQ$1002,COLUMN(W167)-4,0))</f>
        <v>81</v>
      </c>
      <c r="X168" s="442">
        <f>IF($H168="已改造",VLOOKUP($A168+1000,改造信息!$A$2:$AQ$1002,COLUMN(X167)-4,0),VLOOKUP($A168,未改造信息!$A$2:$AQ$1002,COLUMN(X167)-4,0))</f>
        <v>87</v>
      </c>
      <c r="Y168" s="442">
        <f>IF($H168="已改造",VLOOKUP($A168+1000,改造信息!$A$2:$AQ$1002,COLUMN(Y167)-4,0),VLOOKUP($A168,未改造信息!$A$2:$AQ$1002,COLUMN(Y167)-4,0))</f>
        <v>10</v>
      </c>
      <c r="Z168" s="442">
        <f>IF($H168="已改造",VLOOKUP($A168+1000,改造信息!$A$2:$AQ$1002,COLUMN(Z167)-4,0),VLOOKUP($A168,未改造信息!$A$2:$AQ$1002,COLUMN(Z167)-4,0))</f>
        <v>34</v>
      </c>
      <c r="AA168" s="442" t="str">
        <f>IF($H168="已改造",VLOOKUP($A168+1000,改造信息!$A$2:$AQ$1002,COLUMN(AA167)-4,0),VLOOKUP($A168,未改造信息!$A$2:$AQ$1002,COLUMN(AA167)-4,0))</f>
        <v>短</v>
      </c>
      <c r="AB168" s="442">
        <f>IF($H168="已改造",VLOOKUP($A168+1000,改造信息!$A$2:$AQ$1002,COLUMN(AB167)-4,0),VLOOKUP($A168,未改造信息!$A$2:$AQ$1002,COLUMN(AB167)-4,0))</f>
        <v>0</v>
      </c>
      <c r="AC168" s="442">
        <f>IF($H168="已改造",VLOOKUP($A168+1000,改造信息!$A$2:$AQ$1002,COLUMN(AC167)-4,0),VLOOKUP($A168,未改造信息!$A$2:$AQ$1002,COLUMN(AC167)-4,0))</f>
        <v>0</v>
      </c>
      <c r="AD168" s="442">
        <f>IF($H168="已改造",VLOOKUP($A168+1000,改造信息!$A$2:$AQ$1002,COLUMN(AD167)-4,0),VLOOKUP($A168,未改造信息!$A$2:$AQ$1002,COLUMN(AD167)-4,0))</f>
        <v>2</v>
      </c>
      <c r="AE168" s="446" t="str">
        <f>IF($H168="已改造",VLOOKUP($A168+1000,改造信息!$A$2:$AQ$1002,COLUMN(AE167)-4,0),VLOOKUP($A168,未改造信息!$A$2:$AQ$1002,COLUMN(AE167)-4,0))</f>
        <v>J国12.7厘米连装炮</v>
      </c>
      <c r="AF168" s="445" t="s">
        <v>92</v>
      </c>
      <c r="AG168" s="445" t="s">
        <v>92</v>
      </c>
      <c r="AH168" s="442">
        <f>IF($H168="已改造",VLOOKUP($A168+1000,改造信息!$A$2:$AQ$1002,COLUMN(AH167)-6,0),VLOOKUP($A168,未改造信息!$A$2:$AQ$1002,COLUMN(AH167)-6,0))</f>
        <v>15</v>
      </c>
      <c r="AI168" s="442">
        <f>IF($H168="已改造",VLOOKUP($A168+1000,改造信息!$A$2:$AQ$1002,COLUMN(AI167)-6,0),VLOOKUP($A168,未改造信息!$A$2:$AQ$1002,COLUMN(AI167)-6,0))</f>
        <v>20</v>
      </c>
      <c r="AJ168" s="442">
        <f>IF($H168="已改造",VLOOKUP($A168+1000,改造信息!$A$2:$AQ$1002,COLUMN(AJ167)-6,0),VLOOKUP($A168,未改造信息!$A$2:$AQ$1002,COLUMN(AJ167)-6,0))</f>
        <v>0.48</v>
      </c>
      <c r="AK168" s="442">
        <f>IF($H168="已改造",VLOOKUP($A168+1000,改造信息!$A$2:$AQ$1002,COLUMN(AK167)-6,0),VLOOKUP($A168,未改造信息!$A$2:$AQ$1002,COLUMN(AK167)-6,0))</f>
        <v>0.9</v>
      </c>
      <c r="AL168" s="442">
        <f>IF($H168="已改造",VLOOKUP($A168+1000,改造信息!$A$2:$AQ$1002,COLUMN(AL167)-6,0),VLOOKUP($A168,未改造信息!$A$2:$AQ$1002,COLUMN(AL167)-6,0))</f>
        <v>0.5</v>
      </c>
      <c r="AM168" s="445" t="s">
        <v>92</v>
      </c>
      <c r="AN168" s="445" t="s">
        <v>92</v>
      </c>
      <c r="AO168" s="442">
        <f>IF($H168="已改造",VLOOKUP($A168+1000,改造信息!$A$2:$AQ$1002,COLUMN(AO167)-8,0),VLOOKUP($A168,未改造信息!$A$2:$AQ$1002,COLUMN(AO167)-8,0))</f>
        <v>2</v>
      </c>
      <c r="AP168" s="442">
        <f>IF($H168="已改造",VLOOKUP($A168+1000,改造信息!$A$2:$AQ$1002,COLUMN(AP167)-8,0),VLOOKUP($A168,未改造信息!$A$2:$AQ$1002,COLUMN(AP167)-8,0))</f>
        <v>4</v>
      </c>
      <c r="AQ168" s="442">
        <f>IF($H168="已改造",VLOOKUP($A168+1000,改造信息!$A$2:$AQ$1002,COLUMN(AQ167)-8,0),VLOOKUP($A168,未改造信息!$A$2:$AQ$1002,COLUMN(AQ167)-8,0))</f>
        <v>3</v>
      </c>
      <c r="AR168" s="442">
        <f>IF($H168="已改造",VLOOKUP($A168+1000,改造信息!$A$2:$AQ$1002,COLUMN(AR167)-8,0),VLOOKUP($A168,未改造信息!$A$2:$AQ$1002,COLUMN(AR167)-8,0))</f>
        <v>0</v>
      </c>
      <c r="AS168" s="442">
        <f>IF($H168="已改造",VLOOKUP($A168+1000,改造信息!$A$2:$AQ$1002,COLUMN(AS167)-8,0),VLOOKUP($A168,未改造信息!$A$2:$AQ$1002,COLUMN(AS167)-8,0))</f>
        <v>0</v>
      </c>
      <c r="AT168" s="442">
        <f>IF($H168="已改造",VLOOKUP($A168+1000,改造信息!$A$2:$AQ$1002,COLUMN(AT167)-8,0),VLOOKUP($A168,未改造信息!$A$2:$AQ$1002,COLUMN(AT167)-8,0))</f>
        <v>31</v>
      </c>
      <c r="AU168" s="442">
        <f>IF($H168="已改造",VLOOKUP($A168+1000,改造信息!$A$2:$AQ$1002,COLUMN(AU167)-8,0),VLOOKUP($A168,未改造信息!$A$2:$AQ$1002,COLUMN(AU167)-8,0))</f>
        <v>7</v>
      </c>
      <c r="AV168" s="442">
        <f>IF($H168="已改造",VLOOKUP($A168+1000,改造信息!$A$2:$AQ$1002,COLUMN(AV167)-8,0),VLOOKUP($A168,未改造信息!$A$2:$AQ$1002,COLUMN(AV167)-8,0))</f>
        <v>0</v>
      </c>
      <c r="AW168" s="445" t="s">
        <v>92</v>
      </c>
      <c r="AX168" s="445" t="s">
        <v>92</v>
      </c>
      <c r="AY168" s="442">
        <f>IF($H168="已改造",VLOOKUP($A168+1000,改造信息!$A$2:$AQ$1002,COLUMN(AY167)-10,0),VLOOKUP($A168,未改造信息!$A$2:$AQ$1002,COLUMN(AY167)-10,0))</f>
        <v>0</v>
      </c>
      <c r="AZ168" s="442">
        <f>IF($H168="已改造",VLOOKUP($A168+1000,改造信息!$A$2:$AQ$1002,COLUMN(AZ167)-10,0),VLOOKUP($A168,未改造信息!$A$2:$AQ$1002,COLUMN(AZ167)-10,0))</f>
        <v>0</v>
      </c>
      <c r="BA168" s="445" t="s">
        <v>92</v>
      </c>
      <c r="BB168" s="445" t="s">
        <v>92</v>
      </c>
      <c r="BC168" s="446" t="str">
        <f>IF($H168="尚未改造",VLOOKUP($A168,未改造信息!$A$2:$AQ$1002,COLUMN(BC167)-12,0),"0")</f>
        <v>等级40|驱逐核心10|油600|弹600|钢500|铝100</v>
      </c>
      <c r="BD168" s="442">
        <f>VLOOKUP($A168,未改造信息!$A$2:$BA$1002,COLUMN(BD167)-12,0)</f>
        <v>0</v>
      </c>
      <c r="BE168" s="442" t="s">
        <v>94</v>
      </c>
      <c r="BF168" s="445" t="s">
        <v>92</v>
      </c>
      <c r="BG168" s="445" t="s">
        <v>92</v>
      </c>
      <c r="BH168" s="446"/>
      <c r="BI168" s="442"/>
      <c r="BK168" s="446"/>
      <c r="BL168" s="442"/>
      <c r="BN168" s="446"/>
      <c r="BO168" s="442"/>
      <c r="BQ168" s="445" t="s">
        <v>92</v>
      </c>
      <c r="BR168" s="442"/>
      <c r="BS168" s="442"/>
      <c r="BT168" s="442"/>
      <c r="BU168" s="442"/>
      <c r="BV168" s="442"/>
    </row>
    <row r="169" spans="1:74">
      <c r="A169" s="442">
        <v>169</v>
      </c>
      <c r="B169" s="442" t="str">
        <f>IF($H169="已改造",VLOOKUP($A169+1000,改造信息!$A$2:$AQ$1002,COLUMN(B168),0),VLOOKUP($A169,未改造信息!$A$2:$AQ$1002,COLUMN(B168),0))</f>
        <v>J</v>
      </c>
      <c r="C169" s="442" t="str">
        <f>IF($H169="已改造",VLOOKUP($A169+1000,改造信息!$A$2:$AQ$1002,COLUMN(C168),0),VLOOKUP($A169,未改造信息!$A$2:$AQ$1002,COLUMN(C168),0))</f>
        <v>驱逐舰</v>
      </c>
      <c r="D169" s="442">
        <f>IF($H169="已改造",VLOOKUP($A169+1000,改造信息!$A$2:$AQ$1002,COLUMN(D168),0),VLOOKUP($A169,未改造信息!$A$2:$AQ$1002,COLUMN(D168),0))</f>
        <v>5</v>
      </c>
      <c r="E169" s="442" t="str">
        <f>IF($H169="已改造",VLOOKUP($A169+1000,改造信息!$A$2:$AQ$1002,COLUMN(E168),0),VLOOKUP($A169,未改造信息!$A$2:$AQ$1002,COLUMN(E168),0))</f>
        <v>雪风</v>
      </c>
      <c r="F169" s="442" t="str">
        <f>VLOOKUP(A169,未改造信息!$A$2:$F$1000,COLUMN(F168),0)</f>
        <v>未拥有</v>
      </c>
      <c r="H169" s="442" t="str">
        <f>IF(COUNTIF(改造信息!$A$2:$A$196,A169+1000),IF(VLOOKUP(A169+1000,改造信息!$A$2:$F$502,6,0)="已拥有","已改造","尚未改造"),"未开放改造")</f>
        <v>尚未改造</v>
      </c>
      <c r="I169" s="442" t="str">
        <f t="shared" si="2"/>
        <v>E5 不推荐打捞获取</v>
      </c>
      <c r="J169" s="445" t="s">
        <v>92</v>
      </c>
      <c r="K169" s="442" t="str">
        <f>IF($H169="已改造",VLOOKUP($A169+1000,改造信息!$A$2:$AQ$1002,COLUMN(K168)-4,0),VLOOKUP($A169,未改造信息!$A$2:$AQ$1002,COLUMN(K168)-4,0))</f>
        <v>护卫舰</v>
      </c>
      <c r="L169" s="442" t="str">
        <f>IF($H169="已改造",VLOOKUP($A169+1000,改造信息!$A$2:$AQ$1002,COLUMN(L168)-4,0),VLOOKUP($A169,未改造信息!$A$2:$AQ$1002,COLUMN(L168)-4,0))</f>
        <v>小型舰</v>
      </c>
      <c r="M169" s="442">
        <f>IF($H169="已改造",VLOOKUP($A169+1000,改造信息!$A$2:$AQ$1002,COLUMN(M168)-4,0),VLOOKUP($A169,未改造信息!$A$2:$AQ$1002,COLUMN(M168)-4,0))</f>
        <v>2</v>
      </c>
      <c r="N169" s="442">
        <f>IF($H169="已改造",VLOOKUP($A169+1000,改造信息!$A$2:$AQ$1002,COLUMN(N168)-4,0),VLOOKUP($A169,未改造信息!$A$2:$AQ$1002,COLUMN(N168)-4,0))</f>
        <v>2</v>
      </c>
      <c r="O169" s="442">
        <f>IF($H169="已改造",VLOOKUP($A169+1000,改造信息!$A$2:$AQ$1002,COLUMN(O168)-4,0),VLOOKUP($A169,未改造信息!$A$2:$AQ$1002,COLUMN(O168)-4,0))</f>
        <v>16</v>
      </c>
      <c r="P169" s="442">
        <f>IF($H169="已改造",VLOOKUP($A169+1000,改造信息!$A$2:$AQ$1002,COLUMN(P168)-4,0),VLOOKUP($A169,未改造信息!$A$2:$AQ$1002,COLUMN(P168)-4,0))</f>
        <v>0</v>
      </c>
      <c r="Q169" s="442">
        <f>IF($H169="已改造",VLOOKUP($A169+1000,改造信息!$A$2:$AQ$1002,COLUMN(Q168)-4,0),VLOOKUP($A169,未改造信息!$A$2:$AQ$1002,COLUMN(Q168)-4,0))</f>
        <v>32</v>
      </c>
      <c r="R169" s="442">
        <f>IF($H169="已改造",VLOOKUP($A169+1000,改造信息!$A$2:$AQ$1002,COLUMN(R168)-4,0),VLOOKUP($A169,未改造信息!$A$2:$AQ$1002,COLUMN(R168)-4,0))</f>
        <v>22</v>
      </c>
      <c r="S169" s="442">
        <f>IF($H169="已改造",VLOOKUP($A169+1000,改造信息!$A$2:$AQ$1002,COLUMN(S168)-4,0),VLOOKUP($A169,未改造信息!$A$2:$AQ$1002,COLUMN(S168)-4,0))</f>
        <v>78</v>
      </c>
      <c r="T169" s="442">
        <f>IF($H169="已改造",VLOOKUP($A169+1000,改造信息!$A$2:$AQ$1002,COLUMN(T168)-4,0),VLOOKUP($A169,未改造信息!$A$2:$AQ$1002,COLUMN(T168)-4,0))</f>
        <v>50</v>
      </c>
      <c r="U169" s="442">
        <f>IF($H169="已改造",VLOOKUP($A169+1000,改造信息!$A$2:$AQ$1002,COLUMN(U168)-4,0),VLOOKUP($A169,未改造信息!$A$2:$AQ$1002,COLUMN(U168)-4,0))</f>
        <v>54</v>
      </c>
      <c r="V169" s="442">
        <f>IF($H169="已改造",VLOOKUP($A169+1000,改造信息!$A$2:$AQ$1002,COLUMN(V168)-4,0),VLOOKUP($A169,未改造信息!$A$2:$AQ$1002,COLUMN(V168)-4,0))</f>
        <v>18</v>
      </c>
      <c r="W169" s="442">
        <f>IF($H169="已改造",VLOOKUP($A169+1000,改造信息!$A$2:$AQ$1002,COLUMN(W168)-4,0),VLOOKUP($A169,未改造信息!$A$2:$AQ$1002,COLUMN(W168)-4,0))</f>
        <v>89</v>
      </c>
      <c r="X169" s="442">
        <f>IF($H169="已改造",VLOOKUP($A169+1000,改造信息!$A$2:$AQ$1002,COLUMN(X168)-4,0),VLOOKUP($A169,未改造信息!$A$2:$AQ$1002,COLUMN(X168)-4,0))</f>
        <v>89</v>
      </c>
      <c r="Y169" s="442">
        <f>IF($H169="已改造",VLOOKUP($A169+1000,改造信息!$A$2:$AQ$1002,COLUMN(Y168)-4,0),VLOOKUP($A169,未改造信息!$A$2:$AQ$1002,COLUMN(Y168)-4,0))</f>
        <v>50</v>
      </c>
      <c r="Z169" s="442">
        <f>IF($H169="已改造",VLOOKUP($A169+1000,改造信息!$A$2:$AQ$1002,COLUMN(Z168)-4,0),VLOOKUP($A169,未改造信息!$A$2:$AQ$1002,COLUMN(Z168)-4,0))</f>
        <v>38.2</v>
      </c>
      <c r="AA169" s="442" t="str">
        <f>IF($H169="已改造",VLOOKUP($A169+1000,改造信息!$A$2:$AQ$1002,COLUMN(AA168)-4,0),VLOOKUP($A169,未改造信息!$A$2:$AQ$1002,COLUMN(AA168)-4,0))</f>
        <v>短</v>
      </c>
      <c r="AB169" s="442">
        <f>IF($H169="已改造",VLOOKUP($A169+1000,改造信息!$A$2:$AQ$1002,COLUMN(AB168)-4,0),VLOOKUP($A169,未改造信息!$A$2:$AQ$1002,COLUMN(AB168)-4,0))</f>
        <v>0</v>
      </c>
      <c r="AC169" s="442">
        <f>IF($H169="已改造",VLOOKUP($A169+1000,改造信息!$A$2:$AQ$1002,COLUMN(AC168)-4,0),VLOOKUP($A169,未改造信息!$A$2:$AQ$1002,COLUMN(AC168)-4,0))</f>
        <v>0</v>
      </c>
      <c r="AD169" s="442">
        <f>IF($H169="已改造",VLOOKUP($A169+1000,改造信息!$A$2:$AQ$1002,COLUMN(AD168)-4,0),VLOOKUP($A169,未改造信息!$A$2:$AQ$1002,COLUMN(AD168)-4,0))</f>
        <v>2</v>
      </c>
      <c r="AE169" s="446" t="str">
        <f>IF($H169="已改造",VLOOKUP($A169+1000,改造信息!$A$2:$AQ$1002,COLUMN(AE168)-4,0),VLOOKUP($A169,未改造信息!$A$2:$AQ$1002,COLUMN(AE168)-4,0))</f>
        <v>J国12.7厘米连装炮|61厘米四连装鱼雷</v>
      </c>
      <c r="AF169" s="445" t="s">
        <v>92</v>
      </c>
      <c r="AG169" s="445" t="s">
        <v>92</v>
      </c>
      <c r="AH169" s="442">
        <f>IF($H169="已改造",VLOOKUP($A169+1000,改造信息!$A$2:$AQ$1002,COLUMN(AH168)-6,0),VLOOKUP($A169,未改造信息!$A$2:$AQ$1002,COLUMN(AH168)-6,0))</f>
        <v>15</v>
      </c>
      <c r="AI169" s="442">
        <f>IF($H169="已改造",VLOOKUP($A169+1000,改造信息!$A$2:$AQ$1002,COLUMN(AI168)-6,0),VLOOKUP($A169,未改造信息!$A$2:$AQ$1002,COLUMN(AI168)-6,0))</f>
        <v>20</v>
      </c>
      <c r="AJ169" s="442">
        <f>IF($H169="已改造",VLOOKUP($A169+1000,改造信息!$A$2:$AQ$1002,COLUMN(AJ168)-6,0),VLOOKUP($A169,未改造信息!$A$2:$AQ$1002,COLUMN(AJ168)-6,0))</f>
        <v>0.48</v>
      </c>
      <c r="AK169" s="442">
        <f>IF($H169="已改造",VLOOKUP($A169+1000,改造信息!$A$2:$AQ$1002,COLUMN(AK168)-6,0),VLOOKUP($A169,未改造信息!$A$2:$AQ$1002,COLUMN(AK168)-6,0))</f>
        <v>0.9</v>
      </c>
      <c r="AL169" s="442">
        <f>IF($H169="已改造",VLOOKUP($A169+1000,改造信息!$A$2:$AQ$1002,COLUMN(AL168)-6,0),VLOOKUP($A169,未改造信息!$A$2:$AQ$1002,COLUMN(AL168)-6,0))</f>
        <v>0.5</v>
      </c>
      <c r="AM169" s="445" t="s">
        <v>92</v>
      </c>
      <c r="AN169" s="445" t="s">
        <v>92</v>
      </c>
      <c r="AO169" s="442">
        <f>IF($H169="已改造",VLOOKUP($A169+1000,改造信息!$A$2:$AQ$1002,COLUMN(AO168)-8,0),VLOOKUP($A169,未改造信息!$A$2:$AQ$1002,COLUMN(AO168)-8,0))</f>
        <v>4</v>
      </c>
      <c r="AP169" s="442">
        <f>IF($H169="已改造",VLOOKUP($A169+1000,改造信息!$A$2:$AQ$1002,COLUMN(AP168)-8,0),VLOOKUP($A169,未改造信息!$A$2:$AQ$1002,COLUMN(AP168)-8,0))</f>
        <v>8</v>
      </c>
      <c r="AQ169" s="442">
        <f>IF($H169="已改造",VLOOKUP($A169+1000,改造信息!$A$2:$AQ$1002,COLUMN(AQ168)-8,0),VLOOKUP($A169,未改造信息!$A$2:$AQ$1002,COLUMN(AQ168)-8,0))</f>
        <v>6</v>
      </c>
      <c r="AR169" s="442">
        <f>IF($H169="已改造",VLOOKUP($A169+1000,改造信息!$A$2:$AQ$1002,COLUMN(AR168)-8,0),VLOOKUP($A169,未改造信息!$A$2:$AQ$1002,COLUMN(AR168)-8,0))</f>
        <v>0</v>
      </c>
      <c r="AS169" s="442">
        <f>IF($H169="已改造",VLOOKUP($A169+1000,改造信息!$A$2:$AQ$1002,COLUMN(AS168)-8,0),VLOOKUP($A169,未改造信息!$A$2:$AQ$1002,COLUMN(AS168)-8,0))</f>
        <v>0</v>
      </c>
      <c r="AT169" s="442">
        <f>IF($H169="已改造",VLOOKUP($A169+1000,改造信息!$A$2:$AQ$1002,COLUMN(AT168)-8,0),VLOOKUP($A169,未改造信息!$A$2:$AQ$1002,COLUMN(AT168)-8,0))</f>
        <v>31</v>
      </c>
      <c r="AU169" s="442">
        <f>IF($H169="已改造",VLOOKUP($A169+1000,改造信息!$A$2:$AQ$1002,COLUMN(AU168)-8,0),VLOOKUP($A169,未改造信息!$A$2:$AQ$1002,COLUMN(AU168)-8,0))</f>
        <v>7</v>
      </c>
      <c r="AV169" s="442">
        <f>IF($H169="已改造",VLOOKUP($A169+1000,改造信息!$A$2:$AQ$1002,COLUMN(AV168)-8,0),VLOOKUP($A169,未改造信息!$A$2:$AQ$1002,COLUMN(AV168)-8,0))</f>
        <v>0</v>
      </c>
      <c r="AW169" s="445" t="s">
        <v>92</v>
      </c>
      <c r="AX169" s="445" t="s">
        <v>92</v>
      </c>
      <c r="AY169" s="442" t="str">
        <f>IF($H169="已改造",VLOOKUP($A169+1000,改造信息!$A$2:$AQ$1002,COLUMN(AY168)-10,0),VLOOKUP($A169,未改造信息!$A$2:$AQ$1002,COLUMN(AY168)-10,0))</f>
        <v>祥瑞御免</v>
      </c>
      <c r="AZ169" s="442">
        <f>IF($H169="已改造",VLOOKUP($A169+1000,改造信息!$A$2:$AQ$1002,COLUMN(AZ168)-10,0),VLOOKUP($A169,未改造信息!$A$2:$AQ$1002,COLUMN(AZ168)-10,0))</f>
        <v>0</v>
      </c>
      <c r="BA169" s="445" t="s">
        <v>92</v>
      </c>
      <c r="BB169" s="445" t="s">
        <v>92</v>
      </c>
      <c r="BC169" s="446" t="str">
        <f>IF($H169="尚未改造",VLOOKUP($A169,未改造信息!$A$2:$AQ$1002,COLUMN(BC168)-12,0),"0")</f>
        <v>等级75|驱逐核心15|油1000|弹1000|钢500|铝300</v>
      </c>
      <c r="BD169" s="442">
        <f>VLOOKUP($A169,未改造信息!$A$2:$BA$1002,COLUMN(BD168)-12,0)</f>
        <v>0</v>
      </c>
      <c r="BE169" s="442" t="s">
        <v>95</v>
      </c>
      <c r="BF169" s="445" t="s">
        <v>92</v>
      </c>
      <c r="BG169" s="445" t="s">
        <v>92</v>
      </c>
      <c r="BH169" s="446"/>
      <c r="BI169" s="442"/>
      <c r="BK169" s="446"/>
      <c r="BL169" s="442"/>
      <c r="BN169" s="446"/>
      <c r="BO169" s="442"/>
      <c r="BQ169" s="445" t="s">
        <v>92</v>
      </c>
      <c r="BR169" s="442"/>
      <c r="BS169" s="442"/>
      <c r="BT169" s="442"/>
      <c r="BU169" s="442"/>
      <c r="BV169" s="442"/>
    </row>
    <row r="170" spans="1:74">
      <c r="A170" s="442">
        <v>170</v>
      </c>
      <c r="B170" s="442" t="str">
        <f>IF($H170="已改造",VLOOKUP($A170+1000,改造信息!$A$2:$AQ$1002,COLUMN(B169),0),VLOOKUP($A170,未改造信息!$A$2:$AQ$1002,COLUMN(B169),0))</f>
        <v>G</v>
      </c>
      <c r="C170" s="442" t="str">
        <f>IF($H170="已改造",VLOOKUP($A170+1000,改造信息!$A$2:$AQ$1002,COLUMN(C169),0),VLOOKUP($A170,未改造信息!$A$2:$AQ$1002,COLUMN(C169),0))</f>
        <v>驱逐舰</v>
      </c>
      <c r="D170" s="442">
        <f>IF($H170="已改造",VLOOKUP($A170+1000,改造信息!$A$2:$AQ$1002,COLUMN(D169),0),VLOOKUP($A170,未改造信息!$A$2:$AQ$1002,COLUMN(D169),0))</f>
        <v>3</v>
      </c>
      <c r="E170" s="442" t="str">
        <f>IF($H170="已改造",VLOOKUP($A170+1000,改造信息!$A$2:$AQ$1002,COLUMN(E169),0),VLOOKUP($A170,未改造信息!$A$2:$AQ$1002,COLUMN(E169),0))</f>
        <v>Z3</v>
      </c>
      <c r="F170" s="442" t="str">
        <f>VLOOKUP(A170,未改造信息!$A$2:$F$1000,COLUMN(F169),0)</f>
        <v>未拥有</v>
      </c>
      <c r="H170" s="442" t="str">
        <f>IF(COUNTIF(改造信息!$A$2:$A$196,A170+1000),IF(VLOOKUP(A170+1000,改造信息!$A$2:$F$502,6,0)="已拥有","已改造","尚未改造"),"未开放改造")</f>
        <v>未开放改造</v>
      </c>
      <c r="I170" s="442" t="str">
        <f t="shared" si="2"/>
        <v>可建造</v>
      </c>
      <c r="J170" s="445" t="s">
        <v>92</v>
      </c>
      <c r="K170" s="442" t="str">
        <f>IF($H170="已改造",VLOOKUP($A170+1000,改造信息!$A$2:$AQ$1002,COLUMN(K169)-4,0),VLOOKUP($A170,未改造信息!$A$2:$AQ$1002,COLUMN(K169)-4,0))</f>
        <v>护卫舰</v>
      </c>
      <c r="L170" s="442" t="str">
        <f>IF($H170="已改造",VLOOKUP($A170+1000,改造信息!$A$2:$AQ$1002,COLUMN(L169)-4,0),VLOOKUP($A170,未改造信息!$A$2:$AQ$1002,COLUMN(L169)-4,0))</f>
        <v>小型舰</v>
      </c>
      <c r="M170" s="442">
        <f>IF($H170="已改造",VLOOKUP($A170+1000,改造信息!$A$2:$AQ$1002,COLUMN(M169)-4,0),VLOOKUP($A170,未改造信息!$A$2:$AQ$1002,COLUMN(M169)-4,0))</f>
        <v>1</v>
      </c>
      <c r="N170" s="442">
        <f>IF($H170="已改造",VLOOKUP($A170+1000,改造信息!$A$2:$AQ$1002,COLUMN(N169)-4,0),VLOOKUP($A170,未改造信息!$A$2:$AQ$1002,COLUMN(N169)-4,0))</f>
        <v>2</v>
      </c>
      <c r="O170" s="442">
        <f>IF($H170="已改造",VLOOKUP($A170+1000,改造信息!$A$2:$AQ$1002,COLUMN(O169)-4,0),VLOOKUP($A170,未改造信息!$A$2:$AQ$1002,COLUMN(O169)-4,0))</f>
        <v>18</v>
      </c>
      <c r="P170" s="442">
        <f>IF($H170="已改造",VLOOKUP($A170+1000,改造信息!$A$2:$AQ$1002,COLUMN(P169)-4,0),VLOOKUP($A170,未改造信息!$A$2:$AQ$1002,COLUMN(P169)-4,0))</f>
        <v>2</v>
      </c>
      <c r="Q170" s="442">
        <f>IF($H170="已改造",VLOOKUP($A170+1000,改造信息!$A$2:$AQ$1002,COLUMN(Q169)-4,0),VLOOKUP($A170,未改造信息!$A$2:$AQ$1002,COLUMN(Q169)-4,0))</f>
        <v>28</v>
      </c>
      <c r="R170" s="442">
        <f>IF($H170="已改造",VLOOKUP($A170+1000,改造信息!$A$2:$AQ$1002,COLUMN(R169)-4,0),VLOOKUP($A170,未改造信息!$A$2:$AQ$1002,COLUMN(R169)-4,0))</f>
        <v>23</v>
      </c>
      <c r="S170" s="442">
        <f>IF($H170="已改造",VLOOKUP($A170+1000,改造信息!$A$2:$AQ$1002,COLUMN(S169)-4,0),VLOOKUP($A170,未改造信息!$A$2:$AQ$1002,COLUMN(S169)-4,0))</f>
        <v>74</v>
      </c>
      <c r="T170" s="442">
        <f>IF($H170="已改造",VLOOKUP($A170+1000,改造信息!$A$2:$AQ$1002,COLUMN(T169)-4,0),VLOOKUP($A170,未改造信息!$A$2:$AQ$1002,COLUMN(T169)-4,0))</f>
        <v>41</v>
      </c>
      <c r="U170" s="442">
        <f>IF($H170="已改造",VLOOKUP($A170+1000,改造信息!$A$2:$AQ$1002,COLUMN(U169)-4,0),VLOOKUP($A170,未改造信息!$A$2:$AQ$1002,COLUMN(U169)-4,0))</f>
        <v>55</v>
      </c>
      <c r="V170" s="442">
        <f>IF($H170="已改造",VLOOKUP($A170+1000,改造信息!$A$2:$AQ$1002,COLUMN(V169)-4,0),VLOOKUP($A170,未改造信息!$A$2:$AQ$1002,COLUMN(V169)-4,0))</f>
        <v>17</v>
      </c>
      <c r="W170" s="442">
        <f>IF($H170="已改造",VLOOKUP($A170+1000,改造信息!$A$2:$AQ$1002,COLUMN(W169)-4,0),VLOOKUP($A170,未改造信息!$A$2:$AQ$1002,COLUMN(W169)-4,0))</f>
        <v>82</v>
      </c>
      <c r="X170" s="442">
        <f>IF($H170="已改造",VLOOKUP($A170+1000,改造信息!$A$2:$AQ$1002,COLUMN(X169)-4,0),VLOOKUP($A170,未改造信息!$A$2:$AQ$1002,COLUMN(X169)-4,0))</f>
        <v>87</v>
      </c>
      <c r="Y170" s="442">
        <f>IF($H170="已改造",VLOOKUP($A170+1000,改造信息!$A$2:$AQ$1002,COLUMN(Y169)-4,0),VLOOKUP($A170,未改造信息!$A$2:$AQ$1002,COLUMN(Y169)-4,0))</f>
        <v>10</v>
      </c>
      <c r="Z170" s="442">
        <f>IF($H170="已改造",VLOOKUP($A170+1000,改造信息!$A$2:$AQ$1002,COLUMN(Z169)-4,0),VLOOKUP($A170,未改造信息!$A$2:$AQ$1002,COLUMN(Z169)-4,0))</f>
        <v>38.2</v>
      </c>
      <c r="AA170" s="442" t="str">
        <f>IF($H170="已改造",VLOOKUP($A170+1000,改造信息!$A$2:$AQ$1002,COLUMN(AA169)-4,0),VLOOKUP($A170,未改造信息!$A$2:$AQ$1002,COLUMN(AA169)-4,0))</f>
        <v>短</v>
      </c>
      <c r="AB170" s="442">
        <f>IF($H170="已改造",VLOOKUP($A170+1000,改造信息!$A$2:$AQ$1002,COLUMN(AB169)-4,0),VLOOKUP($A170,未改造信息!$A$2:$AQ$1002,COLUMN(AB169)-4,0))</f>
        <v>0</v>
      </c>
      <c r="AC170" s="442">
        <f>IF($H170="已改造",VLOOKUP($A170+1000,改造信息!$A$2:$AQ$1002,COLUMN(AC169)-4,0),VLOOKUP($A170,未改造信息!$A$2:$AQ$1002,COLUMN(AC169)-4,0))</f>
        <v>0</v>
      </c>
      <c r="AD170" s="442">
        <f>IF($H170="已改造",VLOOKUP($A170+1000,改造信息!$A$2:$AQ$1002,COLUMN(AD169)-4,0),VLOOKUP($A170,未改造信息!$A$2:$AQ$1002,COLUMN(AD169)-4,0))</f>
        <v>2</v>
      </c>
      <c r="AE170" s="446" t="str">
        <f>IF($H170="已改造",VLOOKUP($A170+1000,改造信息!$A$2:$AQ$1002,COLUMN(AE169)-4,0),VLOOKUP($A170,未改造信息!$A$2:$AQ$1002,COLUMN(AE169)-4,0))</f>
        <v>G国单装127毫米炮|四联533毫米鱼雷</v>
      </c>
      <c r="AF170" s="445" t="s">
        <v>92</v>
      </c>
      <c r="AG170" s="445" t="s">
        <v>92</v>
      </c>
      <c r="AH170" s="442">
        <f>IF($H170="已改造",VLOOKUP($A170+1000,改造信息!$A$2:$AQ$1002,COLUMN(AH169)-6,0),VLOOKUP($A170,未改造信息!$A$2:$AQ$1002,COLUMN(AH169)-6,0))</f>
        <v>10</v>
      </c>
      <c r="AI170" s="442">
        <f>IF($H170="已改造",VLOOKUP($A170+1000,改造信息!$A$2:$AQ$1002,COLUMN(AI169)-6,0),VLOOKUP($A170,未改造信息!$A$2:$AQ$1002,COLUMN(AI169)-6,0))</f>
        <v>20</v>
      </c>
      <c r="AJ170" s="442">
        <f>IF($H170="已改造",VLOOKUP($A170+1000,改造信息!$A$2:$AQ$1002,COLUMN(AJ169)-6,0),VLOOKUP($A170,未改造信息!$A$2:$AQ$1002,COLUMN(AJ169)-6,0))</f>
        <v>0.48</v>
      </c>
      <c r="AK170" s="442">
        <f>IF($H170="已改造",VLOOKUP($A170+1000,改造信息!$A$2:$AQ$1002,COLUMN(AK169)-6,0),VLOOKUP($A170,未改造信息!$A$2:$AQ$1002,COLUMN(AK169)-6,0))</f>
        <v>0.99</v>
      </c>
      <c r="AL170" s="442">
        <f>IF($H170="已改造",VLOOKUP($A170+1000,改造信息!$A$2:$AQ$1002,COLUMN(AL169)-6,0),VLOOKUP($A170,未改造信息!$A$2:$AQ$1002,COLUMN(AL169)-6,0))</f>
        <v>0.5</v>
      </c>
      <c r="AM170" s="445" t="s">
        <v>92</v>
      </c>
      <c r="AN170" s="445" t="s">
        <v>92</v>
      </c>
      <c r="AO170" s="442">
        <f>IF($H170="已改造",VLOOKUP($A170+1000,改造信息!$A$2:$AQ$1002,COLUMN(AO169)-8,0),VLOOKUP($A170,未改造信息!$A$2:$AQ$1002,COLUMN(AO169)-8,0))</f>
        <v>4</v>
      </c>
      <c r="AP170" s="442">
        <f>IF($H170="已改造",VLOOKUP($A170+1000,改造信息!$A$2:$AQ$1002,COLUMN(AP169)-8,0),VLOOKUP($A170,未改造信息!$A$2:$AQ$1002,COLUMN(AP169)-8,0))</f>
        <v>8</v>
      </c>
      <c r="AQ170" s="442">
        <f>IF($H170="已改造",VLOOKUP($A170+1000,改造信息!$A$2:$AQ$1002,COLUMN(AQ169)-8,0),VLOOKUP($A170,未改造信息!$A$2:$AQ$1002,COLUMN(AQ169)-8,0))</f>
        <v>6</v>
      </c>
      <c r="AR170" s="442">
        <f>IF($H170="已改造",VLOOKUP($A170+1000,改造信息!$A$2:$AQ$1002,COLUMN(AR169)-8,0),VLOOKUP($A170,未改造信息!$A$2:$AQ$1002,COLUMN(AR169)-8,0))</f>
        <v>0</v>
      </c>
      <c r="AS170" s="442">
        <f>IF($H170="已改造",VLOOKUP($A170+1000,改造信息!$A$2:$AQ$1002,COLUMN(AS169)-8,0),VLOOKUP($A170,未改造信息!$A$2:$AQ$1002,COLUMN(AS169)-8,0))</f>
        <v>0</v>
      </c>
      <c r="AT170" s="442">
        <f>IF($H170="已改造",VLOOKUP($A170+1000,改造信息!$A$2:$AQ$1002,COLUMN(AT169)-8,0),VLOOKUP($A170,未改造信息!$A$2:$AQ$1002,COLUMN(AT169)-8,0))</f>
        <v>24</v>
      </c>
      <c r="AU170" s="442">
        <f>IF($H170="已改造",VLOOKUP($A170+1000,改造信息!$A$2:$AQ$1002,COLUMN(AU169)-8,0),VLOOKUP($A170,未改造信息!$A$2:$AQ$1002,COLUMN(AU169)-8,0))</f>
        <v>10</v>
      </c>
      <c r="AV170" s="442">
        <f>IF($H170="已改造",VLOOKUP($A170+1000,改造信息!$A$2:$AQ$1002,COLUMN(AV169)-8,0),VLOOKUP($A170,未改造信息!$A$2:$AQ$1002,COLUMN(AV169)-8,0))</f>
        <v>0</v>
      </c>
      <c r="AW170" s="445" t="s">
        <v>92</v>
      </c>
      <c r="AX170" s="445" t="s">
        <v>92</v>
      </c>
      <c r="AY170" s="442">
        <f>IF($H170="已改造",VLOOKUP($A170+1000,改造信息!$A$2:$AQ$1002,COLUMN(AY169)-10,0),VLOOKUP($A170,未改造信息!$A$2:$AQ$1002,COLUMN(AY169)-10,0))</f>
        <v>0</v>
      </c>
      <c r="AZ170" s="442">
        <f>IF($H170="已改造",VLOOKUP($A170+1000,改造信息!$A$2:$AQ$1002,COLUMN(AZ169)-10,0),VLOOKUP($A170,未改造信息!$A$2:$AQ$1002,COLUMN(AZ169)-10,0))</f>
        <v>0</v>
      </c>
      <c r="BA170" s="445" t="s">
        <v>92</v>
      </c>
      <c r="BB170" s="445" t="s">
        <v>92</v>
      </c>
      <c r="BC170" s="442" t="str">
        <f>IF($H170="尚未改造",VLOOKUP($A170,未改造信息!$A$2:$AQ$1002,COLUMN(BC169)-12,0),"0")</f>
        <v>0</v>
      </c>
      <c r="BD170" s="450">
        <f>VLOOKUP($A170,未改造信息!$A$2:$BA$1002,COLUMN(BD169)-12,0)</f>
        <v>0.0152777777777778</v>
      </c>
      <c r="BE170" s="442" t="s">
        <v>103</v>
      </c>
      <c r="BF170" s="445" t="s">
        <v>92</v>
      </c>
      <c r="BG170" s="445" t="s">
        <v>92</v>
      </c>
      <c r="BH170" s="442"/>
      <c r="BI170" s="450"/>
      <c r="BK170" s="442"/>
      <c r="BL170" s="450"/>
      <c r="BN170" s="442"/>
      <c r="BO170" s="450"/>
      <c r="BQ170" s="445" t="s">
        <v>92</v>
      </c>
      <c r="BR170" s="442"/>
      <c r="BS170" s="442"/>
      <c r="BT170" s="442"/>
      <c r="BU170" s="442"/>
      <c r="BV170" s="442"/>
    </row>
    <row r="171" spans="1:74">
      <c r="A171" s="442">
        <v>171</v>
      </c>
      <c r="B171" s="442" t="str">
        <f>IF($H171="已改造",VLOOKUP($A171+1000,改造信息!$A$2:$AQ$1002,COLUMN(B170),0),VLOOKUP($A171,未改造信息!$A$2:$AQ$1002,COLUMN(B170),0))</f>
        <v>G</v>
      </c>
      <c r="C171" s="442" t="str">
        <f>IF($H171="已改造",VLOOKUP($A171+1000,改造信息!$A$2:$AQ$1002,COLUMN(C170),0),VLOOKUP($A171,未改造信息!$A$2:$AQ$1002,COLUMN(C170),0))</f>
        <v>驱逐舰</v>
      </c>
      <c r="D171" s="442">
        <f>IF($H171="已改造",VLOOKUP($A171+1000,改造信息!$A$2:$AQ$1002,COLUMN(D170),0),VLOOKUP($A171,未改造信息!$A$2:$AQ$1002,COLUMN(D170),0))</f>
        <v>5</v>
      </c>
      <c r="E171" s="442" t="str">
        <f>IF($H171="已改造",VLOOKUP($A171+1000,改造信息!$A$2:$AQ$1002,COLUMN(E170),0),VLOOKUP($A171,未改造信息!$A$2:$AQ$1002,COLUMN(E170),0))</f>
        <v>Z46</v>
      </c>
      <c r="F171" s="442" t="str">
        <f>VLOOKUP(A171,未改造信息!$A$2:$F$1000,COLUMN(F170),0)</f>
        <v>未拥有</v>
      </c>
      <c r="H171" s="442" t="str">
        <f>IF(COUNTIF(改造信息!$A$2:$A$196,A171+1000),IF(VLOOKUP(A171+1000,改造信息!$A$2:$F$502,6,0)="已拥有","已改造","尚未改造"),"未开放改造")</f>
        <v>尚未改造</v>
      </c>
      <c r="I171" s="442" t="str">
        <f t="shared" si="2"/>
        <v>可建造</v>
      </c>
      <c r="J171" s="445" t="s">
        <v>92</v>
      </c>
      <c r="K171" s="442" t="str">
        <f>IF($H171="已改造",VLOOKUP($A171+1000,改造信息!$A$2:$AQ$1002,COLUMN(K170)-4,0),VLOOKUP($A171,未改造信息!$A$2:$AQ$1002,COLUMN(K170)-4,0))</f>
        <v>护卫舰</v>
      </c>
      <c r="L171" s="442" t="str">
        <f>IF($H171="已改造",VLOOKUP($A171+1000,改造信息!$A$2:$AQ$1002,COLUMN(L170)-4,0),VLOOKUP($A171,未改造信息!$A$2:$AQ$1002,COLUMN(L170)-4,0))</f>
        <v>小型舰</v>
      </c>
      <c r="M171" s="442">
        <f>IF($H171="已改造",VLOOKUP($A171+1000,改造信息!$A$2:$AQ$1002,COLUMN(M170)-4,0),VLOOKUP($A171,未改造信息!$A$2:$AQ$1002,COLUMN(M170)-4,0))</f>
        <v>1</v>
      </c>
      <c r="N171" s="442">
        <f>IF($H171="已改造",VLOOKUP($A171+1000,改造信息!$A$2:$AQ$1002,COLUMN(N170)-4,0),VLOOKUP($A171,未改造信息!$A$2:$AQ$1002,COLUMN(N170)-4,0))</f>
        <v>2</v>
      </c>
      <c r="O171" s="442">
        <f>IF($H171="已改造",VLOOKUP($A171+1000,改造信息!$A$2:$AQ$1002,COLUMN(O170)-4,0),VLOOKUP($A171,未改造信息!$A$2:$AQ$1002,COLUMN(O170)-4,0))</f>
        <v>22</v>
      </c>
      <c r="P171" s="442">
        <f>IF($H171="已改造",VLOOKUP($A171+1000,改造信息!$A$2:$AQ$1002,COLUMN(P170)-4,0),VLOOKUP($A171,未改造信息!$A$2:$AQ$1002,COLUMN(P170)-4,0))</f>
        <v>2</v>
      </c>
      <c r="Q171" s="442">
        <f>IF($H171="已改造",VLOOKUP($A171+1000,改造信息!$A$2:$AQ$1002,COLUMN(Q170)-4,0),VLOOKUP($A171,未改造信息!$A$2:$AQ$1002,COLUMN(Q170)-4,0))</f>
        <v>32</v>
      </c>
      <c r="R171" s="442">
        <f>IF($H171="已改造",VLOOKUP($A171+1000,改造信息!$A$2:$AQ$1002,COLUMN(R170)-4,0),VLOOKUP($A171,未改造信息!$A$2:$AQ$1002,COLUMN(R170)-4,0))</f>
        <v>26</v>
      </c>
      <c r="S171" s="442">
        <f>IF($H171="已改造",VLOOKUP($A171+1000,改造信息!$A$2:$AQ$1002,COLUMN(S170)-4,0),VLOOKUP($A171,未改造信息!$A$2:$AQ$1002,COLUMN(S170)-4,0))</f>
        <v>74</v>
      </c>
      <c r="T171" s="442">
        <f>IF($H171="已改造",VLOOKUP($A171+1000,改造信息!$A$2:$AQ$1002,COLUMN(T170)-4,0),VLOOKUP($A171,未改造信息!$A$2:$AQ$1002,COLUMN(T170)-4,0))</f>
        <v>60</v>
      </c>
      <c r="U171" s="442">
        <f>IF($H171="已改造",VLOOKUP($A171+1000,改造信息!$A$2:$AQ$1002,COLUMN(U170)-4,0),VLOOKUP($A171,未改造信息!$A$2:$AQ$1002,COLUMN(U170)-4,0))</f>
        <v>59</v>
      </c>
      <c r="V171" s="442">
        <f>IF($H171="已改造",VLOOKUP($A171+1000,改造信息!$A$2:$AQ$1002,COLUMN(V170)-4,0),VLOOKUP($A171,未改造信息!$A$2:$AQ$1002,COLUMN(V170)-4,0))</f>
        <v>18</v>
      </c>
      <c r="W171" s="442">
        <f>IF($H171="已改造",VLOOKUP($A171+1000,改造信息!$A$2:$AQ$1002,COLUMN(W170)-4,0),VLOOKUP($A171,未改造信息!$A$2:$AQ$1002,COLUMN(W170)-4,0))</f>
        <v>82</v>
      </c>
      <c r="X171" s="442">
        <f>IF($H171="已改造",VLOOKUP($A171+1000,改造信息!$A$2:$AQ$1002,COLUMN(X170)-4,0),VLOOKUP($A171,未改造信息!$A$2:$AQ$1002,COLUMN(X170)-4,0))</f>
        <v>89</v>
      </c>
      <c r="Y171" s="442">
        <f>IF($H171="已改造",VLOOKUP($A171+1000,改造信息!$A$2:$AQ$1002,COLUMN(Y170)-4,0),VLOOKUP($A171,未改造信息!$A$2:$AQ$1002,COLUMN(Y170)-4,0))</f>
        <v>6</v>
      </c>
      <c r="Z171" s="442">
        <f>IF($H171="已改造",VLOOKUP($A171+1000,改造信息!$A$2:$AQ$1002,COLUMN(Z170)-4,0),VLOOKUP($A171,未改造信息!$A$2:$AQ$1002,COLUMN(Z170)-4,0))</f>
        <v>37.5</v>
      </c>
      <c r="AA171" s="442" t="str">
        <f>IF($H171="已改造",VLOOKUP($A171+1000,改造信息!$A$2:$AQ$1002,COLUMN(AA170)-4,0),VLOOKUP($A171,未改造信息!$A$2:$AQ$1002,COLUMN(AA170)-4,0))</f>
        <v>短</v>
      </c>
      <c r="AB171" s="442">
        <f>IF($H171="已改造",VLOOKUP($A171+1000,改造信息!$A$2:$AQ$1002,COLUMN(AB170)-4,0),VLOOKUP($A171,未改造信息!$A$2:$AQ$1002,COLUMN(AB170)-4,0))</f>
        <v>0</v>
      </c>
      <c r="AC171" s="442">
        <f>IF($H171="已改造",VLOOKUP($A171+1000,改造信息!$A$2:$AQ$1002,COLUMN(AC170)-4,0),VLOOKUP($A171,未改造信息!$A$2:$AQ$1002,COLUMN(AC170)-4,0))</f>
        <v>0</v>
      </c>
      <c r="AD171" s="442">
        <f>IF($H171="已改造",VLOOKUP($A171+1000,改造信息!$A$2:$AQ$1002,COLUMN(AD170)-4,0),VLOOKUP($A171,未改造信息!$A$2:$AQ$1002,COLUMN(AD170)-4,0))</f>
        <v>2</v>
      </c>
      <c r="AE171" s="446" t="str">
        <f>IF($H171="已改造",VLOOKUP($A171+1000,改造信息!$A$2:$AQ$1002,COLUMN(AE170)-4,0),VLOOKUP($A171,未改造信息!$A$2:$AQ$1002,COLUMN(AE170)-4,0))</f>
        <v>G国双联128毫米高平两用炮</v>
      </c>
      <c r="AF171" s="445" t="s">
        <v>92</v>
      </c>
      <c r="AG171" s="445" t="s">
        <v>92</v>
      </c>
      <c r="AH171" s="442">
        <f>IF($H171="已改造",VLOOKUP($A171+1000,改造信息!$A$2:$AQ$1002,COLUMN(AH170)-6,0),VLOOKUP($A171,未改造信息!$A$2:$AQ$1002,COLUMN(AH170)-6,0))</f>
        <v>10</v>
      </c>
      <c r="AI171" s="442">
        <f>IF($H171="已改造",VLOOKUP($A171+1000,改造信息!$A$2:$AQ$1002,COLUMN(AI170)-6,0),VLOOKUP($A171,未改造信息!$A$2:$AQ$1002,COLUMN(AI170)-6,0))</f>
        <v>20</v>
      </c>
      <c r="AJ171" s="442">
        <f>IF($H171="已改造",VLOOKUP($A171+1000,改造信息!$A$2:$AQ$1002,COLUMN(AJ170)-6,0),VLOOKUP($A171,未改造信息!$A$2:$AQ$1002,COLUMN(AJ170)-6,0))</f>
        <v>0.48</v>
      </c>
      <c r="AK171" s="442">
        <f>IF($H171="已改造",VLOOKUP($A171+1000,改造信息!$A$2:$AQ$1002,COLUMN(AK170)-6,0),VLOOKUP($A171,未改造信息!$A$2:$AQ$1002,COLUMN(AK170)-6,0))</f>
        <v>0.99</v>
      </c>
      <c r="AL171" s="442">
        <f>IF($H171="已改造",VLOOKUP($A171+1000,改造信息!$A$2:$AQ$1002,COLUMN(AL170)-6,0),VLOOKUP($A171,未改造信息!$A$2:$AQ$1002,COLUMN(AL170)-6,0))</f>
        <v>0.5</v>
      </c>
      <c r="AM171" s="445" t="s">
        <v>92</v>
      </c>
      <c r="AN171" s="445" t="s">
        <v>92</v>
      </c>
      <c r="AO171" s="442">
        <f>IF($H171="已改造",VLOOKUP($A171+1000,改造信息!$A$2:$AQ$1002,COLUMN(AO170)-8,0),VLOOKUP($A171,未改造信息!$A$2:$AQ$1002,COLUMN(AO170)-8,0))</f>
        <v>4</v>
      </c>
      <c r="AP171" s="442">
        <f>IF($H171="已改造",VLOOKUP($A171+1000,改造信息!$A$2:$AQ$1002,COLUMN(AP170)-8,0),VLOOKUP($A171,未改造信息!$A$2:$AQ$1002,COLUMN(AP170)-8,0))</f>
        <v>8</v>
      </c>
      <c r="AQ171" s="442">
        <f>IF($H171="已改造",VLOOKUP($A171+1000,改造信息!$A$2:$AQ$1002,COLUMN(AQ170)-8,0),VLOOKUP($A171,未改造信息!$A$2:$AQ$1002,COLUMN(AQ170)-8,0))</f>
        <v>6</v>
      </c>
      <c r="AR171" s="442">
        <f>IF($H171="已改造",VLOOKUP($A171+1000,改造信息!$A$2:$AQ$1002,COLUMN(AR170)-8,0),VLOOKUP($A171,未改造信息!$A$2:$AQ$1002,COLUMN(AR170)-8,0))</f>
        <v>0</v>
      </c>
      <c r="AS171" s="442">
        <f>IF($H171="已改造",VLOOKUP($A171+1000,改造信息!$A$2:$AQ$1002,COLUMN(AS170)-8,0),VLOOKUP($A171,未改造信息!$A$2:$AQ$1002,COLUMN(AS170)-8,0))</f>
        <v>0</v>
      </c>
      <c r="AT171" s="442">
        <f>IF($H171="已改造",VLOOKUP($A171+1000,改造信息!$A$2:$AQ$1002,COLUMN(AT170)-8,0),VLOOKUP($A171,未改造信息!$A$2:$AQ$1002,COLUMN(AT170)-8,0))</f>
        <v>24</v>
      </c>
      <c r="AU171" s="442">
        <f>IF($H171="已改造",VLOOKUP($A171+1000,改造信息!$A$2:$AQ$1002,COLUMN(AU170)-8,0),VLOOKUP($A171,未改造信息!$A$2:$AQ$1002,COLUMN(AU170)-8,0))</f>
        <v>13</v>
      </c>
      <c r="AV171" s="442">
        <f>IF($H171="已改造",VLOOKUP($A171+1000,改造信息!$A$2:$AQ$1002,COLUMN(AV170)-8,0),VLOOKUP($A171,未改造信息!$A$2:$AQ$1002,COLUMN(AV170)-8,0))</f>
        <v>0</v>
      </c>
      <c r="AW171" s="445" t="s">
        <v>92</v>
      </c>
      <c r="AX171" s="445" t="s">
        <v>92</v>
      </c>
      <c r="AY171" s="442">
        <f>IF($H171="已改造",VLOOKUP($A171+1000,改造信息!$A$2:$AQ$1002,COLUMN(AY170)-10,0),VLOOKUP($A171,未改造信息!$A$2:$AQ$1002,COLUMN(AY170)-10,0))</f>
        <v>0</v>
      </c>
      <c r="AZ171" s="442">
        <f>IF($H171="已改造",VLOOKUP($A171+1000,改造信息!$A$2:$AQ$1002,COLUMN(AZ170)-10,0),VLOOKUP($A171,未改造信息!$A$2:$AQ$1002,COLUMN(AZ170)-10,0))</f>
        <v>0</v>
      </c>
      <c r="BA171" s="445" t="s">
        <v>92</v>
      </c>
      <c r="BB171" s="445" t="s">
        <v>92</v>
      </c>
      <c r="BC171" s="446" t="str">
        <f>IF($H171="尚未改造",VLOOKUP($A171,未改造信息!$A$2:$AQ$1002,COLUMN(BC170)-12,0),"0")</f>
        <v>等级50|驱逐核心10|油200|弹100|钢300</v>
      </c>
      <c r="BD171" s="450">
        <f>VLOOKUP($A171,未改造信息!$A$2:$BA$1002,COLUMN(BD170)-12,0)</f>
        <v>0.0152777777777778</v>
      </c>
      <c r="BE171" s="442" t="s">
        <v>103</v>
      </c>
      <c r="BF171" s="445" t="s">
        <v>92</v>
      </c>
      <c r="BG171" s="445" t="s">
        <v>92</v>
      </c>
      <c r="BH171" s="446"/>
      <c r="BI171" s="450"/>
      <c r="BK171" s="446"/>
      <c r="BL171" s="450"/>
      <c r="BN171" s="446"/>
      <c r="BO171" s="450"/>
      <c r="BQ171" s="445" t="s">
        <v>92</v>
      </c>
      <c r="BR171" s="442"/>
      <c r="BS171" s="442"/>
      <c r="BT171" s="442"/>
      <c r="BU171" s="442"/>
      <c r="BV171" s="442"/>
    </row>
    <row r="172" spans="1:74">
      <c r="A172" s="442">
        <v>172</v>
      </c>
      <c r="B172" s="442" t="str">
        <f>IF($H172="已改造",VLOOKUP($A172+1000,改造信息!$A$2:$AQ$1002,COLUMN(B171),0),VLOOKUP($A172,未改造信息!$A$2:$AQ$1002,COLUMN(B171),0))</f>
        <v>E</v>
      </c>
      <c r="C172" s="442" t="str">
        <f>IF($H172="已改造",VLOOKUP($A172+1000,改造信息!$A$2:$AQ$1002,COLUMN(C171),0),VLOOKUP($A172,未改造信息!$A$2:$AQ$1002,COLUMN(C171),0))</f>
        <v>驱逐舰</v>
      </c>
      <c r="D172" s="442">
        <f>IF($H172="已改造",VLOOKUP($A172+1000,改造信息!$A$2:$AQ$1002,COLUMN(D171),0),VLOOKUP($A172,未改造信息!$A$2:$AQ$1002,COLUMN(D171),0))</f>
        <v>3</v>
      </c>
      <c r="E172" s="442" t="str">
        <f>IF($H172="已改造",VLOOKUP($A172+1000,改造信息!$A$2:$AQ$1002,COLUMN(E171),0),VLOOKUP($A172,未改造信息!$A$2:$AQ$1002,COLUMN(E171),0))</f>
        <v>热心</v>
      </c>
      <c r="F172" s="442" t="str">
        <f>VLOOKUP(A172,未改造信息!$A$2:$F$1000,COLUMN(F171),0)</f>
        <v>未拥有</v>
      </c>
      <c r="H172" s="442" t="str">
        <f>IF(COUNTIF(改造信息!$A$2:$A$196,A172+1000),IF(VLOOKUP(A172+1000,改造信息!$A$2:$F$502,6,0)="已拥有","已改造","尚未改造"),"未开放改造")</f>
        <v>未开放改造</v>
      </c>
      <c r="I172" s="442" t="str">
        <f t="shared" si="2"/>
        <v>仅打捞可获取</v>
      </c>
      <c r="J172" s="445" t="s">
        <v>92</v>
      </c>
      <c r="K172" s="442" t="str">
        <f>IF($H172="已改造",VLOOKUP($A172+1000,改造信息!$A$2:$AQ$1002,COLUMN(K171)-4,0),VLOOKUP($A172,未改造信息!$A$2:$AQ$1002,COLUMN(K171)-4,0))</f>
        <v>护卫舰</v>
      </c>
      <c r="L172" s="442" t="str">
        <f>IF($H172="已改造",VLOOKUP($A172+1000,改造信息!$A$2:$AQ$1002,COLUMN(L171)-4,0),VLOOKUP($A172,未改造信息!$A$2:$AQ$1002,COLUMN(L171)-4,0))</f>
        <v>小型舰</v>
      </c>
      <c r="M172" s="442">
        <f>IF($H172="已改造",VLOOKUP($A172+1000,改造信息!$A$2:$AQ$1002,COLUMN(M171)-4,0),VLOOKUP($A172,未改造信息!$A$2:$AQ$1002,COLUMN(M171)-4,0))</f>
        <v>1</v>
      </c>
      <c r="N172" s="442">
        <f>IF($H172="已改造",VLOOKUP($A172+1000,改造信息!$A$2:$AQ$1002,COLUMN(N171)-4,0),VLOOKUP($A172,未改造信息!$A$2:$AQ$1002,COLUMN(N171)-4,0))</f>
        <v>2</v>
      </c>
      <c r="O172" s="442">
        <f>IF($H172="已改造",VLOOKUP($A172+1000,改造信息!$A$2:$AQ$1002,COLUMN(O171)-4,0),VLOOKUP($A172,未改造信息!$A$2:$AQ$1002,COLUMN(O171)-4,0))</f>
        <v>14</v>
      </c>
      <c r="P172" s="442">
        <f>IF($H172="已改造",VLOOKUP($A172+1000,改造信息!$A$2:$AQ$1002,COLUMN(P171)-4,0),VLOOKUP($A172,未改造信息!$A$2:$AQ$1002,COLUMN(P171)-4,0))</f>
        <v>2</v>
      </c>
      <c r="Q172" s="442">
        <f>IF($H172="已改造",VLOOKUP($A172+1000,改造信息!$A$2:$AQ$1002,COLUMN(Q171)-4,0),VLOOKUP($A172,未改造信息!$A$2:$AQ$1002,COLUMN(Q171)-4,0))</f>
        <v>27</v>
      </c>
      <c r="R172" s="442">
        <f>IF($H172="已改造",VLOOKUP($A172+1000,改造信息!$A$2:$AQ$1002,COLUMN(R171)-4,0),VLOOKUP($A172,未改造信息!$A$2:$AQ$1002,COLUMN(R171)-4,0))</f>
        <v>21</v>
      </c>
      <c r="S172" s="442">
        <f>IF($H172="已改造",VLOOKUP($A172+1000,改造信息!$A$2:$AQ$1002,COLUMN(S171)-4,0),VLOOKUP($A172,未改造信息!$A$2:$AQ$1002,COLUMN(S171)-4,0))</f>
        <v>74</v>
      </c>
      <c r="T172" s="442">
        <f>IF($H172="已改造",VLOOKUP($A172+1000,改造信息!$A$2:$AQ$1002,COLUMN(T171)-4,0),VLOOKUP($A172,未改造信息!$A$2:$AQ$1002,COLUMN(T171)-4,0))</f>
        <v>45</v>
      </c>
      <c r="U172" s="442">
        <f>IF($H172="已改造",VLOOKUP($A172+1000,改造信息!$A$2:$AQ$1002,COLUMN(U171)-4,0),VLOOKUP($A172,未改造信息!$A$2:$AQ$1002,COLUMN(U171)-4,0))</f>
        <v>61</v>
      </c>
      <c r="V172" s="442">
        <f>IF($H172="已改造",VLOOKUP($A172+1000,改造信息!$A$2:$AQ$1002,COLUMN(V171)-4,0),VLOOKUP($A172,未改造信息!$A$2:$AQ$1002,COLUMN(V171)-4,0))</f>
        <v>17</v>
      </c>
      <c r="W172" s="442">
        <f>IF($H172="已改造",VLOOKUP($A172+1000,改造信息!$A$2:$AQ$1002,COLUMN(W171)-4,0),VLOOKUP($A172,未改造信息!$A$2:$AQ$1002,COLUMN(W171)-4,0))</f>
        <v>79</v>
      </c>
      <c r="X172" s="442">
        <f>IF($H172="已改造",VLOOKUP($A172+1000,改造信息!$A$2:$AQ$1002,COLUMN(X171)-4,0),VLOOKUP($A172,未改造信息!$A$2:$AQ$1002,COLUMN(X171)-4,0))</f>
        <v>87</v>
      </c>
      <c r="Y172" s="442">
        <f>IF($H172="已改造",VLOOKUP($A172+1000,改造信息!$A$2:$AQ$1002,COLUMN(Y171)-4,0),VLOOKUP($A172,未改造信息!$A$2:$AQ$1002,COLUMN(Y171)-4,0))</f>
        <v>10</v>
      </c>
      <c r="Z172" s="442">
        <f>IF($H172="已改造",VLOOKUP($A172+1000,改造信息!$A$2:$AQ$1002,COLUMN(Z171)-4,0),VLOOKUP($A172,未改造信息!$A$2:$AQ$1002,COLUMN(Z171)-4,0))</f>
        <v>35</v>
      </c>
      <c r="AA172" s="442" t="str">
        <f>IF($H172="已改造",VLOOKUP($A172+1000,改造信息!$A$2:$AQ$1002,COLUMN(AA171)-4,0),VLOOKUP($A172,未改造信息!$A$2:$AQ$1002,COLUMN(AA171)-4,0))</f>
        <v>短</v>
      </c>
      <c r="AB172" s="442">
        <f>IF($H172="已改造",VLOOKUP($A172+1000,改造信息!$A$2:$AQ$1002,COLUMN(AB171)-4,0),VLOOKUP($A172,未改造信息!$A$2:$AQ$1002,COLUMN(AB171)-4,0))</f>
        <v>0</v>
      </c>
      <c r="AC172" s="442">
        <f>IF($H172="已改造",VLOOKUP($A172+1000,改造信息!$A$2:$AQ$1002,COLUMN(AC171)-4,0),VLOOKUP($A172,未改造信息!$A$2:$AQ$1002,COLUMN(AC171)-4,0))</f>
        <v>0</v>
      </c>
      <c r="AD172" s="442">
        <f>IF($H172="已改造",VLOOKUP($A172+1000,改造信息!$A$2:$AQ$1002,COLUMN(AD171)-4,0),VLOOKUP($A172,未改造信息!$A$2:$AQ$1002,COLUMN(AD171)-4,0))</f>
        <v>2</v>
      </c>
      <c r="AE172" s="446" t="str">
        <f>IF($H172="已改造",VLOOKUP($A172+1000,改造信息!$A$2:$AQ$1002,COLUMN(AE171)-4,0),VLOOKUP($A172,未改造信息!$A$2:$AQ$1002,COLUMN(AE171)-4,0))</f>
        <v>四联533毫米鱼雷</v>
      </c>
      <c r="AF172" s="445" t="s">
        <v>92</v>
      </c>
      <c r="AG172" s="445" t="s">
        <v>92</v>
      </c>
      <c r="AH172" s="442">
        <f>IF($H172="已改造",VLOOKUP($A172+1000,改造信息!$A$2:$AQ$1002,COLUMN(AH171)-6,0),VLOOKUP($A172,未改造信息!$A$2:$AQ$1002,COLUMN(AH171)-6,0))</f>
        <v>10</v>
      </c>
      <c r="AI172" s="442">
        <f>IF($H172="已改造",VLOOKUP($A172+1000,改造信息!$A$2:$AQ$1002,COLUMN(AI171)-6,0),VLOOKUP($A172,未改造信息!$A$2:$AQ$1002,COLUMN(AI171)-6,0))</f>
        <v>25</v>
      </c>
      <c r="AJ172" s="442">
        <f>IF($H172="已改造",VLOOKUP($A172+1000,改造信息!$A$2:$AQ$1002,COLUMN(AJ171)-6,0),VLOOKUP($A172,未改造信息!$A$2:$AQ$1002,COLUMN(AJ171)-6,0))</f>
        <v>0.48</v>
      </c>
      <c r="AK172" s="442">
        <f>IF($H172="已改造",VLOOKUP($A172+1000,改造信息!$A$2:$AQ$1002,COLUMN(AK171)-6,0),VLOOKUP($A172,未改造信息!$A$2:$AQ$1002,COLUMN(AK171)-6,0))</f>
        <v>0.9</v>
      </c>
      <c r="AL172" s="442">
        <f>IF($H172="已改造",VLOOKUP($A172+1000,改造信息!$A$2:$AQ$1002,COLUMN(AL171)-6,0),VLOOKUP($A172,未改造信息!$A$2:$AQ$1002,COLUMN(AL171)-6,0))</f>
        <v>0.5</v>
      </c>
      <c r="AM172" s="445" t="s">
        <v>92</v>
      </c>
      <c r="AN172" s="445" t="s">
        <v>92</v>
      </c>
      <c r="AO172" s="442">
        <f>IF($H172="已改造",VLOOKUP($A172+1000,改造信息!$A$2:$AQ$1002,COLUMN(AO171)-8,0),VLOOKUP($A172,未改造信息!$A$2:$AQ$1002,COLUMN(AO171)-8,0))</f>
        <v>4</v>
      </c>
      <c r="AP172" s="442">
        <f>IF($H172="已改造",VLOOKUP($A172+1000,改造信息!$A$2:$AQ$1002,COLUMN(AP171)-8,0),VLOOKUP($A172,未改造信息!$A$2:$AQ$1002,COLUMN(AP171)-8,0))</f>
        <v>8</v>
      </c>
      <c r="AQ172" s="442">
        <f>IF($H172="已改造",VLOOKUP($A172+1000,改造信息!$A$2:$AQ$1002,COLUMN(AQ171)-8,0),VLOOKUP($A172,未改造信息!$A$2:$AQ$1002,COLUMN(AQ171)-8,0))</f>
        <v>6</v>
      </c>
      <c r="AR172" s="442">
        <f>IF($H172="已改造",VLOOKUP($A172+1000,改造信息!$A$2:$AQ$1002,COLUMN(AR171)-8,0),VLOOKUP($A172,未改造信息!$A$2:$AQ$1002,COLUMN(AR171)-8,0))</f>
        <v>0</v>
      </c>
      <c r="AS172" s="442">
        <f>IF($H172="已改造",VLOOKUP($A172+1000,改造信息!$A$2:$AQ$1002,COLUMN(AS171)-8,0),VLOOKUP($A172,未改造信息!$A$2:$AQ$1002,COLUMN(AS171)-8,0))</f>
        <v>3</v>
      </c>
      <c r="AT172" s="442">
        <f>IF($H172="已改造",VLOOKUP($A172+1000,改造信息!$A$2:$AQ$1002,COLUMN(AT171)-8,0),VLOOKUP($A172,未改造信息!$A$2:$AQ$1002,COLUMN(AT171)-8,0))</f>
        <v>24</v>
      </c>
      <c r="AU172" s="442">
        <f>IF($H172="已改造",VLOOKUP($A172+1000,改造信息!$A$2:$AQ$1002,COLUMN(AU171)-8,0),VLOOKUP($A172,未改造信息!$A$2:$AQ$1002,COLUMN(AU171)-8,0))</f>
        <v>6</v>
      </c>
      <c r="AV172" s="442">
        <f>IF($H172="已改造",VLOOKUP($A172+1000,改造信息!$A$2:$AQ$1002,COLUMN(AV171)-8,0),VLOOKUP($A172,未改造信息!$A$2:$AQ$1002,COLUMN(AV171)-8,0))</f>
        <v>0</v>
      </c>
      <c r="AW172" s="445" t="s">
        <v>92</v>
      </c>
      <c r="AX172" s="445" t="s">
        <v>92</v>
      </c>
      <c r="AY172" s="442">
        <f>IF($H172="已改造",VLOOKUP($A172+1000,改造信息!$A$2:$AQ$1002,COLUMN(AY171)-10,0),VLOOKUP($A172,未改造信息!$A$2:$AQ$1002,COLUMN(AY171)-10,0))</f>
        <v>0</v>
      </c>
      <c r="AZ172" s="442">
        <f>IF($H172="已改造",VLOOKUP($A172+1000,改造信息!$A$2:$AQ$1002,COLUMN(AZ171)-10,0),VLOOKUP($A172,未改造信息!$A$2:$AQ$1002,COLUMN(AZ171)-10,0))</f>
        <v>0</v>
      </c>
      <c r="BA172" s="445" t="s">
        <v>92</v>
      </c>
      <c r="BB172" s="445" t="s">
        <v>92</v>
      </c>
      <c r="BC172" s="442" t="str">
        <f>IF($H172="尚未改造",VLOOKUP($A172,未改造信息!$A$2:$AQ$1002,COLUMN(BC171)-12,0),"0")</f>
        <v>0</v>
      </c>
      <c r="BD172" s="442">
        <f>VLOOKUP($A172,未改造信息!$A$2:$BA$1002,COLUMN(BD171)-12,0)</f>
        <v>0</v>
      </c>
      <c r="BE172" s="442" t="s">
        <v>94</v>
      </c>
      <c r="BF172" s="445" t="s">
        <v>92</v>
      </c>
      <c r="BG172" s="445" t="s">
        <v>92</v>
      </c>
      <c r="BH172" s="442"/>
      <c r="BI172" s="442"/>
      <c r="BK172" s="442"/>
      <c r="BL172" s="442"/>
      <c r="BN172" s="442"/>
      <c r="BO172" s="442"/>
      <c r="BQ172" s="445" t="s">
        <v>92</v>
      </c>
      <c r="BR172" s="442"/>
      <c r="BS172" s="442"/>
      <c r="BT172" s="442"/>
      <c r="BU172" s="442"/>
      <c r="BV172" s="442"/>
    </row>
    <row r="173" spans="1:74">
      <c r="A173" s="442">
        <v>173</v>
      </c>
      <c r="B173" s="442" t="str">
        <f>IF($H173="已改造",VLOOKUP($A173+1000,改造信息!$A$2:$AQ$1002,COLUMN(B172),0),VLOOKUP($A173,未改造信息!$A$2:$AQ$1002,COLUMN(B172),0))</f>
        <v>E</v>
      </c>
      <c r="C173" s="442" t="str">
        <f>IF($H173="已改造",VLOOKUP($A173+1000,改造信息!$A$2:$AQ$1002,COLUMN(C172),0),VLOOKUP($A173,未改造信息!$A$2:$AQ$1002,COLUMN(C172),0))</f>
        <v>驱逐舰</v>
      </c>
      <c r="D173" s="442">
        <f>IF($H173="已改造",VLOOKUP($A173+1000,改造信息!$A$2:$AQ$1002,COLUMN(D172),0),VLOOKUP($A173,未改造信息!$A$2:$AQ$1002,COLUMN(D172),0))</f>
        <v>3</v>
      </c>
      <c r="E173" s="442" t="str">
        <f>IF($H173="已改造",VLOOKUP($A173+1000,改造信息!$A$2:$AQ$1002,COLUMN(E172),0),VLOOKUP($A173,未改造信息!$A$2:$AQ$1002,COLUMN(E172),0))</f>
        <v>阿卡司塔</v>
      </c>
      <c r="F173" s="442" t="str">
        <f>VLOOKUP(A173,未改造信息!$A$2:$F$1000,COLUMN(F172),0)</f>
        <v>未拥有</v>
      </c>
      <c r="H173" s="442" t="str">
        <f>IF(COUNTIF(改造信息!$A$2:$A$196,A173+1000),IF(VLOOKUP(A173+1000,改造信息!$A$2:$F$502,6,0)="已拥有","已改造","尚未改造"),"未开放改造")</f>
        <v>未开放改造</v>
      </c>
      <c r="I173" s="442" t="str">
        <f t="shared" si="2"/>
        <v>仅打捞可获取</v>
      </c>
      <c r="J173" s="445" t="s">
        <v>92</v>
      </c>
      <c r="K173" s="442" t="str">
        <f>IF($H173="已改造",VLOOKUP($A173+1000,改造信息!$A$2:$AQ$1002,COLUMN(K172)-4,0),VLOOKUP($A173,未改造信息!$A$2:$AQ$1002,COLUMN(K172)-4,0))</f>
        <v>护卫舰</v>
      </c>
      <c r="L173" s="442" t="str">
        <f>IF($H173="已改造",VLOOKUP($A173+1000,改造信息!$A$2:$AQ$1002,COLUMN(L172)-4,0),VLOOKUP($A173,未改造信息!$A$2:$AQ$1002,COLUMN(L172)-4,0))</f>
        <v>小型舰</v>
      </c>
      <c r="M173" s="442">
        <f>IF($H173="已改造",VLOOKUP($A173+1000,改造信息!$A$2:$AQ$1002,COLUMN(M172)-4,0),VLOOKUP($A173,未改造信息!$A$2:$AQ$1002,COLUMN(M172)-4,0))</f>
        <v>1</v>
      </c>
      <c r="N173" s="442">
        <f>IF($H173="已改造",VLOOKUP($A173+1000,改造信息!$A$2:$AQ$1002,COLUMN(N172)-4,0),VLOOKUP($A173,未改造信息!$A$2:$AQ$1002,COLUMN(N172)-4,0))</f>
        <v>2</v>
      </c>
      <c r="O173" s="442">
        <f>IF($H173="已改造",VLOOKUP($A173+1000,改造信息!$A$2:$AQ$1002,COLUMN(O172)-4,0),VLOOKUP($A173,未改造信息!$A$2:$AQ$1002,COLUMN(O172)-4,0))</f>
        <v>14</v>
      </c>
      <c r="P173" s="442">
        <f>IF($H173="已改造",VLOOKUP($A173+1000,改造信息!$A$2:$AQ$1002,COLUMN(P172)-4,0),VLOOKUP($A173,未改造信息!$A$2:$AQ$1002,COLUMN(P172)-4,0))</f>
        <v>2</v>
      </c>
      <c r="Q173" s="442">
        <f>IF($H173="已改造",VLOOKUP($A173+1000,改造信息!$A$2:$AQ$1002,COLUMN(Q172)-4,0),VLOOKUP($A173,未改造信息!$A$2:$AQ$1002,COLUMN(Q172)-4,0))</f>
        <v>27</v>
      </c>
      <c r="R173" s="442">
        <f>IF($H173="已改造",VLOOKUP($A173+1000,改造信息!$A$2:$AQ$1002,COLUMN(R172)-4,0),VLOOKUP($A173,未改造信息!$A$2:$AQ$1002,COLUMN(R172)-4,0))</f>
        <v>21</v>
      </c>
      <c r="S173" s="442">
        <f>IF($H173="已改造",VLOOKUP($A173+1000,改造信息!$A$2:$AQ$1002,COLUMN(S172)-4,0),VLOOKUP($A173,未改造信息!$A$2:$AQ$1002,COLUMN(S172)-4,0))</f>
        <v>76</v>
      </c>
      <c r="T173" s="442">
        <f>IF($H173="已改造",VLOOKUP($A173+1000,改造信息!$A$2:$AQ$1002,COLUMN(T172)-4,0),VLOOKUP($A173,未改造信息!$A$2:$AQ$1002,COLUMN(T172)-4,0))</f>
        <v>45</v>
      </c>
      <c r="U173" s="442">
        <f>IF($H173="已改造",VLOOKUP($A173+1000,改造信息!$A$2:$AQ$1002,COLUMN(U172)-4,0),VLOOKUP($A173,未改造信息!$A$2:$AQ$1002,COLUMN(U172)-4,0))</f>
        <v>61</v>
      </c>
      <c r="V173" s="442">
        <f>IF($H173="已改造",VLOOKUP($A173+1000,改造信息!$A$2:$AQ$1002,COLUMN(V172)-4,0),VLOOKUP($A173,未改造信息!$A$2:$AQ$1002,COLUMN(V172)-4,0))</f>
        <v>17</v>
      </c>
      <c r="W173" s="442">
        <f>IF($H173="已改造",VLOOKUP($A173+1000,改造信息!$A$2:$AQ$1002,COLUMN(W172)-4,0),VLOOKUP($A173,未改造信息!$A$2:$AQ$1002,COLUMN(W172)-4,0))</f>
        <v>79</v>
      </c>
      <c r="X173" s="442">
        <f>IF($H173="已改造",VLOOKUP($A173+1000,改造信息!$A$2:$AQ$1002,COLUMN(X172)-4,0),VLOOKUP($A173,未改造信息!$A$2:$AQ$1002,COLUMN(X172)-4,0))</f>
        <v>87</v>
      </c>
      <c r="Y173" s="442">
        <f>IF($H173="已改造",VLOOKUP($A173+1000,改造信息!$A$2:$AQ$1002,COLUMN(Y172)-4,0),VLOOKUP($A173,未改造信息!$A$2:$AQ$1002,COLUMN(Y172)-4,0))</f>
        <v>10</v>
      </c>
      <c r="Z173" s="442">
        <f>IF($H173="已改造",VLOOKUP($A173+1000,改造信息!$A$2:$AQ$1002,COLUMN(Z172)-4,0),VLOOKUP($A173,未改造信息!$A$2:$AQ$1002,COLUMN(Z172)-4,0))</f>
        <v>35</v>
      </c>
      <c r="AA173" s="442" t="str">
        <f>IF($H173="已改造",VLOOKUP($A173+1000,改造信息!$A$2:$AQ$1002,COLUMN(AA172)-4,0),VLOOKUP($A173,未改造信息!$A$2:$AQ$1002,COLUMN(AA172)-4,0))</f>
        <v>短</v>
      </c>
      <c r="AB173" s="442">
        <f>IF($H173="已改造",VLOOKUP($A173+1000,改造信息!$A$2:$AQ$1002,COLUMN(AB172)-4,0),VLOOKUP($A173,未改造信息!$A$2:$AQ$1002,COLUMN(AB172)-4,0))</f>
        <v>0</v>
      </c>
      <c r="AC173" s="442">
        <f>IF($H173="已改造",VLOOKUP($A173+1000,改造信息!$A$2:$AQ$1002,COLUMN(AC172)-4,0),VLOOKUP($A173,未改造信息!$A$2:$AQ$1002,COLUMN(AC172)-4,0))</f>
        <v>0</v>
      </c>
      <c r="AD173" s="442">
        <f>IF($H173="已改造",VLOOKUP($A173+1000,改造信息!$A$2:$AQ$1002,COLUMN(AD172)-4,0),VLOOKUP($A173,未改造信息!$A$2:$AQ$1002,COLUMN(AD172)-4,0))</f>
        <v>2</v>
      </c>
      <c r="AE173" s="446" t="str">
        <f>IF($H173="已改造",VLOOKUP($A173+1000,改造信息!$A$2:$AQ$1002,COLUMN(AE172)-4,0),VLOOKUP($A173,未改造信息!$A$2:$AQ$1002,COLUMN(AE172)-4,0))</f>
        <v>四联533毫米鱼雷</v>
      </c>
      <c r="AF173" s="445" t="s">
        <v>92</v>
      </c>
      <c r="AG173" s="445" t="s">
        <v>92</v>
      </c>
      <c r="AH173" s="442">
        <f>IF($H173="已改造",VLOOKUP($A173+1000,改造信息!$A$2:$AQ$1002,COLUMN(AH172)-6,0),VLOOKUP($A173,未改造信息!$A$2:$AQ$1002,COLUMN(AH172)-6,0))</f>
        <v>10</v>
      </c>
      <c r="AI173" s="442">
        <f>IF($H173="已改造",VLOOKUP($A173+1000,改造信息!$A$2:$AQ$1002,COLUMN(AI172)-6,0),VLOOKUP($A173,未改造信息!$A$2:$AQ$1002,COLUMN(AI172)-6,0))</f>
        <v>25</v>
      </c>
      <c r="AJ173" s="442">
        <f>IF($H173="已改造",VLOOKUP($A173+1000,改造信息!$A$2:$AQ$1002,COLUMN(AJ172)-6,0),VLOOKUP($A173,未改造信息!$A$2:$AQ$1002,COLUMN(AJ172)-6,0))</f>
        <v>0.48</v>
      </c>
      <c r="AK173" s="442">
        <f>IF($H173="已改造",VLOOKUP($A173+1000,改造信息!$A$2:$AQ$1002,COLUMN(AK172)-6,0),VLOOKUP($A173,未改造信息!$A$2:$AQ$1002,COLUMN(AK172)-6,0))</f>
        <v>0.9</v>
      </c>
      <c r="AL173" s="442">
        <f>IF($H173="已改造",VLOOKUP($A173+1000,改造信息!$A$2:$AQ$1002,COLUMN(AL172)-6,0),VLOOKUP($A173,未改造信息!$A$2:$AQ$1002,COLUMN(AL172)-6,0))</f>
        <v>0.5</v>
      </c>
      <c r="AM173" s="445" t="s">
        <v>92</v>
      </c>
      <c r="AN173" s="445" t="s">
        <v>92</v>
      </c>
      <c r="AO173" s="442">
        <f>IF($H173="已改造",VLOOKUP($A173+1000,改造信息!$A$2:$AQ$1002,COLUMN(AO172)-8,0),VLOOKUP($A173,未改造信息!$A$2:$AQ$1002,COLUMN(AO172)-8,0))</f>
        <v>4</v>
      </c>
      <c r="AP173" s="442">
        <f>IF($H173="已改造",VLOOKUP($A173+1000,改造信息!$A$2:$AQ$1002,COLUMN(AP172)-8,0),VLOOKUP($A173,未改造信息!$A$2:$AQ$1002,COLUMN(AP172)-8,0))</f>
        <v>8</v>
      </c>
      <c r="AQ173" s="442">
        <f>IF($H173="已改造",VLOOKUP($A173+1000,改造信息!$A$2:$AQ$1002,COLUMN(AQ172)-8,0),VLOOKUP($A173,未改造信息!$A$2:$AQ$1002,COLUMN(AQ172)-8,0))</f>
        <v>6</v>
      </c>
      <c r="AR173" s="442">
        <f>IF($H173="已改造",VLOOKUP($A173+1000,改造信息!$A$2:$AQ$1002,COLUMN(AR172)-8,0),VLOOKUP($A173,未改造信息!$A$2:$AQ$1002,COLUMN(AR172)-8,0))</f>
        <v>0</v>
      </c>
      <c r="AS173" s="442">
        <f>IF($H173="已改造",VLOOKUP($A173+1000,改造信息!$A$2:$AQ$1002,COLUMN(AS172)-8,0),VLOOKUP($A173,未改造信息!$A$2:$AQ$1002,COLUMN(AS172)-8,0))</f>
        <v>3</v>
      </c>
      <c r="AT173" s="442">
        <f>IF($H173="已改造",VLOOKUP($A173+1000,改造信息!$A$2:$AQ$1002,COLUMN(AT172)-8,0),VLOOKUP($A173,未改造信息!$A$2:$AQ$1002,COLUMN(AT172)-8,0))</f>
        <v>26</v>
      </c>
      <c r="AU173" s="442">
        <f>IF($H173="已改造",VLOOKUP($A173+1000,改造信息!$A$2:$AQ$1002,COLUMN(AU172)-8,0),VLOOKUP($A173,未改造信息!$A$2:$AQ$1002,COLUMN(AU172)-8,0))</f>
        <v>6</v>
      </c>
      <c r="AV173" s="442">
        <f>IF($H173="已改造",VLOOKUP($A173+1000,改造信息!$A$2:$AQ$1002,COLUMN(AV172)-8,0),VLOOKUP($A173,未改造信息!$A$2:$AQ$1002,COLUMN(AV172)-8,0))</f>
        <v>0</v>
      </c>
      <c r="AW173" s="445" t="s">
        <v>92</v>
      </c>
      <c r="AX173" s="445" t="s">
        <v>92</v>
      </c>
      <c r="AY173" s="442">
        <f>IF($H173="已改造",VLOOKUP($A173+1000,改造信息!$A$2:$AQ$1002,COLUMN(AY172)-10,0),VLOOKUP($A173,未改造信息!$A$2:$AQ$1002,COLUMN(AY172)-10,0))</f>
        <v>0</v>
      </c>
      <c r="AZ173" s="442">
        <f>IF($H173="已改造",VLOOKUP($A173+1000,改造信息!$A$2:$AQ$1002,COLUMN(AZ172)-10,0),VLOOKUP($A173,未改造信息!$A$2:$AQ$1002,COLUMN(AZ172)-10,0))</f>
        <v>0</v>
      </c>
      <c r="BA173" s="445" t="s">
        <v>92</v>
      </c>
      <c r="BB173" s="445" t="s">
        <v>92</v>
      </c>
      <c r="BC173" s="442" t="str">
        <f>IF($H173="尚未改造",VLOOKUP($A173,未改造信息!$A$2:$AQ$1002,COLUMN(BC172)-12,0),"0")</f>
        <v>0</v>
      </c>
      <c r="BD173" s="442">
        <f>VLOOKUP($A173,未改造信息!$A$2:$BA$1002,COLUMN(BD172)-12,0)</f>
        <v>0</v>
      </c>
      <c r="BE173" s="442" t="s">
        <v>94</v>
      </c>
      <c r="BF173" s="445" t="s">
        <v>92</v>
      </c>
      <c r="BG173" s="445" t="s">
        <v>92</v>
      </c>
      <c r="BH173" s="442"/>
      <c r="BI173" s="442"/>
      <c r="BK173" s="442"/>
      <c r="BL173" s="442"/>
      <c r="BN173" s="442"/>
      <c r="BO173" s="442"/>
      <c r="BQ173" s="445" t="s">
        <v>92</v>
      </c>
      <c r="BR173" s="442"/>
      <c r="BS173" s="442"/>
      <c r="BT173" s="442"/>
      <c r="BU173" s="442"/>
      <c r="BV173" s="442"/>
    </row>
    <row r="174" spans="1:74">
      <c r="A174" s="442">
        <v>174</v>
      </c>
      <c r="B174" s="442" t="str">
        <f>IF($H174="已改造",VLOOKUP($A174+1000,改造信息!$A$2:$AQ$1002,COLUMN(B173),0),VLOOKUP($A174,未改造信息!$A$2:$AQ$1002,COLUMN(B173),0))</f>
        <v>E</v>
      </c>
      <c r="C174" s="442" t="str">
        <f>IF($H174="已改造",VLOOKUP($A174+1000,改造信息!$A$2:$AQ$1002,COLUMN(C173),0),VLOOKUP($A174,未改造信息!$A$2:$AQ$1002,COLUMN(C173),0))</f>
        <v>驱逐舰</v>
      </c>
      <c r="D174" s="442">
        <f>IF($H174="已改造",VLOOKUP($A174+1000,改造信息!$A$2:$AQ$1002,COLUMN(D173),0),VLOOKUP($A174,未改造信息!$A$2:$AQ$1002,COLUMN(D173),0))</f>
        <v>4</v>
      </c>
      <c r="E174" s="442" t="str">
        <f>IF($H174="已改造",VLOOKUP($A174+1000,改造信息!$A$2:$AQ$1002,COLUMN(E173),0),VLOOKUP($A174,未改造信息!$A$2:$AQ$1002,COLUMN(E173),0))</f>
        <v>索玛雷兹</v>
      </c>
      <c r="F174" s="442" t="str">
        <f>VLOOKUP(A174,未改造信息!$A$2:$F$1000,COLUMN(F173),0)</f>
        <v>未拥有</v>
      </c>
      <c r="H174" s="442" t="str">
        <f>IF(COUNTIF(改造信息!$A$2:$A$196,A174+1000),IF(VLOOKUP(A174+1000,改造信息!$A$2:$F$502,6,0)="已拥有","已改造","尚未改造"),"未开放改造")</f>
        <v>未开放改造</v>
      </c>
      <c r="I174" s="442" t="str">
        <f t="shared" si="2"/>
        <v>仅打捞可获取</v>
      </c>
      <c r="J174" s="445" t="s">
        <v>92</v>
      </c>
      <c r="K174" s="442" t="str">
        <f>IF($H174="已改造",VLOOKUP($A174+1000,改造信息!$A$2:$AQ$1002,COLUMN(K173)-4,0),VLOOKUP($A174,未改造信息!$A$2:$AQ$1002,COLUMN(K173)-4,0))</f>
        <v>护卫舰</v>
      </c>
      <c r="L174" s="442" t="str">
        <f>IF($H174="已改造",VLOOKUP($A174+1000,改造信息!$A$2:$AQ$1002,COLUMN(L173)-4,0),VLOOKUP($A174,未改造信息!$A$2:$AQ$1002,COLUMN(L173)-4,0))</f>
        <v>小型舰</v>
      </c>
      <c r="M174" s="442">
        <f>IF($H174="已改造",VLOOKUP($A174+1000,改造信息!$A$2:$AQ$1002,COLUMN(M173)-4,0),VLOOKUP($A174,未改造信息!$A$2:$AQ$1002,COLUMN(M173)-4,0))</f>
        <v>1</v>
      </c>
      <c r="N174" s="442">
        <f>IF($H174="已改造",VLOOKUP($A174+1000,改造信息!$A$2:$AQ$1002,COLUMN(N173)-4,0),VLOOKUP($A174,未改造信息!$A$2:$AQ$1002,COLUMN(N173)-4,0))</f>
        <v>2</v>
      </c>
      <c r="O174" s="442">
        <f>IF($H174="已改造",VLOOKUP($A174+1000,改造信息!$A$2:$AQ$1002,COLUMN(O173)-4,0),VLOOKUP($A174,未改造信息!$A$2:$AQ$1002,COLUMN(O173)-4,0))</f>
        <v>14</v>
      </c>
      <c r="P174" s="442">
        <f>IF($H174="已改造",VLOOKUP($A174+1000,改造信息!$A$2:$AQ$1002,COLUMN(P173)-4,0),VLOOKUP($A174,未改造信息!$A$2:$AQ$1002,COLUMN(P173)-4,0))</f>
        <v>2</v>
      </c>
      <c r="Q174" s="442">
        <f>IF($H174="已改造",VLOOKUP($A174+1000,改造信息!$A$2:$AQ$1002,COLUMN(Q173)-4,0),VLOOKUP($A174,未改造信息!$A$2:$AQ$1002,COLUMN(Q173)-4,0))</f>
        <v>28</v>
      </c>
      <c r="R174" s="442">
        <f>IF($H174="已改造",VLOOKUP($A174+1000,改造信息!$A$2:$AQ$1002,COLUMN(R173)-4,0),VLOOKUP($A174,未改造信息!$A$2:$AQ$1002,COLUMN(R173)-4,0))</f>
        <v>22</v>
      </c>
      <c r="S174" s="442">
        <f>IF($H174="已改造",VLOOKUP($A174+1000,改造信息!$A$2:$AQ$1002,COLUMN(S173)-4,0),VLOOKUP($A174,未改造信息!$A$2:$AQ$1002,COLUMN(S173)-4,0))</f>
        <v>72</v>
      </c>
      <c r="T174" s="442">
        <f>IF($H174="已改造",VLOOKUP($A174+1000,改造信息!$A$2:$AQ$1002,COLUMN(T173)-4,0),VLOOKUP($A174,未改造信息!$A$2:$AQ$1002,COLUMN(T173)-4,0))</f>
        <v>52</v>
      </c>
      <c r="U174" s="442">
        <f>IF($H174="已改造",VLOOKUP($A174+1000,改造信息!$A$2:$AQ$1002,COLUMN(U173)-4,0),VLOOKUP($A174,未改造信息!$A$2:$AQ$1002,COLUMN(U173)-4,0))</f>
        <v>63</v>
      </c>
      <c r="V174" s="442">
        <f>IF($H174="已改造",VLOOKUP($A174+1000,改造信息!$A$2:$AQ$1002,COLUMN(V173)-4,0),VLOOKUP($A174,未改造信息!$A$2:$AQ$1002,COLUMN(V173)-4,0))</f>
        <v>16</v>
      </c>
      <c r="W174" s="442">
        <f>IF($H174="已改造",VLOOKUP($A174+1000,改造信息!$A$2:$AQ$1002,COLUMN(W173)-4,0),VLOOKUP($A174,未改造信息!$A$2:$AQ$1002,COLUMN(W173)-4,0))</f>
        <v>80</v>
      </c>
      <c r="X174" s="442">
        <f>IF($H174="已改造",VLOOKUP($A174+1000,改造信息!$A$2:$AQ$1002,COLUMN(X173)-4,0),VLOOKUP($A174,未改造信息!$A$2:$AQ$1002,COLUMN(X173)-4,0))</f>
        <v>88</v>
      </c>
      <c r="Y174" s="442">
        <f>IF($H174="已改造",VLOOKUP($A174+1000,改造信息!$A$2:$AQ$1002,COLUMN(Y173)-4,0),VLOOKUP($A174,未改造信息!$A$2:$AQ$1002,COLUMN(Y173)-4,0))</f>
        <v>25</v>
      </c>
      <c r="Z174" s="442">
        <f>IF($H174="已改造",VLOOKUP($A174+1000,改造信息!$A$2:$AQ$1002,COLUMN(Z173)-4,0),VLOOKUP($A174,未改造信息!$A$2:$AQ$1002,COLUMN(Z173)-4,0))</f>
        <v>36</v>
      </c>
      <c r="AA174" s="442" t="str">
        <f>IF($H174="已改造",VLOOKUP($A174+1000,改造信息!$A$2:$AQ$1002,COLUMN(AA173)-4,0),VLOOKUP($A174,未改造信息!$A$2:$AQ$1002,COLUMN(AA173)-4,0))</f>
        <v>短</v>
      </c>
      <c r="AB174" s="442">
        <f>IF($H174="已改造",VLOOKUP($A174+1000,改造信息!$A$2:$AQ$1002,COLUMN(AB173)-4,0),VLOOKUP($A174,未改造信息!$A$2:$AQ$1002,COLUMN(AB173)-4,0))</f>
        <v>0</v>
      </c>
      <c r="AC174" s="442">
        <f>IF($H174="已改造",VLOOKUP($A174+1000,改造信息!$A$2:$AQ$1002,COLUMN(AC173)-4,0),VLOOKUP($A174,未改造信息!$A$2:$AQ$1002,COLUMN(AC173)-4,0))</f>
        <v>0</v>
      </c>
      <c r="AD174" s="442">
        <f>IF($H174="已改造",VLOOKUP($A174+1000,改造信息!$A$2:$AQ$1002,COLUMN(AD173)-4,0),VLOOKUP($A174,未改造信息!$A$2:$AQ$1002,COLUMN(AD173)-4,0))</f>
        <v>2</v>
      </c>
      <c r="AE174" s="446" t="str">
        <f>IF($H174="已改造",VLOOKUP($A174+1000,改造信息!$A$2:$AQ$1002,COLUMN(AE173)-4,0),VLOOKUP($A174,未改造信息!$A$2:$AQ$1002,COLUMN(AE173)-4,0))</f>
        <v>E国双联4.7英寸炮</v>
      </c>
      <c r="AF174" s="445" t="s">
        <v>92</v>
      </c>
      <c r="AG174" s="445" t="s">
        <v>92</v>
      </c>
      <c r="AH174" s="442">
        <f>IF($H174="已改造",VLOOKUP($A174+1000,改造信息!$A$2:$AQ$1002,COLUMN(AH173)-6,0),VLOOKUP($A174,未改造信息!$A$2:$AQ$1002,COLUMN(AH173)-6,0))</f>
        <v>10</v>
      </c>
      <c r="AI174" s="442">
        <f>IF($H174="已改造",VLOOKUP($A174+1000,改造信息!$A$2:$AQ$1002,COLUMN(AI173)-6,0),VLOOKUP($A174,未改造信息!$A$2:$AQ$1002,COLUMN(AI173)-6,0))</f>
        <v>25</v>
      </c>
      <c r="AJ174" s="442">
        <f>IF($H174="已改造",VLOOKUP($A174+1000,改造信息!$A$2:$AQ$1002,COLUMN(AJ173)-6,0),VLOOKUP($A174,未改造信息!$A$2:$AQ$1002,COLUMN(AJ173)-6,0))</f>
        <v>0.48</v>
      </c>
      <c r="AK174" s="442">
        <f>IF($H174="已改造",VLOOKUP($A174+1000,改造信息!$A$2:$AQ$1002,COLUMN(AK173)-6,0),VLOOKUP($A174,未改造信息!$A$2:$AQ$1002,COLUMN(AK173)-6,0))</f>
        <v>0.9</v>
      </c>
      <c r="AL174" s="442">
        <f>IF($H174="已改造",VLOOKUP($A174+1000,改造信息!$A$2:$AQ$1002,COLUMN(AL173)-6,0),VLOOKUP($A174,未改造信息!$A$2:$AQ$1002,COLUMN(AL173)-6,0))</f>
        <v>0.5</v>
      </c>
      <c r="AM174" s="445" t="s">
        <v>92</v>
      </c>
      <c r="AN174" s="445" t="s">
        <v>92</v>
      </c>
      <c r="AO174" s="442">
        <f>IF($H174="已改造",VLOOKUP($A174+1000,改造信息!$A$2:$AQ$1002,COLUMN(AO173)-8,0),VLOOKUP($A174,未改造信息!$A$2:$AQ$1002,COLUMN(AO173)-8,0))</f>
        <v>4</v>
      </c>
      <c r="AP174" s="442">
        <f>IF($H174="已改造",VLOOKUP($A174+1000,改造信息!$A$2:$AQ$1002,COLUMN(AP173)-8,0),VLOOKUP($A174,未改造信息!$A$2:$AQ$1002,COLUMN(AP173)-8,0))</f>
        <v>8</v>
      </c>
      <c r="AQ174" s="442">
        <f>IF($H174="已改造",VLOOKUP($A174+1000,改造信息!$A$2:$AQ$1002,COLUMN(AQ173)-8,0),VLOOKUP($A174,未改造信息!$A$2:$AQ$1002,COLUMN(AQ173)-8,0))</f>
        <v>6</v>
      </c>
      <c r="AR174" s="442">
        <f>IF($H174="已改造",VLOOKUP($A174+1000,改造信息!$A$2:$AQ$1002,COLUMN(AR173)-8,0),VLOOKUP($A174,未改造信息!$A$2:$AQ$1002,COLUMN(AR173)-8,0))</f>
        <v>0</v>
      </c>
      <c r="AS174" s="442">
        <f>IF($H174="已改造",VLOOKUP($A174+1000,改造信息!$A$2:$AQ$1002,COLUMN(AS173)-8,0),VLOOKUP($A174,未改造信息!$A$2:$AQ$1002,COLUMN(AS173)-8,0))</f>
        <v>1</v>
      </c>
      <c r="AT174" s="442">
        <f>IF($H174="已改造",VLOOKUP($A174+1000,改造信息!$A$2:$AQ$1002,COLUMN(AT173)-8,0),VLOOKUP($A174,未改造信息!$A$2:$AQ$1002,COLUMN(AT173)-8,0))</f>
        <v>22</v>
      </c>
      <c r="AU174" s="442">
        <f>IF($H174="已改造",VLOOKUP($A174+1000,改造信息!$A$2:$AQ$1002,COLUMN(AU173)-8,0),VLOOKUP($A174,未改造信息!$A$2:$AQ$1002,COLUMN(AU173)-8,0))</f>
        <v>7</v>
      </c>
      <c r="AV174" s="442">
        <f>IF($H174="已改造",VLOOKUP($A174+1000,改造信息!$A$2:$AQ$1002,COLUMN(AV173)-8,0),VLOOKUP($A174,未改造信息!$A$2:$AQ$1002,COLUMN(AV173)-8,0))</f>
        <v>0</v>
      </c>
      <c r="AW174" s="445" t="s">
        <v>92</v>
      </c>
      <c r="AX174" s="445" t="s">
        <v>92</v>
      </c>
      <c r="AY174" s="442">
        <f>IF($H174="已改造",VLOOKUP($A174+1000,改造信息!$A$2:$AQ$1002,COLUMN(AY173)-10,0),VLOOKUP($A174,未改造信息!$A$2:$AQ$1002,COLUMN(AY173)-10,0))</f>
        <v>0</v>
      </c>
      <c r="AZ174" s="442">
        <f>IF($H174="已改造",VLOOKUP($A174+1000,改造信息!$A$2:$AQ$1002,COLUMN(AZ173)-10,0),VLOOKUP($A174,未改造信息!$A$2:$AQ$1002,COLUMN(AZ173)-10,0))</f>
        <v>0</v>
      </c>
      <c r="BA174" s="445" t="s">
        <v>92</v>
      </c>
      <c r="BB174" s="445" t="s">
        <v>92</v>
      </c>
      <c r="BC174" s="442" t="str">
        <f>IF($H174="尚未改造",VLOOKUP($A174,未改造信息!$A$2:$AQ$1002,COLUMN(BC173)-12,0),"0")</f>
        <v>0</v>
      </c>
      <c r="BD174" s="442">
        <f>VLOOKUP($A174,未改造信息!$A$2:$BA$1002,COLUMN(BD173)-12,0)</f>
        <v>0</v>
      </c>
      <c r="BE174" s="442" t="s">
        <v>94</v>
      </c>
      <c r="BF174" s="445" t="s">
        <v>92</v>
      </c>
      <c r="BG174" s="445" t="s">
        <v>92</v>
      </c>
      <c r="BH174" s="442"/>
      <c r="BI174" s="442"/>
      <c r="BK174" s="442"/>
      <c r="BL174" s="442"/>
      <c r="BN174" s="442"/>
      <c r="BO174" s="442"/>
      <c r="BQ174" s="445" t="s">
        <v>92</v>
      </c>
      <c r="BR174" s="442"/>
      <c r="BS174" s="442"/>
      <c r="BT174" s="442"/>
      <c r="BU174" s="442"/>
      <c r="BV174" s="442"/>
    </row>
    <row r="175" spans="1:74">
      <c r="A175" s="442">
        <v>175</v>
      </c>
      <c r="B175" s="442" t="str">
        <f>IF($H175="已改造",VLOOKUP($A175+1000,改造信息!$A$2:$AQ$1002,COLUMN(B174),0),VLOOKUP($A175,未改造信息!$A$2:$AQ$1002,COLUMN(B174),0))</f>
        <v>E</v>
      </c>
      <c r="C175" s="442" t="str">
        <f>IF($H175="已改造",VLOOKUP($A175+1000,改造信息!$A$2:$AQ$1002,COLUMN(C174),0),VLOOKUP($A175,未改造信息!$A$2:$AQ$1002,COLUMN(C174),0))</f>
        <v>驱逐舰</v>
      </c>
      <c r="D175" s="442">
        <f>IF($H175="已改造",VLOOKUP($A175+1000,改造信息!$A$2:$AQ$1002,COLUMN(D174),0),VLOOKUP($A175,未改造信息!$A$2:$AQ$1002,COLUMN(D174),0))</f>
        <v>3</v>
      </c>
      <c r="E175" s="442" t="str">
        <f>IF($H175="已改造",VLOOKUP($A175+1000,改造信息!$A$2:$AQ$1002,COLUMN(E174),0),VLOOKUP($A175,未改造信息!$A$2:$AQ$1002,COLUMN(E174),0))</f>
        <v>维纳斯</v>
      </c>
      <c r="F175" s="442" t="str">
        <f>VLOOKUP(A175,未改造信息!$A$2:$F$1000,COLUMN(F174),0)</f>
        <v>未拥有</v>
      </c>
      <c r="H175" s="442" t="str">
        <f>IF(COUNTIF(改造信息!$A$2:$A$196,A175+1000),IF(VLOOKUP(A175+1000,改造信息!$A$2:$F$502,6,0)="已拥有","已改造","尚未改造"),"未开放改造")</f>
        <v>尚未改造</v>
      </c>
      <c r="I175" s="442" t="str">
        <f t="shared" si="2"/>
        <v>E1~E2 打捞可获取</v>
      </c>
      <c r="J175" s="445" t="s">
        <v>92</v>
      </c>
      <c r="K175" s="442" t="str">
        <f>IF($H175="已改造",VLOOKUP($A175+1000,改造信息!$A$2:$AQ$1002,COLUMN(K174)-4,0),VLOOKUP($A175,未改造信息!$A$2:$AQ$1002,COLUMN(K174)-4,0))</f>
        <v>护卫舰</v>
      </c>
      <c r="L175" s="442" t="str">
        <f>IF($H175="已改造",VLOOKUP($A175+1000,改造信息!$A$2:$AQ$1002,COLUMN(L174)-4,0),VLOOKUP($A175,未改造信息!$A$2:$AQ$1002,COLUMN(L174)-4,0))</f>
        <v>小型舰</v>
      </c>
      <c r="M175" s="442">
        <f>IF($H175="已改造",VLOOKUP($A175+1000,改造信息!$A$2:$AQ$1002,COLUMN(M174)-4,0),VLOOKUP($A175,未改造信息!$A$2:$AQ$1002,COLUMN(M174)-4,0))</f>
        <v>1</v>
      </c>
      <c r="N175" s="442">
        <f>IF($H175="已改造",VLOOKUP($A175+1000,改造信息!$A$2:$AQ$1002,COLUMN(N174)-4,0),VLOOKUP($A175,未改造信息!$A$2:$AQ$1002,COLUMN(N174)-4,0))</f>
        <v>2</v>
      </c>
      <c r="O175" s="442">
        <f>IF($H175="已改造",VLOOKUP($A175+1000,改造信息!$A$2:$AQ$1002,COLUMN(O174)-4,0),VLOOKUP($A175,未改造信息!$A$2:$AQ$1002,COLUMN(O174)-4,0))</f>
        <v>14</v>
      </c>
      <c r="P175" s="442">
        <f>IF($H175="已改造",VLOOKUP($A175+1000,改造信息!$A$2:$AQ$1002,COLUMN(P174)-4,0),VLOOKUP($A175,未改造信息!$A$2:$AQ$1002,COLUMN(P174)-4,0))</f>
        <v>2</v>
      </c>
      <c r="Q175" s="442">
        <f>IF($H175="已改造",VLOOKUP($A175+1000,改造信息!$A$2:$AQ$1002,COLUMN(Q174)-4,0),VLOOKUP($A175,未改造信息!$A$2:$AQ$1002,COLUMN(Q174)-4,0))</f>
        <v>28</v>
      </c>
      <c r="R175" s="442">
        <f>IF($H175="已改造",VLOOKUP($A175+1000,改造信息!$A$2:$AQ$1002,COLUMN(R174)-4,0),VLOOKUP($A175,未改造信息!$A$2:$AQ$1002,COLUMN(R174)-4,0))</f>
        <v>22</v>
      </c>
      <c r="S175" s="442">
        <f>IF($H175="已改造",VLOOKUP($A175+1000,改造信息!$A$2:$AQ$1002,COLUMN(S174)-4,0),VLOOKUP($A175,未改造信息!$A$2:$AQ$1002,COLUMN(S174)-4,0))</f>
        <v>71</v>
      </c>
      <c r="T175" s="442">
        <f>IF($H175="已改造",VLOOKUP($A175+1000,改造信息!$A$2:$AQ$1002,COLUMN(T174)-4,0),VLOOKUP($A175,未改造信息!$A$2:$AQ$1002,COLUMN(T174)-4,0))</f>
        <v>52</v>
      </c>
      <c r="U175" s="442">
        <f>IF($H175="已改造",VLOOKUP($A175+1000,改造信息!$A$2:$AQ$1002,COLUMN(U174)-4,0),VLOOKUP($A175,未改造信息!$A$2:$AQ$1002,COLUMN(U174)-4,0))</f>
        <v>63</v>
      </c>
      <c r="V175" s="442">
        <f>IF($H175="已改造",VLOOKUP($A175+1000,改造信息!$A$2:$AQ$1002,COLUMN(V174)-4,0),VLOOKUP($A175,未改造信息!$A$2:$AQ$1002,COLUMN(V174)-4,0))</f>
        <v>16</v>
      </c>
      <c r="W175" s="442">
        <f>IF($H175="已改造",VLOOKUP($A175+1000,改造信息!$A$2:$AQ$1002,COLUMN(W174)-4,0),VLOOKUP($A175,未改造信息!$A$2:$AQ$1002,COLUMN(W174)-4,0))</f>
        <v>82</v>
      </c>
      <c r="X175" s="442">
        <f>IF($H175="已改造",VLOOKUP($A175+1000,改造信息!$A$2:$AQ$1002,COLUMN(X174)-4,0),VLOOKUP($A175,未改造信息!$A$2:$AQ$1002,COLUMN(X174)-4,0))</f>
        <v>87</v>
      </c>
      <c r="Y175" s="442">
        <f>IF($H175="已改造",VLOOKUP($A175+1000,改造信息!$A$2:$AQ$1002,COLUMN(Y174)-4,0),VLOOKUP($A175,未改造信息!$A$2:$AQ$1002,COLUMN(Y174)-4,0))</f>
        <v>20</v>
      </c>
      <c r="Z175" s="442">
        <f>IF($H175="已改造",VLOOKUP($A175+1000,改造信息!$A$2:$AQ$1002,COLUMN(Z174)-4,0),VLOOKUP($A175,未改造信息!$A$2:$AQ$1002,COLUMN(Z174)-4,0))</f>
        <v>37</v>
      </c>
      <c r="AA175" s="442" t="str">
        <f>IF($H175="已改造",VLOOKUP($A175+1000,改造信息!$A$2:$AQ$1002,COLUMN(AA174)-4,0),VLOOKUP($A175,未改造信息!$A$2:$AQ$1002,COLUMN(AA174)-4,0))</f>
        <v>短</v>
      </c>
      <c r="AB175" s="442">
        <f>IF($H175="已改造",VLOOKUP($A175+1000,改造信息!$A$2:$AQ$1002,COLUMN(AB174)-4,0),VLOOKUP($A175,未改造信息!$A$2:$AQ$1002,COLUMN(AB174)-4,0))</f>
        <v>0</v>
      </c>
      <c r="AC175" s="442">
        <f>IF($H175="已改造",VLOOKUP($A175+1000,改造信息!$A$2:$AQ$1002,COLUMN(AC174)-4,0),VLOOKUP($A175,未改造信息!$A$2:$AQ$1002,COLUMN(AC174)-4,0))</f>
        <v>0</v>
      </c>
      <c r="AD175" s="442">
        <f>IF($H175="已改造",VLOOKUP($A175+1000,改造信息!$A$2:$AQ$1002,COLUMN(AD174)-4,0),VLOOKUP($A175,未改造信息!$A$2:$AQ$1002,COLUMN(AD174)-4,0))</f>
        <v>2</v>
      </c>
      <c r="AE175" s="446" t="str">
        <f>IF($H175="已改造",VLOOKUP($A175+1000,改造信息!$A$2:$AQ$1002,COLUMN(AE174)-4,0),VLOOKUP($A175,未改造信息!$A$2:$AQ$1002,COLUMN(AE174)-4,0))</f>
        <v>E国双联4.7英寸炮</v>
      </c>
      <c r="AF175" s="445" t="s">
        <v>92</v>
      </c>
      <c r="AG175" s="445" t="s">
        <v>92</v>
      </c>
      <c r="AH175" s="442">
        <f>IF($H175="已改造",VLOOKUP($A175+1000,改造信息!$A$2:$AQ$1002,COLUMN(AH174)-6,0),VLOOKUP($A175,未改造信息!$A$2:$AQ$1002,COLUMN(AH174)-6,0))</f>
        <v>10</v>
      </c>
      <c r="AI175" s="442">
        <f>IF($H175="已改造",VLOOKUP($A175+1000,改造信息!$A$2:$AQ$1002,COLUMN(AI174)-6,0),VLOOKUP($A175,未改造信息!$A$2:$AQ$1002,COLUMN(AI174)-6,0))</f>
        <v>25</v>
      </c>
      <c r="AJ175" s="442">
        <f>IF($H175="已改造",VLOOKUP($A175+1000,改造信息!$A$2:$AQ$1002,COLUMN(AJ174)-6,0),VLOOKUP($A175,未改造信息!$A$2:$AQ$1002,COLUMN(AJ174)-6,0))</f>
        <v>0.48</v>
      </c>
      <c r="AK175" s="442">
        <f>IF($H175="已改造",VLOOKUP($A175+1000,改造信息!$A$2:$AQ$1002,COLUMN(AK174)-6,0),VLOOKUP($A175,未改造信息!$A$2:$AQ$1002,COLUMN(AK174)-6,0))</f>
        <v>0.9</v>
      </c>
      <c r="AL175" s="442">
        <f>IF($H175="已改造",VLOOKUP($A175+1000,改造信息!$A$2:$AQ$1002,COLUMN(AL174)-6,0),VLOOKUP($A175,未改造信息!$A$2:$AQ$1002,COLUMN(AL174)-6,0))</f>
        <v>0.5</v>
      </c>
      <c r="AM175" s="445" t="s">
        <v>92</v>
      </c>
      <c r="AN175" s="445" t="s">
        <v>92</v>
      </c>
      <c r="AO175" s="442">
        <f>IF($H175="已改造",VLOOKUP($A175+1000,改造信息!$A$2:$AQ$1002,COLUMN(AO174)-8,0),VLOOKUP($A175,未改造信息!$A$2:$AQ$1002,COLUMN(AO174)-8,0))</f>
        <v>4</v>
      </c>
      <c r="AP175" s="442">
        <f>IF($H175="已改造",VLOOKUP($A175+1000,改造信息!$A$2:$AQ$1002,COLUMN(AP174)-8,0),VLOOKUP($A175,未改造信息!$A$2:$AQ$1002,COLUMN(AP174)-8,0))</f>
        <v>8</v>
      </c>
      <c r="AQ175" s="442">
        <f>IF($H175="已改造",VLOOKUP($A175+1000,改造信息!$A$2:$AQ$1002,COLUMN(AQ174)-8,0),VLOOKUP($A175,未改造信息!$A$2:$AQ$1002,COLUMN(AQ174)-8,0))</f>
        <v>6</v>
      </c>
      <c r="AR175" s="442">
        <f>IF($H175="已改造",VLOOKUP($A175+1000,改造信息!$A$2:$AQ$1002,COLUMN(AR174)-8,0),VLOOKUP($A175,未改造信息!$A$2:$AQ$1002,COLUMN(AR174)-8,0))</f>
        <v>0</v>
      </c>
      <c r="AS175" s="442">
        <f>IF($H175="已改造",VLOOKUP($A175+1000,改造信息!$A$2:$AQ$1002,COLUMN(AS174)-8,0),VLOOKUP($A175,未改造信息!$A$2:$AQ$1002,COLUMN(AS174)-8,0))</f>
        <v>1</v>
      </c>
      <c r="AT175" s="442">
        <f>IF($H175="已改造",VLOOKUP($A175+1000,改造信息!$A$2:$AQ$1002,COLUMN(AT174)-8,0),VLOOKUP($A175,未改造信息!$A$2:$AQ$1002,COLUMN(AT174)-8,0))</f>
        <v>21</v>
      </c>
      <c r="AU175" s="442">
        <f>IF($H175="已改造",VLOOKUP($A175+1000,改造信息!$A$2:$AQ$1002,COLUMN(AU174)-8,0),VLOOKUP($A175,未改造信息!$A$2:$AQ$1002,COLUMN(AU174)-8,0))</f>
        <v>7</v>
      </c>
      <c r="AV175" s="442">
        <f>IF($H175="已改造",VLOOKUP($A175+1000,改造信息!$A$2:$AQ$1002,COLUMN(AV174)-8,0),VLOOKUP($A175,未改造信息!$A$2:$AQ$1002,COLUMN(AV174)-8,0))</f>
        <v>0</v>
      </c>
      <c r="AW175" s="445" t="s">
        <v>92</v>
      </c>
      <c r="AX175" s="445" t="s">
        <v>92</v>
      </c>
      <c r="AY175" s="442">
        <f>IF($H175="已改造",VLOOKUP($A175+1000,改造信息!$A$2:$AQ$1002,COLUMN(AY174)-10,0),VLOOKUP($A175,未改造信息!$A$2:$AQ$1002,COLUMN(AY174)-10,0))</f>
        <v>0</v>
      </c>
      <c r="AZ175" s="442">
        <f>IF($H175="已改造",VLOOKUP($A175+1000,改造信息!$A$2:$AQ$1002,COLUMN(AZ174)-10,0),VLOOKUP($A175,未改造信息!$A$2:$AQ$1002,COLUMN(AZ174)-10,0))</f>
        <v>0</v>
      </c>
      <c r="BA175" s="445" t="s">
        <v>92</v>
      </c>
      <c r="BB175" s="445" t="s">
        <v>92</v>
      </c>
      <c r="BC175" s="446" t="str">
        <f>IF($H175="尚未改造",VLOOKUP($A175,未改造信息!$A$2:$AQ$1002,COLUMN(BC174)-12,0),"0")</f>
        <v>等级45|驱逐核心8|油420|弹200|钢650</v>
      </c>
      <c r="BD175" s="442">
        <f>VLOOKUP($A175,未改造信息!$A$2:$BA$1002,COLUMN(BD174)-12,0)</f>
        <v>0</v>
      </c>
      <c r="BE175" s="442" t="s">
        <v>98</v>
      </c>
      <c r="BF175" s="445" t="s">
        <v>92</v>
      </c>
      <c r="BG175" s="445" t="s">
        <v>92</v>
      </c>
      <c r="BH175" s="446"/>
      <c r="BI175" s="442"/>
      <c r="BK175" s="446"/>
      <c r="BL175" s="442"/>
      <c r="BN175" s="446"/>
      <c r="BO175" s="442"/>
      <c r="BQ175" s="445" t="s">
        <v>92</v>
      </c>
      <c r="BR175" s="442"/>
      <c r="BS175" s="442"/>
      <c r="BT175" s="442"/>
      <c r="BU175" s="442"/>
      <c r="BV175" s="442"/>
    </row>
    <row r="176" spans="1:74">
      <c r="A176" s="442">
        <v>176</v>
      </c>
      <c r="B176" s="442" t="str">
        <f>IF($H176="已改造",VLOOKUP($A176+1000,改造信息!$A$2:$AQ$1002,COLUMN(B175),0),VLOOKUP($A176,未改造信息!$A$2:$AQ$1002,COLUMN(B175),0))</f>
        <v>E</v>
      </c>
      <c r="C176" s="442" t="str">
        <f>IF($H176="已改造",VLOOKUP($A176+1000,改造信息!$A$2:$AQ$1002,COLUMN(C175),0),VLOOKUP($A176,未改造信息!$A$2:$AQ$1002,COLUMN(C175),0))</f>
        <v>驱逐舰</v>
      </c>
      <c r="D176" s="442">
        <f>IF($H176="已改造",VLOOKUP($A176+1000,改造信息!$A$2:$AQ$1002,COLUMN(D175),0),VLOOKUP($A176,未改造信息!$A$2:$AQ$1002,COLUMN(D175),0))</f>
        <v>2</v>
      </c>
      <c r="E176" s="442" t="str">
        <f>IF($H176="已改造",VLOOKUP($A176+1000,改造信息!$A$2:$AQ$1002,COLUMN(E175),0),VLOOKUP($A176,未改造信息!$A$2:$AQ$1002,COLUMN(E175),0))</f>
        <v>军团</v>
      </c>
      <c r="F176" s="442" t="str">
        <f>VLOOKUP(A176,未改造信息!$A$2:$F$1000,COLUMN(F175),0)</f>
        <v>未拥有</v>
      </c>
      <c r="H176" s="442" t="str">
        <f>IF(COUNTIF(改造信息!$A$2:$A$196,A176+1000),IF(VLOOKUP(A176+1000,改造信息!$A$2:$F$502,6,0)="已拥有","已改造","尚未改造"),"未开放改造")</f>
        <v>未开放改造</v>
      </c>
      <c r="I176" s="442" t="str">
        <f t="shared" si="2"/>
        <v>E1~E2 打捞可获取</v>
      </c>
      <c r="J176" s="445" t="s">
        <v>92</v>
      </c>
      <c r="K176" s="442" t="str">
        <f>IF($H176="已改造",VLOOKUP($A176+1000,改造信息!$A$2:$AQ$1002,COLUMN(K175)-4,0),VLOOKUP($A176,未改造信息!$A$2:$AQ$1002,COLUMN(K175)-4,0))</f>
        <v>护卫舰</v>
      </c>
      <c r="L176" s="442" t="str">
        <f>IF($H176="已改造",VLOOKUP($A176+1000,改造信息!$A$2:$AQ$1002,COLUMN(L175)-4,0),VLOOKUP($A176,未改造信息!$A$2:$AQ$1002,COLUMN(L175)-4,0))</f>
        <v>小型舰</v>
      </c>
      <c r="M176" s="442">
        <f>IF($H176="已改造",VLOOKUP($A176+1000,改造信息!$A$2:$AQ$1002,COLUMN(M175)-4,0),VLOOKUP($A176,未改造信息!$A$2:$AQ$1002,COLUMN(M175)-4,0))</f>
        <v>1</v>
      </c>
      <c r="N176" s="442">
        <f>IF($H176="已改造",VLOOKUP($A176+1000,改造信息!$A$2:$AQ$1002,COLUMN(N175)-4,0),VLOOKUP($A176,未改造信息!$A$2:$AQ$1002,COLUMN(N175)-4,0))</f>
        <v>2</v>
      </c>
      <c r="O176" s="442">
        <f>IF($H176="已改造",VLOOKUP($A176+1000,改造信息!$A$2:$AQ$1002,COLUMN(O175)-4,0),VLOOKUP($A176,未改造信息!$A$2:$AQ$1002,COLUMN(O175)-4,0))</f>
        <v>15</v>
      </c>
      <c r="P176" s="442">
        <f>IF($H176="已改造",VLOOKUP($A176+1000,改造信息!$A$2:$AQ$1002,COLUMN(P175)-4,0),VLOOKUP($A176,未改造信息!$A$2:$AQ$1002,COLUMN(P175)-4,0))</f>
        <v>1</v>
      </c>
      <c r="Q176" s="442">
        <f>IF($H176="已改造",VLOOKUP($A176+1000,改造信息!$A$2:$AQ$1002,COLUMN(Q175)-4,0),VLOOKUP($A176,未改造信息!$A$2:$AQ$1002,COLUMN(Q175)-4,0))</f>
        <v>32</v>
      </c>
      <c r="R176" s="442">
        <f>IF($H176="已改造",VLOOKUP($A176+1000,改造信息!$A$2:$AQ$1002,COLUMN(R175)-4,0),VLOOKUP($A176,未改造信息!$A$2:$AQ$1002,COLUMN(R175)-4,0))</f>
        <v>23</v>
      </c>
      <c r="S176" s="442">
        <f>IF($H176="已改造",VLOOKUP($A176+1000,改造信息!$A$2:$AQ$1002,COLUMN(S175)-4,0),VLOOKUP($A176,未改造信息!$A$2:$AQ$1002,COLUMN(S175)-4,0))</f>
        <v>70</v>
      </c>
      <c r="T176" s="442">
        <f>IF($H176="已改造",VLOOKUP($A176+1000,改造信息!$A$2:$AQ$1002,COLUMN(T175)-4,0),VLOOKUP($A176,未改造信息!$A$2:$AQ$1002,COLUMN(T175)-4,0))</f>
        <v>57</v>
      </c>
      <c r="U176" s="442">
        <f>IF($H176="已改造",VLOOKUP($A176+1000,改造信息!$A$2:$AQ$1002,COLUMN(U175)-4,0),VLOOKUP($A176,未改造信息!$A$2:$AQ$1002,COLUMN(U175)-4,0))</f>
        <v>61</v>
      </c>
      <c r="V176" s="442">
        <f>IF($H176="已改造",VLOOKUP($A176+1000,改造信息!$A$2:$AQ$1002,COLUMN(V175)-4,0),VLOOKUP($A176,未改造信息!$A$2:$AQ$1002,COLUMN(V175)-4,0))</f>
        <v>16</v>
      </c>
      <c r="W176" s="442">
        <f>IF($H176="已改造",VLOOKUP($A176+1000,改造信息!$A$2:$AQ$1002,COLUMN(W175)-4,0),VLOOKUP($A176,未改造信息!$A$2:$AQ$1002,COLUMN(W175)-4,0))</f>
        <v>80</v>
      </c>
      <c r="X176" s="442">
        <f>IF($H176="已改造",VLOOKUP($A176+1000,改造信息!$A$2:$AQ$1002,COLUMN(X175)-4,0),VLOOKUP($A176,未改造信息!$A$2:$AQ$1002,COLUMN(X175)-4,0))</f>
        <v>87</v>
      </c>
      <c r="Y176" s="442">
        <f>IF($H176="已改造",VLOOKUP($A176+1000,改造信息!$A$2:$AQ$1002,COLUMN(Y175)-4,0),VLOOKUP($A176,未改造信息!$A$2:$AQ$1002,COLUMN(Y175)-4,0))</f>
        <v>15</v>
      </c>
      <c r="Z176" s="442">
        <f>IF($H176="已改造",VLOOKUP($A176+1000,改造信息!$A$2:$AQ$1002,COLUMN(Z175)-4,0),VLOOKUP($A176,未改造信息!$A$2:$AQ$1002,COLUMN(Z175)-4,0))</f>
        <v>36</v>
      </c>
      <c r="AA176" s="442" t="str">
        <f>IF($H176="已改造",VLOOKUP($A176+1000,改造信息!$A$2:$AQ$1002,COLUMN(AA175)-4,0),VLOOKUP($A176,未改造信息!$A$2:$AQ$1002,COLUMN(AA175)-4,0))</f>
        <v>短</v>
      </c>
      <c r="AB176" s="442">
        <f>IF($H176="已改造",VLOOKUP($A176+1000,改造信息!$A$2:$AQ$1002,COLUMN(AB175)-4,0),VLOOKUP($A176,未改造信息!$A$2:$AQ$1002,COLUMN(AB175)-4,0))</f>
        <v>0</v>
      </c>
      <c r="AC176" s="442">
        <f>IF($H176="已改造",VLOOKUP($A176+1000,改造信息!$A$2:$AQ$1002,COLUMN(AC175)-4,0),VLOOKUP($A176,未改造信息!$A$2:$AQ$1002,COLUMN(AC175)-4,0))</f>
        <v>0</v>
      </c>
      <c r="AD176" s="442">
        <f>IF($H176="已改造",VLOOKUP($A176+1000,改造信息!$A$2:$AQ$1002,COLUMN(AD175)-4,0),VLOOKUP($A176,未改造信息!$A$2:$AQ$1002,COLUMN(AD175)-4,0))</f>
        <v>2</v>
      </c>
      <c r="AE176" s="446" t="str">
        <f>IF($H176="已改造",VLOOKUP($A176+1000,改造信息!$A$2:$AQ$1002,COLUMN(AE175)-4,0),VLOOKUP($A176,未改造信息!$A$2:$AQ$1002,COLUMN(AE175)-4,0))</f>
        <v>E国双联4.7英寸炮</v>
      </c>
      <c r="AF176" s="445" t="s">
        <v>92</v>
      </c>
      <c r="AG176" s="445" t="s">
        <v>92</v>
      </c>
      <c r="AH176" s="442">
        <f>IF($H176="已改造",VLOOKUP($A176+1000,改造信息!$A$2:$AQ$1002,COLUMN(AH175)-6,0),VLOOKUP($A176,未改造信息!$A$2:$AQ$1002,COLUMN(AH175)-6,0))</f>
        <v>10</v>
      </c>
      <c r="AI176" s="442">
        <f>IF($H176="已改造",VLOOKUP($A176+1000,改造信息!$A$2:$AQ$1002,COLUMN(AI175)-6,0),VLOOKUP($A176,未改造信息!$A$2:$AQ$1002,COLUMN(AI175)-6,0))</f>
        <v>25</v>
      </c>
      <c r="AJ176" s="442">
        <f>IF($H176="已改造",VLOOKUP($A176+1000,改造信息!$A$2:$AQ$1002,COLUMN(AJ175)-6,0),VLOOKUP($A176,未改造信息!$A$2:$AQ$1002,COLUMN(AJ175)-6,0))</f>
        <v>0.48</v>
      </c>
      <c r="AK176" s="442">
        <f>IF($H176="已改造",VLOOKUP($A176+1000,改造信息!$A$2:$AQ$1002,COLUMN(AK175)-6,0),VLOOKUP($A176,未改造信息!$A$2:$AQ$1002,COLUMN(AK175)-6,0))</f>
        <v>0.9</v>
      </c>
      <c r="AL176" s="442">
        <f>IF($H176="已改造",VLOOKUP($A176+1000,改造信息!$A$2:$AQ$1002,COLUMN(AL175)-6,0),VLOOKUP($A176,未改造信息!$A$2:$AQ$1002,COLUMN(AL175)-6,0))</f>
        <v>0.5</v>
      </c>
      <c r="AM176" s="445" t="s">
        <v>92</v>
      </c>
      <c r="AN176" s="445" t="s">
        <v>92</v>
      </c>
      <c r="AO176" s="442">
        <f>IF($H176="已改造",VLOOKUP($A176+1000,改造信息!$A$2:$AQ$1002,COLUMN(AO175)-8,0),VLOOKUP($A176,未改造信息!$A$2:$AQ$1002,COLUMN(AO175)-8,0))</f>
        <v>2</v>
      </c>
      <c r="AP176" s="442">
        <f>IF($H176="已改造",VLOOKUP($A176+1000,改造信息!$A$2:$AQ$1002,COLUMN(AP175)-8,0),VLOOKUP($A176,未改造信息!$A$2:$AQ$1002,COLUMN(AP175)-8,0))</f>
        <v>4</v>
      </c>
      <c r="AQ176" s="442">
        <f>IF($H176="已改造",VLOOKUP($A176+1000,改造信息!$A$2:$AQ$1002,COLUMN(AQ175)-8,0),VLOOKUP($A176,未改造信息!$A$2:$AQ$1002,COLUMN(AQ175)-8,0))</f>
        <v>3</v>
      </c>
      <c r="AR176" s="442">
        <f>IF($H176="已改造",VLOOKUP($A176+1000,改造信息!$A$2:$AQ$1002,COLUMN(AR175)-8,0),VLOOKUP($A176,未改造信息!$A$2:$AQ$1002,COLUMN(AR175)-8,0))</f>
        <v>0</v>
      </c>
      <c r="AS176" s="442">
        <f>IF($H176="已改造",VLOOKUP($A176+1000,改造信息!$A$2:$AQ$1002,COLUMN(AS175)-8,0),VLOOKUP($A176,未改造信息!$A$2:$AQ$1002,COLUMN(AS175)-8,0))</f>
        <v>1</v>
      </c>
      <c r="AT176" s="442">
        <f>IF($H176="已改造",VLOOKUP($A176+1000,改造信息!$A$2:$AQ$1002,COLUMN(AT175)-8,0),VLOOKUP($A176,未改造信息!$A$2:$AQ$1002,COLUMN(AT175)-8,0))</f>
        <v>20</v>
      </c>
      <c r="AU176" s="442">
        <f>IF($H176="已改造",VLOOKUP($A176+1000,改造信息!$A$2:$AQ$1002,COLUMN(AU175)-8,0),VLOOKUP($A176,未改造信息!$A$2:$AQ$1002,COLUMN(AU175)-8,0))</f>
        <v>8</v>
      </c>
      <c r="AV176" s="442">
        <f>IF($H176="已改造",VLOOKUP($A176+1000,改造信息!$A$2:$AQ$1002,COLUMN(AV175)-8,0),VLOOKUP($A176,未改造信息!$A$2:$AQ$1002,COLUMN(AV175)-8,0))</f>
        <v>0</v>
      </c>
      <c r="AW176" s="445" t="s">
        <v>92</v>
      </c>
      <c r="AX176" s="445" t="s">
        <v>92</v>
      </c>
      <c r="AY176" s="442">
        <f>IF($H176="已改造",VLOOKUP($A176+1000,改造信息!$A$2:$AQ$1002,COLUMN(AY175)-10,0),VLOOKUP($A176,未改造信息!$A$2:$AQ$1002,COLUMN(AY175)-10,0))</f>
        <v>0</v>
      </c>
      <c r="AZ176" s="442">
        <f>IF($H176="已改造",VLOOKUP($A176+1000,改造信息!$A$2:$AQ$1002,COLUMN(AZ175)-10,0),VLOOKUP($A176,未改造信息!$A$2:$AQ$1002,COLUMN(AZ175)-10,0))</f>
        <v>0</v>
      </c>
      <c r="BA176" s="445" t="s">
        <v>92</v>
      </c>
      <c r="BB176" s="445" t="s">
        <v>92</v>
      </c>
      <c r="BC176" s="442" t="str">
        <f>IF($H176="尚未改造",VLOOKUP($A176,未改造信息!$A$2:$AQ$1002,COLUMN(BC175)-12,0),"0")</f>
        <v>0</v>
      </c>
      <c r="BD176" s="442">
        <f>VLOOKUP($A176,未改造信息!$A$2:$BA$1002,COLUMN(BD175)-12,0)</f>
        <v>0</v>
      </c>
      <c r="BE176" s="442" t="s">
        <v>98</v>
      </c>
      <c r="BF176" s="445" t="s">
        <v>92</v>
      </c>
      <c r="BG176" s="445" t="s">
        <v>92</v>
      </c>
      <c r="BH176" s="442"/>
      <c r="BI176" s="442"/>
      <c r="BK176" s="442"/>
      <c r="BL176" s="442"/>
      <c r="BN176" s="442"/>
      <c r="BO176" s="442"/>
      <c r="BQ176" s="445" t="s">
        <v>92</v>
      </c>
      <c r="BR176" s="442"/>
      <c r="BS176" s="442"/>
      <c r="BT176" s="442"/>
      <c r="BU176" s="442"/>
      <c r="BV176" s="442"/>
    </row>
    <row r="177" spans="1:74">
      <c r="A177" s="442">
        <v>177</v>
      </c>
      <c r="B177" s="442" t="str">
        <f>IF($H177="已改造",VLOOKUP($A177+1000,改造信息!$A$2:$AQ$1002,COLUMN(B176),0),VLOOKUP($A177,未改造信息!$A$2:$AQ$1002,COLUMN(B176),0))</f>
        <v>U</v>
      </c>
      <c r="C177" s="442" t="str">
        <f>IF($H177="已改造",VLOOKUP($A177+1000,改造信息!$A$2:$AQ$1002,COLUMN(C176),0),VLOOKUP($A177,未改造信息!$A$2:$AQ$1002,COLUMN(C176),0))</f>
        <v>驱逐舰</v>
      </c>
      <c r="D177" s="442">
        <f>IF($H177="已改造",VLOOKUP($A177+1000,改造信息!$A$2:$AQ$1002,COLUMN(D176),0),VLOOKUP($A177,未改造信息!$A$2:$AQ$1002,COLUMN(D176),0))</f>
        <v>2</v>
      </c>
      <c r="E177" s="442" t="str">
        <f>IF($H177="已改造",VLOOKUP($A177+1000,改造信息!$A$2:$AQ$1002,COLUMN(E176),0),VLOOKUP($A177,未改造信息!$A$2:$AQ$1002,COLUMN(E176),0))</f>
        <v>撒切尔</v>
      </c>
      <c r="F177" s="442" t="str">
        <f>VLOOKUP(A177,未改造信息!$A$2:$F$1000,COLUMN(F176),0)</f>
        <v>未拥有</v>
      </c>
      <c r="H177" s="442" t="str">
        <f>IF(COUNTIF(改造信息!$A$2:$A$196,A177+1000),IF(VLOOKUP(A177+1000,改造信息!$A$2:$F$502,6,0)="已拥有","已改造","尚未改造"),"未开放改造")</f>
        <v>未开放改造</v>
      </c>
      <c r="I177" s="442" t="str">
        <f t="shared" si="2"/>
        <v>E1~E2 打捞可获取</v>
      </c>
      <c r="J177" s="445" t="s">
        <v>92</v>
      </c>
      <c r="K177" s="442" t="str">
        <f>IF($H177="已改造",VLOOKUP($A177+1000,改造信息!$A$2:$AQ$1002,COLUMN(K176)-4,0),VLOOKUP($A177,未改造信息!$A$2:$AQ$1002,COLUMN(K176)-4,0))</f>
        <v>护卫舰</v>
      </c>
      <c r="L177" s="442" t="str">
        <f>IF($H177="已改造",VLOOKUP($A177+1000,改造信息!$A$2:$AQ$1002,COLUMN(L176)-4,0),VLOOKUP($A177,未改造信息!$A$2:$AQ$1002,COLUMN(L176)-4,0))</f>
        <v>小型舰</v>
      </c>
      <c r="M177" s="442">
        <f>IF($H177="已改造",VLOOKUP($A177+1000,改造信息!$A$2:$AQ$1002,COLUMN(M176)-4,0),VLOOKUP($A177,未改造信息!$A$2:$AQ$1002,COLUMN(M176)-4,0))</f>
        <v>1</v>
      </c>
      <c r="N177" s="442">
        <f>IF($H177="已改造",VLOOKUP($A177+1000,改造信息!$A$2:$AQ$1002,COLUMN(N176)-4,0),VLOOKUP($A177,未改造信息!$A$2:$AQ$1002,COLUMN(N176)-4,0))</f>
        <v>2</v>
      </c>
      <c r="O177" s="442">
        <f>IF($H177="已改造",VLOOKUP($A177+1000,改造信息!$A$2:$AQ$1002,COLUMN(O176)-4,0),VLOOKUP($A177,未改造信息!$A$2:$AQ$1002,COLUMN(O176)-4,0))</f>
        <v>17</v>
      </c>
      <c r="P177" s="442">
        <f>IF($H177="已改造",VLOOKUP($A177+1000,改造信息!$A$2:$AQ$1002,COLUMN(P176)-4,0),VLOOKUP($A177,未改造信息!$A$2:$AQ$1002,COLUMN(P176)-4,0))</f>
        <v>-1</v>
      </c>
      <c r="Q177" s="442">
        <f>IF($H177="已改造",VLOOKUP($A177+1000,改造信息!$A$2:$AQ$1002,COLUMN(Q176)-4,0),VLOOKUP($A177,未改造信息!$A$2:$AQ$1002,COLUMN(Q176)-4,0))</f>
        <v>28</v>
      </c>
      <c r="R177" s="442">
        <f>IF($H177="已改造",VLOOKUP($A177+1000,改造信息!$A$2:$AQ$1002,COLUMN(R176)-4,0),VLOOKUP($A177,未改造信息!$A$2:$AQ$1002,COLUMN(R176)-4,0))</f>
        <v>22</v>
      </c>
      <c r="S177" s="442">
        <f>IF($H177="已改造",VLOOKUP($A177+1000,改造信息!$A$2:$AQ$1002,COLUMN(S176)-4,0),VLOOKUP($A177,未改造信息!$A$2:$AQ$1002,COLUMN(S176)-4,0))</f>
        <v>70</v>
      </c>
      <c r="T177" s="442">
        <f>IF($H177="已改造",VLOOKUP($A177+1000,改造信息!$A$2:$AQ$1002,COLUMN(T176)-4,0),VLOOKUP($A177,未改造信息!$A$2:$AQ$1002,COLUMN(T176)-4,0))</f>
        <v>54</v>
      </c>
      <c r="U177" s="442">
        <f>IF($H177="已改造",VLOOKUP($A177+1000,改造信息!$A$2:$AQ$1002,COLUMN(U176)-4,0),VLOOKUP($A177,未改造信息!$A$2:$AQ$1002,COLUMN(U176)-4,0))</f>
        <v>58</v>
      </c>
      <c r="V177" s="442">
        <f>IF($H177="已改造",VLOOKUP($A177+1000,改造信息!$A$2:$AQ$1002,COLUMN(V176)-4,0),VLOOKUP($A177,未改造信息!$A$2:$AQ$1002,COLUMN(V176)-4,0))</f>
        <v>17</v>
      </c>
      <c r="W177" s="442">
        <f>IF($H177="已改造",VLOOKUP($A177+1000,改造信息!$A$2:$AQ$1002,COLUMN(W176)-4,0),VLOOKUP($A177,未改造信息!$A$2:$AQ$1002,COLUMN(W176)-4,0))</f>
        <v>81</v>
      </c>
      <c r="X177" s="442">
        <f>IF($H177="已改造",VLOOKUP($A177+1000,改造信息!$A$2:$AQ$1002,COLUMN(X176)-4,0),VLOOKUP($A177,未改造信息!$A$2:$AQ$1002,COLUMN(X176)-4,0))</f>
        <v>87</v>
      </c>
      <c r="Y177" s="442">
        <f>IF($H177="已改造",VLOOKUP($A177+1000,改造信息!$A$2:$AQ$1002,COLUMN(Y176)-4,0),VLOOKUP($A177,未改造信息!$A$2:$AQ$1002,COLUMN(Y176)-4,0))</f>
        <v>15</v>
      </c>
      <c r="Z177" s="442">
        <f>IF($H177="已改造",VLOOKUP($A177+1000,改造信息!$A$2:$AQ$1002,COLUMN(Z176)-4,0),VLOOKUP($A177,未改造信息!$A$2:$AQ$1002,COLUMN(Z176)-4,0))</f>
        <v>37</v>
      </c>
      <c r="AA177" s="442" t="str">
        <f>IF($H177="已改造",VLOOKUP($A177+1000,改造信息!$A$2:$AQ$1002,COLUMN(AA176)-4,0),VLOOKUP($A177,未改造信息!$A$2:$AQ$1002,COLUMN(AA176)-4,0))</f>
        <v>短</v>
      </c>
      <c r="AB177" s="442">
        <f>IF($H177="已改造",VLOOKUP($A177+1000,改造信息!$A$2:$AQ$1002,COLUMN(AB176)-4,0),VLOOKUP($A177,未改造信息!$A$2:$AQ$1002,COLUMN(AB176)-4,0))</f>
        <v>0</v>
      </c>
      <c r="AC177" s="442">
        <f>IF($H177="已改造",VLOOKUP($A177+1000,改造信息!$A$2:$AQ$1002,COLUMN(AC176)-4,0),VLOOKUP($A177,未改造信息!$A$2:$AQ$1002,COLUMN(AC176)-4,0))</f>
        <v>0</v>
      </c>
      <c r="AD177" s="442">
        <f>IF($H177="已改造",VLOOKUP($A177+1000,改造信息!$A$2:$AQ$1002,COLUMN(AD176)-4,0),VLOOKUP($A177,未改造信息!$A$2:$AQ$1002,COLUMN(AD176)-4,0))</f>
        <v>2</v>
      </c>
      <c r="AE177" s="446" t="str">
        <f>IF($H177="已改造",VLOOKUP($A177+1000,改造信息!$A$2:$AQ$1002,COLUMN(AE176)-4,0),VLOOKUP($A177,未改造信息!$A$2:$AQ$1002,COLUMN(AE176)-4,0))</f>
        <v>U国单装5英寸炮</v>
      </c>
      <c r="AF177" s="445" t="s">
        <v>92</v>
      </c>
      <c r="AG177" s="445" t="s">
        <v>92</v>
      </c>
      <c r="AH177" s="442">
        <f>IF($H177="已改造",VLOOKUP($A177+1000,改造信息!$A$2:$AQ$1002,COLUMN(AH176)-6,0),VLOOKUP($A177,未改造信息!$A$2:$AQ$1002,COLUMN(AH176)-6,0))</f>
        <v>15</v>
      </c>
      <c r="AI177" s="442">
        <f>IF($H177="已改造",VLOOKUP($A177+1000,改造信息!$A$2:$AQ$1002,COLUMN(AI176)-6,0),VLOOKUP($A177,未改造信息!$A$2:$AQ$1002,COLUMN(AI176)-6,0))</f>
        <v>25</v>
      </c>
      <c r="AJ177" s="442">
        <f>IF($H177="已改造",VLOOKUP($A177+1000,改造信息!$A$2:$AQ$1002,COLUMN(AJ176)-6,0),VLOOKUP($A177,未改造信息!$A$2:$AQ$1002,COLUMN(AJ176)-6,0))</f>
        <v>0.48</v>
      </c>
      <c r="AK177" s="442">
        <f>IF($H177="已改造",VLOOKUP($A177+1000,改造信息!$A$2:$AQ$1002,COLUMN(AK176)-6,0),VLOOKUP($A177,未改造信息!$A$2:$AQ$1002,COLUMN(AK176)-6,0))</f>
        <v>0.9</v>
      </c>
      <c r="AL177" s="442">
        <f>IF($H177="已改造",VLOOKUP($A177+1000,改造信息!$A$2:$AQ$1002,COLUMN(AL176)-6,0),VLOOKUP($A177,未改造信息!$A$2:$AQ$1002,COLUMN(AL176)-6,0))</f>
        <v>0.4</v>
      </c>
      <c r="AM177" s="445" t="s">
        <v>92</v>
      </c>
      <c r="AN177" s="445" t="s">
        <v>92</v>
      </c>
      <c r="AO177" s="442">
        <f>IF($H177="已改造",VLOOKUP($A177+1000,改造信息!$A$2:$AQ$1002,COLUMN(AO176)-8,0),VLOOKUP($A177,未改造信息!$A$2:$AQ$1002,COLUMN(AO176)-8,0))</f>
        <v>2</v>
      </c>
      <c r="AP177" s="442">
        <f>IF($H177="已改造",VLOOKUP($A177+1000,改造信息!$A$2:$AQ$1002,COLUMN(AP176)-8,0),VLOOKUP($A177,未改造信息!$A$2:$AQ$1002,COLUMN(AP176)-8,0))</f>
        <v>4</v>
      </c>
      <c r="AQ177" s="442">
        <f>IF($H177="已改造",VLOOKUP($A177+1000,改造信息!$A$2:$AQ$1002,COLUMN(AQ176)-8,0),VLOOKUP($A177,未改造信息!$A$2:$AQ$1002,COLUMN(AQ176)-8,0))</f>
        <v>3</v>
      </c>
      <c r="AR177" s="442">
        <f>IF($H177="已改造",VLOOKUP($A177+1000,改造信息!$A$2:$AQ$1002,COLUMN(AR176)-8,0),VLOOKUP($A177,未改造信息!$A$2:$AQ$1002,COLUMN(AR176)-8,0))</f>
        <v>0</v>
      </c>
      <c r="AS177" s="442">
        <f>IF($H177="已改造",VLOOKUP($A177+1000,改造信息!$A$2:$AQ$1002,COLUMN(AS176)-8,0),VLOOKUP($A177,未改造信息!$A$2:$AQ$1002,COLUMN(AS176)-8,0))</f>
        <v>0</v>
      </c>
      <c r="AT177" s="442">
        <f>IF($H177="已改造",VLOOKUP($A177+1000,改造信息!$A$2:$AQ$1002,COLUMN(AT176)-8,0),VLOOKUP($A177,未改造信息!$A$2:$AQ$1002,COLUMN(AT176)-8,0))</f>
        <v>20</v>
      </c>
      <c r="AU177" s="442">
        <f>IF($H177="已改造",VLOOKUP($A177+1000,改造信息!$A$2:$AQ$1002,COLUMN(AU176)-8,0),VLOOKUP($A177,未改造信息!$A$2:$AQ$1002,COLUMN(AU176)-8,0))</f>
        <v>7</v>
      </c>
      <c r="AV177" s="442">
        <f>IF($H177="已改造",VLOOKUP($A177+1000,改造信息!$A$2:$AQ$1002,COLUMN(AV176)-8,0),VLOOKUP($A177,未改造信息!$A$2:$AQ$1002,COLUMN(AV176)-8,0))</f>
        <v>5</v>
      </c>
      <c r="AW177" s="445" t="s">
        <v>92</v>
      </c>
      <c r="AX177" s="445" t="s">
        <v>92</v>
      </c>
      <c r="AY177" s="442">
        <f>IF($H177="已改造",VLOOKUP($A177+1000,改造信息!$A$2:$AQ$1002,COLUMN(AY176)-10,0),VLOOKUP($A177,未改造信息!$A$2:$AQ$1002,COLUMN(AY176)-10,0))</f>
        <v>0</v>
      </c>
      <c r="AZ177" s="442">
        <f>IF($H177="已改造",VLOOKUP($A177+1000,改造信息!$A$2:$AQ$1002,COLUMN(AZ176)-10,0),VLOOKUP($A177,未改造信息!$A$2:$AQ$1002,COLUMN(AZ176)-10,0))</f>
        <v>0</v>
      </c>
      <c r="BA177" s="445" t="s">
        <v>92</v>
      </c>
      <c r="BB177" s="445" t="s">
        <v>92</v>
      </c>
      <c r="BC177" s="442" t="str">
        <f>IF($H177="尚未改造",VLOOKUP($A177,未改造信息!$A$2:$AQ$1002,COLUMN(BC176)-12,0),"0")</f>
        <v>0</v>
      </c>
      <c r="BD177" s="442">
        <f>VLOOKUP($A177,未改造信息!$A$2:$BA$1002,COLUMN(BD176)-12,0)</f>
        <v>0</v>
      </c>
      <c r="BE177" s="442" t="s">
        <v>98</v>
      </c>
      <c r="BF177" s="445" t="s">
        <v>92</v>
      </c>
      <c r="BG177" s="445" t="s">
        <v>92</v>
      </c>
      <c r="BH177" s="442"/>
      <c r="BI177" s="442"/>
      <c r="BK177" s="442"/>
      <c r="BL177" s="442"/>
      <c r="BN177" s="442"/>
      <c r="BO177" s="442"/>
      <c r="BQ177" s="445" t="s">
        <v>92</v>
      </c>
      <c r="BR177" s="442"/>
      <c r="BS177" s="442"/>
      <c r="BT177" s="442"/>
      <c r="BU177" s="442"/>
      <c r="BV177" s="442"/>
    </row>
    <row r="178" spans="1:74">
      <c r="A178" s="442">
        <v>178</v>
      </c>
      <c r="B178" s="442" t="str">
        <f>IF($H178="已改造",VLOOKUP($A178+1000,改造信息!$A$2:$AQ$1002,COLUMN(B177),0),VLOOKUP($A178,未改造信息!$A$2:$AQ$1002,COLUMN(B177),0))</f>
        <v>U</v>
      </c>
      <c r="C178" s="442" t="str">
        <f>IF($H178="已改造",VLOOKUP($A178+1000,改造信息!$A$2:$AQ$1002,COLUMN(C177),0),VLOOKUP($A178,未改造信息!$A$2:$AQ$1002,COLUMN(C177),0))</f>
        <v>驱逐舰</v>
      </c>
      <c r="D178" s="442">
        <f>IF($H178="已改造",VLOOKUP($A178+1000,改造信息!$A$2:$AQ$1002,COLUMN(D177),0),VLOOKUP($A178,未改造信息!$A$2:$AQ$1002,COLUMN(D177),0))</f>
        <v>2</v>
      </c>
      <c r="E178" s="442" t="str">
        <f>IF($H178="已改造",VLOOKUP($A178+1000,改造信息!$A$2:$AQ$1002,COLUMN(E177),0),VLOOKUP($A178,未改造信息!$A$2:$AQ$1002,COLUMN(E177),0))</f>
        <v>沙利文</v>
      </c>
      <c r="F178" s="442" t="str">
        <f>VLOOKUP(A178,未改造信息!$A$2:$F$1000,COLUMN(F177),0)</f>
        <v>未拥有</v>
      </c>
      <c r="H178" s="442" t="str">
        <f>IF(COUNTIF(改造信息!$A$2:$A$196,A178+1000),IF(VLOOKUP(A178+1000,改造信息!$A$2:$F$502,6,0)="已拥有","已改造","尚未改造"),"未开放改造")</f>
        <v>尚未改造</v>
      </c>
      <c r="I178" s="442" t="str">
        <f t="shared" si="2"/>
        <v>E1~E2 打捞可获取</v>
      </c>
      <c r="J178" s="445" t="s">
        <v>92</v>
      </c>
      <c r="K178" s="442" t="str">
        <f>IF($H178="已改造",VLOOKUP($A178+1000,改造信息!$A$2:$AQ$1002,COLUMN(K177)-4,0),VLOOKUP($A178,未改造信息!$A$2:$AQ$1002,COLUMN(K177)-4,0))</f>
        <v>护卫舰</v>
      </c>
      <c r="L178" s="442" t="str">
        <f>IF($H178="已改造",VLOOKUP($A178+1000,改造信息!$A$2:$AQ$1002,COLUMN(L177)-4,0),VLOOKUP($A178,未改造信息!$A$2:$AQ$1002,COLUMN(L177)-4,0))</f>
        <v>小型舰</v>
      </c>
      <c r="M178" s="442">
        <f>IF($H178="已改造",VLOOKUP($A178+1000,改造信息!$A$2:$AQ$1002,COLUMN(M177)-4,0),VLOOKUP($A178,未改造信息!$A$2:$AQ$1002,COLUMN(M177)-4,0))</f>
        <v>1</v>
      </c>
      <c r="N178" s="442">
        <f>IF($H178="已改造",VLOOKUP($A178+1000,改造信息!$A$2:$AQ$1002,COLUMN(N177)-4,0),VLOOKUP($A178,未改造信息!$A$2:$AQ$1002,COLUMN(N177)-4,0))</f>
        <v>2</v>
      </c>
      <c r="O178" s="442">
        <f>IF($H178="已改造",VLOOKUP($A178+1000,改造信息!$A$2:$AQ$1002,COLUMN(O177)-4,0),VLOOKUP($A178,未改造信息!$A$2:$AQ$1002,COLUMN(O177)-4,0))</f>
        <v>17</v>
      </c>
      <c r="P178" s="442">
        <f>IF($H178="已改造",VLOOKUP($A178+1000,改造信息!$A$2:$AQ$1002,COLUMN(P177)-4,0),VLOOKUP($A178,未改造信息!$A$2:$AQ$1002,COLUMN(P177)-4,0))</f>
        <v>-1</v>
      </c>
      <c r="Q178" s="442">
        <f>IF($H178="已改造",VLOOKUP($A178+1000,改造信息!$A$2:$AQ$1002,COLUMN(Q177)-4,0),VLOOKUP($A178,未改造信息!$A$2:$AQ$1002,COLUMN(Q177)-4,0))</f>
        <v>28</v>
      </c>
      <c r="R178" s="442">
        <f>IF($H178="已改造",VLOOKUP($A178+1000,改造信息!$A$2:$AQ$1002,COLUMN(R177)-4,0),VLOOKUP($A178,未改造信息!$A$2:$AQ$1002,COLUMN(R177)-4,0))</f>
        <v>22</v>
      </c>
      <c r="S178" s="442">
        <f>IF($H178="已改造",VLOOKUP($A178+1000,改造信息!$A$2:$AQ$1002,COLUMN(S177)-4,0),VLOOKUP($A178,未改造信息!$A$2:$AQ$1002,COLUMN(S177)-4,0))</f>
        <v>70</v>
      </c>
      <c r="T178" s="442">
        <f>IF($H178="已改造",VLOOKUP($A178+1000,改造信息!$A$2:$AQ$1002,COLUMN(T177)-4,0),VLOOKUP($A178,未改造信息!$A$2:$AQ$1002,COLUMN(T177)-4,0))</f>
        <v>54</v>
      </c>
      <c r="U178" s="442">
        <f>IF($H178="已改造",VLOOKUP($A178+1000,改造信息!$A$2:$AQ$1002,COLUMN(U177)-4,0),VLOOKUP($A178,未改造信息!$A$2:$AQ$1002,COLUMN(U177)-4,0))</f>
        <v>58</v>
      </c>
      <c r="V178" s="442">
        <f>IF($H178="已改造",VLOOKUP($A178+1000,改造信息!$A$2:$AQ$1002,COLUMN(V177)-4,0),VLOOKUP($A178,未改造信息!$A$2:$AQ$1002,COLUMN(V177)-4,0))</f>
        <v>17</v>
      </c>
      <c r="W178" s="442">
        <f>IF($H178="已改造",VLOOKUP($A178+1000,改造信息!$A$2:$AQ$1002,COLUMN(W177)-4,0),VLOOKUP($A178,未改造信息!$A$2:$AQ$1002,COLUMN(W177)-4,0))</f>
        <v>81</v>
      </c>
      <c r="X178" s="442">
        <f>IF($H178="已改造",VLOOKUP($A178+1000,改造信息!$A$2:$AQ$1002,COLUMN(X177)-4,0),VLOOKUP($A178,未改造信息!$A$2:$AQ$1002,COLUMN(X177)-4,0))</f>
        <v>87</v>
      </c>
      <c r="Y178" s="442">
        <f>IF($H178="已改造",VLOOKUP($A178+1000,改造信息!$A$2:$AQ$1002,COLUMN(Y177)-4,0),VLOOKUP($A178,未改造信息!$A$2:$AQ$1002,COLUMN(Y177)-4,0))</f>
        <v>32</v>
      </c>
      <c r="Z178" s="442">
        <f>IF($H178="已改造",VLOOKUP($A178+1000,改造信息!$A$2:$AQ$1002,COLUMN(Z177)-4,0),VLOOKUP($A178,未改造信息!$A$2:$AQ$1002,COLUMN(Z177)-4,0))</f>
        <v>37</v>
      </c>
      <c r="AA178" s="442" t="str">
        <f>IF($H178="已改造",VLOOKUP($A178+1000,改造信息!$A$2:$AQ$1002,COLUMN(AA177)-4,0),VLOOKUP($A178,未改造信息!$A$2:$AQ$1002,COLUMN(AA177)-4,0))</f>
        <v>短</v>
      </c>
      <c r="AB178" s="442">
        <f>IF($H178="已改造",VLOOKUP($A178+1000,改造信息!$A$2:$AQ$1002,COLUMN(AB177)-4,0),VLOOKUP($A178,未改造信息!$A$2:$AQ$1002,COLUMN(AB177)-4,0))</f>
        <v>0</v>
      </c>
      <c r="AC178" s="442">
        <f>IF($H178="已改造",VLOOKUP($A178+1000,改造信息!$A$2:$AQ$1002,COLUMN(AC177)-4,0),VLOOKUP($A178,未改造信息!$A$2:$AQ$1002,COLUMN(AC177)-4,0))</f>
        <v>0</v>
      </c>
      <c r="AD178" s="442">
        <f>IF($H178="已改造",VLOOKUP($A178+1000,改造信息!$A$2:$AQ$1002,COLUMN(AD177)-4,0),VLOOKUP($A178,未改造信息!$A$2:$AQ$1002,COLUMN(AD177)-4,0))</f>
        <v>2</v>
      </c>
      <c r="AE178" s="446" t="str">
        <f>IF($H178="已改造",VLOOKUP($A178+1000,改造信息!$A$2:$AQ$1002,COLUMN(AE177)-4,0),VLOOKUP($A178,未改造信息!$A$2:$AQ$1002,COLUMN(AE177)-4,0))</f>
        <v>U国单装5英寸炮</v>
      </c>
      <c r="AF178" s="445" t="s">
        <v>92</v>
      </c>
      <c r="AG178" s="445" t="s">
        <v>92</v>
      </c>
      <c r="AH178" s="442">
        <f>IF($H178="已改造",VLOOKUP($A178+1000,改造信息!$A$2:$AQ$1002,COLUMN(AH177)-6,0),VLOOKUP($A178,未改造信息!$A$2:$AQ$1002,COLUMN(AH177)-6,0))</f>
        <v>15</v>
      </c>
      <c r="AI178" s="442">
        <f>IF($H178="已改造",VLOOKUP($A178+1000,改造信息!$A$2:$AQ$1002,COLUMN(AI177)-6,0),VLOOKUP($A178,未改造信息!$A$2:$AQ$1002,COLUMN(AI177)-6,0))</f>
        <v>25</v>
      </c>
      <c r="AJ178" s="442">
        <f>IF($H178="已改造",VLOOKUP($A178+1000,改造信息!$A$2:$AQ$1002,COLUMN(AJ177)-6,0),VLOOKUP($A178,未改造信息!$A$2:$AQ$1002,COLUMN(AJ177)-6,0))</f>
        <v>0.48</v>
      </c>
      <c r="AK178" s="442">
        <f>IF($H178="已改造",VLOOKUP($A178+1000,改造信息!$A$2:$AQ$1002,COLUMN(AK177)-6,0),VLOOKUP($A178,未改造信息!$A$2:$AQ$1002,COLUMN(AK177)-6,0))</f>
        <v>0.9</v>
      </c>
      <c r="AL178" s="442">
        <f>IF($H178="已改造",VLOOKUP($A178+1000,改造信息!$A$2:$AQ$1002,COLUMN(AL177)-6,0),VLOOKUP($A178,未改造信息!$A$2:$AQ$1002,COLUMN(AL177)-6,0))</f>
        <v>0.4</v>
      </c>
      <c r="AM178" s="445" t="s">
        <v>92</v>
      </c>
      <c r="AN178" s="445" t="s">
        <v>92</v>
      </c>
      <c r="AO178" s="442">
        <f>IF($H178="已改造",VLOOKUP($A178+1000,改造信息!$A$2:$AQ$1002,COLUMN(AO177)-8,0),VLOOKUP($A178,未改造信息!$A$2:$AQ$1002,COLUMN(AO177)-8,0))</f>
        <v>2</v>
      </c>
      <c r="AP178" s="442">
        <f>IF($H178="已改造",VLOOKUP($A178+1000,改造信息!$A$2:$AQ$1002,COLUMN(AP177)-8,0),VLOOKUP($A178,未改造信息!$A$2:$AQ$1002,COLUMN(AP177)-8,0))</f>
        <v>4</v>
      </c>
      <c r="AQ178" s="442">
        <f>IF($H178="已改造",VLOOKUP($A178+1000,改造信息!$A$2:$AQ$1002,COLUMN(AQ177)-8,0),VLOOKUP($A178,未改造信息!$A$2:$AQ$1002,COLUMN(AQ177)-8,0))</f>
        <v>3</v>
      </c>
      <c r="AR178" s="442">
        <f>IF($H178="已改造",VLOOKUP($A178+1000,改造信息!$A$2:$AQ$1002,COLUMN(AR177)-8,0),VLOOKUP($A178,未改造信息!$A$2:$AQ$1002,COLUMN(AR177)-8,0))</f>
        <v>0</v>
      </c>
      <c r="AS178" s="442">
        <f>IF($H178="已改造",VLOOKUP($A178+1000,改造信息!$A$2:$AQ$1002,COLUMN(AS177)-8,0),VLOOKUP($A178,未改造信息!$A$2:$AQ$1002,COLUMN(AS177)-8,0))</f>
        <v>0</v>
      </c>
      <c r="AT178" s="442">
        <f>IF($H178="已改造",VLOOKUP($A178+1000,改造信息!$A$2:$AQ$1002,COLUMN(AT177)-8,0),VLOOKUP($A178,未改造信息!$A$2:$AQ$1002,COLUMN(AT177)-8,0))</f>
        <v>20</v>
      </c>
      <c r="AU178" s="442">
        <f>IF($H178="已改造",VLOOKUP($A178+1000,改造信息!$A$2:$AQ$1002,COLUMN(AU177)-8,0),VLOOKUP($A178,未改造信息!$A$2:$AQ$1002,COLUMN(AU177)-8,0))</f>
        <v>7</v>
      </c>
      <c r="AV178" s="442">
        <f>IF($H178="已改造",VLOOKUP($A178+1000,改造信息!$A$2:$AQ$1002,COLUMN(AV177)-8,0),VLOOKUP($A178,未改造信息!$A$2:$AQ$1002,COLUMN(AV177)-8,0))</f>
        <v>5</v>
      </c>
      <c r="AW178" s="445" t="s">
        <v>92</v>
      </c>
      <c r="AX178" s="445" t="s">
        <v>92</v>
      </c>
      <c r="AY178" s="442">
        <f>IF($H178="已改造",VLOOKUP($A178+1000,改造信息!$A$2:$AQ$1002,COLUMN(AY177)-10,0),VLOOKUP($A178,未改造信息!$A$2:$AQ$1002,COLUMN(AY177)-10,0))</f>
        <v>0</v>
      </c>
      <c r="AZ178" s="442">
        <f>IF($H178="已改造",VLOOKUP($A178+1000,改造信息!$A$2:$AQ$1002,COLUMN(AZ177)-10,0),VLOOKUP($A178,未改造信息!$A$2:$AQ$1002,COLUMN(AZ177)-10,0))</f>
        <v>0</v>
      </c>
      <c r="BA178" s="445" t="s">
        <v>92</v>
      </c>
      <c r="BB178" s="445" t="s">
        <v>92</v>
      </c>
      <c r="BC178" s="442" t="str">
        <f>IF($H178="尚未改造",VLOOKUP($A178,未改造信息!$A$2:$AQ$1002,COLUMN(BC177)-12,0),"0")</f>
        <v>等级45|驱逐核心5|油250|弹200|钢200</v>
      </c>
      <c r="BD178" s="442">
        <f>VLOOKUP($A178,未改造信息!$A$2:$BA$1002,COLUMN(BD177)-12,0)</f>
        <v>0</v>
      </c>
      <c r="BE178" s="442" t="s">
        <v>98</v>
      </c>
      <c r="BF178" s="445" t="s">
        <v>92</v>
      </c>
      <c r="BG178" s="445" t="s">
        <v>92</v>
      </c>
      <c r="BH178" s="442"/>
      <c r="BI178" s="442"/>
      <c r="BK178" s="442"/>
      <c r="BL178" s="442"/>
      <c r="BN178" s="442"/>
      <c r="BO178" s="442"/>
      <c r="BQ178" s="445" t="s">
        <v>92</v>
      </c>
      <c r="BR178" s="442"/>
      <c r="BS178" s="442"/>
      <c r="BT178" s="442"/>
      <c r="BU178" s="442"/>
      <c r="BV178" s="442"/>
    </row>
    <row r="179" spans="1:74">
      <c r="A179" s="442">
        <v>179</v>
      </c>
      <c r="B179" s="442" t="str">
        <f>IF($H179="已改造",VLOOKUP($A179+1000,改造信息!$A$2:$AQ$1002,COLUMN(B178),0),VLOOKUP($A179,未改造信息!$A$2:$AQ$1002,COLUMN(B178),0))</f>
        <v>U</v>
      </c>
      <c r="C179" s="442" t="str">
        <f>IF($H179="已改造",VLOOKUP($A179+1000,改造信息!$A$2:$AQ$1002,COLUMN(C178),0),VLOOKUP($A179,未改造信息!$A$2:$AQ$1002,COLUMN(C178),0))</f>
        <v>驱逐舰</v>
      </c>
      <c r="D179" s="442">
        <f>IF($H179="已改造",VLOOKUP($A179+1000,改造信息!$A$2:$AQ$1002,COLUMN(D178),0),VLOOKUP($A179,未改造信息!$A$2:$AQ$1002,COLUMN(D178),0))</f>
        <v>2</v>
      </c>
      <c r="E179" s="442" t="str">
        <f>IF($H179="已改造",VLOOKUP($A179+1000,改造信息!$A$2:$AQ$1002,COLUMN(E178),0),VLOOKUP($A179,未改造信息!$A$2:$AQ$1002,COLUMN(E178),0))</f>
        <v>西格斯比</v>
      </c>
      <c r="F179" s="442" t="str">
        <f>VLOOKUP(A179,未改造信息!$A$2:$F$1000,COLUMN(F178),0)</f>
        <v>未拥有</v>
      </c>
      <c r="H179" s="442" t="str">
        <f>IF(COUNTIF(改造信息!$A$2:$A$196,A179+1000),IF(VLOOKUP(A179+1000,改造信息!$A$2:$F$502,6,0)="已拥有","已改造","尚未改造"),"未开放改造")</f>
        <v>未开放改造</v>
      </c>
      <c r="I179" s="442" t="str">
        <f t="shared" si="2"/>
        <v>E1~E2 打捞可获取</v>
      </c>
      <c r="J179" s="445" t="s">
        <v>92</v>
      </c>
      <c r="K179" s="442" t="str">
        <f>IF($H179="已改造",VLOOKUP($A179+1000,改造信息!$A$2:$AQ$1002,COLUMN(K178)-4,0),VLOOKUP($A179,未改造信息!$A$2:$AQ$1002,COLUMN(K178)-4,0))</f>
        <v>护卫舰</v>
      </c>
      <c r="L179" s="442" t="str">
        <f>IF($H179="已改造",VLOOKUP($A179+1000,改造信息!$A$2:$AQ$1002,COLUMN(L178)-4,0),VLOOKUP($A179,未改造信息!$A$2:$AQ$1002,COLUMN(L178)-4,0))</f>
        <v>小型舰</v>
      </c>
      <c r="M179" s="442">
        <f>IF($H179="已改造",VLOOKUP($A179+1000,改造信息!$A$2:$AQ$1002,COLUMN(M178)-4,0),VLOOKUP($A179,未改造信息!$A$2:$AQ$1002,COLUMN(M178)-4,0))</f>
        <v>1</v>
      </c>
      <c r="N179" s="442">
        <f>IF($H179="已改造",VLOOKUP($A179+1000,改造信息!$A$2:$AQ$1002,COLUMN(N178)-4,0),VLOOKUP($A179,未改造信息!$A$2:$AQ$1002,COLUMN(N178)-4,0))</f>
        <v>2</v>
      </c>
      <c r="O179" s="442">
        <f>IF($H179="已改造",VLOOKUP($A179+1000,改造信息!$A$2:$AQ$1002,COLUMN(O178)-4,0),VLOOKUP($A179,未改造信息!$A$2:$AQ$1002,COLUMN(O178)-4,0))</f>
        <v>17</v>
      </c>
      <c r="P179" s="442">
        <f>IF($H179="已改造",VLOOKUP($A179+1000,改造信息!$A$2:$AQ$1002,COLUMN(P178)-4,0),VLOOKUP($A179,未改造信息!$A$2:$AQ$1002,COLUMN(P178)-4,0))</f>
        <v>-1</v>
      </c>
      <c r="Q179" s="442">
        <f>IF($H179="已改造",VLOOKUP($A179+1000,改造信息!$A$2:$AQ$1002,COLUMN(Q178)-4,0),VLOOKUP($A179,未改造信息!$A$2:$AQ$1002,COLUMN(Q178)-4,0))</f>
        <v>28</v>
      </c>
      <c r="R179" s="442">
        <f>IF($H179="已改造",VLOOKUP($A179+1000,改造信息!$A$2:$AQ$1002,COLUMN(R178)-4,0),VLOOKUP($A179,未改造信息!$A$2:$AQ$1002,COLUMN(R178)-4,0))</f>
        <v>22</v>
      </c>
      <c r="S179" s="442">
        <f>IF($H179="已改造",VLOOKUP($A179+1000,改造信息!$A$2:$AQ$1002,COLUMN(S178)-4,0),VLOOKUP($A179,未改造信息!$A$2:$AQ$1002,COLUMN(S178)-4,0))</f>
        <v>70</v>
      </c>
      <c r="T179" s="442">
        <f>IF($H179="已改造",VLOOKUP($A179+1000,改造信息!$A$2:$AQ$1002,COLUMN(T178)-4,0),VLOOKUP($A179,未改造信息!$A$2:$AQ$1002,COLUMN(T178)-4,0))</f>
        <v>54</v>
      </c>
      <c r="U179" s="442">
        <f>IF($H179="已改造",VLOOKUP($A179+1000,改造信息!$A$2:$AQ$1002,COLUMN(U178)-4,0),VLOOKUP($A179,未改造信息!$A$2:$AQ$1002,COLUMN(U178)-4,0))</f>
        <v>58</v>
      </c>
      <c r="V179" s="442">
        <f>IF($H179="已改造",VLOOKUP($A179+1000,改造信息!$A$2:$AQ$1002,COLUMN(V178)-4,0),VLOOKUP($A179,未改造信息!$A$2:$AQ$1002,COLUMN(V178)-4,0))</f>
        <v>17</v>
      </c>
      <c r="W179" s="442">
        <f>IF($H179="已改造",VLOOKUP($A179+1000,改造信息!$A$2:$AQ$1002,COLUMN(W178)-4,0),VLOOKUP($A179,未改造信息!$A$2:$AQ$1002,COLUMN(W178)-4,0))</f>
        <v>81</v>
      </c>
      <c r="X179" s="442">
        <f>IF($H179="已改造",VLOOKUP($A179+1000,改造信息!$A$2:$AQ$1002,COLUMN(X178)-4,0),VLOOKUP($A179,未改造信息!$A$2:$AQ$1002,COLUMN(X178)-4,0))</f>
        <v>87</v>
      </c>
      <c r="Y179" s="442">
        <f>IF($H179="已改造",VLOOKUP($A179+1000,改造信息!$A$2:$AQ$1002,COLUMN(Y178)-4,0),VLOOKUP($A179,未改造信息!$A$2:$AQ$1002,COLUMN(Y178)-4,0))</f>
        <v>20</v>
      </c>
      <c r="Z179" s="442">
        <f>IF($H179="已改造",VLOOKUP($A179+1000,改造信息!$A$2:$AQ$1002,COLUMN(Z178)-4,0),VLOOKUP($A179,未改造信息!$A$2:$AQ$1002,COLUMN(Z178)-4,0))</f>
        <v>37</v>
      </c>
      <c r="AA179" s="442" t="str">
        <f>IF($H179="已改造",VLOOKUP($A179+1000,改造信息!$A$2:$AQ$1002,COLUMN(AA178)-4,0),VLOOKUP($A179,未改造信息!$A$2:$AQ$1002,COLUMN(AA178)-4,0))</f>
        <v>短</v>
      </c>
      <c r="AB179" s="442">
        <f>IF($H179="已改造",VLOOKUP($A179+1000,改造信息!$A$2:$AQ$1002,COLUMN(AB178)-4,0),VLOOKUP($A179,未改造信息!$A$2:$AQ$1002,COLUMN(AB178)-4,0))</f>
        <v>0</v>
      </c>
      <c r="AC179" s="442">
        <f>IF($H179="已改造",VLOOKUP($A179+1000,改造信息!$A$2:$AQ$1002,COLUMN(AC178)-4,0),VLOOKUP($A179,未改造信息!$A$2:$AQ$1002,COLUMN(AC178)-4,0))</f>
        <v>0</v>
      </c>
      <c r="AD179" s="442">
        <f>IF($H179="已改造",VLOOKUP($A179+1000,改造信息!$A$2:$AQ$1002,COLUMN(AD178)-4,0),VLOOKUP($A179,未改造信息!$A$2:$AQ$1002,COLUMN(AD178)-4,0))</f>
        <v>2</v>
      </c>
      <c r="AE179" s="446" t="str">
        <f>IF($H179="已改造",VLOOKUP($A179+1000,改造信息!$A$2:$AQ$1002,COLUMN(AE178)-4,0),VLOOKUP($A179,未改造信息!$A$2:$AQ$1002,COLUMN(AE178)-4,0))</f>
        <v>U国单装5英寸炮</v>
      </c>
      <c r="AF179" s="445" t="s">
        <v>92</v>
      </c>
      <c r="AG179" s="445" t="s">
        <v>92</v>
      </c>
      <c r="AH179" s="442">
        <f>IF($H179="已改造",VLOOKUP($A179+1000,改造信息!$A$2:$AQ$1002,COLUMN(AH178)-6,0),VLOOKUP($A179,未改造信息!$A$2:$AQ$1002,COLUMN(AH178)-6,0))</f>
        <v>15</v>
      </c>
      <c r="AI179" s="442">
        <f>IF($H179="已改造",VLOOKUP($A179+1000,改造信息!$A$2:$AQ$1002,COLUMN(AI178)-6,0),VLOOKUP($A179,未改造信息!$A$2:$AQ$1002,COLUMN(AI178)-6,0))</f>
        <v>25</v>
      </c>
      <c r="AJ179" s="442">
        <f>IF($H179="已改造",VLOOKUP($A179+1000,改造信息!$A$2:$AQ$1002,COLUMN(AJ178)-6,0),VLOOKUP($A179,未改造信息!$A$2:$AQ$1002,COLUMN(AJ178)-6,0))</f>
        <v>0.48</v>
      </c>
      <c r="AK179" s="442">
        <f>IF($H179="已改造",VLOOKUP($A179+1000,改造信息!$A$2:$AQ$1002,COLUMN(AK178)-6,0),VLOOKUP($A179,未改造信息!$A$2:$AQ$1002,COLUMN(AK178)-6,0))</f>
        <v>0.9</v>
      </c>
      <c r="AL179" s="442">
        <f>IF($H179="已改造",VLOOKUP($A179+1000,改造信息!$A$2:$AQ$1002,COLUMN(AL178)-6,0),VLOOKUP($A179,未改造信息!$A$2:$AQ$1002,COLUMN(AL178)-6,0))</f>
        <v>0.4</v>
      </c>
      <c r="AM179" s="445" t="s">
        <v>92</v>
      </c>
      <c r="AN179" s="445" t="s">
        <v>92</v>
      </c>
      <c r="AO179" s="442">
        <f>IF($H179="已改造",VLOOKUP($A179+1000,改造信息!$A$2:$AQ$1002,COLUMN(AO178)-8,0),VLOOKUP($A179,未改造信息!$A$2:$AQ$1002,COLUMN(AO178)-8,0))</f>
        <v>2</v>
      </c>
      <c r="AP179" s="442">
        <f>IF($H179="已改造",VLOOKUP($A179+1000,改造信息!$A$2:$AQ$1002,COLUMN(AP178)-8,0),VLOOKUP($A179,未改造信息!$A$2:$AQ$1002,COLUMN(AP178)-8,0))</f>
        <v>4</v>
      </c>
      <c r="AQ179" s="442">
        <f>IF($H179="已改造",VLOOKUP($A179+1000,改造信息!$A$2:$AQ$1002,COLUMN(AQ178)-8,0),VLOOKUP($A179,未改造信息!$A$2:$AQ$1002,COLUMN(AQ178)-8,0))</f>
        <v>3</v>
      </c>
      <c r="AR179" s="442">
        <f>IF($H179="已改造",VLOOKUP($A179+1000,改造信息!$A$2:$AQ$1002,COLUMN(AR178)-8,0),VLOOKUP($A179,未改造信息!$A$2:$AQ$1002,COLUMN(AR178)-8,0))</f>
        <v>0</v>
      </c>
      <c r="AS179" s="442">
        <f>IF($H179="已改造",VLOOKUP($A179+1000,改造信息!$A$2:$AQ$1002,COLUMN(AS178)-8,0),VLOOKUP($A179,未改造信息!$A$2:$AQ$1002,COLUMN(AS178)-8,0))</f>
        <v>0</v>
      </c>
      <c r="AT179" s="442">
        <f>IF($H179="已改造",VLOOKUP($A179+1000,改造信息!$A$2:$AQ$1002,COLUMN(AT178)-8,0),VLOOKUP($A179,未改造信息!$A$2:$AQ$1002,COLUMN(AT178)-8,0))</f>
        <v>20</v>
      </c>
      <c r="AU179" s="442">
        <f>IF($H179="已改造",VLOOKUP($A179+1000,改造信息!$A$2:$AQ$1002,COLUMN(AU178)-8,0),VLOOKUP($A179,未改造信息!$A$2:$AQ$1002,COLUMN(AU178)-8,0))</f>
        <v>7</v>
      </c>
      <c r="AV179" s="442">
        <f>IF($H179="已改造",VLOOKUP($A179+1000,改造信息!$A$2:$AQ$1002,COLUMN(AV178)-8,0),VLOOKUP($A179,未改造信息!$A$2:$AQ$1002,COLUMN(AV178)-8,0))</f>
        <v>5</v>
      </c>
      <c r="AW179" s="445" t="s">
        <v>92</v>
      </c>
      <c r="AX179" s="445" t="s">
        <v>92</v>
      </c>
      <c r="AY179" s="442">
        <f>IF($H179="已改造",VLOOKUP($A179+1000,改造信息!$A$2:$AQ$1002,COLUMN(AY178)-10,0),VLOOKUP($A179,未改造信息!$A$2:$AQ$1002,COLUMN(AY178)-10,0))</f>
        <v>0</v>
      </c>
      <c r="AZ179" s="442">
        <f>IF($H179="已改造",VLOOKUP($A179+1000,改造信息!$A$2:$AQ$1002,COLUMN(AZ178)-10,0),VLOOKUP($A179,未改造信息!$A$2:$AQ$1002,COLUMN(AZ178)-10,0))</f>
        <v>0</v>
      </c>
      <c r="BA179" s="445" t="s">
        <v>92</v>
      </c>
      <c r="BB179" s="445" t="s">
        <v>92</v>
      </c>
      <c r="BC179" s="442" t="str">
        <f>IF($H179="尚未改造",VLOOKUP($A179,未改造信息!$A$2:$AQ$1002,COLUMN(BC178)-12,0),"0")</f>
        <v>0</v>
      </c>
      <c r="BD179" s="442">
        <f>VLOOKUP($A179,未改造信息!$A$2:$BA$1002,COLUMN(BD178)-12,0)</f>
        <v>0</v>
      </c>
      <c r="BE179" s="442" t="s">
        <v>98</v>
      </c>
      <c r="BF179" s="445" t="s">
        <v>92</v>
      </c>
      <c r="BG179" s="445" t="s">
        <v>92</v>
      </c>
      <c r="BH179" s="442"/>
      <c r="BI179" s="442"/>
      <c r="BK179" s="442"/>
      <c r="BL179" s="442"/>
      <c r="BN179" s="442"/>
      <c r="BO179" s="442"/>
      <c r="BQ179" s="445" t="s">
        <v>92</v>
      </c>
      <c r="BR179" s="442"/>
      <c r="BS179" s="442"/>
      <c r="BT179" s="442"/>
      <c r="BU179" s="442"/>
      <c r="BV179" s="442"/>
    </row>
    <row r="180" spans="1:74">
      <c r="A180" s="442">
        <v>180</v>
      </c>
      <c r="B180" s="442" t="str">
        <f>IF($H180="已改造",VLOOKUP($A180+1000,改造信息!$A$2:$AQ$1002,COLUMN(B179),0),VLOOKUP($A180,未改造信息!$A$2:$AQ$1002,COLUMN(B179),0))</f>
        <v>U</v>
      </c>
      <c r="C180" s="442" t="str">
        <f>IF($H180="已改造",VLOOKUP($A180+1000,改造信息!$A$2:$AQ$1002,COLUMN(C179),0),VLOOKUP($A180,未改造信息!$A$2:$AQ$1002,COLUMN(C179),0))</f>
        <v>驱逐舰</v>
      </c>
      <c r="D180" s="442">
        <f>IF($H180="已改造",VLOOKUP($A180+1000,改造信息!$A$2:$AQ$1002,COLUMN(D179),0),VLOOKUP($A180,未改造信息!$A$2:$AQ$1002,COLUMN(D179),0))</f>
        <v>5</v>
      </c>
      <c r="E180" s="442" t="str">
        <f>IF($H180="已改造",VLOOKUP($A180+1000,改造信息!$A$2:$AQ$1002,COLUMN(E179),0),VLOOKUP($A180,未改造信息!$A$2:$AQ$1002,COLUMN(E179),0))</f>
        <v>奥班农</v>
      </c>
      <c r="F180" s="442" t="str">
        <f>VLOOKUP(A180,未改造信息!$A$2:$F$1000,COLUMN(F179),0)</f>
        <v>未拥有</v>
      </c>
      <c r="H180" s="442" t="str">
        <f>IF(COUNTIF(改造信息!$A$2:$A$196,A180+1000),IF(VLOOKUP(A180+1000,改造信息!$A$2:$F$502,6,0)="已拥有","已改造","尚未改造"),"未开放改造")</f>
        <v>未开放改造</v>
      </c>
      <c r="I180" s="442" t="str">
        <f t="shared" si="2"/>
        <v>E5 可建造</v>
      </c>
      <c r="J180" s="445" t="s">
        <v>92</v>
      </c>
      <c r="K180" s="442" t="str">
        <f>IF($H180="已改造",VLOOKUP($A180+1000,改造信息!$A$2:$AQ$1002,COLUMN(K179)-4,0),VLOOKUP($A180,未改造信息!$A$2:$AQ$1002,COLUMN(K179)-4,0))</f>
        <v>护卫舰</v>
      </c>
      <c r="L180" s="442" t="str">
        <f>IF($H180="已改造",VLOOKUP($A180+1000,改造信息!$A$2:$AQ$1002,COLUMN(L179)-4,0),VLOOKUP($A180,未改造信息!$A$2:$AQ$1002,COLUMN(L179)-4,0))</f>
        <v>小型舰</v>
      </c>
      <c r="M180" s="442">
        <f>IF($H180="已改造",VLOOKUP($A180+1000,改造信息!$A$2:$AQ$1002,COLUMN(M179)-4,0),VLOOKUP($A180,未改造信息!$A$2:$AQ$1002,COLUMN(M179)-4,0))</f>
        <v>1</v>
      </c>
      <c r="N180" s="442">
        <f>IF($H180="已改造",VLOOKUP($A180+1000,改造信息!$A$2:$AQ$1002,COLUMN(N179)-4,0),VLOOKUP($A180,未改造信息!$A$2:$AQ$1002,COLUMN(N179)-4,0))</f>
        <v>2</v>
      </c>
      <c r="O180" s="442">
        <f>IF($H180="已改造",VLOOKUP($A180+1000,改造信息!$A$2:$AQ$1002,COLUMN(O179)-4,0),VLOOKUP($A180,未改造信息!$A$2:$AQ$1002,COLUMN(O179)-4,0))</f>
        <v>17</v>
      </c>
      <c r="P180" s="442">
        <f>IF($H180="已改造",VLOOKUP($A180+1000,改造信息!$A$2:$AQ$1002,COLUMN(P179)-4,0),VLOOKUP($A180,未改造信息!$A$2:$AQ$1002,COLUMN(P179)-4,0))</f>
        <v>-1</v>
      </c>
      <c r="Q180" s="442">
        <f>IF($H180="已改造",VLOOKUP($A180+1000,改造信息!$A$2:$AQ$1002,COLUMN(Q179)-4,0),VLOOKUP($A180,未改造信息!$A$2:$AQ$1002,COLUMN(Q179)-4,0))</f>
        <v>28</v>
      </c>
      <c r="R180" s="442">
        <f>IF($H180="已改造",VLOOKUP($A180+1000,改造信息!$A$2:$AQ$1002,COLUMN(R179)-4,0),VLOOKUP($A180,未改造信息!$A$2:$AQ$1002,COLUMN(R179)-4,0))</f>
        <v>22</v>
      </c>
      <c r="S180" s="442">
        <f>IF($H180="已改造",VLOOKUP($A180+1000,改造信息!$A$2:$AQ$1002,COLUMN(S179)-4,0),VLOOKUP($A180,未改造信息!$A$2:$AQ$1002,COLUMN(S179)-4,0))</f>
        <v>70</v>
      </c>
      <c r="T180" s="442">
        <f>IF($H180="已改造",VLOOKUP($A180+1000,改造信息!$A$2:$AQ$1002,COLUMN(T179)-4,0),VLOOKUP($A180,未改造信息!$A$2:$AQ$1002,COLUMN(T179)-4,0))</f>
        <v>54</v>
      </c>
      <c r="U180" s="442">
        <f>IF($H180="已改造",VLOOKUP($A180+1000,改造信息!$A$2:$AQ$1002,COLUMN(U179)-4,0),VLOOKUP($A180,未改造信息!$A$2:$AQ$1002,COLUMN(U179)-4,0))</f>
        <v>79</v>
      </c>
      <c r="V180" s="442">
        <f>IF($H180="已改造",VLOOKUP($A180+1000,改造信息!$A$2:$AQ$1002,COLUMN(V179)-4,0),VLOOKUP($A180,未改造信息!$A$2:$AQ$1002,COLUMN(V179)-4,0))</f>
        <v>17</v>
      </c>
      <c r="W180" s="442">
        <f>IF($H180="已改造",VLOOKUP($A180+1000,改造信息!$A$2:$AQ$1002,COLUMN(W179)-4,0),VLOOKUP($A180,未改造信息!$A$2:$AQ$1002,COLUMN(W179)-4,0))</f>
        <v>89</v>
      </c>
      <c r="X180" s="442">
        <f>IF($H180="已改造",VLOOKUP($A180+1000,改造信息!$A$2:$AQ$1002,COLUMN(X179)-4,0),VLOOKUP($A180,未改造信息!$A$2:$AQ$1002,COLUMN(X179)-4,0))</f>
        <v>89</v>
      </c>
      <c r="Y180" s="442">
        <f>IF($H180="已改造",VLOOKUP($A180+1000,改造信息!$A$2:$AQ$1002,COLUMN(Y179)-4,0),VLOOKUP($A180,未改造信息!$A$2:$AQ$1002,COLUMN(Y179)-4,0))</f>
        <v>52</v>
      </c>
      <c r="Z180" s="442">
        <f>IF($H180="已改造",VLOOKUP($A180+1000,改造信息!$A$2:$AQ$1002,COLUMN(Z179)-4,0),VLOOKUP($A180,未改造信息!$A$2:$AQ$1002,COLUMN(Z179)-4,0))</f>
        <v>37</v>
      </c>
      <c r="AA180" s="442" t="str">
        <f>IF($H180="已改造",VLOOKUP($A180+1000,改造信息!$A$2:$AQ$1002,COLUMN(AA179)-4,0),VLOOKUP($A180,未改造信息!$A$2:$AQ$1002,COLUMN(AA179)-4,0))</f>
        <v>短</v>
      </c>
      <c r="AB180" s="442">
        <f>IF($H180="已改造",VLOOKUP($A180+1000,改造信息!$A$2:$AQ$1002,COLUMN(AB179)-4,0),VLOOKUP($A180,未改造信息!$A$2:$AQ$1002,COLUMN(AB179)-4,0))</f>
        <v>0</v>
      </c>
      <c r="AC180" s="442">
        <f>IF($H180="已改造",VLOOKUP($A180+1000,改造信息!$A$2:$AQ$1002,COLUMN(AC179)-4,0),VLOOKUP($A180,未改造信息!$A$2:$AQ$1002,COLUMN(AC179)-4,0))</f>
        <v>0</v>
      </c>
      <c r="AD180" s="442">
        <f>IF($H180="已改造",VLOOKUP($A180+1000,改造信息!$A$2:$AQ$1002,COLUMN(AD179)-4,0),VLOOKUP($A180,未改造信息!$A$2:$AQ$1002,COLUMN(AD179)-4,0))</f>
        <v>2</v>
      </c>
      <c r="AE180" s="446" t="str">
        <f>IF($H180="已改造",VLOOKUP($A180+1000,改造信息!$A$2:$AQ$1002,COLUMN(AE179)-4,0),VLOOKUP($A180,未改造信息!$A$2:$AQ$1002,COLUMN(AE179)-4,0))</f>
        <v>U国单装5英寸炮|一袋土豆</v>
      </c>
      <c r="AF180" s="445" t="s">
        <v>92</v>
      </c>
      <c r="AG180" s="445" t="s">
        <v>92</v>
      </c>
      <c r="AH180" s="442">
        <f>IF($H180="已改造",VLOOKUP($A180+1000,改造信息!$A$2:$AQ$1002,COLUMN(AH179)-6,0),VLOOKUP($A180,未改造信息!$A$2:$AQ$1002,COLUMN(AH179)-6,0))</f>
        <v>15</v>
      </c>
      <c r="AI180" s="442">
        <f>IF($H180="已改造",VLOOKUP($A180+1000,改造信息!$A$2:$AQ$1002,COLUMN(AI179)-6,0),VLOOKUP($A180,未改造信息!$A$2:$AQ$1002,COLUMN(AI179)-6,0))</f>
        <v>25</v>
      </c>
      <c r="AJ180" s="442">
        <f>IF($H180="已改造",VLOOKUP($A180+1000,改造信息!$A$2:$AQ$1002,COLUMN(AJ179)-6,0),VLOOKUP($A180,未改造信息!$A$2:$AQ$1002,COLUMN(AJ179)-6,0))</f>
        <v>0.48</v>
      </c>
      <c r="AK180" s="442">
        <f>IF($H180="已改造",VLOOKUP($A180+1000,改造信息!$A$2:$AQ$1002,COLUMN(AK179)-6,0),VLOOKUP($A180,未改造信息!$A$2:$AQ$1002,COLUMN(AK179)-6,0))</f>
        <v>0.9</v>
      </c>
      <c r="AL180" s="442">
        <f>IF($H180="已改造",VLOOKUP($A180+1000,改造信息!$A$2:$AQ$1002,COLUMN(AL179)-6,0),VLOOKUP($A180,未改造信息!$A$2:$AQ$1002,COLUMN(AL179)-6,0))</f>
        <v>0.4</v>
      </c>
      <c r="AM180" s="445" t="s">
        <v>92</v>
      </c>
      <c r="AN180" s="445" t="s">
        <v>92</v>
      </c>
      <c r="AO180" s="442">
        <f>IF($H180="已改造",VLOOKUP($A180+1000,改造信息!$A$2:$AQ$1002,COLUMN(AO179)-8,0),VLOOKUP($A180,未改造信息!$A$2:$AQ$1002,COLUMN(AO179)-8,0))</f>
        <v>4</v>
      </c>
      <c r="AP180" s="442">
        <f>IF($H180="已改造",VLOOKUP($A180+1000,改造信息!$A$2:$AQ$1002,COLUMN(AP179)-8,0),VLOOKUP($A180,未改造信息!$A$2:$AQ$1002,COLUMN(AP179)-8,0))</f>
        <v>8</v>
      </c>
      <c r="AQ180" s="442">
        <f>IF($H180="已改造",VLOOKUP($A180+1000,改造信息!$A$2:$AQ$1002,COLUMN(AQ179)-8,0),VLOOKUP($A180,未改造信息!$A$2:$AQ$1002,COLUMN(AQ179)-8,0))</f>
        <v>6</v>
      </c>
      <c r="AR180" s="442">
        <f>IF($H180="已改造",VLOOKUP($A180+1000,改造信息!$A$2:$AQ$1002,COLUMN(AR179)-8,0),VLOOKUP($A180,未改造信息!$A$2:$AQ$1002,COLUMN(AR179)-8,0))</f>
        <v>0</v>
      </c>
      <c r="AS180" s="442">
        <f>IF($H180="已改造",VLOOKUP($A180+1000,改造信息!$A$2:$AQ$1002,COLUMN(AS179)-8,0),VLOOKUP($A180,未改造信息!$A$2:$AQ$1002,COLUMN(AS179)-8,0))</f>
        <v>0</v>
      </c>
      <c r="AT180" s="442">
        <f>IF($H180="已改造",VLOOKUP($A180+1000,改造信息!$A$2:$AQ$1002,COLUMN(AT179)-8,0),VLOOKUP($A180,未改造信息!$A$2:$AQ$1002,COLUMN(AT179)-8,0))</f>
        <v>20</v>
      </c>
      <c r="AU180" s="442">
        <f>IF($H180="已改造",VLOOKUP($A180+1000,改造信息!$A$2:$AQ$1002,COLUMN(AU179)-8,0),VLOOKUP($A180,未改造信息!$A$2:$AQ$1002,COLUMN(AU179)-8,0))</f>
        <v>7</v>
      </c>
      <c r="AV180" s="442">
        <f>IF($H180="已改造",VLOOKUP($A180+1000,改造信息!$A$2:$AQ$1002,COLUMN(AV179)-8,0),VLOOKUP($A180,未改造信息!$A$2:$AQ$1002,COLUMN(AV179)-8,0))</f>
        <v>5</v>
      </c>
      <c r="AW180" s="445" t="s">
        <v>92</v>
      </c>
      <c r="AX180" s="445" t="s">
        <v>92</v>
      </c>
      <c r="AY180" s="442">
        <f>IF($H180="已改造",VLOOKUP($A180+1000,改造信息!$A$2:$AQ$1002,COLUMN(AY179)-10,0),VLOOKUP($A180,未改造信息!$A$2:$AQ$1002,COLUMN(AY179)-10,0))</f>
        <v>0</v>
      </c>
      <c r="AZ180" s="442">
        <f>IF($H180="已改造",VLOOKUP($A180+1000,改造信息!$A$2:$AQ$1002,COLUMN(AZ179)-10,0),VLOOKUP($A180,未改造信息!$A$2:$AQ$1002,COLUMN(AZ179)-10,0))</f>
        <v>0</v>
      </c>
      <c r="BA180" s="445" t="s">
        <v>92</v>
      </c>
      <c r="BB180" s="445" t="s">
        <v>92</v>
      </c>
      <c r="BC180" s="442" t="str">
        <f>IF($H180="尚未改造",VLOOKUP($A180,未改造信息!$A$2:$AQ$1002,COLUMN(BC179)-12,0),"0")</f>
        <v>0</v>
      </c>
      <c r="BD180" s="450">
        <f>VLOOKUP($A180,未改造信息!$A$2:$BA$1002,COLUMN(BD179)-12,0)</f>
        <v>0.0145833333333333</v>
      </c>
      <c r="BE180" s="442" t="s">
        <v>96</v>
      </c>
      <c r="BF180" s="445" t="s">
        <v>92</v>
      </c>
      <c r="BG180" s="445" t="s">
        <v>92</v>
      </c>
      <c r="BH180" s="442"/>
      <c r="BI180" s="450"/>
      <c r="BK180" s="442"/>
      <c r="BL180" s="450"/>
      <c r="BN180" s="442"/>
      <c r="BO180" s="450"/>
      <c r="BQ180" s="445" t="s">
        <v>92</v>
      </c>
      <c r="BR180" s="442"/>
      <c r="BS180" s="442"/>
      <c r="BT180" s="442"/>
      <c r="BU180" s="442"/>
      <c r="BV180" s="442"/>
    </row>
    <row r="181" spans="1:74">
      <c r="A181" s="442">
        <v>181</v>
      </c>
      <c r="B181" s="442" t="str">
        <f>IF($H181="已改造",VLOOKUP($A181+1000,改造信息!$A$2:$AQ$1002,COLUMN(B180),0),VLOOKUP($A181,未改造信息!$A$2:$AQ$1002,COLUMN(B180),0))</f>
        <v>U</v>
      </c>
      <c r="C181" s="442" t="str">
        <f>IF($H181="已改造",VLOOKUP($A181+1000,改造信息!$A$2:$AQ$1002,COLUMN(C180),0),VLOOKUP($A181,未改造信息!$A$2:$AQ$1002,COLUMN(C180),0))</f>
        <v>驱逐舰</v>
      </c>
      <c r="D181" s="442">
        <f>IF($H181="已改造",VLOOKUP($A181+1000,改造信息!$A$2:$AQ$1002,COLUMN(D180),0),VLOOKUP($A181,未改造信息!$A$2:$AQ$1002,COLUMN(D180),0))</f>
        <v>5</v>
      </c>
      <c r="E181" s="442" t="str">
        <f>IF($H181="已改造",VLOOKUP($A181+1000,改造信息!$A$2:$AQ$1002,COLUMN(E180),0),VLOOKUP($A181,未改造信息!$A$2:$AQ$1002,COLUMN(E180),0))</f>
        <v>威廉·D·波特</v>
      </c>
      <c r="F181" s="442" t="str">
        <f>VLOOKUP(A181,未改造信息!$A$2:$F$1000,COLUMN(F180),0)</f>
        <v>未拥有</v>
      </c>
      <c r="H181" s="442" t="str">
        <f>IF(COUNTIF(改造信息!$A$2:$A$196,A181+1000),IF(VLOOKUP(A181+1000,改造信息!$A$2:$F$502,6,0)="已拥有","已改造","尚未改造"),"未开放改造")</f>
        <v>尚未改造</v>
      </c>
      <c r="I181" s="442" t="str">
        <f t="shared" si="2"/>
        <v>可建造</v>
      </c>
      <c r="J181" s="445" t="s">
        <v>92</v>
      </c>
      <c r="K181" s="442" t="str">
        <f>IF($H181="已改造",VLOOKUP($A181+1000,改造信息!$A$2:$AQ$1002,COLUMN(K180)-4,0),VLOOKUP($A181,未改造信息!$A$2:$AQ$1002,COLUMN(K180)-4,0))</f>
        <v>护卫舰</v>
      </c>
      <c r="L181" s="442" t="str">
        <f>IF($H181="已改造",VLOOKUP($A181+1000,改造信息!$A$2:$AQ$1002,COLUMN(L180)-4,0),VLOOKUP($A181,未改造信息!$A$2:$AQ$1002,COLUMN(L180)-4,0))</f>
        <v>小型舰</v>
      </c>
      <c r="M181" s="442">
        <f>IF($H181="已改造",VLOOKUP($A181+1000,改造信息!$A$2:$AQ$1002,COLUMN(M180)-4,0),VLOOKUP($A181,未改造信息!$A$2:$AQ$1002,COLUMN(M180)-4,0))</f>
        <v>1</v>
      </c>
      <c r="N181" s="442">
        <f>IF($H181="已改造",VLOOKUP($A181+1000,改造信息!$A$2:$AQ$1002,COLUMN(N180)-4,0),VLOOKUP($A181,未改造信息!$A$2:$AQ$1002,COLUMN(N180)-4,0))</f>
        <v>2</v>
      </c>
      <c r="O181" s="442">
        <f>IF($H181="已改造",VLOOKUP($A181+1000,改造信息!$A$2:$AQ$1002,COLUMN(O180)-4,0),VLOOKUP($A181,未改造信息!$A$2:$AQ$1002,COLUMN(O180)-4,0))</f>
        <v>17</v>
      </c>
      <c r="P181" s="442">
        <f>IF($H181="已改造",VLOOKUP($A181+1000,改造信息!$A$2:$AQ$1002,COLUMN(P180)-4,0),VLOOKUP($A181,未改造信息!$A$2:$AQ$1002,COLUMN(P180)-4,0))</f>
        <v>-1</v>
      </c>
      <c r="Q181" s="442">
        <f>IF($H181="已改造",VLOOKUP($A181+1000,改造信息!$A$2:$AQ$1002,COLUMN(Q180)-4,0),VLOOKUP($A181,未改造信息!$A$2:$AQ$1002,COLUMN(Q180)-4,0))</f>
        <v>28</v>
      </c>
      <c r="R181" s="442">
        <f>IF($H181="已改造",VLOOKUP($A181+1000,改造信息!$A$2:$AQ$1002,COLUMN(R180)-4,0),VLOOKUP($A181,未改造信息!$A$2:$AQ$1002,COLUMN(R180)-4,0))</f>
        <v>22</v>
      </c>
      <c r="S181" s="442">
        <f>IF($H181="已改造",VLOOKUP($A181+1000,改造信息!$A$2:$AQ$1002,COLUMN(S180)-4,0),VLOOKUP($A181,未改造信息!$A$2:$AQ$1002,COLUMN(S180)-4,0))</f>
        <v>70</v>
      </c>
      <c r="T181" s="442">
        <f>IF($H181="已改造",VLOOKUP($A181+1000,改造信息!$A$2:$AQ$1002,COLUMN(T180)-4,0),VLOOKUP($A181,未改造信息!$A$2:$AQ$1002,COLUMN(T180)-4,0))</f>
        <v>58</v>
      </c>
      <c r="U181" s="442">
        <f>IF($H181="已改造",VLOOKUP($A181+1000,改造信息!$A$2:$AQ$1002,COLUMN(U180)-4,0),VLOOKUP($A181,未改造信息!$A$2:$AQ$1002,COLUMN(U180)-4,0))</f>
        <v>58</v>
      </c>
      <c r="V181" s="442">
        <f>IF($H181="已改造",VLOOKUP($A181+1000,改造信息!$A$2:$AQ$1002,COLUMN(V180)-4,0),VLOOKUP($A181,未改造信息!$A$2:$AQ$1002,COLUMN(V180)-4,0))</f>
        <v>1</v>
      </c>
      <c r="W181" s="442">
        <f>IF($H181="已改造",VLOOKUP($A181+1000,改造信息!$A$2:$AQ$1002,COLUMN(W180)-4,0),VLOOKUP($A181,未改造信息!$A$2:$AQ$1002,COLUMN(W180)-4,0))</f>
        <v>84</v>
      </c>
      <c r="X181" s="442">
        <f>IF($H181="已改造",VLOOKUP($A181+1000,改造信息!$A$2:$AQ$1002,COLUMN(X180)-4,0),VLOOKUP($A181,未改造信息!$A$2:$AQ$1002,COLUMN(X180)-4,0))</f>
        <v>89</v>
      </c>
      <c r="Y181" s="442">
        <f>IF($H181="已改造",VLOOKUP($A181+1000,改造信息!$A$2:$AQ$1002,COLUMN(Y180)-4,0),VLOOKUP($A181,未改造信息!$A$2:$AQ$1002,COLUMN(Y180)-4,0))</f>
        <v>2</v>
      </c>
      <c r="Z181" s="442">
        <f>IF($H181="已改造",VLOOKUP($A181+1000,改造信息!$A$2:$AQ$1002,COLUMN(Z180)-4,0),VLOOKUP($A181,未改造信息!$A$2:$AQ$1002,COLUMN(Z180)-4,0))</f>
        <v>37</v>
      </c>
      <c r="AA181" s="442" t="str">
        <f>IF($H181="已改造",VLOOKUP($A181+1000,改造信息!$A$2:$AQ$1002,COLUMN(AA180)-4,0),VLOOKUP($A181,未改造信息!$A$2:$AQ$1002,COLUMN(AA180)-4,0))</f>
        <v>短</v>
      </c>
      <c r="AB181" s="442">
        <f>IF($H181="已改造",VLOOKUP($A181+1000,改造信息!$A$2:$AQ$1002,COLUMN(AB180)-4,0),VLOOKUP($A181,未改造信息!$A$2:$AQ$1002,COLUMN(AB180)-4,0))</f>
        <v>0</v>
      </c>
      <c r="AC181" s="442">
        <f>IF($H181="已改造",VLOOKUP($A181+1000,改造信息!$A$2:$AQ$1002,COLUMN(AC180)-4,0),VLOOKUP($A181,未改造信息!$A$2:$AQ$1002,COLUMN(AC180)-4,0))</f>
        <v>0</v>
      </c>
      <c r="AD181" s="442">
        <f>IF($H181="已改造",VLOOKUP($A181+1000,改造信息!$A$2:$AQ$1002,COLUMN(AD180)-4,0),VLOOKUP($A181,未改造信息!$A$2:$AQ$1002,COLUMN(AD180)-4,0))</f>
        <v>2</v>
      </c>
      <c r="AE181" s="446" t="str">
        <f>IF($H181="已改造",VLOOKUP($A181+1000,改造信息!$A$2:$AQ$1002,COLUMN(AE180)-4,0),VLOOKUP($A181,未改造信息!$A$2:$AQ$1002,COLUMN(AE180)-4,0))</f>
        <v>U国单装5英寸炮|五联533毫米鱼雷</v>
      </c>
      <c r="AF181" s="445" t="s">
        <v>92</v>
      </c>
      <c r="AG181" s="445" t="s">
        <v>92</v>
      </c>
      <c r="AH181" s="442">
        <f>IF($H181="已改造",VLOOKUP($A181+1000,改造信息!$A$2:$AQ$1002,COLUMN(AH180)-6,0),VLOOKUP($A181,未改造信息!$A$2:$AQ$1002,COLUMN(AH180)-6,0))</f>
        <v>15</v>
      </c>
      <c r="AI181" s="442">
        <f>IF($H181="已改造",VLOOKUP($A181+1000,改造信息!$A$2:$AQ$1002,COLUMN(AI180)-6,0),VLOOKUP($A181,未改造信息!$A$2:$AQ$1002,COLUMN(AI180)-6,0))</f>
        <v>25</v>
      </c>
      <c r="AJ181" s="442">
        <f>IF($H181="已改造",VLOOKUP($A181+1000,改造信息!$A$2:$AQ$1002,COLUMN(AJ180)-6,0),VLOOKUP($A181,未改造信息!$A$2:$AQ$1002,COLUMN(AJ180)-6,0))</f>
        <v>0.48</v>
      </c>
      <c r="AK181" s="442">
        <f>IF($H181="已改造",VLOOKUP($A181+1000,改造信息!$A$2:$AQ$1002,COLUMN(AK180)-6,0),VLOOKUP($A181,未改造信息!$A$2:$AQ$1002,COLUMN(AK180)-6,0))</f>
        <v>0.9</v>
      </c>
      <c r="AL181" s="442">
        <f>IF($H181="已改造",VLOOKUP($A181+1000,改造信息!$A$2:$AQ$1002,COLUMN(AL180)-6,0),VLOOKUP($A181,未改造信息!$A$2:$AQ$1002,COLUMN(AL180)-6,0))</f>
        <v>0.4</v>
      </c>
      <c r="AM181" s="445" t="s">
        <v>92</v>
      </c>
      <c r="AN181" s="445" t="s">
        <v>92</v>
      </c>
      <c r="AO181" s="442">
        <f>IF($H181="已改造",VLOOKUP($A181+1000,改造信息!$A$2:$AQ$1002,COLUMN(AO180)-8,0),VLOOKUP($A181,未改造信息!$A$2:$AQ$1002,COLUMN(AO180)-8,0))</f>
        <v>4</v>
      </c>
      <c r="AP181" s="442">
        <f>IF($H181="已改造",VLOOKUP($A181+1000,改造信息!$A$2:$AQ$1002,COLUMN(AP180)-8,0),VLOOKUP($A181,未改造信息!$A$2:$AQ$1002,COLUMN(AP180)-8,0))</f>
        <v>8</v>
      </c>
      <c r="AQ181" s="442">
        <f>IF($H181="已改造",VLOOKUP($A181+1000,改造信息!$A$2:$AQ$1002,COLUMN(AQ180)-8,0),VLOOKUP($A181,未改造信息!$A$2:$AQ$1002,COLUMN(AQ180)-8,0))</f>
        <v>6</v>
      </c>
      <c r="AR181" s="442">
        <f>IF($H181="已改造",VLOOKUP($A181+1000,改造信息!$A$2:$AQ$1002,COLUMN(AR180)-8,0),VLOOKUP($A181,未改造信息!$A$2:$AQ$1002,COLUMN(AR180)-8,0))</f>
        <v>0</v>
      </c>
      <c r="AS181" s="442">
        <f>IF($H181="已改造",VLOOKUP($A181+1000,改造信息!$A$2:$AQ$1002,COLUMN(AS180)-8,0),VLOOKUP($A181,未改造信息!$A$2:$AQ$1002,COLUMN(AS180)-8,0))</f>
        <v>0</v>
      </c>
      <c r="AT181" s="442">
        <f>IF($H181="已改造",VLOOKUP($A181+1000,改造信息!$A$2:$AQ$1002,COLUMN(AT180)-8,0),VLOOKUP($A181,未改造信息!$A$2:$AQ$1002,COLUMN(AT180)-8,0))</f>
        <v>20</v>
      </c>
      <c r="AU181" s="442">
        <f>IF($H181="已改造",VLOOKUP($A181+1000,改造信息!$A$2:$AQ$1002,COLUMN(AU180)-8,0),VLOOKUP($A181,未改造信息!$A$2:$AQ$1002,COLUMN(AU180)-8,0))</f>
        <v>7</v>
      </c>
      <c r="AV181" s="442">
        <f>IF($H181="已改造",VLOOKUP($A181+1000,改造信息!$A$2:$AQ$1002,COLUMN(AV180)-8,0),VLOOKUP($A181,未改造信息!$A$2:$AQ$1002,COLUMN(AV180)-8,0))</f>
        <v>5</v>
      </c>
      <c r="AW181" s="445" t="s">
        <v>92</v>
      </c>
      <c r="AX181" s="445" t="s">
        <v>92</v>
      </c>
      <c r="AY181" s="442" t="str">
        <f>IF($H181="已改造",VLOOKUP($A181+1000,改造信息!$A$2:$AQ$1002,COLUMN(AY180)-10,0),VLOOKUP($A181,未改造信息!$A$2:$AQ$1002,COLUMN(AY180)-10,0))</f>
        <v>扫把星</v>
      </c>
      <c r="AZ181" s="442">
        <f>IF($H181="已改造",VLOOKUP($A181+1000,改造信息!$A$2:$AQ$1002,COLUMN(AZ180)-10,0),VLOOKUP($A181,未改造信息!$A$2:$AQ$1002,COLUMN(AZ180)-10,0))</f>
        <v>0</v>
      </c>
      <c r="BA181" s="445" t="s">
        <v>92</v>
      </c>
      <c r="BB181" s="445" t="s">
        <v>92</v>
      </c>
      <c r="BC181" s="446" t="str">
        <f>IF($H181="尚未改造",VLOOKUP($A181,未改造信息!$A$2:$AQ$1002,COLUMN(BC180)-12,0),"0")</f>
        <v>等级62|驱逐核心12|油500|弹1000|钢500</v>
      </c>
      <c r="BD181" s="450">
        <f>VLOOKUP($A181,未改造信息!$A$2:$BA$1002,COLUMN(BD180)-12,0)</f>
        <v>0.0145833333333333</v>
      </c>
      <c r="BE181" s="442" t="s">
        <v>103</v>
      </c>
      <c r="BF181" s="445" t="s">
        <v>92</v>
      </c>
      <c r="BG181" s="445" t="s">
        <v>92</v>
      </c>
      <c r="BH181" s="446"/>
      <c r="BI181" s="450"/>
      <c r="BK181" s="446"/>
      <c r="BL181" s="450"/>
      <c r="BN181" s="446"/>
      <c r="BO181" s="450"/>
      <c r="BQ181" s="445" t="s">
        <v>92</v>
      </c>
      <c r="BR181" s="442"/>
      <c r="BS181" s="442"/>
      <c r="BT181" s="442"/>
      <c r="BU181" s="442"/>
      <c r="BV181" s="442"/>
    </row>
    <row r="182" spans="1:74">
      <c r="A182" s="442">
        <v>182</v>
      </c>
      <c r="B182" s="442" t="str">
        <f>IF($H182="已改造",VLOOKUP($A182+1000,改造信息!$A$2:$AQ$1002,COLUMN(B181),0),VLOOKUP($A182,未改造信息!$A$2:$AQ$1002,COLUMN(B181),0))</f>
        <v>U</v>
      </c>
      <c r="C182" s="442" t="str">
        <f>IF($H182="已改造",VLOOKUP($A182+1000,改造信息!$A$2:$AQ$1002,COLUMN(C181),0),VLOOKUP($A182,未改造信息!$A$2:$AQ$1002,COLUMN(C181),0))</f>
        <v>驱逐舰</v>
      </c>
      <c r="D182" s="442">
        <f>IF($H182="已改造",VLOOKUP($A182+1000,改造信息!$A$2:$AQ$1002,COLUMN(D181),0),VLOOKUP($A182,未改造信息!$A$2:$AQ$1002,COLUMN(D181),0))</f>
        <v>3</v>
      </c>
      <c r="E182" s="442" t="str">
        <f>IF($H182="已改造",VLOOKUP($A182+1000,改造信息!$A$2:$AQ$1002,COLUMN(E181),0),VLOOKUP($A182,未改造信息!$A$2:$AQ$1002,COLUMN(E181),0))</f>
        <v>波特</v>
      </c>
      <c r="F182" s="442" t="str">
        <f>VLOOKUP(A182,未改造信息!$A$2:$F$1000,COLUMN(F181),0)</f>
        <v>未拥有</v>
      </c>
      <c r="H182" s="442" t="str">
        <f>IF(COUNTIF(改造信息!$A$2:$A$196,A182+1000),IF(VLOOKUP(A182+1000,改造信息!$A$2:$F$502,6,0)="已拥有","已改造","尚未改造"),"未开放改造")</f>
        <v>尚未改造</v>
      </c>
      <c r="I182" s="442" t="str">
        <f t="shared" si="2"/>
        <v>E1~E2 可建造</v>
      </c>
      <c r="J182" s="445" t="s">
        <v>92</v>
      </c>
      <c r="K182" s="442" t="str">
        <f>IF($H182="已改造",VLOOKUP($A182+1000,改造信息!$A$2:$AQ$1002,COLUMN(K181)-4,0),VLOOKUP($A182,未改造信息!$A$2:$AQ$1002,COLUMN(K181)-4,0))</f>
        <v>护卫舰</v>
      </c>
      <c r="L182" s="442" t="str">
        <f>IF($H182="已改造",VLOOKUP($A182+1000,改造信息!$A$2:$AQ$1002,COLUMN(L181)-4,0),VLOOKUP($A182,未改造信息!$A$2:$AQ$1002,COLUMN(L181)-4,0))</f>
        <v>小型舰</v>
      </c>
      <c r="M182" s="442">
        <f>IF($H182="已改造",VLOOKUP($A182+1000,改造信息!$A$2:$AQ$1002,COLUMN(M181)-4,0),VLOOKUP($A182,未改造信息!$A$2:$AQ$1002,COLUMN(M181)-4,0))</f>
        <v>1</v>
      </c>
      <c r="N182" s="442">
        <f>IF($H182="已改造",VLOOKUP($A182+1000,改造信息!$A$2:$AQ$1002,COLUMN(N181)-4,0),VLOOKUP($A182,未改造信息!$A$2:$AQ$1002,COLUMN(N181)-4,0))</f>
        <v>2</v>
      </c>
      <c r="O182" s="442">
        <f>IF($H182="已改造",VLOOKUP($A182+1000,改造信息!$A$2:$AQ$1002,COLUMN(O181)-4,0),VLOOKUP($A182,未改造信息!$A$2:$AQ$1002,COLUMN(O181)-4,0))</f>
        <v>18</v>
      </c>
      <c r="P182" s="442">
        <f>IF($H182="已改造",VLOOKUP($A182+1000,改造信息!$A$2:$AQ$1002,COLUMN(P181)-4,0),VLOOKUP($A182,未改造信息!$A$2:$AQ$1002,COLUMN(P181)-4,0))</f>
        <v>2</v>
      </c>
      <c r="Q182" s="442">
        <f>IF($H182="已改造",VLOOKUP($A182+1000,改造信息!$A$2:$AQ$1002,COLUMN(Q181)-4,0),VLOOKUP($A182,未改造信息!$A$2:$AQ$1002,COLUMN(Q181)-4,0))</f>
        <v>40</v>
      </c>
      <c r="R182" s="442">
        <f>IF($H182="已改造",VLOOKUP($A182+1000,改造信息!$A$2:$AQ$1002,COLUMN(R181)-4,0),VLOOKUP($A182,未改造信息!$A$2:$AQ$1002,COLUMN(R181)-4,0))</f>
        <v>23</v>
      </c>
      <c r="S182" s="442">
        <f>IF($H182="已改造",VLOOKUP($A182+1000,改造信息!$A$2:$AQ$1002,COLUMN(S181)-4,0),VLOOKUP($A182,未改造信息!$A$2:$AQ$1002,COLUMN(S181)-4,0))</f>
        <v>74</v>
      </c>
      <c r="T182" s="442">
        <f>IF($H182="已改造",VLOOKUP($A182+1000,改造信息!$A$2:$AQ$1002,COLUMN(T181)-4,0),VLOOKUP($A182,未改造信息!$A$2:$AQ$1002,COLUMN(T181)-4,0))</f>
        <v>45</v>
      </c>
      <c r="U182" s="442">
        <f>IF($H182="已改造",VLOOKUP($A182+1000,改造信息!$A$2:$AQ$1002,COLUMN(U181)-4,0),VLOOKUP($A182,未改造信息!$A$2:$AQ$1002,COLUMN(U181)-4,0))</f>
        <v>58</v>
      </c>
      <c r="V182" s="442">
        <f>IF($H182="已改造",VLOOKUP($A182+1000,改造信息!$A$2:$AQ$1002,COLUMN(V181)-4,0),VLOOKUP($A182,未改造信息!$A$2:$AQ$1002,COLUMN(V181)-4,0))</f>
        <v>17</v>
      </c>
      <c r="W182" s="442">
        <f>IF($H182="已改造",VLOOKUP($A182+1000,改造信息!$A$2:$AQ$1002,COLUMN(W181)-4,0),VLOOKUP($A182,未改造信息!$A$2:$AQ$1002,COLUMN(W181)-4,0))</f>
        <v>81</v>
      </c>
      <c r="X182" s="442">
        <f>IF($H182="已改造",VLOOKUP($A182+1000,改造信息!$A$2:$AQ$1002,COLUMN(X181)-4,0),VLOOKUP($A182,未改造信息!$A$2:$AQ$1002,COLUMN(X181)-4,0))</f>
        <v>87</v>
      </c>
      <c r="Y182" s="442">
        <f>IF($H182="已改造",VLOOKUP($A182+1000,改造信息!$A$2:$AQ$1002,COLUMN(Y181)-4,0),VLOOKUP($A182,未改造信息!$A$2:$AQ$1002,COLUMN(Y181)-4,0))</f>
        <v>10</v>
      </c>
      <c r="Z182" s="442">
        <f>IF($H182="已改造",VLOOKUP($A182+1000,改造信息!$A$2:$AQ$1002,COLUMN(Z181)-4,0),VLOOKUP($A182,未改造信息!$A$2:$AQ$1002,COLUMN(Z181)-4,0))</f>
        <v>38.5</v>
      </c>
      <c r="AA182" s="442" t="str">
        <f>IF($H182="已改造",VLOOKUP($A182+1000,改造信息!$A$2:$AQ$1002,COLUMN(AA181)-4,0),VLOOKUP($A182,未改造信息!$A$2:$AQ$1002,COLUMN(AA181)-4,0))</f>
        <v>短</v>
      </c>
      <c r="AB182" s="442">
        <f>IF($H182="已改造",VLOOKUP($A182+1000,改造信息!$A$2:$AQ$1002,COLUMN(AB181)-4,0),VLOOKUP($A182,未改造信息!$A$2:$AQ$1002,COLUMN(AB181)-4,0))</f>
        <v>0</v>
      </c>
      <c r="AC182" s="442">
        <f>IF($H182="已改造",VLOOKUP($A182+1000,改造信息!$A$2:$AQ$1002,COLUMN(AC181)-4,0),VLOOKUP($A182,未改造信息!$A$2:$AQ$1002,COLUMN(AC181)-4,0))</f>
        <v>0</v>
      </c>
      <c r="AD182" s="442">
        <f>IF($H182="已改造",VLOOKUP($A182+1000,改造信息!$A$2:$AQ$1002,COLUMN(AD181)-4,0),VLOOKUP($A182,未改造信息!$A$2:$AQ$1002,COLUMN(AD181)-4,0))</f>
        <v>2</v>
      </c>
      <c r="AE182" s="446" t="str">
        <f>IF($H182="已改造",VLOOKUP($A182+1000,改造信息!$A$2:$AQ$1002,COLUMN(AE181)-4,0),VLOOKUP($A182,未改造信息!$A$2:$AQ$1002,COLUMN(AE181)-4,0))</f>
        <v>U国双联5英寸炮</v>
      </c>
      <c r="AF182" s="445" t="s">
        <v>92</v>
      </c>
      <c r="AG182" s="445" t="s">
        <v>92</v>
      </c>
      <c r="AH182" s="442">
        <f>IF($H182="已改造",VLOOKUP($A182+1000,改造信息!$A$2:$AQ$1002,COLUMN(AH181)-6,0),VLOOKUP($A182,未改造信息!$A$2:$AQ$1002,COLUMN(AH181)-6,0))</f>
        <v>15</v>
      </c>
      <c r="AI182" s="442">
        <f>IF($H182="已改造",VLOOKUP($A182+1000,改造信息!$A$2:$AQ$1002,COLUMN(AI181)-6,0),VLOOKUP($A182,未改造信息!$A$2:$AQ$1002,COLUMN(AI181)-6,0))</f>
        <v>25</v>
      </c>
      <c r="AJ182" s="442">
        <f>IF($H182="已改造",VLOOKUP($A182+1000,改造信息!$A$2:$AQ$1002,COLUMN(AJ181)-6,0),VLOOKUP($A182,未改造信息!$A$2:$AQ$1002,COLUMN(AJ181)-6,0))</f>
        <v>0.48</v>
      </c>
      <c r="AK182" s="442">
        <f>IF($H182="已改造",VLOOKUP($A182+1000,改造信息!$A$2:$AQ$1002,COLUMN(AK181)-6,0),VLOOKUP($A182,未改造信息!$A$2:$AQ$1002,COLUMN(AK181)-6,0))</f>
        <v>0.9</v>
      </c>
      <c r="AL182" s="442">
        <f>IF($H182="已改造",VLOOKUP($A182+1000,改造信息!$A$2:$AQ$1002,COLUMN(AL181)-6,0),VLOOKUP($A182,未改造信息!$A$2:$AQ$1002,COLUMN(AL181)-6,0))</f>
        <v>0.4</v>
      </c>
      <c r="AM182" s="445" t="s">
        <v>92</v>
      </c>
      <c r="AN182" s="445" t="s">
        <v>92</v>
      </c>
      <c r="AO182" s="442">
        <f>IF($H182="已改造",VLOOKUP($A182+1000,改造信息!$A$2:$AQ$1002,COLUMN(AO181)-8,0),VLOOKUP($A182,未改造信息!$A$2:$AQ$1002,COLUMN(AO181)-8,0))</f>
        <v>4</v>
      </c>
      <c r="AP182" s="442">
        <f>IF($H182="已改造",VLOOKUP($A182+1000,改造信息!$A$2:$AQ$1002,COLUMN(AP181)-8,0),VLOOKUP($A182,未改造信息!$A$2:$AQ$1002,COLUMN(AP181)-8,0))</f>
        <v>8</v>
      </c>
      <c r="AQ182" s="442">
        <f>IF($H182="已改造",VLOOKUP($A182+1000,改造信息!$A$2:$AQ$1002,COLUMN(AQ181)-8,0),VLOOKUP($A182,未改造信息!$A$2:$AQ$1002,COLUMN(AQ181)-8,0))</f>
        <v>6</v>
      </c>
      <c r="AR182" s="442">
        <f>IF($H182="已改造",VLOOKUP($A182+1000,改造信息!$A$2:$AQ$1002,COLUMN(AR181)-8,0),VLOOKUP($A182,未改造信息!$A$2:$AQ$1002,COLUMN(AR181)-8,0))</f>
        <v>0</v>
      </c>
      <c r="AS182" s="442">
        <f>IF($H182="已改造",VLOOKUP($A182+1000,改造信息!$A$2:$AQ$1002,COLUMN(AS181)-8,0),VLOOKUP($A182,未改造信息!$A$2:$AQ$1002,COLUMN(AS181)-8,0))</f>
        <v>0</v>
      </c>
      <c r="AT182" s="442">
        <f>IF($H182="已改造",VLOOKUP($A182+1000,改造信息!$A$2:$AQ$1002,COLUMN(AT181)-8,0),VLOOKUP($A182,未改造信息!$A$2:$AQ$1002,COLUMN(AT181)-8,0))</f>
        <v>24</v>
      </c>
      <c r="AU182" s="442">
        <f>IF($H182="已改造",VLOOKUP($A182+1000,改造信息!$A$2:$AQ$1002,COLUMN(AU181)-8,0),VLOOKUP($A182,未改造信息!$A$2:$AQ$1002,COLUMN(AU181)-8,0))</f>
        <v>8</v>
      </c>
      <c r="AV182" s="442">
        <f>IF($H182="已改造",VLOOKUP($A182+1000,改造信息!$A$2:$AQ$1002,COLUMN(AV181)-8,0),VLOOKUP($A182,未改造信息!$A$2:$AQ$1002,COLUMN(AV181)-8,0))</f>
        <v>4</v>
      </c>
      <c r="AW182" s="445" t="s">
        <v>92</v>
      </c>
      <c r="AX182" s="445" t="s">
        <v>92</v>
      </c>
      <c r="AY182" s="442">
        <f>IF($H182="已改造",VLOOKUP($A182+1000,改造信息!$A$2:$AQ$1002,COLUMN(AY181)-10,0),VLOOKUP($A182,未改造信息!$A$2:$AQ$1002,COLUMN(AY181)-10,0))</f>
        <v>0</v>
      </c>
      <c r="AZ182" s="442">
        <f>IF($H182="已改造",VLOOKUP($A182+1000,改造信息!$A$2:$AQ$1002,COLUMN(AZ181)-10,0),VLOOKUP($A182,未改造信息!$A$2:$AQ$1002,COLUMN(AZ181)-10,0))</f>
        <v>0</v>
      </c>
      <c r="BA182" s="445" t="s">
        <v>92</v>
      </c>
      <c r="BB182" s="445" t="s">
        <v>92</v>
      </c>
      <c r="BC182" s="442" t="str">
        <f>IF($H182="尚未改造",VLOOKUP($A182,未改造信息!$A$2:$AQ$1002,COLUMN(BC181)-12,0),"0")</f>
        <v>等级39|驱逐核心5|油200|弹150|钢300</v>
      </c>
      <c r="BD182" s="450">
        <f>VLOOKUP($A182,未改造信息!$A$2:$BA$1002,COLUMN(BD181)-12,0)</f>
        <v>0.0208333333333333</v>
      </c>
      <c r="BE182" s="442" t="s">
        <v>102</v>
      </c>
      <c r="BF182" s="445" t="s">
        <v>92</v>
      </c>
      <c r="BG182" s="445" t="s">
        <v>92</v>
      </c>
      <c r="BH182" s="442"/>
      <c r="BI182" s="450"/>
      <c r="BK182" s="442"/>
      <c r="BL182" s="450"/>
      <c r="BN182" s="442"/>
      <c r="BO182" s="450"/>
      <c r="BQ182" s="445" t="s">
        <v>92</v>
      </c>
      <c r="BR182" s="442"/>
      <c r="BS182" s="442"/>
      <c r="BT182" s="442"/>
      <c r="BU182" s="442"/>
      <c r="BV182" s="442"/>
    </row>
    <row r="183" spans="1:74">
      <c r="A183" s="442">
        <v>183</v>
      </c>
      <c r="B183" s="442" t="str">
        <f>IF($H183="已改造",VLOOKUP($A183+1000,改造信息!$A$2:$AQ$1002,COLUMN(B182),0),VLOOKUP($A183,未改造信息!$A$2:$AQ$1002,COLUMN(B182),0))</f>
        <v>U</v>
      </c>
      <c r="C183" s="442" t="str">
        <f>IF($H183="已改造",VLOOKUP($A183+1000,改造信息!$A$2:$AQ$1002,COLUMN(C182),0),VLOOKUP($A183,未改造信息!$A$2:$AQ$1002,COLUMN(C182),0))</f>
        <v>驱逐舰</v>
      </c>
      <c r="D183" s="442">
        <f>IF($H183="已改造",VLOOKUP($A183+1000,改造信息!$A$2:$AQ$1002,COLUMN(D182),0),VLOOKUP($A183,未改造信息!$A$2:$AQ$1002,COLUMN(D182),0))</f>
        <v>4</v>
      </c>
      <c r="E183" s="442" t="str">
        <f>IF($H183="已改造",VLOOKUP($A183+1000,改造信息!$A$2:$AQ$1002,COLUMN(E182),0),VLOOKUP($A183,未改造信息!$A$2:$AQ$1002,COLUMN(E182),0))</f>
        <v>拉菲</v>
      </c>
      <c r="F183" s="442" t="str">
        <f>VLOOKUP(A183,未改造信息!$A$2:$F$1000,COLUMN(F182),0)</f>
        <v>未拥有</v>
      </c>
      <c r="H183" s="442" t="str">
        <f>IF(COUNTIF(改造信息!$A$2:$A$196,A183+1000),IF(VLOOKUP(A183+1000,改造信息!$A$2:$F$502,6,0)="已拥有","已改造","尚未改造"),"未开放改造")</f>
        <v>尚未改造</v>
      </c>
      <c r="I183" s="442" t="str">
        <f t="shared" si="2"/>
        <v>可建造</v>
      </c>
      <c r="J183" s="445" t="s">
        <v>92</v>
      </c>
      <c r="K183" s="442" t="str">
        <f>IF($H183="已改造",VLOOKUP($A183+1000,改造信息!$A$2:$AQ$1002,COLUMN(K182)-4,0),VLOOKUP($A183,未改造信息!$A$2:$AQ$1002,COLUMN(K182)-4,0))</f>
        <v>护卫舰</v>
      </c>
      <c r="L183" s="442" t="str">
        <f>IF($H183="已改造",VLOOKUP($A183+1000,改造信息!$A$2:$AQ$1002,COLUMN(L182)-4,0),VLOOKUP($A183,未改造信息!$A$2:$AQ$1002,COLUMN(L182)-4,0))</f>
        <v>小型舰</v>
      </c>
      <c r="M183" s="442">
        <f>IF($H183="已改造",VLOOKUP($A183+1000,改造信息!$A$2:$AQ$1002,COLUMN(M182)-4,0),VLOOKUP($A183,未改造信息!$A$2:$AQ$1002,COLUMN(M182)-4,0))</f>
        <v>1</v>
      </c>
      <c r="N183" s="442">
        <f>IF($H183="已改造",VLOOKUP($A183+1000,改造信息!$A$2:$AQ$1002,COLUMN(N182)-4,0),VLOOKUP($A183,未改造信息!$A$2:$AQ$1002,COLUMN(N182)-4,0))</f>
        <v>2</v>
      </c>
      <c r="O183" s="442">
        <f>IF($H183="已改造",VLOOKUP($A183+1000,改造信息!$A$2:$AQ$1002,COLUMN(O182)-4,0),VLOOKUP($A183,未改造信息!$A$2:$AQ$1002,COLUMN(O182)-4,0))</f>
        <v>22</v>
      </c>
      <c r="P183" s="442">
        <f>IF($H183="已改造",VLOOKUP($A183+1000,改造信息!$A$2:$AQ$1002,COLUMN(P182)-4,0),VLOOKUP($A183,未改造信息!$A$2:$AQ$1002,COLUMN(P182)-4,0))</f>
        <v>2</v>
      </c>
      <c r="Q183" s="442">
        <f>IF($H183="已改造",VLOOKUP($A183+1000,改造信息!$A$2:$AQ$1002,COLUMN(Q182)-4,0),VLOOKUP($A183,未改造信息!$A$2:$AQ$1002,COLUMN(Q182)-4,0))</f>
        <v>30</v>
      </c>
      <c r="R183" s="442">
        <f>IF($H183="已改造",VLOOKUP($A183+1000,改造信息!$A$2:$AQ$1002,COLUMN(R182)-4,0),VLOOKUP($A183,未改造信息!$A$2:$AQ$1002,COLUMN(R182)-4,0))</f>
        <v>30</v>
      </c>
      <c r="S183" s="442">
        <f>IF($H183="已改造",VLOOKUP($A183+1000,改造信息!$A$2:$AQ$1002,COLUMN(S182)-4,0),VLOOKUP($A183,未改造信息!$A$2:$AQ$1002,COLUMN(S182)-4,0))</f>
        <v>70</v>
      </c>
      <c r="T183" s="442">
        <f>IF($H183="已改造",VLOOKUP($A183+1000,改造信息!$A$2:$AQ$1002,COLUMN(T182)-4,0),VLOOKUP($A183,未改造信息!$A$2:$AQ$1002,COLUMN(T182)-4,0))</f>
        <v>60</v>
      </c>
      <c r="U183" s="442">
        <f>IF($H183="已改造",VLOOKUP($A183+1000,改造信息!$A$2:$AQ$1002,COLUMN(U182)-4,0),VLOOKUP($A183,未改造信息!$A$2:$AQ$1002,COLUMN(U182)-4,0))</f>
        <v>65</v>
      </c>
      <c r="V183" s="442">
        <f>IF($H183="已改造",VLOOKUP($A183+1000,改造信息!$A$2:$AQ$1002,COLUMN(V182)-4,0),VLOOKUP($A183,未改造信息!$A$2:$AQ$1002,COLUMN(V182)-4,0))</f>
        <v>18</v>
      </c>
      <c r="W183" s="442">
        <f>IF($H183="已改造",VLOOKUP($A183+1000,改造信息!$A$2:$AQ$1002,COLUMN(W182)-4,0),VLOOKUP($A183,未改造信息!$A$2:$AQ$1002,COLUMN(W182)-4,0))</f>
        <v>80</v>
      </c>
      <c r="X183" s="442">
        <f>IF($H183="已改造",VLOOKUP($A183+1000,改造信息!$A$2:$AQ$1002,COLUMN(X182)-4,0),VLOOKUP($A183,未改造信息!$A$2:$AQ$1002,COLUMN(X182)-4,0))</f>
        <v>88</v>
      </c>
      <c r="Y183" s="442">
        <f>IF($H183="已改造",VLOOKUP($A183+1000,改造信息!$A$2:$AQ$1002,COLUMN(Y182)-4,0),VLOOKUP($A183,未改造信息!$A$2:$AQ$1002,COLUMN(Y182)-4,0))</f>
        <v>45</v>
      </c>
      <c r="Z183" s="442">
        <f>IF($H183="已改造",VLOOKUP($A183+1000,改造信息!$A$2:$AQ$1002,COLUMN(Z182)-4,0),VLOOKUP($A183,未改造信息!$A$2:$AQ$1002,COLUMN(Z182)-4,0))</f>
        <v>38.5</v>
      </c>
      <c r="AA183" s="442" t="str">
        <f>IF($H183="已改造",VLOOKUP($A183+1000,改造信息!$A$2:$AQ$1002,COLUMN(AA182)-4,0),VLOOKUP($A183,未改造信息!$A$2:$AQ$1002,COLUMN(AA182)-4,0))</f>
        <v>短</v>
      </c>
      <c r="AB183" s="442">
        <f>IF($H183="已改造",VLOOKUP($A183+1000,改造信息!$A$2:$AQ$1002,COLUMN(AB182)-4,0),VLOOKUP($A183,未改造信息!$A$2:$AQ$1002,COLUMN(AB182)-4,0))</f>
        <v>0</v>
      </c>
      <c r="AC183" s="442">
        <f>IF($H183="已改造",VLOOKUP($A183+1000,改造信息!$A$2:$AQ$1002,COLUMN(AC182)-4,0),VLOOKUP($A183,未改造信息!$A$2:$AQ$1002,COLUMN(AC182)-4,0))</f>
        <v>0</v>
      </c>
      <c r="AD183" s="442">
        <f>IF($H183="已改造",VLOOKUP($A183+1000,改造信息!$A$2:$AQ$1002,COLUMN(AD182)-4,0),VLOOKUP($A183,未改造信息!$A$2:$AQ$1002,COLUMN(AD182)-4,0))</f>
        <v>2</v>
      </c>
      <c r="AE183" s="446" t="str">
        <f>IF($H183="已改造",VLOOKUP($A183+1000,改造信息!$A$2:$AQ$1002,COLUMN(AE182)-4,0),VLOOKUP($A183,未改造信息!$A$2:$AQ$1002,COLUMN(AE182)-4,0))</f>
        <v>U国双联5英寸平高两用炮|五联533毫米鱼雷</v>
      </c>
      <c r="AF183" s="445" t="s">
        <v>92</v>
      </c>
      <c r="AG183" s="445" t="s">
        <v>92</v>
      </c>
      <c r="AH183" s="442">
        <f>IF($H183="已改造",VLOOKUP($A183+1000,改造信息!$A$2:$AQ$1002,COLUMN(AH182)-6,0),VLOOKUP($A183,未改造信息!$A$2:$AQ$1002,COLUMN(AH182)-6,0))</f>
        <v>15</v>
      </c>
      <c r="AI183" s="442">
        <f>IF($H183="已改造",VLOOKUP($A183+1000,改造信息!$A$2:$AQ$1002,COLUMN(AI182)-6,0),VLOOKUP($A183,未改造信息!$A$2:$AQ$1002,COLUMN(AI182)-6,0))</f>
        <v>25</v>
      </c>
      <c r="AJ183" s="442">
        <f>IF($H183="已改造",VLOOKUP($A183+1000,改造信息!$A$2:$AQ$1002,COLUMN(AJ182)-6,0),VLOOKUP($A183,未改造信息!$A$2:$AQ$1002,COLUMN(AJ182)-6,0))</f>
        <v>0.48</v>
      </c>
      <c r="AK183" s="442">
        <f>IF($H183="已改造",VLOOKUP($A183+1000,改造信息!$A$2:$AQ$1002,COLUMN(AK182)-6,0),VLOOKUP($A183,未改造信息!$A$2:$AQ$1002,COLUMN(AK182)-6,0))</f>
        <v>0.9</v>
      </c>
      <c r="AL183" s="442">
        <f>IF($H183="已改造",VLOOKUP($A183+1000,改造信息!$A$2:$AQ$1002,COLUMN(AL182)-6,0),VLOOKUP($A183,未改造信息!$A$2:$AQ$1002,COLUMN(AL182)-6,0))</f>
        <v>0.4</v>
      </c>
      <c r="AM183" s="445" t="s">
        <v>92</v>
      </c>
      <c r="AN183" s="445" t="s">
        <v>92</v>
      </c>
      <c r="AO183" s="442">
        <f>IF($H183="已改造",VLOOKUP($A183+1000,改造信息!$A$2:$AQ$1002,COLUMN(AO182)-8,0),VLOOKUP($A183,未改造信息!$A$2:$AQ$1002,COLUMN(AO182)-8,0))</f>
        <v>4</v>
      </c>
      <c r="AP183" s="442">
        <f>IF($H183="已改造",VLOOKUP($A183+1000,改造信息!$A$2:$AQ$1002,COLUMN(AP182)-8,0),VLOOKUP($A183,未改造信息!$A$2:$AQ$1002,COLUMN(AP182)-8,0))</f>
        <v>8</v>
      </c>
      <c r="AQ183" s="442">
        <f>IF($H183="已改造",VLOOKUP($A183+1000,改造信息!$A$2:$AQ$1002,COLUMN(AQ182)-8,0),VLOOKUP($A183,未改造信息!$A$2:$AQ$1002,COLUMN(AQ182)-8,0))</f>
        <v>6</v>
      </c>
      <c r="AR183" s="442">
        <f>IF($H183="已改造",VLOOKUP($A183+1000,改造信息!$A$2:$AQ$1002,COLUMN(AR182)-8,0),VLOOKUP($A183,未改造信息!$A$2:$AQ$1002,COLUMN(AR182)-8,0))</f>
        <v>0</v>
      </c>
      <c r="AS183" s="442">
        <f>IF($H183="已改造",VLOOKUP($A183+1000,改造信息!$A$2:$AQ$1002,COLUMN(AS182)-8,0),VLOOKUP($A183,未改造信息!$A$2:$AQ$1002,COLUMN(AS182)-8,0))</f>
        <v>0</v>
      </c>
      <c r="AT183" s="442">
        <f>IF($H183="已改造",VLOOKUP($A183+1000,改造信息!$A$2:$AQ$1002,COLUMN(AT182)-8,0),VLOOKUP($A183,未改造信息!$A$2:$AQ$1002,COLUMN(AT182)-8,0))</f>
        <v>20</v>
      </c>
      <c r="AU183" s="442">
        <f>IF($H183="已改造",VLOOKUP($A183+1000,改造信息!$A$2:$AQ$1002,COLUMN(AU182)-8,0),VLOOKUP($A183,未改造信息!$A$2:$AQ$1002,COLUMN(AU182)-8,0))</f>
        <v>10</v>
      </c>
      <c r="AV183" s="442">
        <f>IF($H183="已改造",VLOOKUP($A183+1000,改造信息!$A$2:$AQ$1002,COLUMN(AV182)-8,0),VLOOKUP($A183,未改造信息!$A$2:$AQ$1002,COLUMN(AV182)-8,0))</f>
        <v>5</v>
      </c>
      <c r="AW183" s="445" t="s">
        <v>92</v>
      </c>
      <c r="AX183" s="445" t="s">
        <v>92</v>
      </c>
      <c r="AY183" s="442">
        <f>IF($H183="已改造",VLOOKUP($A183+1000,改造信息!$A$2:$AQ$1002,COLUMN(AY182)-10,0),VLOOKUP($A183,未改造信息!$A$2:$AQ$1002,COLUMN(AY182)-10,0))</f>
        <v>0</v>
      </c>
      <c r="AZ183" s="442">
        <f>IF($H183="已改造",VLOOKUP($A183+1000,改造信息!$A$2:$AQ$1002,COLUMN(AZ182)-10,0),VLOOKUP($A183,未改造信息!$A$2:$AQ$1002,COLUMN(AZ182)-10,0))</f>
        <v>0</v>
      </c>
      <c r="BA183" s="445" t="s">
        <v>92</v>
      </c>
      <c r="BB183" s="445" t="s">
        <v>92</v>
      </c>
      <c r="BC183" s="442" t="str">
        <f>IF($H183="尚未改造",VLOOKUP($A183,未改造信息!$A$2:$AQ$1002,COLUMN(BC182)-12,0),"0")</f>
        <v>等级45|驱逐核心9|油300|弹200|钢1000|铝100</v>
      </c>
      <c r="BD183" s="450">
        <f>VLOOKUP($A183,未改造信息!$A$2:$BA$1002,COLUMN(BD182)-12,0)</f>
        <v>0.0159722222222222</v>
      </c>
      <c r="BE183" s="442" t="s">
        <v>103</v>
      </c>
      <c r="BF183" s="445" t="s">
        <v>92</v>
      </c>
      <c r="BG183" s="445" t="s">
        <v>92</v>
      </c>
      <c r="BH183" s="442"/>
      <c r="BI183" s="450"/>
      <c r="BK183" s="442"/>
      <c r="BL183" s="450"/>
      <c r="BN183" s="442"/>
      <c r="BO183" s="450"/>
      <c r="BQ183" s="445" t="s">
        <v>92</v>
      </c>
      <c r="BR183" s="442"/>
      <c r="BS183" s="442"/>
      <c r="BT183" s="442"/>
      <c r="BU183" s="442"/>
      <c r="BV183" s="442"/>
    </row>
    <row r="184" spans="1:74">
      <c r="A184" s="442">
        <v>184</v>
      </c>
      <c r="B184" s="442" t="str">
        <f>IF($H184="已改造",VLOOKUP($A184+1000,改造信息!$A$2:$AQ$1002,COLUMN(B183),0),VLOOKUP($A184,未改造信息!$A$2:$AQ$1002,COLUMN(B183),0))</f>
        <v>U</v>
      </c>
      <c r="C184" s="442" t="str">
        <f>IF($H184="已改造",VLOOKUP($A184+1000,改造信息!$A$2:$AQ$1002,COLUMN(C183),0),VLOOKUP($A184,未改造信息!$A$2:$AQ$1002,COLUMN(C183),0))</f>
        <v>驱逐舰</v>
      </c>
      <c r="D184" s="442">
        <f>IF($H184="已改造",VLOOKUP($A184+1000,改造信息!$A$2:$AQ$1002,COLUMN(D183),0),VLOOKUP($A184,未改造信息!$A$2:$AQ$1002,COLUMN(D183),0))</f>
        <v>4</v>
      </c>
      <c r="E184" s="442" t="str">
        <f>IF($H184="已改造",VLOOKUP($A184+1000,改造信息!$A$2:$AQ$1002,COLUMN(E183),0),VLOOKUP($A184,未改造信息!$A$2:$AQ$1002,COLUMN(E183),0))</f>
        <v>拉菲（本森级）</v>
      </c>
      <c r="F184" s="442" t="str">
        <f>VLOOKUP(A184,未改造信息!$A$2:$F$1000,COLUMN(F183),0)</f>
        <v>未拥有</v>
      </c>
      <c r="H184" s="442" t="str">
        <f>IF(COUNTIF(改造信息!$A$2:$A$196,A184+1000),IF(VLOOKUP(A184+1000,改造信息!$A$2:$F$502,6,0)="已拥有","已改造","尚未改造"),"未开放改造")</f>
        <v>未开放改造</v>
      </c>
      <c r="I184" s="442" t="str">
        <f t="shared" si="2"/>
        <v>仅打捞可获取</v>
      </c>
      <c r="J184" s="445" t="s">
        <v>92</v>
      </c>
      <c r="K184" s="442" t="str">
        <f>IF($H184="已改造",VLOOKUP($A184+1000,改造信息!$A$2:$AQ$1002,COLUMN(K183)-4,0),VLOOKUP($A184,未改造信息!$A$2:$AQ$1002,COLUMN(K183)-4,0))</f>
        <v>护卫舰</v>
      </c>
      <c r="L184" s="442" t="str">
        <f>IF($H184="已改造",VLOOKUP($A184+1000,改造信息!$A$2:$AQ$1002,COLUMN(L183)-4,0),VLOOKUP($A184,未改造信息!$A$2:$AQ$1002,COLUMN(L183)-4,0))</f>
        <v>小型舰</v>
      </c>
      <c r="M184" s="442">
        <f>IF($H184="已改造",VLOOKUP($A184+1000,改造信息!$A$2:$AQ$1002,COLUMN(M183)-4,0),VLOOKUP($A184,未改造信息!$A$2:$AQ$1002,COLUMN(M183)-4,0))</f>
        <v>1</v>
      </c>
      <c r="N184" s="442">
        <f>IF($H184="已改造",VLOOKUP($A184+1000,改造信息!$A$2:$AQ$1002,COLUMN(N183)-4,0),VLOOKUP($A184,未改造信息!$A$2:$AQ$1002,COLUMN(N183)-4,0))</f>
        <v>2</v>
      </c>
      <c r="O184" s="442">
        <f>IF($H184="已改造",VLOOKUP($A184+1000,改造信息!$A$2:$AQ$1002,COLUMN(O183)-4,0),VLOOKUP($A184,未改造信息!$A$2:$AQ$1002,COLUMN(O183)-4,0))</f>
        <v>16</v>
      </c>
      <c r="P184" s="442">
        <f>IF($H184="已改造",VLOOKUP($A184+1000,改造信息!$A$2:$AQ$1002,COLUMN(P183)-4,0),VLOOKUP($A184,未改造信息!$A$2:$AQ$1002,COLUMN(P183)-4,0))</f>
        <v>0</v>
      </c>
      <c r="Q184" s="442">
        <f>IF($H184="已改造",VLOOKUP($A184+1000,改造信息!$A$2:$AQ$1002,COLUMN(Q183)-4,0),VLOOKUP($A184,未改造信息!$A$2:$AQ$1002,COLUMN(Q183)-4,0))</f>
        <v>27</v>
      </c>
      <c r="R184" s="442">
        <f>IF($H184="已改造",VLOOKUP($A184+1000,改造信息!$A$2:$AQ$1002,COLUMN(R183)-4,0),VLOOKUP($A184,未改造信息!$A$2:$AQ$1002,COLUMN(R183)-4,0))</f>
        <v>21</v>
      </c>
      <c r="S184" s="442">
        <f>IF($H184="已改造",VLOOKUP($A184+1000,改造信息!$A$2:$AQ$1002,COLUMN(S183)-4,0),VLOOKUP($A184,未改造信息!$A$2:$AQ$1002,COLUMN(S183)-4,0))</f>
        <v>70</v>
      </c>
      <c r="T184" s="442">
        <f>IF($H184="已改造",VLOOKUP($A184+1000,改造信息!$A$2:$AQ$1002,COLUMN(T183)-4,0),VLOOKUP($A184,未改造信息!$A$2:$AQ$1002,COLUMN(T183)-4,0))</f>
        <v>50</v>
      </c>
      <c r="U184" s="442">
        <f>IF($H184="已改造",VLOOKUP($A184+1000,改造信息!$A$2:$AQ$1002,COLUMN(U183)-4,0),VLOOKUP($A184,未改造信息!$A$2:$AQ$1002,COLUMN(U183)-4,0))</f>
        <v>55</v>
      </c>
      <c r="V184" s="442">
        <f>IF($H184="已改造",VLOOKUP($A184+1000,改造信息!$A$2:$AQ$1002,COLUMN(V183)-4,0),VLOOKUP($A184,未改造信息!$A$2:$AQ$1002,COLUMN(V183)-4,0))</f>
        <v>17</v>
      </c>
      <c r="W184" s="442">
        <f>IF($H184="已改造",VLOOKUP($A184+1000,改造信息!$A$2:$AQ$1002,COLUMN(W183)-4,0),VLOOKUP($A184,未改造信息!$A$2:$AQ$1002,COLUMN(W183)-4,0))</f>
        <v>81</v>
      </c>
      <c r="X184" s="442">
        <f>IF($H184="已改造",VLOOKUP($A184+1000,改造信息!$A$2:$AQ$1002,COLUMN(X183)-4,0),VLOOKUP($A184,未改造信息!$A$2:$AQ$1002,COLUMN(X183)-4,0))</f>
        <v>88</v>
      </c>
      <c r="Y184" s="442">
        <f>IF($H184="已改造",VLOOKUP($A184+1000,改造信息!$A$2:$AQ$1002,COLUMN(Y183)-4,0),VLOOKUP($A184,未改造信息!$A$2:$AQ$1002,COLUMN(Y183)-4,0))</f>
        <v>10</v>
      </c>
      <c r="Z184" s="442">
        <f>IF($H184="已改造",VLOOKUP($A184+1000,改造信息!$A$2:$AQ$1002,COLUMN(Z183)-4,0),VLOOKUP($A184,未改造信息!$A$2:$AQ$1002,COLUMN(Z183)-4,0))</f>
        <v>37.5</v>
      </c>
      <c r="AA184" s="442" t="str">
        <f>IF($H184="已改造",VLOOKUP($A184+1000,改造信息!$A$2:$AQ$1002,COLUMN(AA183)-4,0),VLOOKUP($A184,未改造信息!$A$2:$AQ$1002,COLUMN(AA183)-4,0))</f>
        <v>短</v>
      </c>
      <c r="AB184" s="442">
        <f>IF($H184="已改造",VLOOKUP($A184+1000,改造信息!$A$2:$AQ$1002,COLUMN(AB183)-4,0),VLOOKUP($A184,未改造信息!$A$2:$AQ$1002,COLUMN(AB183)-4,0))</f>
        <v>0</v>
      </c>
      <c r="AC184" s="442">
        <f>IF($H184="已改造",VLOOKUP($A184+1000,改造信息!$A$2:$AQ$1002,COLUMN(AC183)-4,0),VLOOKUP($A184,未改造信息!$A$2:$AQ$1002,COLUMN(AC183)-4,0))</f>
        <v>0</v>
      </c>
      <c r="AD184" s="442">
        <f>IF($H184="已改造",VLOOKUP($A184+1000,改造信息!$A$2:$AQ$1002,COLUMN(AD183)-4,0),VLOOKUP($A184,未改造信息!$A$2:$AQ$1002,COLUMN(AD183)-4,0))</f>
        <v>2</v>
      </c>
      <c r="AE184" s="446" t="str">
        <f>IF($H184="已改造",VLOOKUP($A184+1000,改造信息!$A$2:$AQ$1002,COLUMN(AE183)-4,0),VLOOKUP($A184,未改造信息!$A$2:$AQ$1002,COLUMN(AE183)-4,0))</f>
        <v>五联533毫米鱼雷|U国单装5英寸炮</v>
      </c>
      <c r="AF184" s="445" t="s">
        <v>92</v>
      </c>
      <c r="AG184" s="445" t="s">
        <v>92</v>
      </c>
      <c r="AH184" s="442">
        <f>IF($H184="已改造",VLOOKUP($A184+1000,改造信息!$A$2:$AQ$1002,COLUMN(AH183)-6,0),VLOOKUP($A184,未改造信息!$A$2:$AQ$1002,COLUMN(AH183)-6,0))</f>
        <v>15</v>
      </c>
      <c r="AI184" s="442">
        <f>IF($H184="已改造",VLOOKUP($A184+1000,改造信息!$A$2:$AQ$1002,COLUMN(AI183)-6,0),VLOOKUP($A184,未改造信息!$A$2:$AQ$1002,COLUMN(AI183)-6,0))</f>
        <v>25</v>
      </c>
      <c r="AJ184" s="442">
        <f>IF($H184="已改造",VLOOKUP($A184+1000,改造信息!$A$2:$AQ$1002,COLUMN(AJ183)-6,0),VLOOKUP($A184,未改造信息!$A$2:$AQ$1002,COLUMN(AJ183)-6,0))</f>
        <v>0.48</v>
      </c>
      <c r="AK184" s="442">
        <f>IF($H184="已改造",VLOOKUP($A184+1000,改造信息!$A$2:$AQ$1002,COLUMN(AK183)-6,0),VLOOKUP($A184,未改造信息!$A$2:$AQ$1002,COLUMN(AK183)-6,0))</f>
        <v>0.9</v>
      </c>
      <c r="AL184" s="442">
        <f>IF($H184="已改造",VLOOKUP($A184+1000,改造信息!$A$2:$AQ$1002,COLUMN(AL183)-6,0),VLOOKUP($A184,未改造信息!$A$2:$AQ$1002,COLUMN(AL183)-6,0))</f>
        <v>0.4</v>
      </c>
      <c r="AM184" s="445" t="s">
        <v>92</v>
      </c>
      <c r="AN184" s="445" t="s">
        <v>92</v>
      </c>
      <c r="AO184" s="442">
        <f>IF($H184="已改造",VLOOKUP($A184+1000,改造信息!$A$2:$AQ$1002,COLUMN(AO183)-8,0),VLOOKUP($A184,未改造信息!$A$2:$AQ$1002,COLUMN(AO183)-8,0))</f>
        <v>4</v>
      </c>
      <c r="AP184" s="442">
        <f>IF($H184="已改造",VLOOKUP($A184+1000,改造信息!$A$2:$AQ$1002,COLUMN(AP183)-8,0),VLOOKUP($A184,未改造信息!$A$2:$AQ$1002,COLUMN(AP183)-8,0))</f>
        <v>8</v>
      </c>
      <c r="AQ184" s="442">
        <f>IF($H184="已改造",VLOOKUP($A184+1000,改造信息!$A$2:$AQ$1002,COLUMN(AQ183)-8,0),VLOOKUP($A184,未改造信息!$A$2:$AQ$1002,COLUMN(AQ183)-8,0))</f>
        <v>6</v>
      </c>
      <c r="AR184" s="442">
        <f>IF($H184="已改造",VLOOKUP($A184+1000,改造信息!$A$2:$AQ$1002,COLUMN(AR183)-8,0),VLOOKUP($A184,未改造信息!$A$2:$AQ$1002,COLUMN(AR183)-8,0))</f>
        <v>0</v>
      </c>
      <c r="AS184" s="442">
        <f>IF($H184="已改造",VLOOKUP($A184+1000,改造信息!$A$2:$AQ$1002,COLUMN(AS183)-8,0),VLOOKUP($A184,未改造信息!$A$2:$AQ$1002,COLUMN(AS183)-8,0))</f>
        <v>0</v>
      </c>
      <c r="AT184" s="442">
        <f>IF($H184="已改造",VLOOKUP($A184+1000,改造信息!$A$2:$AQ$1002,COLUMN(AT183)-8,0),VLOOKUP($A184,未改造信息!$A$2:$AQ$1002,COLUMN(AT183)-8,0))</f>
        <v>20</v>
      </c>
      <c r="AU184" s="442">
        <f>IF($H184="已改造",VLOOKUP($A184+1000,改造信息!$A$2:$AQ$1002,COLUMN(AU183)-8,0),VLOOKUP($A184,未改造信息!$A$2:$AQ$1002,COLUMN(AU183)-8,0))</f>
        <v>6</v>
      </c>
      <c r="AV184" s="442">
        <f>IF($H184="已改造",VLOOKUP($A184+1000,改造信息!$A$2:$AQ$1002,COLUMN(AV183)-8,0),VLOOKUP($A184,未改造信息!$A$2:$AQ$1002,COLUMN(AV183)-8,0))</f>
        <v>5</v>
      </c>
      <c r="AW184" s="445" t="s">
        <v>92</v>
      </c>
      <c r="AX184" s="445" t="s">
        <v>92</v>
      </c>
      <c r="AY184" s="442">
        <f>IF($H184="已改造",VLOOKUP($A184+1000,改造信息!$A$2:$AQ$1002,COLUMN(AY183)-10,0),VLOOKUP($A184,未改造信息!$A$2:$AQ$1002,COLUMN(AY183)-10,0))</f>
        <v>0</v>
      </c>
      <c r="AZ184" s="442">
        <f>IF($H184="已改造",VLOOKUP($A184+1000,改造信息!$A$2:$AQ$1002,COLUMN(AZ183)-10,0),VLOOKUP($A184,未改造信息!$A$2:$AQ$1002,COLUMN(AZ183)-10,0))</f>
        <v>0</v>
      </c>
      <c r="BA184" s="445" t="s">
        <v>92</v>
      </c>
      <c r="BB184" s="445" t="s">
        <v>92</v>
      </c>
      <c r="BC184" s="442" t="str">
        <f>IF($H184="尚未改造",VLOOKUP($A184,未改造信息!$A$2:$AQ$1002,COLUMN(BC183)-12,0),"0")</f>
        <v>0</v>
      </c>
      <c r="BD184" s="442">
        <f>VLOOKUP($A184,未改造信息!$A$2:$BA$1002,COLUMN(BD183)-12,0)</f>
        <v>0</v>
      </c>
      <c r="BE184" s="442" t="s">
        <v>94</v>
      </c>
      <c r="BF184" s="445" t="s">
        <v>92</v>
      </c>
      <c r="BG184" s="445" t="s">
        <v>92</v>
      </c>
      <c r="BH184" s="442"/>
      <c r="BI184" s="442"/>
      <c r="BK184" s="442"/>
      <c r="BL184" s="442"/>
      <c r="BN184" s="442"/>
      <c r="BO184" s="442"/>
      <c r="BQ184" s="445" t="s">
        <v>92</v>
      </c>
      <c r="BR184" s="442"/>
      <c r="BS184" s="442"/>
      <c r="BT184" s="442"/>
      <c r="BU184" s="442"/>
      <c r="BV184" s="442"/>
    </row>
    <row r="185" spans="1:74">
      <c r="A185" s="442">
        <v>185</v>
      </c>
      <c r="B185" s="442" t="str">
        <f>IF($H185="已改造",VLOOKUP($A185+1000,改造信息!$A$2:$AQ$1002,COLUMN(B184),0),VLOOKUP($A185,未改造信息!$A$2:$AQ$1002,COLUMN(B184),0))</f>
        <v>I</v>
      </c>
      <c r="C185" s="442" t="str">
        <f>IF($H185="已改造",VLOOKUP($A185+1000,改造信息!$A$2:$AQ$1002,COLUMN(C184),0),VLOOKUP($A185,未改造信息!$A$2:$AQ$1002,COLUMN(C184),0))</f>
        <v>驱逐舰</v>
      </c>
      <c r="D185" s="442">
        <f>IF($H185="已改造",VLOOKUP($A185+1000,改造信息!$A$2:$AQ$1002,COLUMN(D184),0),VLOOKUP($A185,未改造信息!$A$2:$AQ$1002,COLUMN(D184),0))</f>
        <v>4</v>
      </c>
      <c r="E185" s="442" t="str">
        <f>IF($H185="已改造",VLOOKUP($A185+1000,改造信息!$A$2:$AQ$1002,COLUMN(E184),0),VLOOKUP($A185,未改造信息!$A$2:$AQ$1002,COLUMN(E184),0))</f>
        <v>卡米契亚·内拉</v>
      </c>
      <c r="F185" s="442" t="str">
        <f>VLOOKUP(A185,未改造信息!$A$2:$F$1000,COLUMN(F184),0)</f>
        <v>未拥有</v>
      </c>
      <c r="H185" s="442" t="str">
        <f>IF(COUNTIF(改造信息!$A$2:$A$196,A185+1000),IF(VLOOKUP(A185+1000,改造信息!$A$2:$F$502,6,0)="已拥有","已改造","尚未改造"),"未开放改造")</f>
        <v>尚未改造</v>
      </c>
      <c r="I185" s="442" t="str">
        <f t="shared" si="2"/>
        <v>E3~E4 打捞可获取</v>
      </c>
      <c r="J185" s="445" t="s">
        <v>92</v>
      </c>
      <c r="K185" s="442" t="str">
        <f>IF($H185="已改造",VLOOKUP($A185+1000,改造信息!$A$2:$AQ$1002,COLUMN(K184)-4,0),VLOOKUP($A185,未改造信息!$A$2:$AQ$1002,COLUMN(K184)-4,0))</f>
        <v>护卫舰</v>
      </c>
      <c r="L185" s="442" t="str">
        <f>IF($H185="已改造",VLOOKUP($A185+1000,改造信息!$A$2:$AQ$1002,COLUMN(L184)-4,0),VLOOKUP($A185,未改造信息!$A$2:$AQ$1002,COLUMN(L184)-4,0))</f>
        <v>小型舰</v>
      </c>
      <c r="M185" s="442">
        <f>IF($H185="已改造",VLOOKUP($A185+1000,改造信息!$A$2:$AQ$1002,COLUMN(M184)-4,0),VLOOKUP($A185,未改造信息!$A$2:$AQ$1002,COLUMN(M184)-4,0))</f>
        <v>1</v>
      </c>
      <c r="N185" s="442">
        <f>IF($H185="已改造",VLOOKUP($A185+1000,改造信息!$A$2:$AQ$1002,COLUMN(N184)-4,0),VLOOKUP($A185,未改造信息!$A$2:$AQ$1002,COLUMN(N184)-4,0))</f>
        <v>2</v>
      </c>
      <c r="O185" s="442">
        <f>IF($H185="已改造",VLOOKUP($A185+1000,改造信息!$A$2:$AQ$1002,COLUMN(O184)-4,0),VLOOKUP($A185,未改造信息!$A$2:$AQ$1002,COLUMN(O184)-4,0))</f>
        <v>18</v>
      </c>
      <c r="P185" s="442">
        <f>IF($H185="已改造",VLOOKUP($A185+1000,改造信息!$A$2:$AQ$1002,COLUMN(P184)-4,0),VLOOKUP($A185,未改造信息!$A$2:$AQ$1002,COLUMN(P184)-4,0))</f>
        <v>2</v>
      </c>
      <c r="Q185" s="442">
        <f>IF($H185="已改造",VLOOKUP($A185+1000,改造信息!$A$2:$AQ$1002,COLUMN(Q184)-4,0),VLOOKUP($A185,未改造信息!$A$2:$AQ$1002,COLUMN(Q184)-4,0))</f>
        <v>29</v>
      </c>
      <c r="R185" s="442">
        <f>IF($H185="已改造",VLOOKUP($A185+1000,改造信息!$A$2:$AQ$1002,COLUMN(R184)-4,0),VLOOKUP($A185,未改造信息!$A$2:$AQ$1002,COLUMN(R184)-4,0))</f>
        <v>22</v>
      </c>
      <c r="S185" s="442">
        <f>IF($H185="已改造",VLOOKUP($A185+1000,改造信息!$A$2:$AQ$1002,COLUMN(S184)-4,0),VLOOKUP($A185,未改造信息!$A$2:$AQ$1002,COLUMN(S184)-4,0))</f>
        <v>68</v>
      </c>
      <c r="T185" s="442">
        <f>IF($H185="已改造",VLOOKUP($A185+1000,改造信息!$A$2:$AQ$1002,COLUMN(T184)-4,0),VLOOKUP($A185,未改造信息!$A$2:$AQ$1002,COLUMN(T184)-4,0))</f>
        <v>41</v>
      </c>
      <c r="U185" s="442">
        <f>IF($H185="已改造",VLOOKUP($A185+1000,改造信息!$A$2:$AQ$1002,COLUMN(U184)-4,0),VLOOKUP($A185,未改造信息!$A$2:$AQ$1002,COLUMN(U184)-4,0))</f>
        <v>61</v>
      </c>
      <c r="V185" s="442">
        <f>IF($H185="已改造",VLOOKUP($A185+1000,改造信息!$A$2:$AQ$1002,COLUMN(V184)-4,0),VLOOKUP($A185,未改造信息!$A$2:$AQ$1002,COLUMN(V184)-4,0))</f>
        <v>16</v>
      </c>
      <c r="W185" s="442">
        <f>IF($H185="已改造",VLOOKUP($A185+1000,改造信息!$A$2:$AQ$1002,COLUMN(W184)-4,0),VLOOKUP($A185,未改造信息!$A$2:$AQ$1002,COLUMN(W184)-4,0))</f>
        <v>83</v>
      </c>
      <c r="X185" s="442">
        <f>IF($H185="已改造",VLOOKUP($A185+1000,改造信息!$A$2:$AQ$1002,COLUMN(X184)-4,0),VLOOKUP($A185,未改造信息!$A$2:$AQ$1002,COLUMN(X184)-4,0))</f>
        <v>88</v>
      </c>
      <c r="Y185" s="442">
        <f>IF($H185="已改造",VLOOKUP($A185+1000,改造信息!$A$2:$AQ$1002,COLUMN(Y184)-4,0),VLOOKUP($A185,未改造信息!$A$2:$AQ$1002,COLUMN(Y184)-4,0))</f>
        <v>20</v>
      </c>
      <c r="Z185" s="442">
        <f>IF($H185="已改造",VLOOKUP($A185+1000,改造信息!$A$2:$AQ$1002,COLUMN(Z184)-4,0),VLOOKUP($A185,未改造信息!$A$2:$AQ$1002,COLUMN(Z184)-4,0))</f>
        <v>38</v>
      </c>
      <c r="AA185" s="442" t="str">
        <f>IF($H185="已改造",VLOOKUP($A185+1000,改造信息!$A$2:$AQ$1002,COLUMN(AA184)-4,0),VLOOKUP($A185,未改造信息!$A$2:$AQ$1002,COLUMN(AA184)-4,0))</f>
        <v>短</v>
      </c>
      <c r="AB185" s="442">
        <f>IF($H185="已改造",VLOOKUP($A185+1000,改造信息!$A$2:$AQ$1002,COLUMN(AB184)-4,0),VLOOKUP($A185,未改造信息!$A$2:$AQ$1002,COLUMN(AB184)-4,0))</f>
        <v>0</v>
      </c>
      <c r="AC185" s="442">
        <f>IF($H185="已改造",VLOOKUP($A185+1000,改造信息!$A$2:$AQ$1002,COLUMN(AC184)-4,0),VLOOKUP($A185,未改造信息!$A$2:$AQ$1002,COLUMN(AC184)-4,0))</f>
        <v>0</v>
      </c>
      <c r="AD185" s="442">
        <f>IF($H185="已改造",VLOOKUP($A185+1000,改造信息!$A$2:$AQ$1002,COLUMN(AD184)-4,0),VLOOKUP($A185,未改造信息!$A$2:$AQ$1002,COLUMN(AD184)-4,0))</f>
        <v>2</v>
      </c>
      <c r="AE185" s="446" t="str">
        <f>IF($H185="已改造",VLOOKUP($A185+1000,改造信息!$A$2:$AQ$1002,COLUMN(AE184)-4,0),VLOOKUP($A185,未改造信息!$A$2:$AQ$1002,COLUMN(AE184)-4,0))</f>
        <v>I国双联120毫米炮</v>
      </c>
      <c r="AF185" s="445" t="s">
        <v>92</v>
      </c>
      <c r="AG185" s="445" t="s">
        <v>92</v>
      </c>
      <c r="AH185" s="442">
        <f>IF($H185="已改造",VLOOKUP($A185+1000,改造信息!$A$2:$AQ$1002,COLUMN(AH184)-6,0),VLOOKUP($A185,未改造信息!$A$2:$AQ$1002,COLUMN(AH184)-6,0))</f>
        <v>10</v>
      </c>
      <c r="AI185" s="442">
        <f>IF($H185="已改造",VLOOKUP($A185+1000,改造信息!$A$2:$AQ$1002,COLUMN(AI184)-6,0),VLOOKUP($A185,未改造信息!$A$2:$AQ$1002,COLUMN(AI184)-6,0))</f>
        <v>20</v>
      </c>
      <c r="AJ185" s="442">
        <f>IF($H185="已改造",VLOOKUP($A185+1000,改造信息!$A$2:$AQ$1002,COLUMN(AJ184)-6,0),VLOOKUP($A185,未改造信息!$A$2:$AQ$1002,COLUMN(AJ184)-6,0))</f>
        <v>0.48</v>
      </c>
      <c r="AK185" s="442">
        <f>IF($H185="已改造",VLOOKUP($A185+1000,改造信息!$A$2:$AQ$1002,COLUMN(AK184)-6,0),VLOOKUP($A185,未改造信息!$A$2:$AQ$1002,COLUMN(AK184)-6,0))</f>
        <v>0.9</v>
      </c>
      <c r="AL185" s="442">
        <f>IF($H185="已改造",VLOOKUP($A185+1000,改造信息!$A$2:$AQ$1002,COLUMN(AL184)-6,0),VLOOKUP($A185,未改造信息!$A$2:$AQ$1002,COLUMN(AL184)-6,0))</f>
        <v>0.55</v>
      </c>
      <c r="AM185" s="445" t="s">
        <v>92</v>
      </c>
      <c r="AN185" s="445" t="s">
        <v>92</v>
      </c>
      <c r="AO185" s="442">
        <f>IF($H185="已改造",VLOOKUP($A185+1000,改造信息!$A$2:$AQ$1002,COLUMN(AO184)-8,0),VLOOKUP($A185,未改造信息!$A$2:$AQ$1002,COLUMN(AO184)-8,0))</f>
        <v>4</v>
      </c>
      <c r="AP185" s="442">
        <f>IF($H185="已改造",VLOOKUP($A185+1000,改造信息!$A$2:$AQ$1002,COLUMN(AP184)-8,0),VLOOKUP($A185,未改造信息!$A$2:$AQ$1002,COLUMN(AP184)-8,0))</f>
        <v>8</v>
      </c>
      <c r="AQ185" s="442">
        <f>IF($H185="已改造",VLOOKUP($A185+1000,改造信息!$A$2:$AQ$1002,COLUMN(AQ184)-8,0),VLOOKUP($A185,未改造信息!$A$2:$AQ$1002,COLUMN(AQ184)-8,0))</f>
        <v>6</v>
      </c>
      <c r="AR185" s="442">
        <f>IF($H185="已改造",VLOOKUP($A185+1000,改造信息!$A$2:$AQ$1002,COLUMN(AR184)-8,0),VLOOKUP($A185,未改造信息!$A$2:$AQ$1002,COLUMN(AR184)-8,0))</f>
        <v>0</v>
      </c>
      <c r="AS185" s="442">
        <f>IF($H185="已改造",VLOOKUP($A185+1000,改造信息!$A$2:$AQ$1002,COLUMN(AS184)-8,0),VLOOKUP($A185,未改造信息!$A$2:$AQ$1002,COLUMN(AS184)-8,0))</f>
        <v>0</v>
      </c>
      <c r="AT185" s="442">
        <f>IF($H185="已改造",VLOOKUP($A185+1000,改造信息!$A$2:$AQ$1002,COLUMN(AT184)-8,0),VLOOKUP($A185,未改造信息!$A$2:$AQ$1002,COLUMN(AT184)-8,0))</f>
        <v>18</v>
      </c>
      <c r="AU185" s="442">
        <f>IF($H185="已改造",VLOOKUP($A185+1000,改造信息!$A$2:$AQ$1002,COLUMN(AU184)-8,0),VLOOKUP($A185,未改造信息!$A$2:$AQ$1002,COLUMN(AU184)-8,0))</f>
        <v>7</v>
      </c>
      <c r="AV185" s="442">
        <f>IF($H185="已改造",VLOOKUP($A185+1000,改造信息!$A$2:$AQ$1002,COLUMN(AV184)-8,0),VLOOKUP($A185,未改造信息!$A$2:$AQ$1002,COLUMN(AV184)-8,0))</f>
        <v>0</v>
      </c>
      <c r="AW185" s="445" t="s">
        <v>92</v>
      </c>
      <c r="AX185" s="445" t="s">
        <v>92</v>
      </c>
      <c r="AY185" s="442">
        <f>IF($H185="已改造",VLOOKUP($A185+1000,改造信息!$A$2:$AQ$1002,COLUMN(AY184)-10,0),VLOOKUP($A185,未改造信息!$A$2:$AQ$1002,COLUMN(AY184)-10,0))</f>
        <v>0</v>
      </c>
      <c r="AZ185" s="442">
        <f>IF($H185="已改造",VLOOKUP($A185+1000,改造信息!$A$2:$AQ$1002,COLUMN(AZ184)-10,0),VLOOKUP($A185,未改造信息!$A$2:$AQ$1002,COLUMN(AZ184)-10,0))</f>
        <v>0</v>
      </c>
      <c r="BA185" s="445" t="s">
        <v>92</v>
      </c>
      <c r="BB185" s="445" t="s">
        <v>92</v>
      </c>
      <c r="BC185" s="446" t="str">
        <f>IF($H185="尚未改造",VLOOKUP($A185,未改造信息!$A$2:$AQ$1002,COLUMN(BC184)-12,0),"0")</f>
        <v>等级50|驱逐核心11|油350|弹250|钢500|铝450</v>
      </c>
      <c r="BD185" s="442">
        <f>VLOOKUP($A185,未改造信息!$A$2:$BA$1002,COLUMN(BD184)-12,0)</f>
        <v>0</v>
      </c>
      <c r="BE185" s="442" t="s">
        <v>99</v>
      </c>
      <c r="BF185" s="445" t="s">
        <v>92</v>
      </c>
      <c r="BG185" s="445" t="s">
        <v>92</v>
      </c>
      <c r="BH185" s="446"/>
      <c r="BI185" s="442"/>
      <c r="BK185" s="446"/>
      <c r="BL185" s="442"/>
      <c r="BN185" s="446"/>
      <c r="BO185" s="442"/>
      <c r="BQ185" s="445" t="s">
        <v>92</v>
      </c>
      <c r="BR185" s="442"/>
      <c r="BS185" s="442"/>
      <c r="BT185" s="442"/>
      <c r="BU185" s="442"/>
      <c r="BV185" s="442"/>
    </row>
    <row r="186" spans="1:74">
      <c r="A186" s="442">
        <v>186</v>
      </c>
      <c r="B186" s="442" t="str">
        <f>IF($H186="已改造",VLOOKUP($A186+1000,改造信息!$A$2:$AQ$1002,COLUMN(B185),0),VLOOKUP($A186,未改造信息!$A$2:$AQ$1002,COLUMN(B185),0))</f>
        <v>I</v>
      </c>
      <c r="C186" s="442" t="str">
        <f>IF($H186="已改造",VLOOKUP($A186+1000,改造信息!$A$2:$AQ$1002,COLUMN(C185),0),VLOOKUP($A186,未改造信息!$A$2:$AQ$1002,COLUMN(C185),0))</f>
        <v>驱逐舰</v>
      </c>
      <c r="D186" s="442">
        <f>IF($H186="已改造",VLOOKUP($A186+1000,改造信息!$A$2:$AQ$1002,COLUMN(D185),0),VLOOKUP($A186,未改造信息!$A$2:$AQ$1002,COLUMN(D185),0))</f>
        <v>4</v>
      </c>
      <c r="E186" s="442" t="str">
        <f>IF($H186="已改造",VLOOKUP($A186+1000,改造信息!$A$2:$AQ$1002,COLUMN(E185),0),VLOOKUP($A186,未改造信息!$A$2:$AQ$1002,COLUMN(E185),0))</f>
        <v>阿维埃尔</v>
      </c>
      <c r="F186" s="442" t="str">
        <f>VLOOKUP(A186,未改造信息!$A$2:$F$1000,COLUMN(F185),0)</f>
        <v>未拥有</v>
      </c>
      <c r="H186" s="442" t="str">
        <f>IF(COUNTIF(改造信息!$A$2:$A$196,A186+1000),IF(VLOOKUP(A186+1000,改造信息!$A$2:$F$502,6,0)="已拥有","已改造","尚未改造"),"未开放改造")</f>
        <v>未开放改造</v>
      </c>
      <c r="I186" s="442" t="str">
        <f t="shared" si="2"/>
        <v>E3~E4 打捞可获取</v>
      </c>
      <c r="J186" s="445" t="s">
        <v>92</v>
      </c>
      <c r="K186" s="442" t="str">
        <f>IF($H186="已改造",VLOOKUP($A186+1000,改造信息!$A$2:$AQ$1002,COLUMN(K185)-4,0),VLOOKUP($A186,未改造信息!$A$2:$AQ$1002,COLUMN(K185)-4,0))</f>
        <v>护卫舰</v>
      </c>
      <c r="L186" s="442" t="str">
        <f>IF($H186="已改造",VLOOKUP($A186+1000,改造信息!$A$2:$AQ$1002,COLUMN(L185)-4,0),VLOOKUP($A186,未改造信息!$A$2:$AQ$1002,COLUMN(L185)-4,0))</f>
        <v>小型舰</v>
      </c>
      <c r="M186" s="442">
        <f>IF($H186="已改造",VLOOKUP($A186+1000,改造信息!$A$2:$AQ$1002,COLUMN(M185)-4,0),VLOOKUP($A186,未改造信息!$A$2:$AQ$1002,COLUMN(M185)-4,0))</f>
        <v>1</v>
      </c>
      <c r="N186" s="442">
        <f>IF($H186="已改造",VLOOKUP($A186+1000,改造信息!$A$2:$AQ$1002,COLUMN(N185)-4,0),VLOOKUP($A186,未改造信息!$A$2:$AQ$1002,COLUMN(N185)-4,0))</f>
        <v>2</v>
      </c>
      <c r="O186" s="442">
        <f>IF($H186="已改造",VLOOKUP($A186+1000,改造信息!$A$2:$AQ$1002,COLUMN(O185)-4,0),VLOOKUP($A186,未改造信息!$A$2:$AQ$1002,COLUMN(O185)-4,0))</f>
        <v>18</v>
      </c>
      <c r="P186" s="442">
        <f>IF($H186="已改造",VLOOKUP($A186+1000,改造信息!$A$2:$AQ$1002,COLUMN(P185)-4,0),VLOOKUP($A186,未改造信息!$A$2:$AQ$1002,COLUMN(P185)-4,0))</f>
        <v>2</v>
      </c>
      <c r="Q186" s="442">
        <f>IF($H186="已改造",VLOOKUP($A186+1000,改造信息!$A$2:$AQ$1002,COLUMN(Q185)-4,0),VLOOKUP($A186,未改造信息!$A$2:$AQ$1002,COLUMN(Q185)-4,0))</f>
        <v>29</v>
      </c>
      <c r="R186" s="442">
        <f>IF($H186="已改造",VLOOKUP($A186+1000,改造信息!$A$2:$AQ$1002,COLUMN(R185)-4,0),VLOOKUP($A186,未改造信息!$A$2:$AQ$1002,COLUMN(R185)-4,0))</f>
        <v>22</v>
      </c>
      <c r="S186" s="442">
        <f>IF($H186="已改造",VLOOKUP($A186+1000,改造信息!$A$2:$AQ$1002,COLUMN(S185)-4,0),VLOOKUP($A186,未改造信息!$A$2:$AQ$1002,COLUMN(S185)-4,0))</f>
        <v>68</v>
      </c>
      <c r="T186" s="442">
        <f>IF($H186="已改造",VLOOKUP($A186+1000,改造信息!$A$2:$AQ$1002,COLUMN(T185)-4,0),VLOOKUP($A186,未改造信息!$A$2:$AQ$1002,COLUMN(T185)-4,0))</f>
        <v>41</v>
      </c>
      <c r="U186" s="442">
        <f>IF($H186="已改造",VLOOKUP($A186+1000,改造信息!$A$2:$AQ$1002,COLUMN(U185)-4,0),VLOOKUP($A186,未改造信息!$A$2:$AQ$1002,COLUMN(U185)-4,0))</f>
        <v>61</v>
      </c>
      <c r="V186" s="442">
        <f>IF($H186="已改造",VLOOKUP($A186+1000,改造信息!$A$2:$AQ$1002,COLUMN(V185)-4,0),VLOOKUP($A186,未改造信息!$A$2:$AQ$1002,COLUMN(V185)-4,0))</f>
        <v>16</v>
      </c>
      <c r="W186" s="442">
        <f>IF($H186="已改造",VLOOKUP($A186+1000,改造信息!$A$2:$AQ$1002,COLUMN(W185)-4,0),VLOOKUP($A186,未改造信息!$A$2:$AQ$1002,COLUMN(W185)-4,0))</f>
        <v>83</v>
      </c>
      <c r="X186" s="442">
        <f>IF($H186="已改造",VLOOKUP($A186+1000,改造信息!$A$2:$AQ$1002,COLUMN(X185)-4,0),VLOOKUP($A186,未改造信息!$A$2:$AQ$1002,COLUMN(X185)-4,0))</f>
        <v>88</v>
      </c>
      <c r="Y186" s="442">
        <f>IF($H186="已改造",VLOOKUP($A186+1000,改造信息!$A$2:$AQ$1002,COLUMN(Y185)-4,0),VLOOKUP($A186,未改造信息!$A$2:$AQ$1002,COLUMN(Y185)-4,0))</f>
        <v>15</v>
      </c>
      <c r="Z186" s="442">
        <f>IF($H186="已改造",VLOOKUP($A186+1000,改造信息!$A$2:$AQ$1002,COLUMN(Z185)-4,0),VLOOKUP($A186,未改造信息!$A$2:$AQ$1002,COLUMN(Z185)-4,0))</f>
        <v>38</v>
      </c>
      <c r="AA186" s="442" t="str">
        <f>IF($H186="已改造",VLOOKUP($A186+1000,改造信息!$A$2:$AQ$1002,COLUMN(AA185)-4,0),VLOOKUP($A186,未改造信息!$A$2:$AQ$1002,COLUMN(AA185)-4,0))</f>
        <v>短</v>
      </c>
      <c r="AB186" s="442">
        <f>IF($H186="已改造",VLOOKUP($A186+1000,改造信息!$A$2:$AQ$1002,COLUMN(AB185)-4,0),VLOOKUP($A186,未改造信息!$A$2:$AQ$1002,COLUMN(AB185)-4,0))</f>
        <v>0</v>
      </c>
      <c r="AC186" s="442">
        <f>IF($H186="已改造",VLOOKUP($A186+1000,改造信息!$A$2:$AQ$1002,COLUMN(AC185)-4,0),VLOOKUP($A186,未改造信息!$A$2:$AQ$1002,COLUMN(AC185)-4,0))</f>
        <v>0</v>
      </c>
      <c r="AD186" s="442">
        <f>IF($H186="已改造",VLOOKUP($A186+1000,改造信息!$A$2:$AQ$1002,COLUMN(AD185)-4,0),VLOOKUP($A186,未改造信息!$A$2:$AQ$1002,COLUMN(AD185)-4,0))</f>
        <v>2</v>
      </c>
      <c r="AE186" s="446" t="str">
        <f>IF($H186="已改造",VLOOKUP($A186+1000,改造信息!$A$2:$AQ$1002,COLUMN(AE185)-4,0),VLOOKUP($A186,未改造信息!$A$2:$AQ$1002,COLUMN(AE185)-4,0))</f>
        <v>I国双联120毫米炮</v>
      </c>
      <c r="AF186" s="445" t="s">
        <v>92</v>
      </c>
      <c r="AG186" s="445" t="s">
        <v>92</v>
      </c>
      <c r="AH186" s="442">
        <f>IF($H186="已改造",VLOOKUP($A186+1000,改造信息!$A$2:$AQ$1002,COLUMN(AH185)-6,0),VLOOKUP($A186,未改造信息!$A$2:$AQ$1002,COLUMN(AH185)-6,0))</f>
        <v>10</v>
      </c>
      <c r="AI186" s="442">
        <f>IF($H186="已改造",VLOOKUP($A186+1000,改造信息!$A$2:$AQ$1002,COLUMN(AI185)-6,0),VLOOKUP($A186,未改造信息!$A$2:$AQ$1002,COLUMN(AI185)-6,0))</f>
        <v>20</v>
      </c>
      <c r="AJ186" s="442">
        <f>IF($H186="已改造",VLOOKUP($A186+1000,改造信息!$A$2:$AQ$1002,COLUMN(AJ185)-6,0),VLOOKUP($A186,未改造信息!$A$2:$AQ$1002,COLUMN(AJ185)-6,0))</f>
        <v>0.48</v>
      </c>
      <c r="AK186" s="442">
        <f>IF($H186="已改造",VLOOKUP($A186+1000,改造信息!$A$2:$AQ$1002,COLUMN(AK185)-6,0),VLOOKUP($A186,未改造信息!$A$2:$AQ$1002,COLUMN(AK185)-6,0))</f>
        <v>0.9</v>
      </c>
      <c r="AL186" s="442">
        <f>IF($H186="已改造",VLOOKUP($A186+1000,改造信息!$A$2:$AQ$1002,COLUMN(AL185)-6,0),VLOOKUP($A186,未改造信息!$A$2:$AQ$1002,COLUMN(AL185)-6,0))</f>
        <v>0.55</v>
      </c>
      <c r="AM186" s="445" t="s">
        <v>92</v>
      </c>
      <c r="AN186" s="445" t="s">
        <v>92</v>
      </c>
      <c r="AO186" s="442">
        <f>IF($H186="已改造",VLOOKUP($A186+1000,改造信息!$A$2:$AQ$1002,COLUMN(AO185)-8,0),VLOOKUP($A186,未改造信息!$A$2:$AQ$1002,COLUMN(AO185)-8,0))</f>
        <v>4</v>
      </c>
      <c r="AP186" s="442">
        <f>IF($H186="已改造",VLOOKUP($A186+1000,改造信息!$A$2:$AQ$1002,COLUMN(AP185)-8,0),VLOOKUP($A186,未改造信息!$A$2:$AQ$1002,COLUMN(AP185)-8,0))</f>
        <v>8</v>
      </c>
      <c r="AQ186" s="442">
        <f>IF($H186="已改造",VLOOKUP($A186+1000,改造信息!$A$2:$AQ$1002,COLUMN(AQ185)-8,0),VLOOKUP($A186,未改造信息!$A$2:$AQ$1002,COLUMN(AQ185)-8,0))</f>
        <v>6</v>
      </c>
      <c r="AR186" s="442">
        <f>IF($H186="已改造",VLOOKUP($A186+1000,改造信息!$A$2:$AQ$1002,COLUMN(AR185)-8,0),VLOOKUP($A186,未改造信息!$A$2:$AQ$1002,COLUMN(AR185)-8,0))</f>
        <v>0</v>
      </c>
      <c r="AS186" s="442">
        <f>IF($H186="已改造",VLOOKUP($A186+1000,改造信息!$A$2:$AQ$1002,COLUMN(AS185)-8,0),VLOOKUP($A186,未改造信息!$A$2:$AQ$1002,COLUMN(AS185)-8,0))</f>
        <v>0</v>
      </c>
      <c r="AT186" s="442">
        <f>IF($H186="已改造",VLOOKUP($A186+1000,改造信息!$A$2:$AQ$1002,COLUMN(AT185)-8,0),VLOOKUP($A186,未改造信息!$A$2:$AQ$1002,COLUMN(AT185)-8,0))</f>
        <v>18</v>
      </c>
      <c r="AU186" s="442">
        <f>IF($H186="已改造",VLOOKUP($A186+1000,改造信息!$A$2:$AQ$1002,COLUMN(AU185)-8,0),VLOOKUP($A186,未改造信息!$A$2:$AQ$1002,COLUMN(AU185)-8,0))</f>
        <v>7</v>
      </c>
      <c r="AV186" s="442">
        <f>IF($H186="已改造",VLOOKUP($A186+1000,改造信息!$A$2:$AQ$1002,COLUMN(AV185)-8,0),VLOOKUP($A186,未改造信息!$A$2:$AQ$1002,COLUMN(AV185)-8,0))</f>
        <v>0</v>
      </c>
      <c r="AW186" s="445" t="s">
        <v>92</v>
      </c>
      <c r="AX186" s="445" t="s">
        <v>92</v>
      </c>
      <c r="AY186" s="442">
        <f>IF($H186="已改造",VLOOKUP($A186+1000,改造信息!$A$2:$AQ$1002,COLUMN(AY185)-10,0),VLOOKUP($A186,未改造信息!$A$2:$AQ$1002,COLUMN(AY185)-10,0))</f>
        <v>0</v>
      </c>
      <c r="AZ186" s="442">
        <f>IF($H186="已改造",VLOOKUP($A186+1000,改造信息!$A$2:$AQ$1002,COLUMN(AZ185)-10,0),VLOOKUP($A186,未改造信息!$A$2:$AQ$1002,COLUMN(AZ185)-10,0))</f>
        <v>0</v>
      </c>
      <c r="BA186" s="445" t="s">
        <v>92</v>
      </c>
      <c r="BB186" s="445" t="s">
        <v>92</v>
      </c>
      <c r="BC186" s="442" t="str">
        <f>IF($H186="尚未改造",VLOOKUP($A186,未改造信息!$A$2:$AQ$1002,COLUMN(BC185)-12,0),"0")</f>
        <v>0</v>
      </c>
      <c r="BD186" s="442">
        <f>VLOOKUP($A186,未改造信息!$A$2:$BA$1002,COLUMN(BD185)-12,0)</f>
        <v>0</v>
      </c>
      <c r="BE186" s="442" t="s">
        <v>99</v>
      </c>
      <c r="BF186" s="445" t="s">
        <v>92</v>
      </c>
      <c r="BG186" s="445" t="s">
        <v>92</v>
      </c>
      <c r="BH186" s="442"/>
      <c r="BI186" s="442"/>
      <c r="BK186" s="442"/>
      <c r="BL186" s="442"/>
      <c r="BN186" s="442"/>
      <c r="BO186" s="442"/>
      <c r="BQ186" s="445" t="s">
        <v>92</v>
      </c>
      <c r="BR186" s="442"/>
      <c r="BS186" s="442"/>
      <c r="BT186" s="442"/>
      <c r="BU186" s="442"/>
      <c r="BV186" s="442"/>
    </row>
    <row r="187" spans="1:74">
      <c r="A187" s="442">
        <v>187</v>
      </c>
      <c r="B187" s="442" t="str">
        <f>IF($H187="已改造",VLOOKUP($A187+1000,改造信息!$A$2:$AQ$1002,COLUMN(B186),0),VLOOKUP($A187,未改造信息!$A$2:$AQ$1002,COLUMN(B186),0))</f>
        <v>I</v>
      </c>
      <c r="C187" s="442" t="str">
        <f>IF($H187="已改造",VLOOKUP($A187+1000,改造信息!$A$2:$AQ$1002,COLUMN(C186),0),VLOOKUP($A187,未改造信息!$A$2:$AQ$1002,COLUMN(C186),0))</f>
        <v>驱逐舰</v>
      </c>
      <c r="D187" s="442">
        <f>IF($H187="已改造",VLOOKUP($A187+1000,改造信息!$A$2:$AQ$1002,COLUMN(D186),0),VLOOKUP($A187,未改造信息!$A$2:$AQ$1002,COLUMN(D186),0))</f>
        <v>4</v>
      </c>
      <c r="E187" s="442" t="str">
        <f>IF($H187="已改造",VLOOKUP($A187+1000,改造信息!$A$2:$AQ$1002,COLUMN(E186),0),VLOOKUP($A187,未改造信息!$A$2:$AQ$1002,COLUMN(E186),0))</f>
        <v>安东尼奥·达诺利</v>
      </c>
      <c r="F187" s="442" t="str">
        <f>VLOOKUP(A187,未改造信息!$A$2:$F$1000,COLUMN(F186),0)</f>
        <v>未拥有</v>
      </c>
      <c r="H187" s="442" t="str">
        <f>IF(COUNTIF(改造信息!$A$2:$A$196,A187+1000),IF(VLOOKUP(A187+1000,改造信息!$A$2:$F$502,6,0)="已拥有","已改造","尚未改造"),"未开放改造")</f>
        <v>尚未改造</v>
      </c>
      <c r="I187" s="442" t="str">
        <f t="shared" si="2"/>
        <v>E3~E4 打捞可获取</v>
      </c>
      <c r="J187" s="445" t="s">
        <v>92</v>
      </c>
      <c r="K187" s="442" t="str">
        <f>IF($H187="已改造",VLOOKUP($A187+1000,改造信息!$A$2:$AQ$1002,COLUMN(K186)-4,0),VLOOKUP($A187,未改造信息!$A$2:$AQ$1002,COLUMN(K186)-4,0))</f>
        <v>护卫舰</v>
      </c>
      <c r="L187" s="442" t="str">
        <f>IF($H187="已改造",VLOOKUP($A187+1000,改造信息!$A$2:$AQ$1002,COLUMN(L186)-4,0),VLOOKUP($A187,未改造信息!$A$2:$AQ$1002,COLUMN(L186)-4,0))</f>
        <v>小型舰</v>
      </c>
      <c r="M187" s="442">
        <f>IF($H187="已改造",VLOOKUP($A187+1000,改造信息!$A$2:$AQ$1002,COLUMN(M186)-4,0),VLOOKUP($A187,未改造信息!$A$2:$AQ$1002,COLUMN(M186)-4,0))</f>
        <v>1</v>
      </c>
      <c r="N187" s="442">
        <f>IF($H187="已改造",VLOOKUP($A187+1000,改造信息!$A$2:$AQ$1002,COLUMN(N186)-4,0),VLOOKUP($A187,未改造信息!$A$2:$AQ$1002,COLUMN(N186)-4,0))</f>
        <v>2</v>
      </c>
      <c r="O187" s="442">
        <f>IF($H187="已改造",VLOOKUP($A187+1000,改造信息!$A$2:$AQ$1002,COLUMN(O186)-4,0),VLOOKUP($A187,未改造信息!$A$2:$AQ$1002,COLUMN(O186)-4,0))</f>
        <v>20</v>
      </c>
      <c r="P187" s="442">
        <f>IF($H187="已改造",VLOOKUP($A187+1000,改造信息!$A$2:$AQ$1002,COLUMN(P186)-4,0),VLOOKUP($A187,未改造信息!$A$2:$AQ$1002,COLUMN(P186)-4,0))</f>
        <v>0</v>
      </c>
      <c r="Q187" s="442">
        <f>IF($H187="已改造",VLOOKUP($A187+1000,改造信息!$A$2:$AQ$1002,COLUMN(Q186)-4,0),VLOOKUP($A187,未改造信息!$A$2:$AQ$1002,COLUMN(Q186)-4,0))</f>
        <v>30</v>
      </c>
      <c r="R187" s="442">
        <f>IF($H187="已改造",VLOOKUP($A187+1000,改造信息!$A$2:$AQ$1002,COLUMN(R186)-4,0),VLOOKUP($A187,未改造信息!$A$2:$AQ$1002,COLUMN(R186)-4,0))</f>
        <v>22</v>
      </c>
      <c r="S187" s="442">
        <f>IF($H187="已改造",VLOOKUP($A187+1000,改造信息!$A$2:$AQ$1002,COLUMN(S186)-4,0),VLOOKUP($A187,未改造信息!$A$2:$AQ$1002,COLUMN(S186)-4,0))</f>
        <v>68</v>
      </c>
      <c r="T187" s="442">
        <f>IF($H187="已改造",VLOOKUP($A187+1000,改造信息!$A$2:$AQ$1002,COLUMN(T186)-4,0),VLOOKUP($A187,未改造信息!$A$2:$AQ$1002,COLUMN(T186)-4,0))</f>
        <v>41</v>
      </c>
      <c r="U187" s="442">
        <f>IF($H187="已改造",VLOOKUP($A187+1000,改造信息!$A$2:$AQ$1002,COLUMN(U186)-4,0),VLOOKUP($A187,未改造信息!$A$2:$AQ$1002,COLUMN(U186)-4,0))</f>
        <v>55</v>
      </c>
      <c r="V187" s="442">
        <f>IF($H187="已改造",VLOOKUP($A187+1000,改造信息!$A$2:$AQ$1002,COLUMN(V186)-4,0),VLOOKUP($A187,未改造信息!$A$2:$AQ$1002,COLUMN(V186)-4,0))</f>
        <v>16</v>
      </c>
      <c r="W187" s="442">
        <f>IF($H187="已改造",VLOOKUP($A187+1000,改造信息!$A$2:$AQ$1002,COLUMN(W186)-4,0),VLOOKUP($A187,未改造信息!$A$2:$AQ$1002,COLUMN(W186)-4,0))</f>
        <v>84</v>
      </c>
      <c r="X187" s="442">
        <f>IF($H187="已改造",VLOOKUP($A187+1000,改造信息!$A$2:$AQ$1002,COLUMN(X186)-4,0),VLOOKUP($A187,未改造信息!$A$2:$AQ$1002,COLUMN(X186)-4,0))</f>
        <v>88</v>
      </c>
      <c r="Y187" s="442">
        <f>IF($H187="已改造",VLOOKUP($A187+1000,改造信息!$A$2:$AQ$1002,COLUMN(Y186)-4,0),VLOOKUP($A187,未改造信息!$A$2:$AQ$1002,COLUMN(Y186)-4,0))</f>
        <v>5</v>
      </c>
      <c r="Z187" s="442">
        <f>IF($H187="已改造",VLOOKUP($A187+1000,改造信息!$A$2:$AQ$1002,COLUMN(Z186)-4,0),VLOOKUP($A187,未改造信息!$A$2:$AQ$1002,COLUMN(Z186)-4,0))</f>
        <v>39</v>
      </c>
      <c r="AA187" s="442" t="str">
        <f>IF($H187="已改造",VLOOKUP($A187+1000,改造信息!$A$2:$AQ$1002,COLUMN(AA186)-4,0),VLOOKUP($A187,未改造信息!$A$2:$AQ$1002,COLUMN(AA186)-4,0))</f>
        <v>短</v>
      </c>
      <c r="AB187" s="442">
        <f>IF($H187="已改造",VLOOKUP($A187+1000,改造信息!$A$2:$AQ$1002,COLUMN(AB186)-4,0),VLOOKUP($A187,未改造信息!$A$2:$AQ$1002,COLUMN(AB186)-4,0))</f>
        <v>0</v>
      </c>
      <c r="AC187" s="442">
        <f>IF($H187="已改造",VLOOKUP($A187+1000,改造信息!$A$2:$AQ$1002,COLUMN(AC186)-4,0),VLOOKUP($A187,未改造信息!$A$2:$AQ$1002,COLUMN(AC186)-4,0))</f>
        <v>0</v>
      </c>
      <c r="AD187" s="442">
        <f>IF($H187="已改造",VLOOKUP($A187+1000,改造信息!$A$2:$AQ$1002,COLUMN(AD186)-4,0),VLOOKUP($A187,未改造信息!$A$2:$AQ$1002,COLUMN(AD186)-4,0))</f>
        <v>2</v>
      </c>
      <c r="AE187" s="446" t="str">
        <f>IF($H187="已改造",VLOOKUP($A187+1000,改造信息!$A$2:$AQ$1002,COLUMN(AE186)-4,0),VLOOKUP($A187,未改造信息!$A$2:$AQ$1002,COLUMN(AE186)-4,0))</f>
        <v>I国双联120毫米炮|标准型动力系统</v>
      </c>
      <c r="AF187" s="445" t="s">
        <v>92</v>
      </c>
      <c r="AG187" s="445" t="s">
        <v>92</v>
      </c>
      <c r="AH187" s="442">
        <f>IF($H187="已改造",VLOOKUP($A187+1000,改造信息!$A$2:$AQ$1002,COLUMN(AH186)-6,0),VLOOKUP($A187,未改造信息!$A$2:$AQ$1002,COLUMN(AH186)-6,0))</f>
        <v>10</v>
      </c>
      <c r="AI187" s="442">
        <f>IF($H187="已改造",VLOOKUP($A187+1000,改造信息!$A$2:$AQ$1002,COLUMN(AI186)-6,0),VLOOKUP($A187,未改造信息!$A$2:$AQ$1002,COLUMN(AI186)-6,0))</f>
        <v>20</v>
      </c>
      <c r="AJ187" s="442">
        <f>IF($H187="已改造",VLOOKUP($A187+1000,改造信息!$A$2:$AQ$1002,COLUMN(AJ186)-6,0),VLOOKUP($A187,未改造信息!$A$2:$AQ$1002,COLUMN(AJ186)-6,0))</f>
        <v>0.48</v>
      </c>
      <c r="AK187" s="442">
        <f>IF($H187="已改造",VLOOKUP($A187+1000,改造信息!$A$2:$AQ$1002,COLUMN(AK186)-6,0),VLOOKUP($A187,未改造信息!$A$2:$AQ$1002,COLUMN(AK186)-6,0))</f>
        <v>0.9</v>
      </c>
      <c r="AL187" s="442">
        <f>IF($H187="已改造",VLOOKUP($A187+1000,改造信息!$A$2:$AQ$1002,COLUMN(AL186)-6,0),VLOOKUP($A187,未改造信息!$A$2:$AQ$1002,COLUMN(AL186)-6,0))</f>
        <v>0.55</v>
      </c>
      <c r="AM187" s="445" t="s">
        <v>92</v>
      </c>
      <c r="AN187" s="445" t="s">
        <v>92</v>
      </c>
      <c r="AO187" s="442">
        <f>IF($H187="已改造",VLOOKUP($A187+1000,改造信息!$A$2:$AQ$1002,COLUMN(AO186)-8,0),VLOOKUP($A187,未改造信息!$A$2:$AQ$1002,COLUMN(AO186)-8,0))</f>
        <v>4</v>
      </c>
      <c r="AP187" s="442">
        <f>IF($H187="已改造",VLOOKUP($A187+1000,改造信息!$A$2:$AQ$1002,COLUMN(AP186)-8,0),VLOOKUP($A187,未改造信息!$A$2:$AQ$1002,COLUMN(AP186)-8,0))</f>
        <v>8</v>
      </c>
      <c r="AQ187" s="442">
        <f>IF($H187="已改造",VLOOKUP($A187+1000,改造信息!$A$2:$AQ$1002,COLUMN(AQ186)-8,0),VLOOKUP($A187,未改造信息!$A$2:$AQ$1002,COLUMN(AQ186)-8,0))</f>
        <v>6</v>
      </c>
      <c r="AR187" s="442">
        <f>IF($H187="已改造",VLOOKUP($A187+1000,改造信息!$A$2:$AQ$1002,COLUMN(AR186)-8,0),VLOOKUP($A187,未改造信息!$A$2:$AQ$1002,COLUMN(AR186)-8,0))</f>
        <v>0</v>
      </c>
      <c r="AS187" s="442">
        <f>IF($H187="已改造",VLOOKUP($A187+1000,改造信息!$A$2:$AQ$1002,COLUMN(AS186)-8,0),VLOOKUP($A187,未改造信息!$A$2:$AQ$1002,COLUMN(AS186)-8,0))</f>
        <v>0</v>
      </c>
      <c r="AT187" s="442">
        <f>IF($H187="已改造",VLOOKUP($A187+1000,改造信息!$A$2:$AQ$1002,COLUMN(AT186)-8,0),VLOOKUP($A187,未改造信息!$A$2:$AQ$1002,COLUMN(AT186)-8,0))</f>
        <v>18</v>
      </c>
      <c r="AU187" s="442">
        <f>IF($H187="已改造",VLOOKUP($A187+1000,改造信息!$A$2:$AQ$1002,COLUMN(AU186)-8,0),VLOOKUP($A187,未改造信息!$A$2:$AQ$1002,COLUMN(AU186)-8,0))</f>
        <v>7</v>
      </c>
      <c r="AV187" s="442">
        <f>IF($H187="已改造",VLOOKUP($A187+1000,改造信息!$A$2:$AQ$1002,COLUMN(AV186)-8,0),VLOOKUP($A187,未改造信息!$A$2:$AQ$1002,COLUMN(AV186)-8,0))</f>
        <v>0</v>
      </c>
      <c r="AW187" s="445" t="s">
        <v>92</v>
      </c>
      <c r="AX187" s="445" t="s">
        <v>92</v>
      </c>
      <c r="AY187" s="442">
        <f>IF($H187="已改造",VLOOKUP($A187+1000,改造信息!$A$2:$AQ$1002,COLUMN(AY186)-10,0),VLOOKUP($A187,未改造信息!$A$2:$AQ$1002,COLUMN(AY186)-10,0))</f>
        <v>0</v>
      </c>
      <c r="AZ187" s="442">
        <f>IF($H187="已改造",VLOOKUP($A187+1000,改造信息!$A$2:$AQ$1002,COLUMN(AZ186)-10,0),VLOOKUP($A187,未改造信息!$A$2:$AQ$1002,COLUMN(AZ186)-10,0))</f>
        <v>0</v>
      </c>
      <c r="BA187" s="445" t="s">
        <v>92</v>
      </c>
      <c r="BB187" s="445" t="s">
        <v>92</v>
      </c>
      <c r="BC187" s="446" t="str">
        <f>IF($H187="尚未改造",VLOOKUP($A187,未改造信息!$A$2:$AQ$1002,COLUMN(BC186)-12,0),"0")</f>
        <v>等级40|驱逐核心9|油300|弹200|钢500|铝400</v>
      </c>
      <c r="BD187" s="442">
        <f>VLOOKUP($A187,未改造信息!$A$2:$BA$1002,COLUMN(BD186)-12,0)</f>
        <v>0</v>
      </c>
      <c r="BE187" s="442" t="s">
        <v>99</v>
      </c>
      <c r="BF187" s="445" t="s">
        <v>92</v>
      </c>
      <c r="BG187" s="445" t="s">
        <v>92</v>
      </c>
      <c r="BH187" s="446"/>
      <c r="BI187" s="442"/>
      <c r="BK187" s="446"/>
      <c r="BL187" s="442"/>
      <c r="BN187" s="446"/>
      <c r="BO187" s="442"/>
      <c r="BQ187" s="445" t="s">
        <v>92</v>
      </c>
      <c r="BR187" s="442"/>
      <c r="BS187" s="442"/>
      <c r="BT187" s="442"/>
      <c r="BU187" s="442"/>
      <c r="BV187" s="442"/>
    </row>
    <row r="188" spans="1:74">
      <c r="A188" s="442">
        <v>188</v>
      </c>
      <c r="B188" s="442" t="str">
        <f>IF($H188="已改造",VLOOKUP($A188+1000,改造信息!$A$2:$AQ$1002,COLUMN(B187),0),VLOOKUP($A188,未改造信息!$A$2:$AQ$1002,COLUMN(B187),0))</f>
        <v>I</v>
      </c>
      <c r="C188" s="442" t="str">
        <f>IF($H188="已改造",VLOOKUP($A188+1000,改造信息!$A$2:$AQ$1002,COLUMN(C187),0),VLOOKUP($A188,未改造信息!$A$2:$AQ$1002,COLUMN(C187),0))</f>
        <v>驱逐舰</v>
      </c>
      <c r="D188" s="442">
        <f>IF($H188="已改造",VLOOKUP($A188+1000,改造信息!$A$2:$AQ$1002,COLUMN(D187),0),VLOOKUP($A188,未改造信息!$A$2:$AQ$1002,COLUMN(D187),0))</f>
        <v>4</v>
      </c>
      <c r="E188" s="442" t="str">
        <f>IF($H188="已改造",VLOOKUP($A188+1000,改造信息!$A$2:$AQ$1002,COLUMN(E187),0),VLOOKUP($A188,未改造信息!$A$2:$AQ$1002,COLUMN(E187),0))</f>
        <v>乌戈里尼·维瓦尔迪</v>
      </c>
      <c r="F188" s="442" t="str">
        <f>VLOOKUP(A188,未改造信息!$A$2:$F$1000,COLUMN(F187),0)</f>
        <v>未拥有</v>
      </c>
      <c r="H188" s="442" t="str">
        <f>IF(COUNTIF(改造信息!$A$2:$A$196,A188+1000),IF(VLOOKUP(A188+1000,改造信息!$A$2:$F$502,6,0)="已拥有","已改造","尚未改造"),"未开放改造")</f>
        <v>尚未改造</v>
      </c>
      <c r="I188" s="442" t="str">
        <f t="shared" si="2"/>
        <v>E3~E4 打捞可获取</v>
      </c>
      <c r="J188" s="445" t="s">
        <v>92</v>
      </c>
      <c r="K188" s="442" t="str">
        <f>IF($H188="已改造",VLOOKUP($A188+1000,改造信息!$A$2:$AQ$1002,COLUMN(K187)-4,0),VLOOKUP($A188,未改造信息!$A$2:$AQ$1002,COLUMN(K187)-4,0))</f>
        <v>护卫舰</v>
      </c>
      <c r="L188" s="442" t="str">
        <f>IF($H188="已改造",VLOOKUP($A188+1000,改造信息!$A$2:$AQ$1002,COLUMN(L187)-4,0),VLOOKUP($A188,未改造信息!$A$2:$AQ$1002,COLUMN(L187)-4,0))</f>
        <v>小型舰</v>
      </c>
      <c r="M188" s="442">
        <f>IF($H188="已改造",VLOOKUP($A188+1000,改造信息!$A$2:$AQ$1002,COLUMN(M187)-4,0),VLOOKUP($A188,未改造信息!$A$2:$AQ$1002,COLUMN(M187)-4,0))</f>
        <v>1</v>
      </c>
      <c r="N188" s="442">
        <f>IF($H188="已改造",VLOOKUP($A188+1000,改造信息!$A$2:$AQ$1002,COLUMN(N187)-4,0),VLOOKUP($A188,未改造信息!$A$2:$AQ$1002,COLUMN(N187)-4,0))</f>
        <v>2</v>
      </c>
      <c r="O188" s="442">
        <f>IF($H188="已改造",VLOOKUP($A188+1000,改造信息!$A$2:$AQ$1002,COLUMN(O187)-4,0),VLOOKUP($A188,未改造信息!$A$2:$AQ$1002,COLUMN(O187)-4,0))</f>
        <v>20</v>
      </c>
      <c r="P188" s="442">
        <f>IF($H188="已改造",VLOOKUP($A188+1000,改造信息!$A$2:$AQ$1002,COLUMN(P187)-4,0),VLOOKUP($A188,未改造信息!$A$2:$AQ$1002,COLUMN(P187)-4,0))</f>
        <v>0</v>
      </c>
      <c r="Q188" s="442">
        <f>IF($H188="已改造",VLOOKUP($A188+1000,改造信息!$A$2:$AQ$1002,COLUMN(Q187)-4,0),VLOOKUP($A188,未改造信息!$A$2:$AQ$1002,COLUMN(Q187)-4,0))</f>
        <v>30</v>
      </c>
      <c r="R188" s="442">
        <f>IF($H188="已改造",VLOOKUP($A188+1000,改造信息!$A$2:$AQ$1002,COLUMN(R187)-4,0),VLOOKUP($A188,未改造信息!$A$2:$AQ$1002,COLUMN(R187)-4,0))</f>
        <v>22</v>
      </c>
      <c r="S188" s="442">
        <f>IF($H188="已改造",VLOOKUP($A188+1000,改造信息!$A$2:$AQ$1002,COLUMN(S187)-4,0),VLOOKUP($A188,未改造信息!$A$2:$AQ$1002,COLUMN(S187)-4,0))</f>
        <v>68</v>
      </c>
      <c r="T188" s="442">
        <f>IF($H188="已改造",VLOOKUP($A188+1000,改造信息!$A$2:$AQ$1002,COLUMN(T187)-4,0),VLOOKUP($A188,未改造信息!$A$2:$AQ$1002,COLUMN(T187)-4,0))</f>
        <v>41</v>
      </c>
      <c r="U188" s="442">
        <f>IF($H188="已改造",VLOOKUP($A188+1000,改造信息!$A$2:$AQ$1002,COLUMN(U187)-4,0),VLOOKUP($A188,未改造信息!$A$2:$AQ$1002,COLUMN(U187)-4,0))</f>
        <v>55</v>
      </c>
      <c r="V188" s="442">
        <f>IF($H188="已改造",VLOOKUP($A188+1000,改造信息!$A$2:$AQ$1002,COLUMN(V187)-4,0),VLOOKUP($A188,未改造信息!$A$2:$AQ$1002,COLUMN(V187)-4,0))</f>
        <v>16</v>
      </c>
      <c r="W188" s="442">
        <f>IF($H188="已改造",VLOOKUP($A188+1000,改造信息!$A$2:$AQ$1002,COLUMN(W187)-4,0),VLOOKUP($A188,未改造信息!$A$2:$AQ$1002,COLUMN(W187)-4,0))</f>
        <v>84</v>
      </c>
      <c r="X188" s="442">
        <f>IF($H188="已改造",VLOOKUP($A188+1000,改造信息!$A$2:$AQ$1002,COLUMN(X187)-4,0),VLOOKUP($A188,未改造信息!$A$2:$AQ$1002,COLUMN(X187)-4,0))</f>
        <v>88</v>
      </c>
      <c r="Y188" s="442">
        <f>IF($H188="已改造",VLOOKUP($A188+1000,改造信息!$A$2:$AQ$1002,COLUMN(Y187)-4,0),VLOOKUP($A188,未改造信息!$A$2:$AQ$1002,COLUMN(Y187)-4,0))</f>
        <v>5</v>
      </c>
      <c r="Z188" s="442">
        <f>IF($H188="已改造",VLOOKUP($A188+1000,改造信息!$A$2:$AQ$1002,COLUMN(Z187)-4,0),VLOOKUP($A188,未改造信息!$A$2:$AQ$1002,COLUMN(Z187)-4,0))</f>
        <v>39</v>
      </c>
      <c r="AA188" s="442" t="str">
        <f>IF($H188="已改造",VLOOKUP($A188+1000,改造信息!$A$2:$AQ$1002,COLUMN(AA187)-4,0),VLOOKUP($A188,未改造信息!$A$2:$AQ$1002,COLUMN(AA187)-4,0))</f>
        <v>短</v>
      </c>
      <c r="AB188" s="442">
        <f>IF($H188="已改造",VLOOKUP($A188+1000,改造信息!$A$2:$AQ$1002,COLUMN(AB187)-4,0),VLOOKUP($A188,未改造信息!$A$2:$AQ$1002,COLUMN(AB187)-4,0))</f>
        <v>0</v>
      </c>
      <c r="AC188" s="442">
        <f>IF($H188="已改造",VLOOKUP($A188+1000,改造信息!$A$2:$AQ$1002,COLUMN(AC187)-4,0),VLOOKUP($A188,未改造信息!$A$2:$AQ$1002,COLUMN(AC187)-4,0))</f>
        <v>0</v>
      </c>
      <c r="AD188" s="442">
        <f>IF($H188="已改造",VLOOKUP($A188+1000,改造信息!$A$2:$AQ$1002,COLUMN(AD187)-4,0),VLOOKUP($A188,未改造信息!$A$2:$AQ$1002,COLUMN(AD187)-4,0))</f>
        <v>2</v>
      </c>
      <c r="AE188" s="446" t="str">
        <f>IF($H188="已改造",VLOOKUP($A188+1000,改造信息!$A$2:$AQ$1002,COLUMN(AE187)-4,0),VLOOKUP($A188,未改造信息!$A$2:$AQ$1002,COLUMN(AE187)-4,0))</f>
        <v>I国双联120毫米炮|标准型动力系统</v>
      </c>
      <c r="AF188" s="445" t="s">
        <v>92</v>
      </c>
      <c r="AG188" s="445" t="s">
        <v>92</v>
      </c>
      <c r="AH188" s="442">
        <f>IF($H188="已改造",VLOOKUP($A188+1000,改造信息!$A$2:$AQ$1002,COLUMN(AH187)-6,0),VLOOKUP($A188,未改造信息!$A$2:$AQ$1002,COLUMN(AH187)-6,0))</f>
        <v>10</v>
      </c>
      <c r="AI188" s="442">
        <f>IF($H188="已改造",VLOOKUP($A188+1000,改造信息!$A$2:$AQ$1002,COLUMN(AI187)-6,0),VLOOKUP($A188,未改造信息!$A$2:$AQ$1002,COLUMN(AI187)-6,0))</f>
        <v>20</v>
      </c>
      <c r="AJ188" s="442">
        <f>IF($H188="已改造",VLOOKUP($A188+1000,改造信息!$A$2:$AQ$1002,COLUMN(AJ187)-6,0),VLOOKUP($A188,未改造信息!$A$2:$AQ$1002,COLUMN(AJ187)-6,0))</f>
        <v>0.48</v>
      </c>
      <c r="AK188" s="442">
        <f>IF($H188="已改造",VLOOKUP($A188+1000,改造信息!$A$2:$AQ$1002,COLUMN(AK187)-6,0),VLOOKUP($A188,未改造信息!$A$2:$AQ$1002,COLUMN(AK187)-6,0))</f>
        <v>0.9</v>
      </c>
      <c r="AL188" s="442">
        <f>IF($H188="已改造",VLOOKUP($A188+1000,改造信息!$A$2:$AQ$1002,COLUMN(AL187)-6,0),VLOOKUP($A188,未改造信息!$A$2:$AQ$1002,COLUMN(AL187)-6,0))</f>
        <v>0.55</v>
      </c>
      <c r="AM188" s="445" t="s">
        <v>92</v>
      </c>
      <c r="AN188" s="445" t="s">
        <v>92</v>
      </c>
      <c r="AO188" s="442">
        <f>IF($H188="已改造",VLOOKUP($A188+1000,改造信息!$A$2:$AQ$1002,COLUMN(AO187)-8,0),VLOOKUP($A188,未改造信息!$A$2:$AQ$1002,COLUMN(AO187)-8,0))</f>
        <v>4</v>
      </c>
      <c r="AP188" s="442">
        <f>IF($H188="已改造",VLOOKUP($A188+1000,改造信息!$A$2:$AQ$1002,COLUMN(AP187)-8,0),VLOOKUP($A188,未改造信息!$A$2:$AQ$1002,COLUMN(AP187)-8,0))</f>
        <v>8</v>
      </c>
      <c r="AQ188" s="442">
        <f>IF($H188="已改造",VLOOKUP($A188+1000,改造信息!$A$2:$AQ$1002,COLUMN(AQ187)-8,0),VLOOKUP($A188,未改造信息!$A$2:$AQ$1002,COLUMN(AQ187)-8,0))</f>
        <v>6</v>
      </c>
      <c r="AR188" s="442">
        <f>IF($H188="已改造",VLOOKUP($A188+1000,改造信息!$A$2:$AQ$1002,COLUMN(AR187)-8,0),VLOOKUP($A188,未改造信息!$A$2:$AQ$1002,COLUMN(AR187)-8,0))</f>
        <v>0</v>
      </c>
      <c r="AS188" s="442">
        <f>IF($H188="已改造",VLOOKUP($A188+1000,改造信息!$A$2:$AQ$1002,COLUMN(AS187)-8,0),VLOOKUP($A188,未改造信息!$A$2:$AQ$1002,COLUMN(AS187)-8,0))</f>
        <v>0</v>
      </c>
      <c r="AT188" s="442">
        <f>IF($H188="已改造",VLOOKUP($A188+1000,改造信息!$A$2:$AQ$1002,COLUMN(AT187)-8,0),VLOOKUP($A188,未改造信息!$A$2:$AQ$1002,COLUMN(AT187)-8,0))</f>
        <v>18</v>
      </c>
      <c r="AU188" s="442">
        <f>IF($H188="已改造",VLOOKUP($A188+1000,改造信息!$A$2:$AQ$1002,COLUMN(AU187)-8,0),VLOOKUP($A188,未改造信息!$A$2:$AQ$1002,COLUMN(AU187)-8,0))</f>
        <v>7</v>
      </c>
      <c r="AV188" s="442">
        <f>IF($H188="已改造",VLOOKUP($A188+1000,改造信息!$A$2:$AQ$1002,COLUMN(AV187)-8,0),VLOOKUP($A188,未改造信息!$A$2:$AQ$1002,COLUMN(AV187)-8,0))</f>
        <v>0</v>
      </c>
      <c r="AW188" s="445" t="s">
        <v>92</v>
      </c>
      <c r="AX188" s="445" t="s">
        <v>92</v>
      </c>
      <c r="AY188" s="442">
        <f>IF($H188="已改造",VLOOKUP($A188+1000,改造信息!$A$2:$AQ$1002,COLUMN(AY187)-10,0),VLOOKUP($A188,未改造信息!$A$2:$AQ$1002,COLUMN(AY187)-10,0))</f>
        <v>0</v>
      </c>
      <c r="AZ188" s="442">
        <f>IF($H188="已改造",VLOOKUP($A188+1000,改造信息!$A$2:$AQ$1002,COLUMN(AZ187)-10,0),VLOOKUP($A188,未改造信息!$A$2:$AQ$1002,COLUMN(AZ187)-10,0))</f>
        <v>0</v>
      </c>
      <c r="BA188" s="445" t="s">
        <v>92</v>
      </c>
      <c r="BB188" s="445" t="s">
        <v>92</v>
      </c>
      <c r="BC188" s="446" t="str">
        <f>IF($H188="尚未改造",VLOOKUP($A188,未改造信息!$A$2:$AQ$1002,COLUMN(BC187)-12,0),"0")</f>
        <v>等级50|驱逐核心9|油300|弹200|钢500|铝400</v>
      </c>
      <c r="BD188" s="442">
        <f>VLOOKUP($A188,未改造信息!$A$2:$BA$1002,COLUMN(BD187)-12,0)</f>
        <v>0</v>
      </c>
      <c r="BE188" s="442" t="s">
        <v>99</v>
      </c>
      <c r="BF188" s="445" t="s">
        <v>92</v>
      </c>
      <c r="BG188" s="445" t="s">
        <v>92</v>
      </c>
      <c r="BH188" s="446"/>
      <c r="BI188" s="442"/>
      <c r="BK188" s="446"/>
      <c r="BL188" s="442"/>
      <c r="BN188" s="446"/>
      <c r="BO188" s="442"/>
      <c r="BQ188" s="445" t="s">
        <v>92</v>
      </c>
      <c r="BR188" s="442"/>
      <c r="BS188" s="442"/>
      <c r="BT188" s="442"/>
      <c r="BU188" s="442"/>
      <c r="BV188" s="442"/>
    </row>
    <row r="189" spans="1:74">
      <c r="A189" s="442">
        <v>192</v>
      </c>
      <c r="B189" s="442" t="str">
        <f>IF($H189="已改造",VLOOKUP($A189+1000,改造信息!$A$2:$AQ$1002,COLUMN(B188),0),VLOOKUP($A189,未改造信息!$A$2:$AQ$1002,COLUMN(B188),0))</f>
        <v>S</v>
      </c>
      <c r="C189" s="442" t="str">
        <f>IF($H189="已改造",VLOOKUP($A189+1000,改造信息!$A$2:$AQ$1002,COLUMN(C188),0),VLOOKUP($A189,未改造信息!$A$2:$AQ$1002,COLUMN(C188),0))</f>
        <v>驱逐舰</v>
      </c>
      <c r="D189" s="442">
        <f>IF($H189="已改造",VLOOKUP($A189+1000,改造信息!$A$2:$AQ$1002,COLUMN(D188),0),VLOOKUP($A189,未改造信息!$A$2:$AQ$1002,COLUMN(D188),0))</f>
        <v>5</v>
      </c>
      <c r="E189" s="442" t="str">
        <f>IF($H189="已改造",VLOOKUP($A189+1000,改造信息!$A$2:$AQ$1002,COLUMN(E188),0),VLOOKUP($A189,未改造信息!$A$2:$AQ$1002,COLUMN(E188),0))</f>
        <v>塔什干</v>
      </c>
      <c r="F189" s="442" t="str">
        <f>VLOOKUP(A189,未改造信息!$A$2:$F$1000,COLUMN(F188),0)</f>
        <v>未拥有</v>
      </c>
      <c r="H189" s="442" t="str">
        <f>IF(COUNTIF(改造信息!$A$2:$A$196,A189+1000),IF(VLOOKUP(A189+1000,改造信息!$A$2:$F$502,6,0)="已拥有","已改造","尚未改造"),"未开放改造")</f>
        <v>尚未改造</v>
      </c>
      <c r="I189" s="442" t="str">
        <f t="shared" si="2"/>
        <v>E3~E4 可建造</v>
      </c>
      <c r="J189" s="445" t="s">
        <v>92</v>
      </c>
      <c r="K189" s="442" t="str">
        <f>IF($H189="已改造",VLOOKUP($A189+1000,改造信息!$A$2:$AQ$1002,COLUMN(K188)-4,0),VLOOKUP($A189,未改造信息!$A$2:$AQ$1002,COLUMN(K188)-4,0))</f>
        <v>护卫舰</v>
      </c>
      <c r="L189" s="442" t="str">
        <f>IF($H189="已改造",VLOOKUP($A189+1000,改造信息!$A$2:$AQ$1002,COLUMN(L188)-4,0),VLOOKUP($A189,未改造信息!$A$2:$AQ$1002,COLUMN(L188)-4,0))</f>
        <v>小型舰</v>
      </c>
      <c r="M189" s="442">
        <f>IF($H189="已改造",VLOOKUP($A189+1000,改造信息!$A$2:$AQ$1002,COLUMN(M188)-4,0),VLOOKUP($A189,未改造信息!$A$2:$AQ$1002,COLUMN(M188)-4,0))</f>
        <v>1</v>
      </c>
      <c r="N189" s="442">
        <f>IF($H189="已改造",VLOOKUP($A189+1000,改造信息!$A$2:$AQ$1002,COLUMN(N188)-4,0),VLOOKUP($A189,未改造信息!$A$2:$AQ$1002,COLUMN(N188)-4,0))</f>
        <v>2</v>
      </c>
      <c r="O189" s="442">
        <f>IF($H189="已改造",VLOOKUP($A189+1000,改造信息!$A$2:$AQ$1002,COLUMN(O188)-4,0),VLOOKUP($A189,未改造信息!$A$2:$AQ$1002,COLUMN(O188)-4,0))</f>
        <v>24</v>
      </c>
      <c r="P189" s="442">
        <f>IF($H189="已改造",VLOOKUP($A189+1000,改造信息!$A$2:$AQ$1002,COLUMN(P188)-4,0),VLOOKUP($A189,未改造信息!$A$2:$AQ$1002,COLUMN(P188)-4,0))</f>
        <v>0</v>
      </c>
      <c r="Q189" s="442">
        <f>IF($H189="已改造",VLOOKUP($A189+1000,改造信息!$A$2:$AQ$1002,COLUMN(Q188)-4,0),VLOOKUP($A189,未改造信息!$A$2:$AQ$1002,COLUMN(Q188)-4,0))</f>
        <v>33</v>
      </c>
      <c r="R189" s="442">
        <f>IF($H189="已改造",VLOOKUP($A189+1000,改造信息!$A$2:$AQ$1002,COLUMN(R188)-4,0),VLOOKUP($A189,未改造信息!$A$2:$AQ$1002,COLUMN(R188)-4,0))</f>
        <v>23</v>
      </c>
      <c r="S189" s="442">
        <f>IF($H189="已改造",VLOOKUP($A189+1000,改造信息!$A$2:$AQ$1002,COLUMN(S188)-4,0),VLOOKUP($A189,未改造信息!$A$2:$AQ$1002,COLUMN(S188)-4,0))</f>
        <v>75</v>
      </c>
      <c r="T189" s="442">
        <f>IF($H189="已改造",VLOOKUP($A189+1000,改造信息!$A$2:$AQ$1002,COLUMN(T188)-4,0),VLOOKUP($A189,未改造信息!$A$2:$AQ$1002,COLUMN(T188)-4,0))</f>
        <v>46</v>
      </c>
      <c r="U189" s="442">
        <f>IF($H189="已改造",VLOOKUP($A189+1000,改造信息!$A$2:$AQ$1002,COLUMN(U188)-4,0),VLOOKUP($A189,未改造信息!$A$2:$AQ$1002,COLUMN(U188)-4,0))</f>
        <v>53</v>
      </c>
      <c r="V189" s="442">
        <f>IF($H189="已改造",VLOOKUP($A189+1000,改造信息!$A$2:$AQ$1002,COLUMN(V188)-4,0),VLOOKUP($A189,未改造信息!$A$2:$AQ$1002,COLUMN(V188)-4,0))</f>
        <v>16</v>
      </c>
      <c r="W189" s="442">
        <f>IF($H189="已改造",VLOOKUP($A189+1000,改造信息!$A$2:$AQ$1002,COLUMN(W188)-4,0),VLOOKUP($A189,未改造信息!$A$2:$AQ$1002,COLUMN(W188)-4,0))</f>
        <v>89</v>
      </c>
      <c r="X189" s="442">
        <f>IF($H189="已改造",VLOOKUP($A189+1000,改造信息!$A$2:$AQ$1002,COLUMN(X188)-4,0),VLOOKUP($A189,未改造信息!$A$2:$AQ$1002,COLUMN(X188)-4,0))</f>
        <v>89</v>
      </c>
      <c r="Y189" s="442">
        <f>IF($H189="已改造",VLOOKUP($A189+1000,改造信息!$A$2:$AQ$1002,COLUMN(Y188)-4,0),VLOOKUP($A189,未改造信息!$A$2:$AQ$1002,COLUMN(Y188)-4,0))</f>
        <v>16</v>
      </c>
      <c r="Z189" s="442">
        <f>IF($H189="已改造",VLOOKUP($A189+1000,改造信息!$A$2:$AQ$1002,COLUMN(Z188)-4,0),VLOOKUP($A189,未改造信息!$A$2:$AQ$1002,COLUMN(Z188)-4,0))</f>
        <v>42.7</v>
      </c>
      <c r="AA189" s="442" t="str">
        <f>IF($H189="已改造",VLOOKUP($A189+1000,改造信息!$A$2:$AQ$1002,COLUMN(AA188)-4,0),VLOOKUP($A189,未改造信息!$A$2:$AQ$1002,COLUMN(AA188)-4,0))</f>
        <v>短</v>
      </c>
      <c r="AB189" s="442">
        <f>IF($H189="已改造",VLOOKUP($A189+1000,改造信息!$A$2:$AQ$1002,COLUMN(AB188)-4,0),VLOOKUP($A189,未改造信息!$A$2:$AQ$1002,COLUMN(AB188)-4,0))</f>
        <v>0</v>
      </c>
      <c r="AC189" s="442">
        <f>IF($H189="已改造",VLOOKUP($A189+1000,改造信息!$A$2:$AQ$1002,COLUMN(AC188)-4,0),VLOOKUP($A189,未改造信息!$A$2:$AQ$1002,COLUMN(AC188)-4,0))</f>
        <v>0</v>
      </c>
      <c r="AD189" s="442">
        <f>IF($H189="已改造",VLOOKUP($A189+1000,改造信息!$A$2:$AQ$1002,COLUMN(AD188)-4,0),VLOOKUP($A189,未改造信息!$A$2:$AQ$1002,COLUMN(AD188)-4,0))</f>
        <v>2</v>
      </c>
      <c r="AE189" s="446" t="str">
        <f>IF($H189="已改造",VLOOKUP($A189+1000,改造信息!$A$2:$AQ$1002,COLUMN(AE188)-4,0),VLOOKUP($A189,未改造信息!$A$2:$AQ$1002,COLUMN(AE188)-4,0))</f>
        <v>S国双联130毫米炮|改良型动力系统</v>
      </c>
      <c r="AF189" s="445" t="s">
        <v>92</v>
      </c>
      <c r="AG189" s="445" t="s">
        <v>92</v>
      </c>
      <c r="AH189" s="442">
        <f>IF($H189="已改造",VLOOKUP($A189+1000,改造信息!$A$2:$AQ$1002,COLUMN(AH188)-6,0),VLOOKUP($A189,未改造信息!$A$2:$AQ$1002,COLUMN(AH188)-6,0))</f>
        <v>10</v>
      </c>
      <c r="AI189" s="442">
        <f>IF($H189="已改造",VLOOKUP($A189+1000,改造信息!$A$2:$AQ$1002,COLUMN(AI188)-6,0),VLOOKUP($A189,未改造信息!$A$2:$AQ$1002,COLUMN(AI188)-6,0))</f>
        <v>20</v>
      </c>
      <c r="AJ189" s="442">
        <f>IF($H189="已改造",VLOOKUP($A189+1000,改造信息!$A$2:$AQ$1002,COLUMN(AJ188)-6,0),VLOOKUP($A189,未改造信息!$A$2:$AQ$1002,COLUMN(AJ188)-6,0))</f>
        <v>0.48</v>
      </c>
      <c r="AK189" s="442">
        <f>IF($H189="已改造",VLOOKUP($A189+1000,改造信息!$A$2:$AQ$1002,COLUMN(AK188)-6,0),VLOOKUP($A189,未改造信息!$A$2:$AQ$1002,COLUMN(AK188)-6,0))</f>
        <v>0.9</v>
      </c>
      <c r="AL189" s="442">
        <f>IF($H189="已改造",VLOOKUP($A189+1000,改造信息!$A$2:$AQ$1002,COLUMN(AL188)-6,0),VLOOKUP($A189,未改造信息!$A$2:$AQ$1002,COLUMN(AL188)-6,0))</f>
        <v>0.5</v>
      </c>
      <c r="AM189" s="445" t="s">
        <v>92</v>
      </c>
      <c r="AN189" s="445" t="s">
        <v>92</v>
      </c>
      <c r="AO189" s="442">
        <f>IF($H189="已改造",VLOOKUP($A189+1000,改造信息!$A$2:$AQ$1002,COLUMN(AO188)-8,0),VLOOKUP($A189,未改造信息!$A$2:$AQ$1002,COLUMN(AO188)-8,0))</f>
        <v>4</v>
      </c>
      <c r="AP189" s="442">
        <f>IF($H189="已改造",VLOOKUP($A189+1000,改造信息!$A$2:$AQ$1002,COLUMN(AP188)-8,0),VLOOKUP($A189,未改造信息!$A$2:$AQ$1002,COLUMN(AP188)-8,0))</f>
        <v>8</v>
      </c>
      <c r="AQ189" s="442">
        <f>IF($H189="已改造",VLOOKUP($A189+1000,改造信息!$A$2:$AQ$1002,COLUMN(AQ188)-8,0),VLOOKUP($A189,未改造信息!$A$2:$AQ$1002,COLUMN(AQ188)-8,0))</f>
        <v>6</v>
      </c>
      <c r="AR189" s="442">
        <f>IF($H189="已改造",VLOOKUP($A189+1000,改造信息!$A$2:$AQ$1002,COLUMN(AR188)-8,0),VLOOKUP($A189,未改造信息!$A$2:$AQ$1002,COLUMN(AR188)-8,0))</f>
        <v>0</v>
      </c>
      <c r="AS189" s="442">
        <f>IF($H189="已改造",VLOOKUP($A189+1000,改造信息!$A$2:$AQ$1002,COLUMN(AS188)-8,0),VLOOKUP($A189,未改造信息!$A$2:$AQ$1002,COLUMN(AS188)-8,0))</f>
        <v>0</v>
      </c>
      <c r="AT189" s="442">
        <f>IF($H189="已改造",VLOOKUP($A189+1000,改造信息!$A$2:$AQ$1002,COLUMN(AT188)-8,0),VLOOKUP($A189,未改造信息!$A$2:$AQ$1002,COLUMN(AT188)-8,0))</f>
        <v>25</v>
      </c>
      <c r="AU189" s="442">
        <f>IF($H189="已改造",VLOOKUP($A189+1000,改造信息!$A$2:$AQ$1002,COLUMN(AU188)-8,0),VLOOKUP($A189,未改造信息!$A$2:$AQ$1002,COLUMN(AU188)-8,0))</f>
        <v>8</v>
      </c>
      <c r="AV189" s="442">
        <f>IF($H189="已改造",VLOOKUP($A189+1000,改造信息!$A$2:$AQ$1002,COLUMN(AV188)-8,0),VLOOKUP($A189,未改造信息!$A$2:$AQ$1002,COLUMN(AV188)-8,0))</f>
        <v>0</v>
      </c>
      <c r="AW189" s="445" t="s">
        <v>92</v>
      </c>
      <c r="AX189" s="445" t="s">
        <v>92</v>
      </c>
      <c r="AY189" s="442">
        <f>IF($H189="已改造",VLOOKUP($A189+1000,改造信息!$A$2:$AQ$1002,COLUMN(AY188)-10,0),VLOOKUP($A189,未改造信息!$A$2:$AQ$1002,COLUMN(AY188)-10,0))</f>
        <v>0</v>
      </c>
      <c r="AZ189" s="442">
        <f>IF($H189="已改造",VLOOKUP($A189+1000,改造信息!$A$2:$AQ$1002,COLUMN(AZ188)-10,0),VLOOKUP($A189,未改造信息!$A$2:$AQ$1002,COLUMN(AZ188)-10,0))</f>
        <v>0</v>
      </c>
      <c r="BA189" s="445" t="s">
        <v>92</v>
      </c>
      <c r="BB189" s="445" t="s">
        <v>92</v>
      </c>
      <c r="BC189" s="446" t="str">
        <f>IF($H189="尚未改造",VLOOKUP($A189,未改造信息!$A$2:$AQ$1002,COLUMN(BC188)-12,0),"0")</f>
        <v>等级70|驱逐核心10|油400|弹400|钢400|铝400</v>
      </c>
      <c r="BD189" s="450">
        <f>VLOOKUP($A189,未改造信息!$A$2:$BA$1002,COLUMN(BD188)-12,0)</f>
        <v>0.0208333333333333</v>
      </c>
      <c r="BE189" s="442" t="s">
        <v>107</v>
      </c>
      <c r="BF189" s="445" t="s">
        <v>92</v>
      </c>
      <c r="BG189" s="445" t="s">
        <v>92</v>
      </c>
      <c r="BH189" s="446"/>
      <c r="BI189" s="450"/>
      <c r="BK189" s="446"/>
      <c r="BL189" s="450"/>
      <c r="BN189" s="446"/>
      <c r="BO189" s="450"/>
      <c r="BQ189" s="445" t="s">
        <v>92</v>
      </c>
      <c r="BR189" s="442"/>
      <c r="BS189" s="442"/>
      <c r="BT189" s="442"/>
      <c r="BU189" s="442"/>
      <c r="BV189" s="442"/>
    </row>
    <row r="190" spans="1:74">
      <c r="A190" s="442">
        <v>193</v>
      </c>
      <c r="B190" s="442" t="str">
        <f>IF($H190="已改造",VLOOKUP($A190+1000,改造信息!$A$2:$AQ$1002,COLUMN(B189),0),VLOOKUP($A190,未改造信息!$A$2:$AQ$1002,COLUMN(B189),0))</f>
        <v>S</v>
      </c>
      <c r="C190" s="442" t="str">
        <f>IF($H190="已改造",VLOOKUP($A190+1000,改造信息!$A$2:$AQ$1002,COLUMN(C189),0),VLOOKUP($A190,未改造信息!$A$2:$AQ$1002,COLUMN(C189),0))</f>
        <v>驱逐舰</v>
      </c>
      <c r="D190" s="442">
        <f>IF($H190="已改造",VLOOKUP($A190+1000,改造信息!$A$2:$AQ$1002,COLUMN(D189),0),VLOOKUP($A190,未改造信息!$A$2:$AQ$1002,COLUMN(D189),0))</f>
        <v>4</v>
      </c>
      <c r="E190" s="442" t="str">
        <f>IF($H190="已改造",VLOOKUP($A190+1000,改造信息!$A$2:$AQ$1002,COLUMN(E189),0),VLOOKUP($A190,未改造信息!$A$2:$AQ$1002,COLUMN(E189),0))</f>
        <v>恩格斯</v>
      </c>
      <c r="F190" s="442" t="str">
        <f>VLOOKUP(A190,未改造信息!$A$2:$F$1000,COLUMN(F189),0)</f>
        <v>未拥有</v>
      </c>
      <c r="H190" s="442" t="str">
        <f>IF(COUNTIF(改造信息!$A$2:$A$196,A190+1000),IF(VLOOKUP(A190+1000,改造信息!$A$2:$F$502,6,0)="已拥有","已改造","尚未改造"),"未开放改造")</f>
        <v>未开放改造</v>
      </c>
      <c r="I190" s="442" t="str">
        <f t="shared" si="2"/>
        <v>仅打捞可获取</v>
      </c>
      <c r="J190" s="445" t="s">
        <v>92</v>
      </c>
      <c r="K190" s="442" t="str">
        <f>IF($H190="已改造",VLOOKUP($A190+1000,改造信息!$A$2:$AQ$1002,COLUMN(K189)-4,0),VLOOKUP($A190,未改造信息!$A$2:$AQ$1002,COLUMN(K189)-4,0))</f>
        <v>护卫舰</v>
      </c>
      <c r="L190" s="442" t="str">
        <f>IF($H190="已改造",VLOOKUP($A190+1000,改造信息!$A$2:$AQ$1002,COLUMN(L189)-4,0),VLOOKUP($A190,未改造信息!$A$2:$AQ$1002,COLUMN(L189)-4,0))</f>
        <v>小型舰</v>
      </c>
      <c r="M190" s="442">
        <f>IF($H190="已改造",VLOOKUP($A190+1000,改造信息!$A$2:$AQ$1002,COLUMN(M189)-4,0),VLOOKUP($A190,未改造信息!$A$2:$AQ$1002,COLUMN(M189)-4,0))</f>
        <v>1</v>
      </c>
      <c r="N190" s="442">
        <f>IF($H190="已改造",VLOOKUP($A190+1000,改造信息!$A$2:$AQ$1002,COLUMN(N189)-4,0),VLOOKUP($A190,未改造信息!$A$2:$AQ$1002,COLUMN(N189)-4,0))</f>
        <v>2</v>
      </c>
      <c r="O190" s="442">
        <f>IF($H190="已改造",VLOOKUP($A190+1000,改造信息!$A$2:$AQ$1002,COLUMN(O189)-4,0),VLOOKUP($A190,未改造信息!$A$2:$AQ$1002,COLUMN(O189)-4,0))</f>
        <v>13</v>
      </c>
      <c r="P190" s="442">
        <f>IF($H190="已改造",VLOOKUP($A190+1000,改造信息!$A$2:$AQ$1002,COLUMN(P189)-4,0),VLOOKUP($A190,未改造信息!$A$2:$AQ$1002,COLUMN(P189)-4,0))</f>
        <v>-1</v>
      </c>
      <c r="Q190" s="442">
        <f>IF($H190="已改造",VLOOKUP($A190+1000,改造信息!$A$2:$AQ$1002,COLUMN(Q189)-4,0),VLOOKUP($A190,未改造信息!$A$2:$AQ$1002,COLUMN(Q189)-4,0))</f>
        <v>40</v>
      </c>
      <c r="R190" s="442">
        <f>IF($H190="已改造",VLOOKUP($A190+1000,改造信息!$A$2:$AQ$1002,COLUMN(R189)-4,0),VLOOKUP($A190,未改造信息!$A$2:$AQ$1002,COLUMN(R189)-4,0))</f>
        <v>20</v>
      </c>
      <c r="S190" s="442">
        <f>IF($H190="已改造",VLOOKUP($A190+1000,改造信息!$A$2:$AQ$1002,COLUMN(S189)-4,0),VLOOKUP($A190,未改造信息!$A$2:$AQ$1002,COLUMN(S189)-4,0))</f>
        <v>68</v>
      </c>
      <c r="T190" s="442">
        <f>IF($H190="已改造",VLOOKUP($A190+1000,改造信息!$A$2:$AQ$1002,COLUMN(T189)-4,0),VLOOKUP($A190,未改造信息!$A$2:$AQ$1002,COLUMN(T189)-4,0))</f>
        <v>39</v>
      </c>
      <c r="U190" s="442">
        <f>IF($H190="已改造",VLOOKUP($A190+1000,改造信息!$A$2:$AQ$1002,COLUMN(U189)-4,0),VLOOKUP($A190,未改造信息!$A$2:$AQ$1002,COLUMN(U189)-4,0))</f>
        <v>57</v>
      </c>
      <c r="V190" s="442">
        <f>IF($H190="已改造",VLOOKUP($A190+1000,改造信息!$A$2:$AQ$1002,COLUMN(V189)-4,0),VLOOKUP($A190,未改造信息!$A$2:$AQ$1002,COLUMN(V189)-4,0))</f>
        <v>16</v>
      </c>
      <c r="W190" s="442">
        <f>IF($H190="已改造",VLOOKUP($A190+1000,改造信息!$A$2:$AQ$1002,COLUMN(W189)-4,0),VLOOKUP($A190,未改造信息!$A$2:$AQ$1002,COLUMN(W189)-4,0))</f>
        <v>79</v>
      </c>
      <c r="X190" s="442">
        <f>IF($H190="已改造",VLOOKUP($A190+1000,改造信息!$A$2:$AQ$1002,COLUMN(X189)-4,0),VLOOKUP($A190,未改造信息!$A$2:$AQ$1002,COLUMN(X189)-4,0))</f>
        <v>88</v>
      </c>
      <c r="Y190" s="442">
        <f>IF($H190="已改造",VLOOKUP($A190+1000,改造信息!$A$2:$AQ$1002,COLUMN(Y189)-4,0),VLOOKUP($A190,未改造信息!$A$2:$AQ$1002,COLUMN(Y189)-4,0))</f>
        <v>5</v>
      </c>
      <c r="Z190" s="442">
        <f>IF($H190="已改造",VLOOKUP($A190+1000,改造信息!$A$2:$AQ$1002,COLUMN(Z189)-4,0),VLOOKUP($A190,未改造信息!$A$2:$AQ$1002,COLUMN(Z189)-4,0))</f>
        <v>35.5</v>
      </c>
      <c r="AA190" s="442" t="str">
        <f>IF($H190="已改造",VLOOKUP($A190+1000,改造信息!$A$2:$AQ$1002,COLUMN(AA189)-4,0),VLOOKUP($A190,未改造信息!$A$2:$AQ$1002,COLUMN(AA189)-4,0))</f>
        <v>短</v>
      </c>
      <c r="AB190" s="442">
        <f>IF($H190="已改造",VLOOKUP($A190+1000,改造信息!$A$2:$AQ$1002,COLUMN(AB189)-4,0),VLOOKUP($A190,未改造信息!$A$2:$AQ$1002,COLUMN(AB189)-4,0))</f>
        <v>0</v>
      </c>
      <c r="AC190" s="442">
        <f>IF($H190="已改造",VLOOKUP($A190+1000,改造信息!$A$2:$AQ$1002,COLUMN(AC189)-4,0),VLOOKUP($A190,未改造信息!$A$2:$AQ$1002,COLUMN(AC189)-4,0))</f>
        <v>0</v>
      </c>
      <c r="AD190" s="442">
        <f>IF($H190="已改造",VLOOKUP($A190+1000,改造信息!$A$2:$AQ$1002,COLUMN(AD189)-4,0),VLOOKUP($A190,未改造信息!$A$2:$AQ$1002,COLUMN(AD189)-4,0))</f>
        <v>2</v>
      </c>
      <c r="AE190" s="446" t="str">
        <f>IF($H190="已改造",VLOOKUP($A190+1000,改造信息!$A$2:$AQ$1002,COLUMN(AE189)-4,0),VLOOKUP($A190,未改造信息!$A$2:$AQ$1002,COLUMN(AE189)-4,0))</f>
        <v>S国单装305毫米无后座力炮</v>
      </c>
      <c r="AF190" s="445" t="s">
        <v>92</v>
      </c>
      <c r="AG190" s="445" t="s">
        <v>92</v>
      </c>
      <c r="AH190" s="442">
        <f>IF($H190="已改造",VLOOKUP($A190+1000,改造信息!$A$2:$AQ$1002,COLUMN(AH189)-6,0),VLOOKUP($A190,未改造信息!$A$2:$AQ$1002,COLUMN(AH189)-6,0))</f>
        <v>10</v>
      </c>
      <c r="AI190" s="442">
        <f>IF($H190="已改造",VLOOKUP($A190+1000,改造信息!$A$2:$AQ$1002,COLUMN(AI189)-6,0),VLOOKUP($A190,未改造信息!$A$2:$AQ$1002,COLUMN(AI189)-6,0))</f>
        <v>20</v>
      </c>
      <c r="AJ190" s="442">
        <f>IF($H190="已改造",VLOOKUP($A190+1000,改造信息!$A$2:$AQ$1002,COLUMN(AJ189)-6,0),VLOOKUP($A190,未改造信息!$A$2:$AQ$1002,COLUMN(AJ189)-6,0))</f>
        <v>0.48</v>
      </c>
      <c r="AK190" s="442">
        <f>IF($H190="已改造",VLOOKUP($A190+1000,改造信息!$A$2:$AQ$1002,COLUMN(AK189)-6,0),VLOOKUP($A190,未改造信息!$A$2:$AQ$1002,COLUMN(AK189)-6,0))</f>
        <v>0.9</v>
      </c>
      <c r="AL190" s="442">
        <f>IF($H190="已改造",VLOOKUP($A190+1000,改造信息!$A$2:$AQ$1002,COLUMN(AL189)-6,0),VLOOKUP($A190,未改造信息!$A$2:$AQ$1002,COLUMN(AL189)-6,0))</f>
        <v>0.5</v>
      </c>
      <c r="AM190" s="445" t="s">
        <v>92</v>
      </c>
      <c r="AN190" s="445" t="s">
        <v>92</v>
      </c>
      <c r="AO190" s="442">
        <f>IF($H190="已改造",VLOOKUP($A190+1000,改造信息!$A$2:$AQ$1002,COLUMN(AO189)-8,0),VLOOKUP($A190,未改造信息!$A$2:$AQ$1002,COLUMN(AO189)-8,0))</f>
        <v>4</v>
      </c>
      <c r="AP190" s="442">
        <f>IF($H190="已改造",VLOOKUP($A190+1000,改造信息!$A$2:$AQ$1002,COLUMN(AP189)-8,0),VLOOKUP($A190,未改造信息!$A$2:$AQ$1002,COLUMN(AP189)-8,0))</f>
        <v>8</v>
      </c>
      <c r="AQ190" s="442">
        <f>IF($H190="已改造",VLOOKUP($A190+1000,改造信息!$A$2:$AQ$1002,COLUMN(AQ189)-8,0),VLOOKUP($A190,未改造信息!$A$2:$AQ$1002,COLUMN(AQ189)-8,0))</f>
        <v>6</v>
      </c>
      <c r="AR190" s="442">
        <f>IF($H190="已改造",VLOOKUP($A190+1000,改造信息!$A$2:$AQ$1002,COLUMN(AR189)-8,0),VLOOKUP($A190,未改造信息!$A$2:$AQ$1002,COLUMN(AR189)-8,0))</f>
        <v>0</v>
      </c>
      <c r="AS190" s="442">
        <f>IF($H190="已改造",VLOOKUP($A190+1000,改造信息!$A$2:$AQ$1002,COLUMN(AS189)-8,0),VLOOKUP($A190,未改造信息!$A$2:$AQ$1002,COLUMN(AS189)-8,0))</f>
        <v>0</v>
      </c>
      <c r="AT190" s="442">
        <f>IF($H190="已改造",VLOOKUP($A190+1000,改造信息!$A$2:$AQ$1002,COLUMN(AT189)-8,0),VLOOKUP($A190,未改造信息!$A$2:$AQ$1002,COLUMN(AT189)-8,0))</f>
        <v>18</v>
      </c>
      <c r="AU190" s="442">
        <f>IF($H190="已改造",VLOOKUP($A190+1000,改造信息!$A$2:$AQ$1002,COLUMN(AU189)-8,0),VLOOKUP($A190,未改造信息!$A$2:$AQ$1002,COLUMN(AU189)-8,0))</f>
        <v>5</v>
      </c>
      <c r="AV190" s="442">
        <f>IF($H190="已改造",VLOOKUP($A190+1000,改造信息!$A$2:$AQ$1002,COLUMN(AV189)-8,0),VLOOKUP($A190,未改造信息!$A$2:$AQ$1002,COLUMN(AV189)-8,0))</f>
        <v>0</v>
      </c>
      <c r="AW190" s="445" t="s">
        <v>92</v>
      </c>
      <c r="AX190" s="445" t="s">
        <v>92</v>
      </c>
      <c r="AY190" s="442">
        <f>IF($H190="已改造",VLOOKUP($A190+1000,改造信息!$A$2:$AQ$1002,COLUMN(AY189)-10,0),VLOOKUP($A190,未改造信息!$A$2:$AQ$1002,COLUMN(AY189)-10,0))</f>
        <v>0</v>
      </c>
      <c r="AZ190" s="442">
        <f>IF($H190="已改造",VLOOKUP($A190+1000,改造信息!$A$2:$AQ$1002,COLUMN(AZ189)-10,0),VLOOKUP($A190,未改造信息!$A$2:$AQ$1002,COLUMN(AZ189)-10,0))</f>
        <v>0</v>
      </c>
      <c r="BA190" s="445" t="s">
        <v>92</v>
      </c>
      <c r="BB190" s="445" t="s">
        <v>92</v>
      </c>
      <c r="BC190" s="442" t="str">
        <f>IF($H190="尚未改造",VLOOKUP($A190,未改造信息!$A$2:$AQ$1002,COLUMN(BC189)-12,0),"0")</f>
        <v>0</v>
      </c>
      <c r="BD190" s="442">
        <f>VLOOKUP($A190,未改造信息!$A$2:$BA$1002,COLUMN(BD189)-12,0)</f>
        <v>0</v>
      </c>
      <c r="BE190" s="442" t="s">
        <v>94</v>
      </c>
      <c r="BF190" s="445" t="s">
        <v>92</v>
      </c>
      <c r="BG190" s="445" t="s">
        <v>92</v>
      </c>
      <c r="BH190" s="442"/>
      <c r="BI190" s="442"/>
      <c r="BK190" s="442"/>
      <c r="BL190" s="442"/>
      <c r="BN190" s="442"/>
      <c r="BO190" s="442"/>
      <c r="BQ190" s="445" t="s">
        <v>92</v>
      </c>
      <c r="BR190" s="442"/>
      <c r="BS190" s="442"/>
      <c r="BT190" s="442"/>
      <c r="BU190" s="442"/>
      <c r="BV190" s="442"/>
    </row>
    <row r="191" spans="1:74">
      <c r="A191" s="442">
        <v>194</v>
      </c>
      <c r="B191" s="442" t="str">
        <f>IF($H191="已改造",VLOOKUP($A191+1000,改造信息!$A$2:$AQ$1002,COLUMN(B190),0),VLOOKUP($A191,未改造信息!$A$2:$AQ$1002,COLUMN(B190),0))</f>
        <v>U</v>
      </c>
      <c r="C191" s="442" t="str">
        <f>IF($H191="已改造",VLOOKUP($A191+1000,改造信息!$A$2:$AQ$1002,COLUMN(C190),0),VLOOKUP($A191,未改造信息!$A$2:$AQ$1002,COLUMN(C190),0))</f>
        <v>潜水艇</v>
      </c>
      <c r="D191" s="442">
        <f>IF($H191="已改造",VLOOKUP($A191+1000,改造信息!$A$2:$AQ$1002,COLUMN(D190),0),VLOOKUP($A191,未改造信息!$A$2:$AQ$1002,COLUMN(D190),0))</f>
        <v>5</v>
      </c>
      <c r="E191" s="442" t="str">
        <f>IF($H191="已改造",VLOOKUP($A191+1000,改造信息!$A$2:$AQ$1002,COLUMN(E190),0),VLOOKUP($A191,未改造信息!$A$2:$AQ$1002,COLUMN(E190),0))</f>
        <v>大青花鱼</v>
      </c>
      <c r="F191" s="442" t="str">
        <f>VLOOKUP(A191,未改造信息!$A$2:$F$1000,COLUMN(F190),0)</f>
        <v>未拥有</v>
      </c>
      <c r="H191" s="442" t="str">
        <f>IF(COUNTIF(改造信息!$A$2:$A$196,A191+1000),IF(VLOOKUP(A191+1000,改造信息!$A$2:$F$502,6,0)="已拥有","已改造","尚未改造"),"未开放改造")</f>
        <v>尚未改造</v>
      </c>
      <c r="I191" s="442" t="str">
        <f t="shared" si="2"/>
        <v>E6 可建造 不推荐打捞获取</v>
      </c>
      <c r="J191" s="445" t="s">
        <v>92</v>
      </c>
      <c r="K191" s="442" t="str">
        <f>IF($H191="已改造",VLOOKUP($A191+1000,改造信息!$A$2:$AQ$1002,COLUMN(K190)-4,0),VLOOKUP($A191,未改造信息!$A$2:$AQ$1002,COLUMN(K190)-4,0))</f>
        <v>护卫舰</v>
      </c>
      <c r="L191" s="442" t="str">
        <f>IF($H191="已改造",VLOOKUP($A191+1000,改造信息!$A$2:$AQ$1002,COLUMN(L190)-4,0),VLOOKUP($A191,未改造信息!$A$2:$AQ$1002,COLUMN(L190)-4,0))</f>
        <v>小型舰</v>
      </c>
      <c r="M191" s="442">
        <f>IF($H191="已改造",VLOOKUP($A191+1000,改造信息!$A$2:$AQ$1002,COLUMN(M190)-4,0),VLOOKUP($A191,未改造信息!$A$2:$AQ$1002,COLUMN(M190)-4,0))</f>
        <v>6</v>
      </c>
      <c r="N191" s="442">
        <f>IF($H191="已改造",VLOOKUP($A191+1000,改造信息!$A$2:$AQ$1002,COLUMN(N190)-4,0),VLOOKUP($A191,未改造信息!$A$2:$AQ$1002,COLUMN(N190)-4,0))</f>
        <v>5</v>
      </c>
      <c r="O191" s="442">
        <f>IF($H191="已改造",VLOOKUP($A191+1000,改造信息!$A$2:$AQ$1002,COLUMN(O190)-4,0),VLOOKUP($A191,未改造信息!$A$2:$AQ$1002,COLUMN(O190)-4,0))</f>
        <v>12</v>
      </c>
      <c r="P191" s="442">
        <f>IF($H191="已改造",VLOOKUP($A191+1000,改造信息!$A$2:$AQ$1002,COLUMN(P190)-4,0),VLOOKUP($A191,未改造信息!$A$2:$AQ$1002,COLUMN(P190)-4,0))</f>
        <v>0</v>
      </c>
      <c r="Q191" s="442">
        <f>IF($H191="已改造",VLOOKUP($A191+1000,改造信息!$A$2:$AQ$1002,COLUMN(Q190)-4,0),VLOOKUP($A191,未改造信息!$A$2:$AQ$1002,COLUMN(Q190)-4,0))</f>
        <v>24</v>
      </c>
      <c r="R191" s="442">
        <f>IF($H191="已改造",VLOOKUP($A191+1000,改造信息!$A$2:$AQ$1002,COLUMN(R190)-4,0),VLOOKUP($A191,未改造信息!$A$2:$AQ$1002,COLUMN(R190)-4,0))</f>
        <v>25</v>
      </c>
      <c r="S191" s="442">
        <f>IF($H191="已改造",VLOOKUP($A191+1000,改造信息!$A$2:$AQ$1002,COLUMN(S190)-4,0),VLOOKUP($A191,未改造信息!$A$2:$AQ$1002,COLUMN(S190)-4,0))</f>
        <v>74</v>
      </c>
      <c r="T191" s="442">
        <f>IF($H191="已改造",VLOOKUP($A191+1000,改造信息!$A$2:$AQ$1002,COLUMN(T190)-4,0),VLOOKUP($A191,未改造信息!$A$2:$AQ$1002,COLUMN(T190)-4,0))</f>
        <v>0</v>
      </c>
      <c r="U191" s="442">
        <f>IF($H191="已改造",VLOOKUP($A191+1000,改造信息!$A$2:$AQ$1002,COLUMN(U190)-4,0),VLOOKUP($A191,未改造信息!$A$2:$AQ$1002,COLUMN(U190)-4,0))</f>
        <v>0</v>
      </c>
      <c r="V191" s="442">
        <f>IF($H191="已改造",VLOOKUP($A191+1000,改造信息!$A$2:$AQ$1002,COLUMN(V190)-4,0),VLOOKUP($A191,未改造信息!$A$2:$AQ$1002,COLUMN(V190)-4,0))</f>
        <v>45</v>
      </c>
      <c r="W191" s="442">
        <f>IF($H191="已改造",VLOOKUP($A191+1000,改造信息!$A$2:$AQ$1002,COLUMN(W190)-4,0),VLOOKUP($A191,未改造信息!$A$2:$AQ$1002,COLUMN(W190)-4,0))</f>
        <v>42</v>
      </c>
      <c r="X191" s="442">
        <f>IF($H191="已改造",VLOOKUP($A191+1000,改造信息!$A$2:$AQ$1002,COLUMN(X190)-4,0),VLOOKUP($A191,未改造信息!$A$2:$AQ$1002,COLUMN(X190)-4,0))</f>
        <v>96</v>
      </c>
      <c r="Y191" s="442">
        <f>IF($H191="已改造",VLOOKUP($A191+1000,改造信息!$A$2:$AQ$1002,COLUMN(Y190)-4,0),VLOOKUP($A191,未改造信息!$A$2:$AQ$1002,COLUMN(Y190)-4,0))</f>
        <v>25</v>
      </c>
      <c r="Z191" s="442">
        <f>IF($H191="已改造",VLOOKUP($A191+1000,改造信息!$A$2:$AQ$1002,COLUMN(Z190)-4,0),VLOOKUP($A191,未改造信息!$A$2:$AQ$1002,COLUMN(Z190)-4,0))</f>
        <v>21</v>
      </c>
      <c r="AA191" s="442" t="str">
        <f>IF($H191="已改造",VLOOKUP($A191+1000,改造信息!$A$2:$AQ$1002,COLUMN(AA190)-4,0),VLOOKUP($A191,未改造信息!$A$2:$AQ$1002,COLUMN(AA190)-4,0))</f>
        <v>短</v>
      </c>
      <c r="AB191" s="442">
        <f>IF($H191="已改造",VLOOKUP($A191+1000,改造信息!$A$2:$AQ$1002,COLUMN(AB190)-4,0),VLOOKUP($A191,未改造信息!$A$2:$AQ$1002,COLUMN(AB190)-4,0))</f>
        <v>0</v>
      </c>
      <c r="AC191" s="442">
        <f>IF($H191="已改造",VLOOKUP($A191+1000,改造信息!$A$2:$AQ$1002,COLUMN(AC190)-4,0),VLOOKUP($A191,未改造信息!$A$2:$AQ$1002,COLUMN(AC190)-4,0))</f>
        <v>0</v>
      </c>
      <c r="AD191" s="442">
        <f>IF($H191="已改造",VLOOKUP($A191+1000,改造信息!$A$2:$AQ$1002,COLUMN(AD190)-4,0),VLOOKUP($A191,未改造信息!$A$2:$AQ$1002,COLUMN(AD190)-4,0))</f>
        <v>2</v>
      </c>
      <c r="AE191" s="446" t="str">
        <f>IF($H191="已改造",VLOOKUP($A191+1000,改造信息!$A$2:$AQ$1002,COLUMN(AE190)-4,0),VLOOKUP($A191,未改造信息!$A$2:$AQ$1002,COLUMN(AE190)-4,0))</f>
        <v>21英寸鱼雷(潜艇)</v>
      </c>
      <c r="AF191" s="445" t="s">
        <v>92</v>
      </c>
      <c r="AG191" s="445" t="s">
        <v>92</v>
      </c>
      <c r="AH191" s="442">
        <f>IF($H191="已改造",VLOOKUP($A191+1000,改造信息!$A$2:$AQ$1002,COLUMN(AH190)-6,0),VLOOKUP($A191,未改造信息!$A$2:$AQ$1002,COLUMN(AH190)-6,0))</f>
        <v>15</v>
      </c>
      <c r="AI191" s="442">
        <f>IF($H191="已改造",VLOOKUP($A191+1000,改造信息!$A$2:$AQ$1002,COLUMN(AI190)-6,0),VLOOKUP($A191,未改造信息!$A$2:$AQ$1002,COLUMN(AI190)-6,0))</f>
        <v>20</v>
      </c>
      <c r="AJ191" s="442">
        <f>IF($H191="已改造",VLOOKUP($A191+1000,改造信息!$A$2:$AQ$1002,COLUMN(AJ190)-6,0),VLOOKUP($A191,未改造信息!$A$2:$AQ$1002,COLUMN(AJ190)-6,0))</f>
        <v>0.6</v>
      </c>
      <c r="AK191" s="442">
        <f>IF($H191="已改造",VLOOKUP($A191+1000,改造信息!$A$2:$AQ$1002,COLUMN(AK190)-6,0),VLOOKUP($A191,未改造信息!$A$2:$AQ$1002,COLUMN(AK190)-6,0))</f>
        <v>0.45</v>
      </c>
      <c r="AL191" s="442">
        <f>IF($H191="已改造",VLOOKUP($A191+1000,改造信息!$A$2:$AQ$1002,COLUMN(AL190)-6,0),VLOOKUP($A191,未改造信息!$A$2:$AQ$1002,COLUMN(AL190)-6,0))</f>
        <v>0.25</v>
      </c>
      <c r="AM191" s="445" t="s">
        <v>92</v>
      </c>
      <c r="AN191" s="445" t="s">
        <v>92</v>
      </c>
      <c r="AO191" s="442">
        <f>IF($H191="已改造",VLOOKUP($A191+1000,改造信息!$A$2:$AQ$1002,COLUMN(AO190)-8,0),VLOOKUP($A191,未改造信息!$A$2:$AQ$1002,COLUMN(AO190)-8,0))</f>
        <v>10</v>
      </c>
      <c r="AP191" s="442">
        <f>IF($H191="已改造",VLOOKUP($A191+1000,改造信息!$A$2:$AQ$1002,COLUMN(AP190)-8,0),VLOOKUP($A191,未改造信息!$A$2:$AQ$1002,COLUMN(AP190)-8,0))</f>
        <v>10</v>
      </c>
      <c r="AQ191" s="442">
        <f>IF($H191="已改造",VLOOKUP($A191+1000,改造信息!$A$2:$AQ$1002,COLUMN(AQ190)-8,0),VLOOKUP($A191,未改造信息!$A$2:$AQ$1002,COLUMN(AQ190)-8,0))</f>
        <v>20</v>
      </c>
      <c r="AR191" s="442">
        <f>IF($H191="已改造",VLOOKUP($A191+1000,改造信息!$A$2:$AQ$1002,COLUMN(AR190)-8,0),VLOOKUP($A191,未改造信息!$A$2:$AQ$1002,COLUMN(AR190)-8,0))</f>
        <v>0</v>
      </c>
      <c r="AS191" s="442">
        <f>IF($H191="已改造",VLOOKUP($A191+1000,改造信息!$A$2:$AQ$1002,COLUMN(AS190)-8,0),VLOOKUP($A191,未改造信息!$A$2:$AQ$1002,COLUMN(AS190)-8,0))</f>
        <v>0</v>
      </c>
      <c r="AT191" s="442">
        <f>IF($H191="已改造",VLOOKUP($A191+1000,改造信息!$A$2:$AQ$1002,COLUMN(AT190)-8,0),VLOOKUP($A191,未改造信息!$A$2:$AQ$1002,COLUMN(AT190)-8,0))</f>
        <v>24</v>
      </c>
      <c r="AU191" s="442">
        <f>IF($H191="已改造",VLOOKUP($A191+1000,改造信息!$A$2:$AQ$1002,COLUMN(AU190)-8,0),VLOOKUP($A191,未改造信息!$A$2:$AQ$1002,COLUMN(AU190)-8,0))</f>
        <v>10</v>
      </c>
      <c r="AV191" s="442">
        <f>IF($H191="已改造",VLOOKUP($A191+1000,改造信息!$A$2:$AQ$1002,COLUMN(AV190)-8,0),VLOOKUP($A191,未改造信息!$A$2:$AQ$1002,COLUMN(AV190)-8,0))</f>
        <v>0</v>
      </c>
      <c r="AW191" s="445" t="s">
        <v>92</v>
      </c>
      <c r="AX191" s="445" t="s">
        <v>92</v>
      </c>
      <c r="AY191" s="442">
        <f>IF($H191="已改造",VLOOKUP($A191+1000,改造信息!$A$2:$AQ$1002,COLUMN(AY190)-10,0),VLOOKUP($A191,未改造信息!$A$2:$AQ$1002,COLUMN(AY190)-10,0))</f>
        <v>0</v>
      </c>
      <c r="AZ191" s="442">
        <f>IF($H191="已改造",VLOOKUP($A191+1000,改造信息!$A$2:$AQ$1002,COLUMN(AZ190)-10,0),VLOOKUP($A191,未改造信息!$A$2:$AQ$1002,COLUMN(AZ190)-10,0))</f>
        <v>0</v>
      </c>
      <c r="BA191" s="445" t="s">
        <v>92</v>
      </c>
      <c r="BB191" s="445" t="s">
        <v>92</v>
      </c>
      <c r="BC191" s="442" t="str">
        <f>IF($H191="尚未改造",VLOOKUP($A191,未改造信息!$A$2:$AQ$1002,COLUMN(BC190)-12,0),"0")</f>
        <v>等级68|潜艇核心12|弹1500|钢1500</v>
      </c>
      <c r="BD191" s="450">
        <f>VLOOKUP($A191,未改造信息!$A$2:$BA$1002,COLUMN(BD190)-12,0)</f>
        <v>0.00833333333333333</v>
      </c>
      <c r="BE191" s="442" t="s">
        <v>109</v>
      </c>
      <c r="BF191" s="445" t="s">
        <v>92</v>
      </c>
      <c r="BG191" s="445" t="s">
        <v>92</v>
      </c>
      <c r="BH191" s="442"/>
      <c r="BI191" s="450"/>
      <c r="BK191" s="442"/>
      <c r="BL191" s="450"/>
      <c r="BN191" s="442"/>
      <c r="BO191" s="450"/>
      <c r="BQ191" s="445" t="s">
        <v>92</v>
      </c>
      <c r="BR191" s="442"/>
      <c r="BS191" s="442"/>
      <c r="BT191" s="442"/>
      <c r="BU191" s="442"/>
      <c r="BV191" s="442"/>
    </row>
    <row r="192" spans="1:74">
      <c r="A192" s="442">
        <v>195</v>
      </c>
      <c r="B192" s="442" t="str">
        <f>IF($H192="已改造",VLOOKUP($A192+1000,改造信息!$A$2:$AQ$1002,COLUMN(B191),0),VLOOKUP($A192,未改造信息!$A$2:$AQ$1002,COLUMN(B191),0))</f>
        <v>U</v>
      </c>
      <c r="C192" s="442" t="str">
        <f>IF($H192="已改造",VLOOKUP($A192+1000,改造信息!$A$2:$AQ$1002,COLUMN(C191),0),VLOOKUP($A192,未改造信息!$A$2:$AQ$1002,COLUMN(C191),0))</f>
        <v>潜水艇</v>
      </c>
      <c r="D192" s="442">
        <f>IF($H192="已改造",VLOOKUP($A192+1000,改造信息!$A$2:$AQ$1002,COLUMN(D191),0),VLOOKUP($A192,未改造信息!$A$2:$AQ$1002,COLUMN(D191),0))</f>
        <v>5</v>
      </c>
      <c r="E192" s="442" t="str">
        <f>IF($H192="已改造",VLOOKUP($A192+1000,改造信息!$A$2:$AQ$1002,COLUMN(E191),0),VLOOKUP($A192,未改造信息!$A$2:$AQ$1002,COLUMN(E191),0))</f>
        <v>射水鱼</v>
      </c>
      <c r="F192" s="442" t="str">
        <f>VLOOKUP(A192,未改造信息!$A$2:$F$1000,COLUMN(F191),0)</f>
        <v>未拥有</v>
      </c>
      <c r="H192" s="442" t="str">
        <f>IF(COUNTIF(改造信息!$A$2:$A$196,A192+1000),IF(VLOOKUP(A192+1000,改造信息!$A$2:$F$502,6,0)="已拥有","已改造","尚未改造"),"未开放改造")</f>
        <v>尚未改造</v>
      </c>
      <c r="I192" s="442" t="str">
        <f t="shared" si="2"/>
        <v>E6 可建造</v>
      </c>
      <c r="J192" s="445" t="s">
        <v>92</v>
      </c>
      <c r="K192" s="442" t="str">
        <f>IF($H192="已改造",VLOOKUP($A192+1000,改造信息!$A$2:$AQ$1002,COLUMN(K191)-4,0),VLOOKUP($A192,未改造信息!$A$2:$AQ$1002,COLUMN(K191)-4,0))</f>
        <v>护卫舰</v>
      </c>
      <c r="L192" s="442" t="str">
        <f>IF($H192="已改造",VLOOKUP($A192+1000,改造信息!$A$2:$AQ$1002,COLUMN(L191)-4,0),VLOOKUP($A192,未改造信息!$A$2:$AQ$1002,COLUMN(L191)-4,0))</f>
        <v>小型舰</v>
      </c>
      <c r="M192" s="442">
        <f>IF($H192="已改造",VLOOKUP($A192+1000,改造信息!$A$2:$AQ$1002,COLUMN(M191)-4,0),VLOOKUP($A192,未改造信息!$A$2:$AQ$1002,COLUMN(M191)-4,0))</f>
        <v>6</v>
      </c>
      <c r="N192" s="442">
        <f>IF($H192="已改造",VLOOKUP($A192+1000,改造信息!$A$2:$AQ$1002,COLUMN(N191)-4,0),VLOOKUP($A192,未改造信息!$A$2:$AQ$1002,COLUMN(N191)-4,0))</f>
        <v>5</v>
      </c>
      <c r="O192" s="442">
        <f>IF($H192="已改造",VLOOKUP($A192+1000,改造信息!$A$2:$AQ$1002,COLUMN(O191)-4,0),VLOOKUP($A192,未改造信息!$A$2:$AQ$1002,COLUMN(O191)-4,0))</f>
        <v>12</v>
      </c>
      <c r="P192" s="442">
        <f>IF($H192="已改造",VLOOKUP($A192+1000,改造信息!$A$2:$AQ$1002,COLUMN(P191)-4,0),VLOOKUP($A192,未改造信息!$A$2:$AQ$1002,COLUMN(P191)-4,0))</f>
        <v>0</v>
      </c>
      <c r="Q192" s="442">
        <f>IF($H192="已改造",VLOOKUP($A192+1000,改造信息!$A$2:$AQ$1002,COLUMN(Q191)-4,0),VLOOKUP($A192,未改造信息!$A$2:$AQ$1002,COLUMN(Q191)-4,0))</f>
        <v>24</v>
      </c>
      <c r="R192" s="442">
        <f>IF($H192="已改造",VLOOKUP($A192+1000,改造信息!$A$2:$AQ$1002,COLUMN(R191)-4,0),VLOOKUP($A192,未改造信息!$A$2:$AQ$1002,COLUMN(R191)-4,0))</f>
        <v>25</v>
      </c>
      <c r="S192" s="442">
        <f>IF($H192="已改造",VLOOKUP($A192+1000,改造信息!$A$2:$AQ$1002,COLUMN(S191)-4,0),VLOOKUP($A192,未改造信息!$A$2:$AQ$1002,COLUMN(S191)-4,0))</f>
        <v>74</v>
      </c>
      <c r="T192" s="442">
        <f>IF($H192="已改造",VLOOKUP($A192+1000,改造信息!$A$2:$AQ$1002,COLUMN(T191)-4,0),VLOOKUP($A192,未改造信息!$A$2:$AQ$1002,COLUMN(T191)-4,0))</f>
        <v>0</v>
      </c>
      <c r="U192" s="442">
        <f>IF($H192="已改造",VLOOKUP($A192+1000,改造信息!$A$2:$AQ$1002,COLUMN(U191)-4,0),VLOOKUP($A192,未改造信息!$A$2:$AQ$1002,COLUMN(U191)-4,0))</f>
        <v>0</v>
      </c>
      <c r="V192" s="442">
        <f>IF($H192="已改造",VLOOKUP($A192+1000,改造信息!$A$2:$AQ$1002,COLUMN(V191)-4,0),VLOOKUP($A192,未改造信息!$A$2:$AQ$1002,COLUMN(V191)-4,0))</f>
        <v>45</v>
      </c>
      <c r="W192" s="442">
        <f>IF($H192="已改造",VLOOKUP($A192+1000,改造信息!$A$2:$AQ$1002,COLUMN(W191)-4,0),VLOOKUP($A192,未改造信息!$A$2:$AQ$1002,COLUMN(W191)-4,0))</f>
        <v>42</v>
      </c>
      <c r="X192" s="442">
        <f>IF($H192="已改造",VLOOKUP($A192+1000,改造信息!$A$2:$AQ$1002,COLUMN(X191)-4,0),VLOOKUP($A192,未改造信息!$A$2:$AQ$1002,COLUMN(X191)-4,0))</f>
        <v>96</v>
      </c>
      <c r="Y192" s="442">
        <f>IF($H192="已改造",VLOOKUP($A192+1000,改造信息!$A$2:$AQ$1002,COLUMN(Y191)-4,0),VLOOKUP($A192,未改造信息!$A$2:$AQ$1002,COLUMN(Y191)-4,0))</f>
        <v>27</v>
      </c>
      <c r="Z192" s="442">
        <f>IF($H192="已改造",VLOOKUP($A192+1000,改造信息!$A$2:$AQ$1002,COLUMN(Z191)-4,0),VLOOKUP($A192,未改造信息!$A$2:$AQ$1002,COLUMN(Z191)-4,0))</f>
        <v>21</v>
      </c>
      <c r="AA192" s="442" t="str">
        <f>IF($H192="已改造",VLOOKUP($A192+1000,改造信息!$A$2:$AQ$1002,COLUMN(AA191)-4,0),VLOOKUP($A192,未改造信息!$A$2:$AQ$1002,COLUMN(AA191)-4,0))</f>
        <v>短</v>
      </c>
      <c r="AB192" s="442">
        <f>IF($H192="已改造",VLOOKUP($A192+1000,改造信息!$A$2:$AQ$1002,COLUMN(AB191)-4,0),VLOOKUP($A192,未改造信息!$A$2:$AQ$1002,COLUMN(AB191)-4,0))</f>
        <v>0</v>
      </c>
      <c r="AC192" s="442">
        <f>IF($H192="已改造",VLOOKUP($A192+1000,改造信息!$A$2:$AQ$1002,COLUMN(AC191)-4,0),VLOOKUP($A192,未改造信息!$A$2:$AQ$1002,COLUMN(AC191)-4,0))</f>
        <v>0</v>
      </c>
      <c r="AD192" s="442">
        <f>IF($H192="已改造",VLOOKUP($A192+1000,改造信息!$A$2:$AQ$1002,COLUMN(AD191)-4,0),VLOOKUP($A192,未改造信息!$A$2:$AQ$1002,COLUMN(AD191)-4,0))</f>
        <v>2</v>
      </c>
      <c r="AE192" s="446" t="str">
        <f>IF($H192="已改造",VLOOKUP($A192+1000,改造信息!$A$2:$AQ$1002,COLUMN(AE191)-4,0),VLOOKUP($A192,未改造信息!$A$2:$AQ$1002,COLUMN(AE191)-4,0))</f>
        <v>21英寸鱼雷(潜艇)</v>
      </c>
      <c r="AF192" s="445" t="s">
        <v>92</v>
      </c>
      <c r="AG192" s="445" t="s">
        <v>92</v>
      </c>
      <c r="AH192" s="442">
        <f>IF($H192="已改造",VLOOKUP($A192+1000,改造信息!$A$2:$AQ$1002,COLUMN(AH191)-6,0),VLOOKUP($A192,未改造信息!$A$2:$AQ$1002,COLUMN(AH191)-6,0))</f>
        <v>15</v>
      </c>
      <c r="AI192" s="442">
        <f>IF($H192="已改造",VLOOKUP($A192+1000,改造信息!$A$2:$AQ$1002,COLUMN(AI191)-6,0),VLOOKUP($A192,未改造信息!$A$2:$AQ$1002,COLUMN(AI191)-6,0))</f>
        <v>20</v>
      </c>
      <c r="AJ192" s="442">
        <f>IF($H192="已改造",VLOOKUP($A192+1000,改造信息!$A$2:$AQ$1002,COLUMN(AJ191)-6,0),VLOOKUP($A192,未改造信息!$A$2:$AQ$1002,COLUMN(AJ191)-6,0))</f>
        <v>0.6</v>
      </c>
      <c r="AK192" s="442">
        <f>IF($H192="已改造",VLOOKUP($A192+1000,改造信息!$A$2:$AQ$1002,COLUMN(AK191)-6,0),VLOOKUP($A192,未改造信息!$A$2:$AQ$1002,COLUMN(AK191)-6,0))</f>
        <v>0.45</v>
      </c>
      <c r="AL192" s="442">
        <f>IF($H192="已改造",VLOOKUP($A192+1000,改造信息!$A$2:$AQ$1002,COLUMN(AL191)-6,0),VLOOKUP($A192,未改造信息!$A$2:$AQ$1002,COLUMN(AL191)-6,0))</f>
        <v>0.25</v>
      </c>
      <c r="AM192" s="445" t="s">
        <v>92</v>
      </c>
      <c r="AN192" s="445" t="s">
        <v>92</v>
      </c>
      <c r="AO192" s="442">
        <f>IF($H192="已改造",VLOOKUP($A192+1000,改造信息!$A$2:$AQ$1002,COLUMN(AO191)-8,0),VLOOKUP($A192,未改造信息!$A$2:$AQ$1002,COLUMN(AO191)-8,0))</f>
        <v>10</v>
      </c>
      <c r="AP192" s="442">
        <f>IF($H192="已改造",VLOOKUP($A192+1000,改造信息!$A$2:$AQ$1002,COLUMN(AP191)-8,0),VLOOKUP($A192,未改造信息!$A$2:$AQ$1002,COLUMN(AP191)-8,0))</f>
        <v>10</v>
      </c>
      <c r="AQ192" s="442">
        <f>IF($H192="已改造",VLOOKUP($A192+1000,改造信息!$A$2:$AQ$1002,COLUMN(AQ191)-8,0),VLOOKUP($A192,未改造信息!$A$2:$AQ$1002,COLUMN(AQ191)-8,0))</f>
        <v>20</v>
      </c>
      <c r="AR192" s="442">
        <f>IF($H192="已改造",VLOOKUP($A192+1000,改造信息!$A$2:$AQ$1002,COLUMN(AR191)-8,0),VLOOKUP($A192,未改造信息!$A$2:$AQ$1002,COLUMN(AR191)-8,0))</f>
        <v>0</v>
      </c>
      <c r="AS192" s="442">
        <f>IF($H192="已改造",VLOOKUP($A192+1000,改造信息!$A$2:$AQ$1002,COLUMN(AS191)-8,0),VLOOKUP($A192,未改造信息!$A$2:$AQ$1002,COLUMN(AS191)-8,0))</f>
        <v>0</v>
      </c>
      <c r="AT192" s="442">
        <f>IF($H192="已改造",VLOOKUP($A192+1000,改造信息!$A$2:$AQ$1002,COLUMN(AT191)-8,0),VLOOKUP($A192,未改造信息!$A$2:$AQ$1002,COLUMN(AT191)-8,0))</f>
        <v>24</v>
      </c>
      <c r="AU192" s="442">
        <f>IF($H192="已改造",VLOOKUP($A192+1000,改造信息!$A$2:$AQ$1002,COLUMN(AU191)-8,0),VLOOKUP($A192,未改造信息!$A$2:$AQ$1002,COLUMN(AU191)-8,0))</f>
        <v>10</v>
      </c>
      <c r="AV192" s="442">
        <f>IF($H192="已改造",VLOOKUP($A192+1000,改造信息!$A$2:$AQ$1002,COLUMN(AV191)-8,0),VLOOKUP($A192,未改造信息!$A$2:$AQ$1002,COLUMN(AV191)-8,0))</f>
        <v>0</v>
      </c>
      <c r="AW192" s="445" t="s">
        <v>92</v>
      </c>
      <c r="AX192" s="445" t="s">
        <v>92</v>
      </c>
      <c r="AY192" s="442">
        <f>IF($H192="已改造",VLOOKUP($A192+1000,改造信息!$A$2:$AQ$1002,COLUMN(AY191)-10,0),VLOOKUP($A192,未改造信息!$A$2:$AQ$1002,COLUMN(AY191)-10,0))</f>
        <v>0</v>
      </c>
      <c r="AZ192" s="442">
        <f>IF($H192="已改造",VLOOKUP($A192+1000,改造信息!$A$2:$AQ$1002,COLUMN(AZ191)-10,0),VLOOKUP($A192,未改造信息!$A$2:$AQ$1002,COLUMN(AZ191)-10,0))</f>
        <v>0</v>
      </c>
      <c r="BA192" s="445" t="s">
        <v>92</v>
      </c>
      <c r="BB192" s="445" t="s">
        <v>92</v>
      </c>
      <c r="BC192" s="442" t="str">
        <f>IF($H192="尚未改造",VLOOKUP($A192,未改造信息!$A$2:$AQ$1002,COLUMN(BC191)-12,0),"0")</f>
        <v>等级70|潜艇核心12|弹1500|钢1500</v>
      </c>
      <c r="BD192" s="450">
        <f>VLOOKUP($A192,未改造信息!$A$2:$BA$1002,COLUMN(BD191)-12,0)</f>
        <v>0.00833333333333333</v>
      </c>
      <c r="BE192" s="442" t="s">
        <v>106</v>
      </c>
      <c r="BF192" s="445" t="s">
        <v>92</v>
      </c>
      <c r="BG192" s="445" t="s">
        <v>92</v>
      </c>
      <c r="BH192" s="442"/>
      <c r="BI192" s="450"/>
      <c r="BK192" s="442"/>
      <c r="BL192" s="450"/>
      <c r="BN192" s="442"/>
      <c r="BO192" s="450"/>
      <c r="BQ192" s="445" t="s">
        <v>92</v>
      </c>
      <c r="BR192" s="442"/>
      <c r="BS192" s="442"/>
      <c r="BT192" s="442"/>
      <c r="BU192" s="442"/>
      <c r="BV192" s="442"/>
    </row>
    <row r="193" spans="1:74">
      <c r="A193" s="442">
        <v>196</v>
      </c>
      <c r="B193" s="442" t="str">
        <f>IF($H193="已改造",VLOOKUP($A193+1000,改造信息!$A$2:$AQ$1002,COLUMN(B192),0),VLOOKUP($A193,未改造信息!$A$2:$AQ$1002,COLUMN(B192),0))</f>
        <v>E</v>
      </c>
      <c r="C193" s="442" t="str">
        <f>IF($H193="已改造",VLOOKUP($A193+1000,改造信息!$A$2:$AQ$1002,COLUMN(C192),0),VLOOKUP($A193,未改造信息!$A$2:$AQ$1002,COLUMN(C192),0))</f>
        <v>重炮潜艇</v>
      </c>
      <c r="D193" s="442">
        <f>IF($H193="已改造",VLOOKUP($A193+1000,改造信息!$A$2:$AQ$1002,COLUMN(D192),0),VLOOKUP($A193,未改造信息!$A$2:$AQ$1002,COLUMN(D192),0))</f>
        <v>3</v>
      </c>
      <c r="E193" s="442" t="str">
        <f>IF($H193="已改造",VLOOKUP($A193+1000,改造信息!$A$2:$AQ$1002,COLUMN(E192),0),VLOOKUP($A193,未改造信息!$A$2:$AQ$1002,COLUMN(E192),0))</f>
        <v>M1</v>
      </c>
      <c r="F193" s="442" t="str">
        <f>VLOOKUP(A193,未改造信息!$A$2:$F$1000,COLUMN(F192),0)</f>
        <v>未拥有</v>
      </c>
      <c r="H193" s="442" t="str">
        <f>IF(COUNTIF(改造信息!$A$2:$A$196,A193+1000),IF(VLOOKUP(A193+1000,改造信息!$A$2:$F$502,6,0)="已拥有","已改造","尚未改造"),"未开放改造")</f>
        <v>未开放改造</v>
      </c>
      <c r="I193" s="442" t="str">
        <f t="shared" si="2"/>
        <v>E5 不推荐打捞获取</v>
      </c>
      <c r="J193" s="445" t="s">
        <v>92</v>
      </c>
      <c r="K193" s="442" t="str">
        <f>IF($H193="已改造",VLOOKUP($A193+1000,改造信息!$A$2:$AQ$1002,COLUMN(K192)-4,0),VLOOKUP($A193,未改造信息!$A$2:$AQ$1002,COLUMN(K192)-4,0))</f>
        <v>护卫舰</v>
      </c>
      <c r="L193" s="442" t="str">
        <f>IF($H193="已改造",VLOOKUP($A193+1000,改造信息!$A$2:$AQ$1002,COLUMN(L192)-4,0),VLOOKUP($A193,未改造信息!$A$2:$AQ$1002,COLUMN(L192)-4,0))</f>
        <v>小型舰</v>
      </c>
      <c r="M193" s="442">
        <f>IF($H193="已改造",VLOOKUP($A193+1000,改造信息!$A$2:$AQ$1002,COLUMN(M192)-4,0),VLOOKUP($A193,未改造信息!$A$2:$AQ$1002,COLUMN(M192)-4,0))</f>
        <v>4</v>
      </c>
      <c r="N193" s="442">
        <f>IF($H193="已改造",VLOOKUP($A193+1000,改造信息!$A$2:$AQ$1002,COLUMN(N192)-4,0),VLOOKUP($A193,未改造信息!$A$2:$AQ$1002,COLUMN(N192)-4,0))</f>
        <v>4</v>
      </c>
      <c r="O193" s="442">
        <f>IF($H193="已改造",VLOOKUP($A193+1000,改造信息!$A$2:$AQ$1002,COLUMN(O192)-4,0),VLOOKUP($A193,未改造信息!$A$2:$AQ$1002,COLUMN(O192)-4,0))</f>
        <v>12</v>
      </c>
      <c r="P193" s="442">
        <f>IF($H193="已改造",VLOOKUP($A193+1000,改造信息!$A$2:$AQ$1002,COLUMN(P192)-4,0),VLOOKUP($A193,未改造信息!$A$2:$AQ$1002,COLUMN(P192)-4,0))</f>
        <v>0</v>
      </c>
      <c r="Q193" s="442">
        <f>IF($H193="已改造",VLOOKUP($A193+1000,改造信息!$A$2:$AQ$1002,COLUMN(Q192)-4,0),VLOOKUP($A193,未改造信息!$A$2:$AQ$1002,COLUMN(Q192)-4,0))</f>
        <v>50</v>
      </c>
      <c r="R193" s="442">
        <f>IF($H193="已改造",VLOOKUP($A193+1000,改造信息!$A$2:$AQ$1002,COLUMN(R192)-4,0),VLOOKUP($A193,未改造信息!$A$2:$AQ$1002,COLUMN(R192)-4,0))</f>
        <v>25</v>
      </c>
      <c r="S193" s="442">
        <f>IF($H193="已改造",VLOOKUP($A193+1000,改造信息!$A$2:$AQ$1002,COLUMN(S192)-4,0),VLOOKUP($A193,未改造信息!$A$2:$AQ$1002,COLUMN(S192)-4,0))</f>
        <v>58</v>
      </c>
      <c r="T193" s="442">
        <f>IF($H193="已改造",VLOOKUP($A193+1000,改造信息!$A$2:$AQ$1002,COLUMN(T192)-4,0),VLOOKUP($A193,未改造信息!$A$2:$AQ$1002,COLUMN(T192)-4,0))</f>
        <v>0</v>
      </c>
      <c r="U193" s="442">
        <f>IF($H193="已改造",VLOOKUP($A193+1000,改造信息!$A$2:$AQ$1002,COLUMN(U192)-4,0),VLOOKUP($A193,未改造信息!$A$2:$AQ$1002,COLUMN(U192)-4,0))</f>
        <v>0</v>
      </c>
      <c r="V193" s="442">
        <f>IF($H193="已改造",VLOOKUP($A193+1000,改造信息!$A$2:$AQ$1002,COLUMN(V192)-4,0),VLOOKUP($A193,未改造信息!$A$2:$AQ$1002,COLUMN(V192)-4,0))</f>
        <v>43</v>
      </c>
      <c r="W193" s="442">
        <f>IF($H193="已改造",VLOOKUP($A193+1000,改造信息!$A$2:$AQ$1002,COLUMN(W192)-4,0),VLOOKUP($A193,未改造信息!$A$2:$AQ$1002,COLUMN(W192)-4,0))</f>
        <v>37</v>
      </c>
      <c r="X193" s="442">
        <f>IF($H193="已改造",VLOOKUP($A193+1000,改造信息!$A$2:$AQ$1002,COLUMN(X192)-4,0),VLOOKUP($A193,未改造信息!$A$2:$AQ$1002,COLUMN(X192)-4,0))</f>
        <v>90</v>
      </c>
      <c r="Y193" s="442">
        <f>IF($H193="已改造",VLOOKUP($A193+1000,改造信息!$A$2:$AQ$1002,COLUMN(Y192)-4,0),VLOOKUP($A193,未改造信息!$A$2:$AQ$1002,COLUMN(Y192)-4,0))</f>
        <v>5</v>
      </c>
      <c r="Z193" s="442">
        <f>IF($H193="已改造",VLOOKUP($A193+1000,改造信息!$A$2:$AQ$1002,COLUMN(Z192)-4,0),VLOOKUP($A193,未改造信息!$A$2:$AQ$1002,COLUMN(Z192)-4,0))</f>
        <v>15</v>
      </c>
      <c r="AA193" s="442" t="str">
        <f>IF($H193="已改造",VLOOKUP($A193+1000,改造信息!$A$2:$AQ$1002,COLUMN(AA192)-4,0),VLOOKUP($A193,未改造信息!$A$2:$AQ$1002,COLUMN(AA192)-4,0))</f>
        <v>短</v>
      </c>
      <c r="AB193" s="442">
        <f>IF($H193="已改造",VLOOKUP($A193+1000,改造信息!$A$2:$AQ$1002,COLUMN(AB192)-4,0),VLOOKUP($A193,未改造信息!$A$2:$AQ$1002,COLUMN(AB192)-4,0))</f>
        <v>0</v>
      </c>
      <c r="AC193" s="442">
        <f>IF($H193="已改造",VLOOKUP($A193+1000,改造信息!$A$2:$AQ$1002,COLUMN(AC192)-4,0),VLOOKUP($A193,未改造信息!$A$2:$AQ$1002,COLUMN(AC192)-4,0))</f>
        <v>0</v>
      </c>
      <c r="AD193" s="442">
        <f>IF($H193="已改造",VLOOKUP($A193+1000,改造信息!$A$2:$AQ$1002,COLUMN(AD192)-4,0),VLOOKUP($A193,未改造信息!$A$2:$AQ$1002,COLUMN(AD192)-4,0))</f>
        <v>3</v>
      </c>
      <c r="AE193" s="446" t="str">
        <f>IF($H193="已改造",VLOOKUP($A193+1000,改造信息!$A$2:$AQ$1002,COLUMN(AE192)-4,0),VLOOKUP($A193,未改造信息!$A$2:$AQ$1002,COLUMN(AE192)-4,0))</f>
        <v>E国单装12英寸潜艇主炮</v>
      </c>
      <c r="AF193" s="445" t="s">
        <v>92</v>
      </c>
      <c r="AG193" s="445" t="s">
        <v>92</v>
      </c>
      <c r="AH193" s="442">
        <f>IF($H193="已改造",VLOOKUP($A193+1000,改造信息!$A$2:$AQ$1002,COLUMN(AH192)-6,0),VLOOKUP($A193,未改造信息!$A$2:$AQ$1002,COLUMN(AH192)-6,0))</f>
        <v>20</v>
      </c>
      <c r="AI193" s="442">
        <f>IF($H193="已改造",VLOOKUP($A193+1000,改造信息!$A$2:$AQ$1002,COLUMN(AI192)-6,0),VLOOKUP($A193,未改造信息!$A$2:$AQ$1002,COLUMN(AI192)-6,0))</f>
        <v>40</v>
      </c>
      <c r="AJ193" s="442">
        <f>IF($H193="已改造",VLOOKUP($A193+1000,改造信息!$A$2:$AQ$1002,COLUMN(AJ192)-6,0),VLOOKUP($A193,未改造信息!$A$2:$AQ$1002,COLUMN(AJ192)-6,0))</f>
        <v>1</v>
      </c>
      <c r="AK193" s="442">
        <f>IF($H193="已改造",VLOOKUP($A193+1000,改造信息!$A$2:$AQ$1002,COLUMN(AK192)-6,0),VLOOKUP($A193,未改造信息!$A$2:$AQ$1002,COLUMN(AK192)-6,0))</f>
        <v>1</v>
      </c>
      <c r="AL193" s="442">
        <f>IF($H193="已改造",VLOOKUP($A193+1000,改造信息!$A$2:$AQ$1002,COLUMN(AL192)-6,0),VLOOKUP($A193,未改造信息!$A$2:$AQ$1002,COLUMN(AL192)-6,0))</f>
        <v>0.5</v>
      </c>
      <c r="AM193" s="445" t="s">
        <v>92</v>
      </c>
      <c r="AN193" s="445" t="s">
        <v>92</v>
      </c>
      <c r="AO193" s="442">
        <f>IF($H193="已改造",VLOOKUP($A193+1000,改造信息!$A$2:$AQ$1002,COLUMN(AO192)-8,0),VLOOKUP($A193,未改造信息!$A$2:$AQ$1002,COLUMN(AO192)-8,0))</f>
        <v>4</v>
      </c>
      <c r="AP193" s="442">
        <f>IF($H193="已改造",VLOOKUP($A193+1000,改造信息!$A$2:$AQ$1002,COLUMN(AP192)-8,0),VLOOKUP($A193,未改造信息!$A$2:$AQ$1002,COLUMN(AP192)-8,0))</f>
        <v>8</v>
      </c>
      <c r="AQ193" s="442">
        <f>IF($H193="已改造",VLOOKUP($A193+1000,改造信息!$A$2:$AQ$1002,COLUMN(AQ192)-8,0),VLOOKUP($A193,未改造信息!$A$2:$AQ$1002,COLUMN(AQ192)-8,0))</f>
        <v>6</v>
      </c>
      <c r="AR193" s="442">
        <f>IF($H193="已改造",VLOOKUP($A193+1000,改造信息!$A$2:$AQ$1002,COLUMN(AR192)-8,0),VLOOKUP($A193,未改造信息!$A$2:$AQ$1002,COLUMN(AR192)-8,0))</f>
        <v>0</v>
      </c>
      <c r="AS193" s="442">
        <f>IF($H193="已改造",VLOOKUP($A193+1000,改造信息!$A$2:$AQ$1002,COLUMN(AS192)-8,0),VLOOKUP($A193,未改造信息!$A$2:$AQ$1002,COLUMN(AS192)-8,0))</f>
        <v>4</v>
      </c>
      <c r="AT193" s="442">
        <f>IF($H193="已改造",VLOOKUP($A193+1000,改造信息!$A$2:$AQ$1002,COLUMN(AT192)-8,0),VLOOKUP($A193,未改造信息!$A$2:$AQ$1002,COLUMN(AT192)-8,0))</f>
        <v>18</v>
      </c>
      <c r="AU193" s="442">
        <f>IF($H193="已改造",VLOOKUP($A193+1000,改造信息!$A$2:$AQ$1002,COLUMN(AU192)-8,0),VLOOKUP($A193,未改造信息!$A$2:$AQ$1002,COLUMN(AU192)-8,0))</f>
        <v>10</v>
      </c>
      <c r="AV193" s="442">
        <f>IF($H193="已改造",VLOOKUP($A193+1000,改造信息!$A$2:$AQ$1002,COLUMN(AV192)-8,0),VLOOKUP($A193,未改造信息!$A$2:$AQ$1002,COLUMN(AV192)-8,0))</f>
        <v>0</v>
      </c>
      <c r="AW193" s="445" t="s">
        <v>92</v>
      </c>
      <c r="AX193" s="445" t="s">
        <v>92</v>
      </c>
      <c r="AY193" s="442">
        <f>IF($H193="已改造",VLOOKUP($A193+1000,改造信息!$A$2:$AQ$1002,COLUMN(AY192)-10,0),VLOOKUP($A193,未改造信息!$A$2:$AQ$1002,COLUMN(AY192)-10,0))</f>
        <v>0</v>
      </c>
      <c r="AZ193" s="442">
        <f>IF($H193="已改造",VLOOKUP($A193+1000,改造信息!$A$2:$AQ$1002,COLUMN(AZ192)-10,0),VLOOKUP($A193,未改造信息!$A$2:$AQ$1002,COLUMN(AZ192)-10,0))</f>
        <v>0</v>
      </c>
      <c r="BA193" s="445" t="s">
        <v>92</v>
      </c>
      <c r="BB193" s="445" t="s">
        <v>92</v>
      </c>
      <c r="BC193" s="442" t="str">
        <f>IF($H193="尚未改造",VLOOKUP($A193,未改造信息!$A$2:$AQ$1002,COLUMN(BC192)-12,0),"0")</f>
        <v>0</v>
      </c>
      <c r="BD193" s="442">
        <f>VLOOKUP($A193,未改造信息!$A$2:$BA$1002,COLUMN(BD192)-12,0)</f>
        <v>0</v>
      </c>
      <c r="BE193" s="442" t="s">
        <v>95</v>
      </c>
      <c r="BF193" s="445" t="s">
        <v>92</v>
      </c>
      <c r="BG193" s="445" t="s">
        <v>92</v>
      </c>
      <c r="BH193" s="442"/>
      <c r="BI193" s="442"/>
      <c r="BK193" s="442"/>
      <c r="BL193" s="442"/>
      <c r="BN193" s="442"/>
      <c r="BO193" s="442"/>
      <c r="BQ193" s="445" t="s">
        <v>92</v>
      </c>
      <c r="BR193" s="442"/>
      <c r="BS193" s="442"/>
      <c r="BT193" s="442"/>
      <c r="BU193" s="442"/>
      <c r="BV193" s="442"/>
    </row>
    <row r="194" spans="1:74">
      <c r="A194" s="442">
        <v>197</v>
      </c>
      <c r="B194" s="442" t="str">
        <f>IF($H194="已改造",VLOOKUP($A194+1000,改造信息!$A$2:$AQ$1002,COLUMN(B193),0),VLOOKUP($A194,未改造信息!$A$2:$AQ$1002,COLUMN(B193),0))</f>
        <v>G</v>
      </c>
      <c r="C194" s="442" t="str">
        <f>IF($H194="已改造",VLOOKUP($A194+1000,改造信息!$A$2:$AQ$1002,COLUMN(C193),0),VLOOKUP($A194,未改造信息!$A$2:$AQ$1002,COLUMN(C193),0))</f>
        <v>潜水艇</v>
      </c>
      <c r="D194" s="442">
        <f>IF($H194="已改造",VLOOKUP($A194+1000,改造信息!$A$2:$AQ$1002,COLUMN(D193),0),VLOOKUP($A194,未改造信息!$A$2:$AQ$1002,COLUMN(D193),0))</f>
        <v>4</v>
      </c>
      <c r="E194" s="442" t="str">
        <f>IF($H194="已改造",VLOOKUP($A194+1000,改造信息!$A$2:$AQ$1002,COLUMN(E193),0),VLOOKUP($A194,未改造信息!$A$2:$AQ$1002,COLUMN(E193),0))</f>
        <v>U47</v>
      </c>
      <c r="F194" s="442" t="str">
        <f>VLOOKUP(A194,未改造信息!$A$2:$F$1000,COLUMN(F193),0)</f>
        <v>未拥有</v>
      </c>
      <c r="H194" s="442" t="str">
        <f>IF(COUNTIF(改造信息!$A$2:$A$196,A194+1000),IF(VLOOKUP(A194+1000,改造信息!$A$2:$F$502,6,0)="已拥有","已改造","尚未改造"),"未开放改造")</f>
        <v>尚未改造</v>
      </c>
      <c r="I194" s="442" t="str">
        <f t="shared" si="2"/>
        <v>E3~E4 打捞可获取</v>
      </c>
      <c r="J194" s="445" t="s">
        <v>92</v>
      </c>
      <c r="K194" s="442" t="str">
        <f>IF($H194="已改造",VLOOKUP($A194+1000,改造信息!$A$2:$AQ$1002,COLUMN(K193)-4,0),VLOOKUP($A194,未改造信息!$A$2:$AQ$1002,COLUMN(K193)-4,0))</f>
        <v>护卫舰</v>
      </c>
      <c r="L194" s="442" t="str">
        <f>IF($H194="已改造",VLOOKUP($A194+1000,改造信息!$A$2:$AQ$1002,COLUMN(L193)-4,0),VLOOKUP($A194,未改造信息!$A$2:$AQ$1002,COLUMN(L193)-4,0))</f>
        <v>小型舰</v>
      </c>
      <c r="M194" s="442">
        <f>IF($H194="已改造",VLOOKUP($A194+1000,改造信息!$A$2:$AQ$1002,COLUMN(M193)-4,0),VLOOKUP($A194,未改造信息!$A$2:$AQ$1002,COLUMN(M193)-4,0))</f>
        <v>6</v>
      </c>
      <c r="N194" s="442">
        <f>IF($H194="已改造",VLOOKUP($A194+1000,改造信息!$A$2:$AQ$1002,COLUMN(N193)-4,0),VLOOKUP($A194,未改造信息!$A$2:$AQ$1002,COLUMN(N193)-4,0))</f>
        <v>5</v>
      </c>
      <c r="O194" s="442">
        <f>IF($H194="已改造",VLOOKUP($A194+1000,改造信息!$A$2:$AQ$1002,COLUMN(O193)-4,0),VLOOKUP($A194,未改造信息!$A$2:$AQ$1002,COLUMN(O193)-4,0))</f>
        <v>10</v>
      </c>
      <c r="P194" s="442">
        <f>IF($H194="已改造",VLOOKUP($A194+1000,改造信息!$A$2:$AQ$1002,COLUMN(P193)-4,0),VLOOKUP($A194,未改造信息!$A$2:$AQ$1002,COLUMN(P193)-4,0))</f>
        <v>2</v>
      </c>
      <c r="Q194" s="442">
        <f>IF($H194="已改造",VLOOKUP($A194+1000,改造信息!$A$2:$AQ$1002,COLUMN(Q193)-4,0),VLOOKUP($A194,未改造信息!$A$2:$AQ$1002,COLUMN(Q193)-4,0))</f>
        <v>23</v>
      </c>
      <c r="R194" s="442">
        <f>IF($H194="已改造",VLOOKUP($A194+1000,改造信息!$A$2:$AQ$1002,COLUMN(R193)-4,0),VLOOKUP($A194,未改造信息!$A$2:$AQ$1002,COLUMN(R193)-4,0))</f>
        <v>24</v>
      </c>
      <c r="S194" s="442">
        <f>IF($H194="已改造",VLOOKUP($A194+1000,改造信息!$A$2:$AQ$1002,COLUMN(S193)-4,0),VLOOKUP($A194,未改造信息!$A$2:$AQ$1002,COLUMN(S193)-4,0))</f>
        <v>72</v>
      </c>
      <c r="T194" s="442">
        <f>IF($H194="已改造",VLOOKUP($A194+1000,改造信息!$A$2:$AQ$1002,COLUMN(T193)-4,0),VLOOKUP($A194,未改造信息!$A$2:$AQ$1002,COLUMN(T193)-4,0))</f>
        <v>0</v>
      </c>
      <c r="U194" s="442">
        <f>IF($H194="已改造",VLOOKUP($A194+1000,改造信息!$A$2:$AQ$1002,COLUMN(U193)-4,0),VLOOKUP($A194,未改造信息!$A$2:$AQ$1002,COLUMN(U193)-4,0))</f>
        <v>0</v>
      </c>
      <c r="V194" s="442">
        <f>IF($H194="已改造",VLOOKUP($A194+1000,改造信息!$A$2:$AQ$1002,COLUMN(V193)-4,0),VLOOKUP($A194,未改造信息!$A$2:$AQ$1002,COLUMN(V193)-4,0))</f>
        <v>46</v>
      </c>
      <c r="W194" s="442">
        <f>IF($H194="已改造",VLOOKUP($A194+1000,改造信息!$A$2:$AQ$1002,COLUMN(W193)-4,0),VLOOKUP($A194,未改造信息!$A$2:$AQ$1002,COLUMN(W193)-4,0))</f>
        <v>40</v>
      </c>
      <c r="X194" s="442">
        <f>IF($H194="已改造",VLOOKUP($A194+1000,改造信息!$A$2:$AQ$1002,COLUMN(X193)-4,0),VLOOKUP($A194,未改造信息!$A$2:$AQ$1002,COLUMN(X193)-4,0))</f>
        <v>95</v>
      </c>
      <c r="Y194" s="442">
        <f>IF($H194="已改造",VLOOKUP($A194+1000,改造信息!$A$2:$AQ$1002,COLUMN(Y193)-4,0),VLOOKUP($A194,未改造信息!$A$2:$AQ$1002,COLUMN(Y193)-4,0))</f>
        <v>20</v>
      </c>
      <c r="Z194" s="442">
        <f>IF($H194="已改造",VLOOKUP($A194+1000,改造信息!$A$2:$AQ$1002,COLUMN(Z193)-4,0),VLOOKUP($A194,未改造信息!$A$2:$AQ$1002,COLUMN(Z193)-4,0))</f>
        <v>18</v>
      </c>
      <c r="AA194" s="442" t="str">
        <f>IF($H194="已改造",VLOOKUP($A194+1000,改造信息!$A$2:$AQ$1002,COLUMN(AA193)-4,0),VLOOKUP($A194,未改造信息!$A$2:$AQ$1002,COLUMN(AA193)-4,0))</f>
        <v>短</v>
      </c>
      <c r="AB194" s="442">
        <f>IF($H194="已改造",VLOOKUP($A194+1000,改造信息!$A$2:$AQ$1002,COLUMN(AB193)-4,0),VLOOKUP($A194,未改造信息!$A$2:$AQ$1002,COLUMN(AB193)-4,0))</f>
        <v>0</v>
      </c>
      <c r="AC194" s="442">
        <f>IF($H194="已改造",VLOOKUP($A194+1000,改造信息!$A$2:$AQ$1002,COLUMN(AC193)-4,0),VLOOKUP($A194,未改造信息!$A$2:$AQ$1002,COLUMN(AC193)-4,0))</f>
        <v>0</v>
      </c>
      <c r="AD194" s="442">
        <f>IF($H194="已改造",VLOOKUP($A194+1000,改造信息!$A$2:$AQ$1002,COLUMN(AD193)-4,0),VLOOKUP($A194,未改造信息!$A$2:$AQ$1002,COLUMN(AD193)-4,0))</f>
        <v>2</v>
      </c>
      <c r="AE194" s="446" t="str">
        <f>IF($H194="已改造",VLOOKUP($A194+1000,改造信息!$A$2:$AQ$1002,COLUMN(AE193)-4,0),VLOOKUP($A194,未改造信息!$A$2:$AQ$1002,COLUMN(AE193)-4,0))</f>
        <v>533毫米磁性鱼雷(潜艇)</v>
      </c>
      <c r="AF194" s="445" t="s">
        <v>92</v>
      </c>
      <c r="AG194" s="445" t="s">
        <v>92</v>
      </c>
      <c r="AH194" s="442">
        <f>IF($H194="已改造",VLOOKUP($A194+1000,改造信息!$A$2:$AQ$1002,COLUMN(AH193)-6,0),VLOOKUP($A194,未改造信息!$A$2:$AQ$1002,COLUMN(AH193)-6,0))</f>
        <v>15</v>
      </c>
      <c r="AI194" s="442">
        <f>IF($H194="已改造",VLOOKUP($A194+1000,改造信息!$A$2:$AQ$1002,COLUMN(AI193)-6,0),VLOOKUP($A194,未改造信息!$A$2:$AQ$1002,COLUMN(AI193)-6,0))</f>
        <v>20</v>
      </c>
      <c r="AJ194" s="442">
        <f>IF($H194="已改造",VLOOKUP($A194+1000,改造信息!$A$2:$AQ$1002,COLUMN(AJ193)-6,0),VLOOKUP($A194,未改造信息!$A$2:$AQ$1002,COLUMN(AJ193)-6,0))</f>
        <v>0.6</v>
      </c>
      <c r="AK194" s="442">
        <f>IF($H194="已改造",VLOOKUP($A194+1000,改造信息!$A$2:$AQ$1002,COLUMN(AK193)-6,0),VLOOKUP($A194,未改造信息!$A$2:$AQ$1002,COLUMN(AK193)-6,0))</f>
        <v>0.5</v>
      </c>
      <c r="AL194" s="442">
        <f>IF($H194="已改造",VLOOKUP($A194+1000,改造信息!$A$2:$AQ$1002,COLUMN(AL193)-6,0),VLOOKUP($A194,未改造信息!$A$2:$AQ$1002,COLUMN(AL193)-6,0))</f>
        <v>0.275</v>
      </c>
      <c r="AM194" s="445" t="s">
        <v>92</v>
      </c>
      <c r="AN194" s="445" t="s">
        <v>92</v>
      </c>
      <c r="AO194" s="442">
        <f>IF($H194="已改造",VLOOKUP($A194+1000,改造信息!$A$2:$AQ$1002,COLUMN(AO193)-8,0),VLOOKUP($A194,未改造信息!$A$2:$AQ$1002,COLUMN(AO193)-8,0))</f>
        <v>10</v>
      </c>
      <c r="AP194" s="442">
        <f>IF($H194="已改造",VLOOKUP($A194+1000,改造信息!$A$2:$AQ$1002,COLUMN(AP193)-8,0),VLOOKUP($A194,未改造信息!$A$2:$AQ$1002,COLUMN(AP193)-8,0))</f>
        <v>10</v>
      </c>
      <c r="AQ194" s="442">
        <f>IF($H194="已改造",VLOOKUP($A194+1000,改造信息!$A$2:$AQ$1002,COLUMN(AQ193)-8,0),VLOOKUP($A194,未改造信息!$A$2:$AQ$1002,COLUMN(AQ193)-8,0))</f>
        <v>20</v>
      </c>
      <c r="AR194" s="442">
        <f>IF($H194="已改造",VLOOKUP($A194+1000,改造信息!$A$2:$AQ$1002,COLUMN(AR193)-8,0),VLOOKUP($A194,未改造信息!$A$2:$AQ$1002,COLUMN(AR193)-8,0))</f>
        <v>0</v>
      </c>
      <c r="AS194" s="442">
        <f>IF($H194="已改造",VLOOKUP($A194+1000,改造信息!$A$2:$AQ$1002,COLUMN(AS193)-8,0),VLOOKUP($A194,未改造信息!$A$2:$AQ$1002,COLUMN(AS193)-8,0))</f>
        <v>0</v>
      </c>
      <c r="AT194" s="442">
        <f>IF($H194="已改造",VLOOKUP($A194+1000,改造信息!$A$2:$AQ$1002,COLUMN(AT193)-8,0),VLOOKUP($A194,未改造信息!$A$2:$AQ$1002,COLUMN(AT193)-8,0))</f>
        <v>22</v>
      </c>
      <c r="AU194" s="442">
        <f>IF($H194="已改造",VLOOKUP($A194+1000,改造信息!$A$2:$AQ$1002,COLUMN(AU193)-8,0),VLOOKUP($A194,未改造信息!$A$2:$AQ$1002,COLUMN(AU193)-8,0))</f>
        <v>11</v>
      </c>
      <c r="AV194" s="442">
        <f>IF($H194="已改造",VLOOKUP($A194+1000,改造信息!$A$2:$AQ$1002,COLUMN(AV193)-8,0),VLOOKUP($A194,未改造信息!$A$2:$AQ$1002,COLUMN(AV193)-8,0))</f>
        <v>0</v>
      </c>
      <c r="AW194" s="445" t="s">
        <v>92</v>
      </c>
      <c r="AX194" s="445" t="s">
        <v>92</v>
      </c>
      <c r="AY194" s="442">
        <f>IF($H194="已改造",VLOOKUP($A194+1000,改造信息!$A$2:$AQ$1002,COLUMN(AY193)-10,0),VLOOKUP($A194,未改造信息!$A$2:$AQ$1002,COLUMN(AY193)-10,0))</f>
        <v>0</v>
      </c>
      <c r="AZ194" s="442">
        <f>IF($H194="已改造",VLOOKUP($A194+1000,改造信息!$A$2:$AQ$1002,COLUMN(AZ193)-10,0),VLOOKUP($A194,未改造信息!$A$2:$AQ$1002,COLUMN(AZ193)-10,0))</f>
        <v>0</v>
      </c>
      <c r="BA194" s="445" t="s">
        <v>92</v>
      </c>
      <c r="BB194" s="445" t="s">
        <v>92</v>
      </c>
      <c r="BC194" s="442" t="str">
        <f>IF($H194="尚未改造",VLOOKUP($A194,未改造信息!$A$2:$AQ$1002,COLUMN(BC193)-12,0),"0")</f>
        <v>等级66|潜艇核心8|弹1200|钢1200</v>
      </c>
      <c r="BD194" s="442">
        <f>VLOOKUP($A194,未改造信息!$A$2:$BA$1002,COLUMN(BD193)-12,0)</f>
        <v>0</v>
      </c>
      <c r="BE194" s="442" t="s">
        <v>99</v>
      </c>
      <c r="BF194" s="445" t="s">
        <v>92</v>
      </c>
      <c r="BG194" s="445" t="s">
        <v>92</v>
      </c>
      <c r="BH194" s="442"/>
      <c r="BI194" s="442"/>
      <c r="BK194" s="442"/>
      <c r="BL194" s="442"/>
      <c r="BN194" s="442"/>
      <c r="BO194" s="442"/>
      <c r="BQ194" s="445" t="s">
        <v>92</v>
      </c>
      <c r="BR194" s="442"/>
      <c r="BS194" s="442"/>
      <c r="BT194" s="442"/>
      <c r="BU194" s="442"/>
      <c r="BV194" s="442"/>
    </row>
    <row r="195" spans="1:74">
      <c r="A195" s="442">
        <v>198</v>
      </c>
      <c r="B195" s="442" t="str">
        <f>IF($H195="已改造",VLOOKUP($A195+1000,改造信息!$A$2:$AQ$1002,COLUMN(B194),0),VLOOKUP($A195,未改造信息!$A$2:$AQ$1002,COLUMN(B194),0))</f>
        <v>G</v>
      </c>
      <c r="C195" s="442" t="str">
        <f>IF($H195="已改造",VLOOKUP($A195+1000,改造信息!$A$2:$AQ$1002,COLUMN(C194),0),VLOOKUP($A195,未改造信息!$A$2:$AQ$1002,COLUMN(C194),0))</f>
        <v>潜水艇</v>
      </c>
      <c r="D195" s="442">
        <f>IF($H195="已改造",VLOOKUP($A195+1000,改造信息!$A$2:$AQ$1002,COLUMN(D194),0),VLOOKUP($A195,未改造信息!$A$2:$AQ$1002,COLUMN(D194),0))</f>
        <v>5</v>
      </c>
      <c r="E195" s="442" t="str">
        <f>IF($H195="已改造",VLOOKUP($A195+1000,改造信息!$A$2:$AQ$1002,COLUMN(E194),0),VLOOKUP($A195,未改造信息!$A$2:$AQ$1002,COLUMN(E194),0))</f>
        <v>U505</v>
      </c>
      <c r="F195" s="442" t="str">
        <f>VLOOKUP(A195,未改造信息!$A$2:$F$1000,COLUMN(F194),0)</f>
        <v>未拥有</v>
      </c>
      <c r="H195" s="442" t="str">
        <f>IF(COUNTIF(改造信息!$A$2:$A$196,A195+1000),IF(VLOOKUP(A195+1000,改造信息!$A$2:$F$502,6,0)="已拥有","已改造","尚未改造"),"未开放改造")</f>
        <v>未开放改造</v>
      </c>
      <c r="I195" s="442" t="str">
        <f t="shared" si="2"/>
        <v>E5 可建造 不推荐打捞获取</v>
      </c>
      <c r="J195" s="445" t="s">
        <v>92</v>
      </c>
      <c r="K195" s="442" t="str">
        <f>IF($H195="已改造",VLOOKUP($A195+1000,改造信息!$A$2:$AQ$1002,COLUMN(K194)-4,0),VLOOKUP($A195,未改造信息!$A$2:$AQ$1002,COLUMN(K194)-4,0))</f>
        <v>护卫舰</v>
      </c>
      <c r="L195" s="442" t="str">
        <f>IF($H195="已改造",VLOOKUP($A195+1000,改造信息!$A$2:$AQ$1002,COLUMN(L194)-4,0),VLOOKUP($A195,未改造信息!$A$2:$AQ$1002,COLUMN(L194)-4,0))</f>
        <v>小型舰</v>
      </c>
      <c r="M195" s="442">
        <f>IF($H195="已改造",VLOOKUP($A195+1000,改造信息!$A$2:$AQ$1002,COLUMN(M194)-4,0),VLOOKUP($A195,未改造信息!$A$2:$AQ$1002,COLUMN(M194)-4,0))</f>
        <v>6</v>
      </c>
      <c r="N195" s="442">
        <f>IF($H195="已改造",VLOOKUP($A195+1000,改造信息!$A$2:$AQ$1002,COLUMN(N194)-4,0),VLOOKUP($A195,未改造信息!$A$2:$AQ$1002,COLUMN(N194)-4,0))</f>
        <v>5</v>
      </c>
      <c r="O195" s="442">
        <f>IF($H195="已改造",VLOOKUP($A195+1000,改造信息!$A$2:$AQ$1002,COLUMN(O194)-4,0),VLOOKUP($A195,未改造信息!$A$2:$AQ$1002,COLUMN(O194)-4,0))</f>
        <v>12</v>
      </c>
      <c r="P195" s="442">
        <f>IF($H195="已改造",VLOOKUP($A195+1000,改造信息!$A$2:$AQ$1002,COLUMN(P194)-4,0),VLOOKUP($A195,未改造信息!$A$2:$AQ$1002,COLUMN(P194)-4,0))</f>
        <v>0</v>
      </c>
      <c r="Q195" s="442">
        <f>IF($H195="已改造",VLOOKUP($A195+1000,改造信息!$A$2:$AQ$1002,COLUMN(Q194)-4,0),VLOOKUP($A195,未改造信息!$A$2:$AQ$1002,COLUMN(Q194)-4,0))</f>
        <v>24</v>
      </c>
      <c r="R195" s="442">
        <f>IF($H195="已改造",VLOOKUP($A195+1000,改造信息!$A$2:$AQ$1002,COLUMN(R194)-4,0),VLOOKUP($A195,未改造信息!$A$2:$AQ$1002,COLUMN(R194)-4,0))</f>
        <v>25</v>
      </c>
      <c r="S195" s="442">
        <f>IF($H195="已改造",VLOOKUP($A195+1000,改造信息!$A$2:$AQ$1002,COLUMN(S194)-4,0),VLOOKUP($A195,未改造信息!$A$2:$AQ$1002,COLUMN(S194)-4,0))</f>
        <v>72</v>
      </c>
      <c r="T195" s="442">
        <f>IF($H195="已改造",VLOOKUP($A195+1000,改造信息!$A$2:$AQ$1002,COLUMN(T194)-4,0),VLOOKUP($A195,未改造信息!$A$2:$AQ$1002,COLUMN(T194)-4,0))</f>
        <v>0</v>
      </c>
      <c r="U195" s="442">
        <f>IF($H195="已改造",VLOOKUP($A195+1000,改造信息!$A$2:$AQ$1002,COLUMN(U194)-4,0),VLOOKUP($A195,未改造信息!$A$2:$AQ$1002,COLUMN(U194)-4,0))</f>
        <v>0</v>
      </c>
      <c r="V195" s="442">
        <f>IF($H195="已改造",VLOOKUP($A195+1000,改造信息!$A$2:$AQ$1002,COLUMN(V194)-4,0),VLOOKUP($A195,未改造信息!$A$2:$AQ$1002,COLUMN(V194)-4,0))</f>
        <v>45</v>
      </c>
      <c r="W195" s="442">
        <f>IF($H195="已改造",VLOOKUP($A195+1000,改造信息!$A$2:$AQ$1002,COLUMN(W194)-4,0),VLOOKUP($A195,未改造信息!$A$2:$AQ$1002,COLUMN(W194)-4,0))</f>
        <v>40</v>
      </c>
      <c r="X195" s="442">
        <f>IF($H195="已改造",VLOOKUP($A195+1000,改造信息!$A$2:$AQ$1002,COLUMN(X194)-4,0),VLOOKUP($A195,未改造信息!$A$2:$AQ$1002,COLUMN(X194)-4,0))</f>
        <v>96</v>
      </c>
      <c r="Y195" s="442">
        <f>IF($H195="已改造",VLOOKUP($A195+1000,改造信息!$A$2:$AQ$1002,COLUMN(Y194)-4,0),VLOOKUP($A195,未改造信息!$A$2:$AQ$1002,COLUMN(Y194)-4,0))</f>
        <v>9</v>
      </c>
      <c r="Z195" s="442">
        <f>IF($H195="已改造",VLOOKUP($A195+1000,改造信息!$A$2:$AQ$1002,COLUMN(Z194)-4,0),VLOOKUP($A195,未改造信息!$A$2:$AQ$1002,COLUMN(Z194)-4,0))</f>
        <v>18</v>
      </c>
      <c r="AA195" s="442" t="str">
        <f>IF($H195="已改造",VLOOKUP($A195+1000,改造信息!$A$2:$AQ$1002,COLUMN(AA194)-4,0),VLOOKUP($A195,未改造信息!$A$2:$AQ$1002,COLUMN(AA194)-4,0))</f>
        <v>短</v>
      </c>
      <c r="AB195" s="442">
        <f>IF($H195="已改造",VLOOKUP($A195+1000,改造信息!$A$2:$AQ$1002,COLUMN(AB194)-4,0),VLOOKUP($A195,未改造信息!$A$2:$AQ$1002,COLUMN(AB194)-4,0))</f>
        <v>0</v>
      </c>
      <c r="AC195" s="442">
        <f>IF($H195="已改造",VLOOKUP($A195+1000,改造信息!$A$2:$AQ$1002,COLUMN(AC194)-4,0),VLOOKUP($A195,未改造信息!$A$2:$AQ$1002,COLUMN(AC194)-4,0))</f>
        <v>0</v>
      </c>
      <c r="AD195" s="442">
        <f>IF($H195="已改造",VLOOKUP($A195+1000,改造信息!$A$2:$AQ$1002,COLUMN(AD194)-4,0),VLOOKUP($A195,未改造信息!$A$2:$AQ$1002,COLUMN(AD194)-4,0))</f>
        <v>2</v>
      </c>
      <c r="AE195" s="446" t="str">
        <f>IF($H195="已改造",VLOOKUP($A195+1000,改造信息!$A$2:$AQ$1002,COLUMN(AE194)-4,0),VLOOKUP($A195,未改造信息!$A$2:$AQ$1002,COLUMN(AE194)-4,0))</f>
        <v>533毫米磁性鱼雷(潜艇)</v>
      </c>
      <c r="AF195" s="445" t="s">
        <v>92</v>
      </c>
      <c r="AG195" s="445" t="s">
        <v>92</v>
      </c>
      <c r="AH195" s="442">
        <f>IF($H195="已改造",VLOOKUP($A195+1000,改造信息!$A$2:$AQ$1002,COLUMN(AH194)-6,0),VLOOKUP($A195,未改造信息!$A$2:$AQ$1002,COLUMN(AH194)-6,0))</f>
        <v>15</v>
      </c>
      <c r="AI195" s="442">
        <f>IF($H195="已改造",VLOOKUP($A195+1000,改造信息!$A$2:$AQ$1002,COLUMN(AI194)-6,0),VLOOKUP($A195,未改造信息!$A$2:$AQ$1002,COLUMN(AI194)-6,0))</f>
        <v>20</v>
      </c>
      <c r="AJ195" s="442">
        <f>IF($H195="已改造",VLOOKUP($A195+1000,改造信息!$A$2:$AQ$1002,COLUMN(AJ194)-6,0),VLOOKUP($A195,未改造信息!$A$2:$AQ$1002,COLUMN(AJ194)-6,0))</f>
        <v>0.6</v>
      </c>
      <c r="AK195" s="442">
        <f>IF($H195="已改造",VLOOKUP($A195+1000,改造信息!$A$2:$AQ$1002,COLUMN(AK194)-6,0),VLOOKUP($A195,未改造信息!$A$2:$AQ$1002,COLUMN(AK194)-6,0))</f>
        <v>0.5</v>
      </c>
      <c r="AL195" s="442">
        <f>IF($H195="已改造",VLOOKUP($A195+1000,改造信息!$A$2:$AQ$1002,COLUMN(AL194)-6,0),VLOOKUP($A195,未改造信息!$A$2:$AQ$1002,COLUMN(AL194)-6,0))</f>
        <v>0.275</v>
      </c>
      <c r="AM195" s="445" t="s">
        <v>92</v>
      </c>
      <c r="AN195" s="445" t="s">
        <v>92</v>
      </c>
      <c r="AO195" s="442">
        <f>IF($H195="已改造",VLOOKUP($A195+1000,改造信息!$A$2:$AQ$1002,COLUMN(AO194)-8,0),VLOOKUP($A195,未改造信息!$A$2:$AQ$1002,COLUMN(AO194)-8,0))</f>
        <v>10</v>
      </c>
      <c r="AP195" s="442">
        <f>IF($H195="已改造",VLOOKUP($A195+1000,改造信息!$A$2:$AQ$1002,COLUMN(AP194)-8,0),VLOOKUP($A195,未改造信息!$A$2:$AQ$1002,COLUMN(AP194)-8,0))</f>
        <v>10</v>
      </c>
      <c r="AQ195" s="442">
        <f>IF($H195="已改造",VLOOKUP($A195+1000,改造信息!$A$2:$AQ$1002,COLUMN(AQ194)-8,0),VLOOKUP($A195,未改造信息!$A$2:$AQ$1002,COLUMN(AQ194)-8,0))</f>
        <v>20</v>
      </c>
      <c r="AR195" s="442">
        <f>IF($H195="已改造",VLOOKUP($A195+1000,改造信息!$A$2:$AQ$1002,COLUMN(AR194)-8,0),VLOOKUP($A195,未改造信息!$A$2:$AQ$1002,COLUMN(AR194)-8,0))</f>
        <v>0</v>
      </c>
      <c r="AS195" s="442">
        <f>IF($H195="已改造",VLOOKUP($A195+1000,改造信息!$A$2:$AQ$1002,COLUMN(AS194)-8,0),VLOOKUP($A195,未改造信息!$A$2:$AQ$1002,COLUMN(AS194)-8,0))</f>
        <v>0</v>
      </c>
      <c r="AT195" s="442">
        <f>IF($H195="已改造",VLOOKUP($A195+1000,改造信息!$A$2:$AQ$1002,COLUMN(AT194)-8,0),VLOOKUP($A195,未改造信息!$A$2:$AQ$1002,COLUMN(AT194)-8,0))</f>
        <v>22</v>
      </c>
      <c r="AU195" s="442">
        <f>IF($H195="已改造",VLOOKUP($A195+1000,改造信息!$A$2:$AQ$1002,COLUMN(AU194)-8,0),VLOOKUP($A195,未改造信息!$A$2:$AQ$1002,COLUMN(AU194)-8,0))</f>
        <v>12</v>
      </c>
      <c r="AV195" s="442">
        <f>IF($H195="已改造",VLOOKUP($A195+1000,改造信息!$A$2:$AQ$1002,COLUMN(AV194)-8,0),VLOOKUP($A195,未改造信息!$A$2:$AQ$1002,COLUMN(AV194)-8,0))</f>
        <v>0</v>
      </c>
      <c r="AW195" s="445" t="s">
        <v>92</v>
      </c>
      <c r="AX195" s="445" t="s">
        <v>92</v>
      </c>
      <c r="AY195" s="442">
        <f>IF($H195="已改造",VLOOKUP($A195+1000,改造信息!$A$2:$AQ$1002,COLUMN(AY194)-10,0),VLOOKUP($A195,未改造信息!$A$2:$AQ$1002,COLUMN(AY194)-10,0))</f>
        <v>0</v>
      </c>
      <c r="AZ195" s="442">
        <f>IF($H195="已改造",VLOOKUP($A195+1000,改造信息!$A$2:$AQ$1002,COLUMN(AZ194)-10,0),VLOOKUP($A195,未改造信息!$A$2:$AQ$1002,COLUMN(AZ194)-10,0))</f>
        <v>0</v>
      </c>
      <c r="BA195" s="445" t="s">
        <v>92</v>
      </c>
      <c r="BB195" s="445" t="s">
        <v>92</v>
      </c>
      <c r="BC195" s="442" t="str">
        <f>IF($H195="尚未改造",VLOOKUP($A195,未改造信息!$A$2:$AQ$1002,COLUMN(BC194)-12,0),"0")</f>
        <v>0</v>
      </c>
      <c r="BD195" s="450">
        <f>VLOOKUP($A195,未改造信息!$A$2:$BA$1002,COLUMN(BD194)-12,0)</f>
        <v>0.00833333333333333</v>
      </c>
      <c r="BE195" s="442" t="s">
        <v>110</v>
      </c>
      <c r="BF195" s="445" t="s">
        <v>92</v>
      </c>
      <c r="BG195" s="445" t="s">
        <v>92</v>
      </c>
      <c r="BH195" s="442"/>
      <c r="BI195" s="450"/>
      <c r="BK195" s="442"/>
      <c r="BL195" s="450"/>
      <c r="BN195" s="442"/>
      <c r="BO195" s="450"/>
      <c r="BQ195" s="445" t="s">
        <v>92</v>
      </c>
      <c r="BR195" s="442"/>
      <c r="BS195" s="442"/>
      <c r="BT195" s="442"/>
      <c r="BU195" s="442"/>
      <c r="BV195" s="442"/>
    </row>
    <row r="196" spans="1:74">
      <c r="A196" s="442">
        <v>199</v>
      </c>
      <c r="B196" s="442" t="str">
        <f>IF($H196="已改造",VLOOKUP($A196+1000,改造信息!$A$2:$AQ$1002,COLUMN(B195),0),VLOOKUP($A196,未改造信息!$A$2:$AQ$1002,COLUMN(B195),0))</f>
        <v>F</v>
      </c>
      <c r="C196" s="442" t="str">
        <f>IF($H196="已改造",VLOOKUP($A196+1000,改造信息!$A$2:$AQ$1002,COLUMN(C195),0),VLOOKUP($A196,未改造信息!$A$2:$AQ$1002,COLUMN(C195),0))</f>
        <v>重炮潜艇</v>
      </c>
      <c r="D196" s="442">
        <f>IF($H196="已改造",VLOOKUP($A196+1000,改造信息!$A$2:$AQ$1002,COLUMN(D195),0),VLOOKUP($A196,未改造信息!$A$2:$AQ$1002,COLUMN(D195),0))</f>
        <v>3</v>
      </c>
      <c r="E196" s="442" t="str">
        <f>IF($H196="已改造",VLOOKUP($A196+1000,改造信息!$A$2:$AQ$1002,COLUMN(E195),0),VLOOKUP($A196,未改造信息!$A$2:$AQ$1002,COLUMN(E195),0))</f>
        <v>絮库夫</v>
      </c>
      <c r="F196" s="442" t="str">
        <f>VLOOKUP(A196,未改造信息!$A$2:$F$1000,COLUMN(F195),0)</f>
        <v>未拥有</v>
      </c>
      <c r="H196" s="442" t="str">
        <f>IF(COUNTIF(改造信息!$A$2:$A$196,A196+1000),IF(VLOOKUP(A196+1000,改造信息!$A$2:$F$502,6,0)="已拥有","已改造","尚未改造"),"未开放改造")</f>
        <v>尚未改造</v>
      </c>
      <c r="I196" s="442" t="str">
        <f t="shared" ref="I196:I259" si="3">IF(F196="未拥有",BE196,"")</f>
        <v>E3~E4 可建造</v>
      </c>
      <c r="J196" s="445" t="s">
        <v>92</v>
      </c>
      <c r="K196" s="442" t="str">
        <f>IF($H196="已改造",VLOOKUP($A196+1000,改造信息!$A$2:$AQ$1002,COLUMN(K195)-4,0),VLOOKUP($A196,未改造信息!$A$2:$AQ$1002,COLUMN(K195)-4,0))</f>
        <v>护卫舰</v>
      </c>
      <c r="L196" s="442" t="str">
        <f>IF($H196="已改造",VLOOKUP($A196+1000,改造信息!$A$2:$AQ$1002,COLUMN(L195)-4,0),VLOOKUP($A196,未改造信息!$A$2:$AQ$1002,COLUMN(L195)-4,0))</f>
        <v>小型舰</v>
      </c>
      <c r="M196" s="442">
        <f>IF($H196="已改造",VLOOKUP($A196+1000,改造信息!$A$2:$AQ$1002,COLUMN(M195)-4,0),VLOOKUP($A196,未改造信息!$A$2:$AQ$1002,COLUMN(M195)-4,0))</f>
        <v>4</v>
      </c>
      <c r="N196" s="442">
        <f>IF($H196="已改造",VLOOKUP($A196+1000,改造信息!$A$2:$AQ$1002,COLUMN(N195)-4,0),VLOOKUP($A196,未改造信息!$A$2:$AQ$1002,COLUMN(N195)-4,0))</f>
        <v>4</v>
      </c>
      <c r="O196" s="442">
        <f>IF($H196="已改造",VLOOKUP($A196+1000,改造信息!$A$2:$AQ$1002,COLUMN(O195)-4,0),VLOOKUP($A196,未改造信息!$A$2:$AQ$1002,COLUMN(O195)-4,0))</f>
        <v>20</v>
      </c>
      <c r="P196" s="442">
        <f>IF($H196="已改造",VLOOKUP($A196+1000,改造信息!$A$2:$AQ$1002,COLUMN(P195)-4,0),VLOOKUP($A196,未改造信息!$A$2:$AQ$1002,COLUMN(P195)-4,0))</f>
        <v>0</v>
      </c>
      <c r="Q196" s="442">
        <f>IF($H196="已改造",VLOOKUP($A196+1000,改造信息!$A$2:$AQ$1002,COLUMN(Q195)-4,0),VLOOKUP($A196,未改造信息!$A$2:$AQ$1002,COLUMN(Q195)-4,0))</f>
        <v>46</v>
      </c>
      <c r="R196" s="442">
        <f>IF($H196="已改造",VLOOKUP($A196+1000,改造信息!$A$2:$AQ$1002,COLUMN(R195)-4,0),VLOOKUP($A196,未改造信息!$A$2:$AQ$1002,COLUMN(R195)-4,0))</f>
        <v>27</v>
      </c>
      <c r="S196" s="442">
        <f>IF($H196="已改造",VLOOKUP($A196+1000,改造信息!$A$2:$AQ$1002,COLUMN(S195)-4,0),VLOOKUP($A196,未改造信息!$A$2:$AQ$1002,COLUMN(S195)-4,0))</f>
        <v>62</v>
      </c>
      <c r="T196" s="442">
        <f>IF($H196="已改造",VLOOKUP($A196+1000,改造信息!$A$2:$AQ$1002,COLUMN(T195)-4,0),VLOOKUP($A196,未改造信息!$A$2:$AQ$1002,COLUMN(T195)-4,0))</f>
        <v>0</v>
      </c>
      <c r="U196" s="442">
        <f>IF($H196="已改造",VLOOKUP($A196+1000,改造信息!$A$2:$AQ$1002,COLUMN(U195)-4,0),VLOOKUP($A196,未改造信息!$A$2:$AQ$1002,COLUMN(U195)-4,0))</f>
        <v>0</v>
      </c>
      <c r="V196" s="442">
        <f>IF($H196="已改造",VLOOKUP($A196+1000,改造信息!$A$2:$AQ$1002,COLUMN(V195)-4,0),VLOOKUP($A196,未改造信息!$A$2:$AQ$1002,COLUMN(V195)-4,0))</f>
        <v>45</v>
      </c>
      <c r="W196" s="442">
        <f>IF($H196="已改造",VLOOKUP($A196+1000,改造信息!$A$2:$AQ$1002,COLUMN(W195)-4,0),VLOOKUP($A196,未改造信息!$A$2:$AQ$1002,COLUMN(W195)-4,0))</f>
        <v>41</v>
      </c>
      <c r="X196" s="442">
        <f>IF($H196="已改造",VLOOKUP($A196+1000,改造信息!$A$2:$AQ$1002,COLUMN(X195)-4,0),VLOOKUP($A196,未改造信息!$A$2:$AQ$1002,COLUMN(X195)-4,0))</f>
        <v>90</v>
      </c>
      <c r="Y196" s="442">
        <f>IF($H196="已改造",VLOOKUP($A196+1000,改造信息!$A$2:$AQ$1002,COLUMN(Y195)-4,0),VLOOKUP($A196,未改造信息!$A$2:$AQ$1002,COLUMN(Y195)-4,0))</f>
        <v>9</v>
      </c>
      <c r="Z196" s="442">
        <f>IF($H196="已改造",VLOOKUP($A196+1000,改造信息!$A$2:$AQ$1002,COLUMN(Z195)-4,0),VLOOKUP($A196,未改造信息!$A$2:$AQ$1002,COLUMN(Z195)-4,0))</f>
        <v>18.5</v>
      </c>
      <c r="AA196" s="442" t="str">
        <f>IF($H196="已改造",VLOOKUP($A196+1000,改造信息!$A$2:$AQ$1002,COLUMN(AA195)-4,0),VLOOKUP($A196,未改造信息!$A$2:$AQ$1002,COLUMN(AA195)-4,0))</f>
        <v>短</v>
      </c>
      <c r="AB196" s="442" t="str">
        <f>IF($H196="已改造",VLOOKUP($A196+1000,改造信息!$A$2:$AQ$1002,COLUMN(AB195)-4,0),VLOOKUP($A196,未改造信息!$A$2:$AQ$1002,COLUMN(AB195)-4,0))</f>
        <v>[2,2,2]</v>
      </c>
      <c r="AC196" s="442">
        <f>IF($H196="已改造",VLOOKUP($A196+1000,改造信息!$A$2:$AQ$1002,COLUMN(AC195)-4,0),VLOOKUP($A196,未改造信息!$A$2:$AQ$1002,COLUMN(AC195)-4,0))</f>
        <v>6</v>
      </c>
      <c r="AD196" s="442">
        <f>IF($H196="已改造",VLOOKUP($A196+1000,改造信息!$A$2:$AQ$1002,COLUMN(AD195)-4,0),VLOOKUP($A196,未改造信息!$A$2:$AQ$1002,COLUMN(AD195)-4,0))</f>
        <v>3</v>
      </c>
      <c r="AE196" s="446" t="str">
        <f>IF($H196="已改造",VLOOKUP($A196+1000,改造信息!$A$2:$AQ$1002,COLUMN(AE195)-4,0),VLOOKUP($A196,未改造信息!$A$2:$AQ$1002,COLUMN(AE195)-4,0))</f>
        <v>F国旋转鱼雷发射器|F国双联203毫米潜艇主炮</v>
      </c>
      <c r="AF196" s="445" t="s">
        <v>92</v>
      </c>
      <c r="AG196" s="445" t="s">
        <v>92</v>
      </c>
      <c r="AH196" s="442">
        <f>IF($H196="已改造",VLOOKUP($A196+1000,改造信息!$A$2:$AQ$1002,COLUMN(AH195)-6,0),VLOOKUP($A196,未改造信息!$A$2:$AQ$1002,COLUMN(AH195)-6,0))</f>
        <v>25</v>
      </c>
      <c r="AI196" s="442">
        <f>IF($H196="已改造",VLOOKUP($A196+1000,改造信息!$A$2:$AQ$1002,COLUMN(AI195)-6,0),VLOOKUP($A196,未改造信息!$A$2:$AQ$1002,COLUMN(AI195)-6,0))</f>
        <v>35</v>
      </c>
      <c r="AJ196" s="442">
        <f>IF($H196="已改造",VLOOKUP($A196+1000,改造信息!$A$2:$AQ$1002,COLUMN(AJ195)-6,0),VLOOKUP($A196,未改造信息!$A$2:$AQ$1002,COLUMN(AJ195)-6,0))</f>
        <v>1</v>
      </c>
      <c r="AK196" s="442">
        <f>IF($H196="已改造",VLOOKUP($A196+1000,改造信息!$A$2:$AQ$1002,COLUMN(AK195)-6,0),VLOOKUP($A196,未改造信息!$A$2:$AQ$1002,COLUMN(AK195)-6,0))</f>
        <v>1</v>
      </c>
      <c r="AL196" s="442">
        <f>IF($H196="已改造",VLOOKUP($A196+1000,改造信息!$A$2:$AQ$1002,COLUMN(AL195)-6,0),VLOOKUP($A196,未改造信息!$A$2:$AQ$1002,COLUMN(AL195)-6,0))</f>
        <v>0.5</v>
      </c>
      <c r="AM196" s="445" t="s">
        <v>92</v>
      </c>
      <c r="AN196" s="445" t="s">
        <v>92</v>
      </c>
      <c r="AO196" s="442">
        <f>IF($H196="已改造",VLOOKUP($A196+1000,改造信息!$A$2:$AQ$1002,COLUMN(AO195)-8,0),VLOOKUP($A196,未改造信息!$A$2:$AQ$1002,COLUMN(AO195)-8,0))</f>
        <v>4</v>
      </c>
      <c r="AP196" s="442">
        <f>IF($H196="已改造",VLOOKUP($A196+1000,改造信息!$A$2:$AQ$1002,COLUMN(AP195)-8,0),VLOOKUP($A196,未改造信息!$A$2:$AQ$1002,COLUMN(AP195)-8,0))</f>
        <v>8</v>
      </c>
      <c r="AQ196" s="442">
        <f>IF($H196="已改造",VLOOKUP($A196+1000,改造信息!$A$2:$AQ$1002,COLUMN(AQ195)-8,0),VLOOKUP($A196,未改造信息!$A$2:$AQ$1002,COLUMN(AQ195)-8,0))</f>
        <v>6</v>
      </c>
      <c r="AR196" s="442">
        <f>IF($H196="已改造",VLOOKUP($A196+1000,改造信息!$A$2:$AQ$1002,COLUMN(AR195)-8,0),VLOOKUP($A196,未改造信息!$A$2:$AQ$1002,COLUMN(AR195)-8,0))</f>
        <v>0</v>
      </c>
      <c r="AS196" s="442">
        <f>IF($H196="已改造",VLOOKUP($A196+1000,改造信息!$A$2:$AQ$1002,COLUMN(AS195)-8,0),VLOOKUP($A196,未改造信息!$A$2:$AQ$1002,COLUMN(AS195)-8,0))</f>
        <v>0</v>
      </c>
      <c r="AT196" s="442">
        <f>IF($H196="已改造",VLOOKUP($A196+1000,改造信息!$A$2:$AQ$1002,COLUMN(AT195)-8,0),VLOOKUP($A196,未改造信息!$A$2:$AQ$1002,COLUMN(AT195)-8,0))</f>
        <v>22</v>
      </c>
      <c r="AU196" s="442">
        <f>IF($H196="已改造",VLOOKUP($A196+1000,改造信息!$A$2:$AQ$1002,COLUMN(AU195)-8,0),VLOOKUP($A196,未改造信息!$A$2:$AQ$1002,COLUMN(AU195)-8,0))</f>
        <v>12</v>
      </c>
      <c r="AV196" s="442">
        <f>IF($H196="已改造",VLOOKUP($A196+1000,改造信息!$A$2:$AQ$1002,COLUMN(AV195)-8,0),VLOOKUP($A196,未改造信息!$A$2:$AQ$1002,COLUMN(AV195)-8,0))</f>
        <v>0</v>
      </c>
      <c r="AW196" s="445" t="s">
        <v>92</v>
      </c>
      <c r="AX196" s="445" t="s">
        <v>92</v>
      </c>
      <c r="AY196" s="442">
        <f>IF($H196="已改造",VLOOKUP($A196+1000,改造信息!$A$2:$AQ$1002,COLUMN(AY195)-10,0),VLOOKUP($A196,未改造信息!$A$2:$AQ$1002,COLUMN(AY195)-10,0))</f>
        <v>0</v>
      </c>
      <c r="AZ196" s="442">
        <f>IF($H196="已改造",VLOOKUP($A196+1000,改造信息!$A$2:$AQ$1002,COLUMN(AZ195)-10,0),VLOOKUP($A196,未改造信息!$A$2:$AQ$1002,COLUMN(AZ195)-10,0))</f>
        <v>0</v>
      </c>
      <c r="BA196" s="445" t="s">
        <v>92</v>
      </c>
      <c r="BB196" s="445" t="s">
        <v>92</v>
      </c>
      <c r="BC196" s="446" t="str">
        <f>IF($H196="尚未改造",VLOOKUP($A196,未改造信息!$A$2:$AQ$1002,COLUMN(BC195)-12,0),"0")</f>
        <v>等级50|潜艇核心8|油200|弹1000|钢1000|铝100</v>
      </c>
      <c r="BD196" s="450">
        <f>VLOOKUP($A196,未改造信息!$A$2:$BA$1002,COLUMN(BD195)-12,0)</f>
        <v>0.0173611111111111</v>
      </c>
      <c r="BE196" s="442" t="s">
        <v>107</v>
      </c>
      <c r="BF196" s="445" t="s">
        <v>92</v>
      </c>
      <c r="BG196" s="445" t="s">
        <v>92</v>
      </c>
      <c r="BH196" s="446"/>
      <c r="BI196" s="450"/>
      <c r="BK196" s="446"/>
      <c r="BL196" s="450"/>
      <c r="BN196" s="446"/>
      <c r="BO196" s="450"/>
      <c r="BQ196" s="445" t="s">
        <v>92</v>
      </c>
      <c r="BR196" s="442"/>
      <c r="BS196" s="442"/>
      <c r="BT196" s="442"/>
      <c r="BU196" s="442"/>
      <c r="BV196" s="442"/>
    </row>
    <row r="197" spans="1:74">
      <c r="A197" s="442">
        <v>200</v>
      </c>
      <c r="B197" s="442" t="str">
        <f>IF($H197="已改造",VLOOKUP($A197+1000,改造信息!$A$2:$AQ$1002,COLUMN(B196),0),VLOOKUP($A197,未改造信息!$A$2:$AQ$1002,COLUMN(B196),0))</f>
        <v>G</v>
      </c>
      <c r="C197" s="442" t="str">
        <f>IF($H197="已改造",VLOOKUP($A197+1000,改造信息!$A$2:$AQ$1002,COLUMN(C196),0),VLOOKUP($A197,未改造信息!$A$2:$AQ$1002,COLUMN(C196),0))</f>
        <v>战列舰</v>
      </c>
      <c r="D197" s="442">
        <f>IF($H197="已改造",VLOOKUP($A197+1000,改造信息!$A$2:$AQ$1002,COLUMN(D196),0),VLOOKUP($A197,未改造信息!$A$2:$AQ$1002,COLUMN(D196),0))</f>
        <v>6</v>
      </c>
      <c r="E197" s="442" t="str">
        <f>IF($H197="已改造",VLOOKUP($A197+1000,改造信息!$A$2:$AQ$1002,COLUMN(E196),0),VLOOKUP($A197,未改造信息!$A$2:$AQ$1002,COLUMN(E196),0))</f>
        <v>兴登堡</v>
      </c>
      <c r="F197" s="442" t="str">
        <f>VLOOKUP(A197,未改造信息!$A$2:$F$1000,COLUMN(F196),0)</f>
        <v>未拥有</v>
      </c>
      <c r="H197" s="442" t="str">
        <f>IF(COUNTIF(改造信息!$A$2:$A$196,A197+1000),IF(VLOOKUP(A197+1000,改造信息!$A$2:$F$502,6,0)="已拥有","已改造","尚未改造"),"未开放改造")</f>
        <v>未开放改造</v>
      </c>
      <c r="I197" s="442" t="str">
        <f t="shared" si="3"/>
        <v>E6 可建造</v>
      </c>
      <c r="J197" s="445" t="s">
        <v>92</v>
      </c>
      <c r="K197" s="442" t="str">
        <f>IF($H197="已改造",VLOOKUP($A197+1000,改造信息!$A$2:$AQ$1002,COLUMN(K196)-4,0),VLOOKUP($A197,未改造信息!$A$2:$AQ$1002,COLUMN(K196)-4,0))</f>
        <v>主力舰</v>
      </c>
      <c r="L197" s="442" t="str">
        <f>IF($H197="已改造",VLOOKUP($A197+1000,改造信息!$A$2:$AQ$1002,COLUMN(L196)-4,0),VLOOKUP($A197,未改造信息!$A$2:$AQ$1002,COLUMN(L196)-4,0))</f>
        <v>大型舰</v>
      </c>
      <c r="M197" s="442">
        <f>IF($H197="已改造",VLOOKUP($A197+1000,改造信息!$A$2:$AQ$1002,COLUMN(M196)-4,0),VLOOKUP($A197,未改造信息!$A$2:$AQ$1002,COLUMN(M196)-4,0))</f>
        <v>4</v>
      </c>
      <c r="N197" s="442">
        <f>IF($H197="已改造",VLOOKUP($A197+1000,改造信息!$A$2:$AQ$1002,COLUMN(N196)-4,0),VLOOKUP($A197,未改造信息!$A$2:$AQ$1002,COLUMN(N196)-4,0))</f>
        <v>4</v>
      </c>
      <c r="O197" s="442">
        <f>IF($H197="已改造",VLOOKUP($A197+1000,改造信息!$A$2:$AQ$1002,COLUMN(O196)-4,0),VLOOKUP($A197,未改造信息!$A$2:$AQ$1002,COLUMN(O196)-4,0))</f>
        <v>100</v>
      </c>
      <c r="P197" s="442">
        <f>IF($H197="已改造",VLOOKUP($A197+1000,改造信息!$A$2:$AQ$1002,COLUMN(P196)-4,0),VLOOKUP($A197,未改造信息!$A$2:$AQ$1002,COLUMN(P196)-4,0))</f>
        <v>0</v>
      </c>
      <c r="Q197" s="442">
        <f>IF($H197="已改造",VLOOKUP($A197+1000,改造信息!$A$2:$AQ$1002,COLUMN(Q196)-4,0),VLOOKUP($A197,未改造信息!$A$2:$AQ$1002,COLUMN(Q196)-4,0))</f>
        <v>109</v>
      </c>
      <c r="R197" s="442">
        <f>IF($H197="已改造",VLOOKUP($A197+1000,改造信息!$A$2:$AQ$1002,COLUMN(R196)-4,0),VLOOKUP($A197,未改造信息!$A$2:$AQ$1002,COLUMN(R196)-4,0))</f>
        <v>100</v>
      </c>
      <c r="S197" s="442">
        <f>IF($H197="已改造",VLOOKUP($A197+1000,改造信息!$A$2:$AQ$1002,COLUMN(S196)-4,0),VLOOKUP($A197,未改造信息!$A$2:$AQ$1002,COLUMN(S196)-4,0))</f>
        <v>0</v>
      </c>
      <c r="T197" s="442">
        <f>IF($H197="已改造",VLOOKUP($A197+1000,改造信息!$A$2:$AQ$1002,COLUMN(T196)-4,0),VLOOKUP($A197,未改造信息!$A$2:$AQ$1002,COLUMN(T196)-4,0))</f>
        <v>66</v>
      </c>
      <c r="U197" s="442">
        <f>IF($H197="已改造",VLOOKUP($A197+1000,改造信息!$A$2:$AQ$1002,COLUMN(U196)-4,0),VLOOKUP($A197,未改造信息!$A$2:$AQ$1002,COLUMN(U196)-4,0))</f>
        <v>0</v>
      </c>
      <c r="V197" s="442">
        <f>IF($H197="已改造",VLOOKUP($A197+1000,改造信息!$A$2:$AQ$1002,COLUMN(V196)-4,0),VLOOKUP($A197,未改造信息!$A$2:$AQ$1002,COLUMN(V196)-4,0))</f>
        <v>43</v>
      </c>
      <c r="W197" s="442">
        <f>IF($H197="已改造",VLOOKUP($A197+1000,改造信息!$A$2:$AQ$1002,COLUMN(W196)-4,0),VLOOKUP($A197,未改造信息!$A$2:$AQ$1002,COLUMN(W196)-4,0))</f>
        <v>48</v>
      </c>
      <c r="X197" s="442">
        <f>IF($H197="已改造",VLOOKUP($A197+1000,改造信息!$A$2:$AQ$1002,COLUMN(X196)-4,0),VLOOKUP($A197,未改造信息!$A$2:$AQ$1002,COLUMN(X196)-4,0))</f>
        <v>97</v>
      </c>
      <c r="Y197" s="442">
        <f>IF($H197="已改造",VLOOKUP($A197+1000,改造信息!$A$2:$AQ$1002,COLUMN(Y196)-4,0),VLOOKUP($A197,未改造信息!$A$2:$AQ$1002,COLUMN(Y196)-4,0))</f>
        <v>5</v>
      </c>
      <c r="Z197" s="442">
        <f>IF($H197="已改造",VLOOKUP($A197+1000,改造信息!$A$2:$AQ$1002,COLUMN(Z196)-4,0),VLOOKUP($A197,未改造信息!$A$2:$AQ$1002,COLUMN(Z196)-4,0))</f>
        <v>30</v>
      </c>
      <c r="AA197" s="442" t="str">
        <f>IF($H197="已改造",VLOOKUP($A197+1000,改造信息!$A$2:$AQ$1002,COLUMN(AA196)-4,0),VLOOKUP($A197,未改造信息!$A$2:$AQ$1002,COLUMN(AA196)-4,0))</f>
        <v>长</v>
      </c>
      <c r="AB197" s="442" t="str">
        <f>IF($H197="已改造",VLOOKUP($A197+1000,改造信息!$A$2:$AQ$1002,COLUMN(AB196)-4,0),VLOOKUP($A197,未改造信息!$A$2:$AQ$1002,COLUMN(AB196)-4,0))</f>
        <v>[4,4,4,4]</v>
      </c>
      <c r="AC197" s="442">
        <f>IF($H197="已改造",VLOOKUP($A197+1000,改造信息!$A$2:$AQ$1002,COLUMN(AC196)-4,0),VLOOKUP($A197,未改造信息!$A$2:$AQ$1002,COLUMN(AC196)-4,0))</f>
        <v>16</v>
      </c>
      <c r="AD197" s="442">
        <f>IF($H197="已改造",VLOOKUP($A197+1000,改造信息!$A$2:$AQ$1002,COLUMN(AD196)-4,0),VLOOKUP($A197,未改造信息!$A$2:$AQ$1002,COLUMN(AD196)-4,0))</f>
        <v>4</v>
      </c>
      <c r="AE197" s="446" t="str">
        <f>IF($H197="已改造",VLOOKUP($A197+1000,改造信息!$A$2:$AQ$1002,COLUMN(AE196)-4,0),VLOOKUP($A197,未改造信息!$A$2:$AQ$1002,COLUMN(AE196)-4,0))</f>
        <v>G国双联406毫米炮|附加装甲(大型)</v>
      </c>
      <c r="AF197" s="445" t="s">
        <v>92</v>
      </c>
      <c r="AG197" s="445" t="s">
        <v>92</v>
      </c>
      <c r="AH197" s="442">
        <f>IF($H197="已改造",VLOOKUP($A197+1000,改造信息!$A$2:$AQ$1002,COLUMN(AH196)-6,0),VLOOKUP($A197,未改造信息!$A$2:$AQ$1002,COLUMN(AH196)-6,0))</f>
        <v>125</v>
      </c>
      <c r="AI197" s="442">
        <f>IF($H197="已改造",VLOOKUP($A197+1000,改造信息!$A$2:$AQ$1002,COLUMN(AI196)-6,0),VLOOKUP($A197,未改造信息!$A$2:$AQ$1002,COLUMN(AI196)-6,0))</f>
        <v>165</v>
      </c>
      <c r="AJ197" s="442">
        <f>IF($H197="已改造",VLOOKUP($A197+1000,改造信息!$A$2:$AQ$1002,COLUMN(AJ196)-6,0),VLOOKUP($A197,未改造信息!$A$2:$AQ$1002,COLUMN(AJ196)-6,0))</f>
        <v>4.8</v>
      </c>
      <c r="AK197" s="442">
        <f>IF($H197="已改造",VLOOKUP($A197+1000,改造信息!$A$2:$AQ$1002,COLUMN(AK196)-6,0),VLOOKUP($A197,未改造信息!$A$2:$AQ$1002,COLUMN(AK196)-6,0))</f>
        <v>9.9</v>
      </c>
      <c r="AL197" s="442">
        <f>IF($H197="已改造",VLOOKUP($A197+1000,改造信息!$A$2:$AQ$1002,COLUMN(AL196)-6,0),VLOOKUP($A197,未改造信息!$A$2:$AQ$1002,COLUMN(AL196)-6,0))</f>
        <v>1.1</v>
      </c>
      <c r="AM197" s="445" t="s">
        <v>92</v>
      </c>
      <c r="AN197" s="445" t="s">
        <v>92</v>
      </c>
      <c r="AO197" s="442">
        <f>IF($H197="已改造",VLOOKUP($A197+1000,改造信息!$A$2:$AQ$1002,COLUMN(AO196)-8,0),VLOOKUP($A197,未改造信息!$A$2:$AQ$1002,COLUMN(AO196)-8,0))</f>
        <v>50</v>
      </c>
      <c r="AP197" s="442">
        <f>IF($H197="已改造",VLOOKUP($A197+1000,改造信息!$A$2:$AQ$1002,COLUMN(AP196)-8,0),VLOOKUP($A197,未改造信息!$A$2:$AQ$1002,COLUMN(AP196)-8,0))</f>
        <v>60</v>
      </c>
      <c r="AQ197" s="442">
        <f>IF($H197="已改造",VLOOKUP($A197+1000,改造信息!$A$2:$AQ$1002,COLUMN(AQ196)-8,0),VLOOKUP($A197,未改造信息!$A$2:$AQ$1002,COLUMN(AQ196)-8,0))</f>
        <v>60</v>
      </c>
      <c r="AR197" s="442">
        <f>IF($H197="已改造",VLOOKUP($A197+1000,改造信息!$A$2:$AQ$1002,COLUMN(AR196)-8,0),VLOOKUP($A197,未改造信息!$A$2:$AQ$1002,COLUMN(AR196)-8,0))</f>
        <v>0</v>
      </c>
      <c r="AS197" s="442">
        <f>IF($H197="已改造",VLOOKUP($A197+1000,改造信息!$A$2:$AQ$1002,COLUMN(AS196)-8,0),VLOOKUP($A197,未改造信息!$A$2:$AQ$1002,COLUMN(AS196)-8,0))</f>
        <v>84</v>
      </c>
      <c r="AT197" s="442">
        <f>IF($H197="已改造",VLOOKUP($A197+1000,改造信息!$A$2:$AQ$1002,COLUMN(AT196)-8,0),VLOOKUP($A197,未改造信息!$A$2:$AQ$1002,COLUMN(AT196)-8,0))</f>
        <v>0</v>
      </c>
      <c r="AU197" s="442">
        <f>IF($H197="已改造",VLOOKUP($A197+1000,改造信息!$A$2:$AQ$1002,COLUMN(AU196)-8,0),VLOOKUP($A197,未改造信息!$A$2:$AQ$1002,COLUMN(AU196)-8,0))</f>
        <v>84</v>
      </c>
      <c r="AV197" s="442">
        <f>IF($H197="已改造",VLOOKUP($A197+1000,改造信息!$A$2:$AQ$1002,COLUMN(AV196)-8,0),VLOOKUP($A197,未改造信息!$A$2:$AQ$1002,COLUMN(AV196)-8,0))</f>
        <v>18</v>
      </c>
      <c r="AW197" s="445" t="s">
        <v>92</v>
      </c>
      <c r="AX197" s="445" t="s">
        <v>92</v>
      </c>
      <c r="AY197" s="442" t="str">
        <f>IF($H197="已改造",VLOOKUP($A197+1000,改造信息!$A$2:$AQ$1002,COLUMN(AY196)-10,0),VLOOKUP($A197,未改造信息!$A$2:$AQ$1002,COLUMN(AY196)-10,0))</f>
        <v>高速轻弹</v>
      </c>
      <c r="AZ197" s="442">
        <f>IF($H197="已改造",VLOOKUP($A197+1000,改造信息!$A$2:$AQ$1002,COLUMN(AZ196)-10,0),VLOOKUP($A197,未改造信息!$A$2:$AQ$1002,COLUMN(AZ196)-10,0))</f>
        <v>0</v>
      </c>
      <c r="BA197" s="445" t="s">
        <v>92</v>
      </c>
      <c r="BB197" s="445" t="s">
        <v>92</v>
      </c>
      <c r="BC197" s="442" t="str">
        <f>IF($H197="尚未改造",VLOOKUP($A197,未改造信息!$A$2:$AQ$1002,COLUMN(BC196)-12,0),"0")</f>
        <v>0</v>
      </c>
      <c r="BD197" s="450">
        <f>VLOOKUP($A197,未改造信息!$A$2:$BA$1002,COLUMN(BD196)-12,0)</f>
        <v>0.25</v>
      </c>
      <c r="BE197" s="442" t="s">
        <v>106</v>
      </c>
      <c r="BF197" s="445" t="s">
        <v>92</v>
      </c>
      <c r="BG197" s="445" t="s">
        <v>92</v>
      </c>
      <c r="BH197" s="442"/>
      <c r="BI197" s="450"/>
      <c r="BK197" s="442"/>
      <c r="BL197" s="450"/>
      <c r="BN197" s="442"/>
      <c r="BO197" s="450"/>
      <c r="BQ197" s="445" t="s">
        <v>92</v>
      </c>
      <c r="BR197" s="442"/>
      <c r="BS197" s="442"/>
      <c r="BT197" s="442"/>
      <c r="BU197" s="442"/>
      <c r="BV197" s="442"/>
    </row>
    <row r="198" spans="1:74">
      <c r="A198" s="442">
        <v>203</v>
      </c>
      <c r="B198" s="442" t="str">
        <f>IF($H198="已改造",VLOOKUP($A198+1000,改造信息!$A$2:$AQ$1002,COLUMN(B197),0),VLOOKUP($A198,未改造信息!$A$2:$AQ$1002,COLUMN(B197),0))</f>
        <v>E</v>
      </c>
      <c r="C198" s="442" t="str">
        <f>IF($H198="已改造",VLOOKUP($A198+1000,改造信息!$A$2:$AQ$1002,COLUMN(C197),0),VLOOKUP($A198,未改造信息!$A$2:$AQ$1002,COLUMN(C197),0))</f>
        <v>战列舰</v>
      </c>
      <c r="D198" s="442">
        <f>IF($H198="已改造",VLOOKUP($A198+1000,改造信息!$A$2:$AQ$1002,COLUMN(D197),0),VLOOKUP($A198,未改造信息!$A$2:$AQ$1002,COLUMN(D197),0))</f>
        <v>3</v>
      </c>
      <c r="E198" s="442" t="str">
        <f>IF($H198="已改造",VLOOKUP($A198+1000,改造信息!$A$2:$AQ$1002,COLUMN(E197),0),VLOOKUP($A198,未改造信息!$A$2:$AQ$1002,COLUMN(E197),0))</f>
        <v>伊丽莎白女王</v>
      </c>
      <c r="F198" s="442" t="str">
        <f>VLOOKUP(A198,未改造信息!$A$2:$F$1000,COLUMN(F197),0)</f>
        <v>未拥有</v>
      </c>
      <c r="H198" s="442" t="str">
        <f>IF(COUNTIF(改造信息!$A$2:$A$196,A198+1000),IF(VLOOKUP(A198+1000,改造信息!$A$2:$F$502,6,0)="已拥有","已改造","尚未改造"),"未开放改造")</f>
        <v>未开放改造</v>
      </c>
      <c r="I198" s="442" t="str">
        <f t="shared" si="3"/>
        <v>可建造</v>
      </c>
      <c r="J198" s="445" t="s">
        <v>92</v>
      </c>
      <c r="K198" s="442" t="str">
        <f>IF($H198="已改造",VLOOKUP($A198+1000,改造信息!$A$2:$AQ$1002,COLUMN(K197)-4,0),VLOOKUP($A198,未改造信息!$A$2:$AQ$1002,COLUMN(K197)-4,0))</f>
        <v>主力舰</v>
      </c>
      <c r="L198" s="442" t="str">
        <f>IF($H198="已改造",VLOOKUP($A198+1000,改造信息!$A$2:$AQ$1002,COLUMN(L197)-4,0),VLOOKUP($A198,未改造信息!$A$2:$AQ$1002,COLUMN(L197)-4,0))</f>
        <v>大型舰</v>
      </c>
      <c r="M198" s="442">
        <f>IF($H198="已改造",VLOOKUP($A198+1000,改造信息!$A$2:$AQ$1002,COLUMN(M197)-4,0),VLOOKUP($A198,未改造信息!$A$2:$AQ$1002,COLUMN(M197)-4,0))</f>
        <v>2</v>
      </c>
      <c r="N198" s="442">
        <f>IF($H198="已改造",VLOOKUP($A198+1000,改造信息!$A$2:$AQ$1002,COLUMN(N197)-4,0),VLOOKUP($A198,未改造信息!$A$2:$AQ$1002,COLUMN(N197)-4,0))</f>
        <v>2</v>
      </c>
      <c r="O198" s="442">
        <f>IF($H198="已改造",VLOOKUP($A198+1000,改造信息!$A$2:$AQ$1002,COLUMN(O197)-4,0),VLOOKUP($A198,未改造信息!$A$2:$AQ$1002,COLUMN(O197)-4,0))</f>
        <v>69</v>
      </c>
      <c r="P198" s="442">
        <f>IF($H198="已改造",VLOOKUP($A198+1000,改造信息!$A$2:$AQ$1002,COLUMN(P197)-4,0),VLOOKUP($A198,未改造信息!$A$2:$AQ$1002,COLUMN(P197)-4,0))</f>
        <v>-1</v>
      </c>
      <c r="Q198" s="442">
        <f>IF($H198="已改造",VLOOKUP($A198+1000,改造信息!$A$2:$AQ$1002,COLUMN(Q197)-4,0),VLOOKUP($A198,未改造信息!$A$2:$AQ$1002,COLUMN(Q197)-4,0))</f>
        <v>89</v>
      </c>
      <c r="R198" s="442">
        <f>IF($H198="已改造",VLOOKUP($A198+1000,改造信息!$A$2:$AQ$1002,COLUMN(R197)-4,0),VLOOKUP($A198,未改造信息!$A$2:$AQ$1002,COLUMN(R197)-4,0))</f>
        <v>86</v>
      </c>
      <c r="S198" s="442">
        <f>IF($H198="已改造",VLOOKUP($A198+1000,改造信息!$A$2:$AQ$1002,COLUMN(S197)-4,0),VLOOKUP($A198,未改造信息!$A$2:$AQ$1002,COLUMN(S197)-4,0))</f>
        <v>0</v>
      </c>
      <c r="T198" s="442">
        <f>IF($H198="已改造",VLOOKUP($A198+1000,改造信息!$A$2:$AQ$1002,COLUMN(T197)-4,0),VLOOKUP($A198,未改造信息!$A$2:$AQ$1002,COLUMN(T197)-4,0))</f>
        <v>55</v>
      </c>
      <c r="U198" s="442">
        <f>IF($H198="已改造",VLOOKUP($A198+1000,改造信息!$A$2:$AQ$1002,COLUMN(U197)-4,0),VLOOKUP($A198,未改造信息!$A$2:$AQ$1002,COLUMN(U197)-4,0))</f>
        <v>0</v>
      </c>
      <c r="V198" s="442">
        <f>IF($H198="已改造",VLOOKUP($A198+1000,改造信息!$A$2:$AQ$1002,COLUMN(V197)-4,0),VLOOKUP($A198,未改造信息!$A$2:$AQ$1002,COLUMN(V197)-4,0))</f>
        <v>38</v>
      </c>
      <c r="W198" s="442">
        <f>IF($H198="已改造",VLOOKUP($A198+1000,改造信息!$A$2:$AQ$1002,COLUMN(W197)-4,0),VLOOKUP($A198,未改造信息!$A$2:$AQ$1002,COLUMN(W197)-4,0))</f>
        <v>41</v>
      </c>
      <c r="X198" s="442">
        <f>IF($H198="已改造",VLOOKUP($A198+1000,改造信息!$A$2:$AQ$1002,COLUMN(X197)-4,0),VLOOKUP($A198,未改造信息!$A$2:$AQ$1002,COLUMN(X197)-4,0))</f>
        <v>94</v>
      </c>
      <c r="Y198" s="442">
        <f>IF($H198="已改造",VLOOKUP($A198+1000,改造信息!$A$2:$AQ$1002,COLUMN(Y197)-4,0),VLOOKUP($A198,未改造信息!$A$2:$AQ$1002,COLUMN(Y197)-4,0))</f>
        <v>10</v>
      </c>
      <c r="Z198" s="442">
        <f>IF($H198="已改造",VLOOKUP($A198+1000,改造信息!$A$2:$AQ$1002,COLUMN(Z197)-4,0),VLOOKUP($A198,未改造信息!$A$2:$AQ$1002,COLUMN(Z197)-4,0))</f>
        <v>25</v>
      </c>
      <c r="AA198" s="442" t="str">
        <f>IF($H198="已改造",VLOOKUP($A198+1000,改造信息!$A$2:$AQ$1002,COLUMN(AA197)-4,0),VLOOKUP($A198,未改造信息!$A$2:$AQ$1002,COLUMN(AA197)-4,0))</f>
        <v>长</v>
      </c>
      <c r="AB198" s="442" t="str">
        <f>IF($H198="已改造",VLOOKUP($A198+1000,改造信息!$A$2:$AQ$1002,COLUMN(AB197)-4,0),VLOOKUP($A198,未改造信息!$A$2:$AQ$1002,COLUMN(AB197)-4,0))</f>
        <v>[3,3,3,3]</v>
      </c>
      <c r="AC198" s="442">
        <f>IF($H198="已改造",VLOOKUP($A198+1000,改造信息!$A$2:$AQ$1002,COLUMN(AC197)-4,0),VLOOKUP($A198,未改造信息!$A$2:$AQ$1002,COLUMN(AC197)-4,0))</f>
        <v>12</v>
      </c>
      <c r="AD198" s="442">
        <f>IF($H198="已改造",VLOOKUP($A198+1000,改造信息!$A$2:$AQ$1002,COLUMN(AD197)-4,0),VLOOKUP($A198,未改造信息!$A$2:$AQ$1002,COLUMN(AD197)-4,0))</f>
        <v>4</v>
      </c>
      <c r="AE198" s="446" t="str">
        <f>IF($H198="已改造",VLOOKUP($A198+1000,改造信息!$A$2:$AQ$1002,COLUMN(AE197)-4,0),VLOOKUP($A198,未改造信息!$A$2:$AQ$1002,COLUMN(AE197)-4,0))</f>
        <v>E国双联15英寸炮|标准型动力系统</v>
      </c>
      <c r="AF198" s="445" t="s">
        <v>92</v>
      </c>
      <c r="AG198" s="445" t="s">
        <v>92</v>
      </c>
      <c r="AH198" s="442">
        <f>IF($H198="已改造",VLOOKUP($A198+1000,改造信息!$A$2:$AQ$1002,COLUMN(AH197)-6,0),VLOOKUP($A198,未改造信息!$A$2:$AQ$1002,COLUMN(AH197)-6,0))</f>
        <v>80</v>
      </c>
      <c r="AI198" s="442">
        <f>IF($H198="已改造",VLOOKUP($A198+1000,改造信息!$A$2:$AQ$1002,COLUMN(AI197)-6,0),VLOOKUP($A198,未改造信息!$A$2:$AQ$1002,COLUMN(AI197)-6,0))</f>
        <v>125</v>
      </c>
      <c r="AJ198" s="442">
        <f>IF($H198="已改造",VLOOKUP($A198+1000,改造信息!$A$2:$AQ$1002,COLUMN(AJ197)-6,0),VLOOKUP($A198,未改造信息!$A$2:$AQ$1002,COLUMN(AJ197)-6,0))</f>
        <v>2.5</v>
      </c>
      <c r="AK198" s="442">
        <f>IF($H198="已改造",VLOOKUP($A198+1000,改造信息!$A$2:$AQ$1002,COLUMN(AK197)-6,0),VLOOKUP($A198,未改造信息!$A$2:$AQ$1002,COLUMN(AK197)-6,0))</f>
        <v>5.1</v>
      </c>
      <c r="AL198" s="442">
        <f>IF($H198="已改造",VLOOKUP($A198+1000,改造信息!$A$2:$AQ$1002,COLUMN(AL197)-6,0),VLOOKUP($A198,未改造信息!$A$2:$AQ$1002,COLUMN(AL197)-6,0))</f>
        <v>1</v>
      </c>
      <c r="AM198" s="445" t="s">
        <v>92</v>
      </c>
      <c r="AN198" s="445" t="s">
        <v>92</v>
      </c>
      <c r="AO198" s="442">
        <f>IF($H198="已改造",VLOOKUP($A198+1000,改造信息!$A$2:$AQ$1002,COLUMN(AO197)-8,0),VLOOKUP($A198,未改造信息!$A$2:$AQ$1002,COLUMN(AO197)-8,0))</f>
        <v>50</v>
      </c>
      <c r="AP198" s="442">
        <f>IF($H198="已改造",VLOOKUP($A198+1000,改造信息!$A$2:$AQ$1002,COLUMN(AP197)-8,0),VLOOKUP($A198,未改造信息!$A$2:$AQ$1002,COLUMN(AP197)-8,0))</f>
        <v>60</v>
      </c>
      <c r="AQ198" s="442">
        <f>IF($H198="已改造",VLOOKUP($A198+1000,改造信息!$A$2:$AQ$1002,COLUMN(AQ197)-8,0),VLOOKUP($A198,未改造信息!$A$2:$AQ$1002,COLUMN(AQ197)-8,0))</f>
        <v>60</v>
      </c>
      <c r="AR198" s="442">
        <f>IF($H198="已改造",VLOOKUP($A198+1000,改造信息!$A$2:$AQ$1002,COLUMN(AR197)-8,0),VLOOKUP($A198,未改造信息!$A$2:$AQ$1002,COLUMN(AR197)-8,0))</f>
        <v>0</v>
      </c>
      <c r="AS198" s="442">
        <f>IF($H198="已改造",VLOOKUP($A198+1000,改造信息!$A$2:$AQ$1002,COLUMN(AS197)-8,0),VLOOKUP($A198,未改造信息!$A$2:$AQ$1002,COLUMN(AS197)-8,0))</f>
        <v>74</v>
      </c>
      <c r="AT198" s="442">
        <f>IF($H198="已改造",VLOOKUP($A198+1000,改造信息!$A$2:$AQ$1002,COLUMN(AT197)-8,0),VLOOKUP($A198,未改造信息!$A$2:$AQ$1002,COLUMN(AT197)-8,0))</f>
        <v>0</v>
      </c>
      <c r="AU198" s="442">
        <f>IF($H198="已改造",VLOOKUP($A198+1000,改造信息!$A$2:$AQ$1002,COLUMN(AU197)-8,0),VLOOKUP($A198,未改造信息!$A$2:$AQ$1002,COLUMN(AU197)-8,0))</f>
        <v>66</v>
      </c>
      <c r="AV198" s="442">
        <f>IF($H198="已改造",VLOOKUP($A198+1000,改造信息!$A$2:$AQ$1002,COLUMN(AV197)-8,0),VLOOKUP($A198,未改造信息!$A$2:$AQ$1002,COLUMN(AV197)-8,0))</f>
        <v>13</v>
      </c>
      <c r="AW198" s="445" t="s">
        <v>92</v>
      </c>
      <c r="AX198" s="445" t="s">
        <v>92</v>
      </c>
      <c r="AY198" s="442">
        <f>IF($H198="已改造",VLOOKUP($A198+1000,改造信息!$A$2:$AQ$1002,COLUMN(AY197)-10,0),VLOOKUP($A198,未改造信息!$A$2:$AQ$1002,COLUMN(AY197)-10,0))</f>
        <v>0</v>
      </c>
      <c r="AZ198" s="442">
        <f>IF($H198="已改造",VLOOKUP($A198+1000,改造信息!$A$2:$AQ$1002,COLUMN(AZ197)-10,0),VLOOKUP($A198,未改造信息!$A$2:$AQ$1002,COLUMN(AZ197)-10,0))</f>
        <v>0</v>
      </c>
      <c r="BA198" s="445" t="s">
        <v>92</v>
      </c>
      <c r="BB198" s="445" t="s">
        <v>92</v>
      </c>
      <c r="BC198" s="442" t="str">
        <f>IF($H198="尚未改造",VLOOKUP($A198,未改造信息!$A$2:$AQ$1002,COLUMN(BC197)-12,0),"0")</f>
        <v>0</v>
      </c>
      <c r="BD198" s="450">
        <f>VLOOKUP($A198,未改造信息!$A$2:$BA$1002,COLUMN(BD197)-12,0)</f>
        <v>0.180555555555556</v>
      </c>
      <c r="BE198" s="442" t="s">
        <v>103</v>
      </c>
      <c r="BF198" s="445" t="s">
        <v>92</v>
      </c>
      <c r="BG198" s="445" t="s">
        <v>92</v>
      </c>
      <c r="BH198" s="442"/>
      <c r="BI198" s="450"/>
      <c r="BK198" s="442"/>
      <c r="BL198" s="450"/>
      <c r="BN198" s="442"/>
      <c r="BO198" s="450"/>
      <c r="BQ198" s="445" t="s">
        <v>92</v>
      </c>
      <c r="BR198" s="442"/>
      <c r="BS198" s="442"/>
      <c r="BT198" s="442"/>
      <c r="BU198" s="442"/>
      <c r="BV198" s="442"/>
    </row>
    <row r="199" spans="1:74">
      <c r="A199" s="442">
        <v>205</v>
      </c>
      <c r="B199" s="442" t="str">
        <f>IF($H199="已改造",VLOOKUP($A199+1000,改造信息!$A$2:$AQ$1002,COLUMN(B198),0),VLOOKUP($A199,未改造信息!$A$2:$AQ$1002,COLUMN(B198),0))</f>
        <v>E</v>
      </c>
      <c r="C199" s="442" t="str">
        <f>IF($H199="已改造",VLOOKUP($A199+1000,改造信息!$A$2:$AQ$1002,COLUMN(C198),0),VLOOKUP($A199,未改造信息!$A$2:$AQ$1002,COLUMN(C198),0))</f>
        <v>战列舰</v>
      </c>
      <c r="D199" s="442">
        <f>IF($H199="已改造",VLOOKUP($A199+1000,改造信息!$A$2:$AQ$1002,COLUMN(D198),0),VLOOKUP($A199,未改造信息!$A$2:$AQ$1002,COLUMN(D198),0))</f>
        <v>5</v>
      </c>
      <c r="E199" s="442" t="str">
        <f>IF($H199="已改造",VLOOKUP($A199+1000,改造信息!$A$2:$AQ$1002,COLUMN(E198),0),VLOOKUP($A199,未改造信息!$A$2:$AQ$1002,COLUMN(E198),0))</f>
        <v>约克公爵</v>
      </c>
      <c r="F199" s="442" t="str">
        <f>VLOOKUP(A199,未改造信息!$A$2:$F$1000,COLUMN(F198),0)</f>
        <v>未拥有</v>
      </c>
      <c r="H199" s="442" t="str">
        <f>IF(COUNTIF(改造信息!$A$2:$A$196,A199+1000),IF(VLOOKUP(A199+1000,改造信息!$A$2:$F$502,6,0)="已拥有","已改造","尚未改造"),"未开放改造")</f>
        <v>未开放改造</v>
      </c>
      <c r="I199" s="442" t="str">
        <f t="shared" si="3"/>
        <v>E5 不推荐打捞获取</v>
      </c>
      <c r="J199" s="445" t="s">
        <v>92</v>
      </c>
      <c r="K199" s="442" t="str">
        <f>IF($H199="已改造",VLOOKUP($A199+1000,改造信息!$A$2:$AQ$1002,COLUMN(K198)-4,0),VLOOKUP($A199,未改造信息!$A$2:$AQ$1002,COLUMN(K198)-4,0))</f>
        <v>主力舰</v>
      </c>
      <c r="L199" s="442" t="str">
        <f>IF($H199="已改造",VLOOKUP($A199+1000,改造信息!$A$2:$AQ$1002,COLUMN(L198)-4,0),VLOOKUP($A199,未改造信息!$A$2:$AQ$1002,COLUMN(L198)-4,0))</f>
        <v>大型舰</v>
      </c>
      <c r="M199" s="442">
        <f>IF($H199="已改造",VLOOKUP($A199+1000,改造信息!$A$2:$AQ$1002,COLUMN(M198)-4,0),VLOOKUP($A199,未改造信息!$A$2:$AQ$1002,COLUMN(M198)-4,0))</f>
        <v>4</v>
      </c>
      <c r="N199" s="442">
        <f>IF($H199="已改造",VLOOKUP($A199+1000,改造信息!$A$2:$AQ$1002,COLUMN(N198)-4,0),VLOOKUP($A199,未改造信息!$A$2:$AQ$1002,COLUMN(N198)-4,0))</f>
        <v>3</v>
      </c>
      <c r="O199" s="442">
        <f>IF($H199="已改造",VLOOKUP($A199+1000,改造信息!$A$2:$AQ$1002,COLUMN(O198)-4,0),VLOOKUP($A199,未改造信息!$A$2:$AQ$1002,COLUMN(O198)-4,0))</f>
        <v>74</v>
      </c>
      <c r="P199" s="442">
        <f>IF($H199="已改造",VLOOKUP($A199+1000,改造信息!$A$2:$AQ$1002,COLUMN(P198)-4,0),VLOOKUP($A199,未改造信息!$A$2:$AQ$1002,COLUMN(P198)-4,0))</f>
        <v>2</v>
      </c>
      <c r="Q199" s="442">
        <f>IF($H199="已改造",VLOOKUP($A199+1000,改造信息!$A$2:$AQ$1002,COLUMN(Q198)-4,0),VLOOKUP($A199,未改造信息!$A$2:$AQ$1002,COLUMN(Q198)-4,0))</f>
        <v>95</v>
      </c>
      <c r="R199" s="442">
        <f>IF($H199="已改造",VLOOKUP($A199+1000,改造信息!$A$2:$AQ$1002,COLUMN(R198)-4,0),VLOOKUP($A199,未改造信息!$A$2:$AQ$1002,COLUMN(R198)-4,0))</f>
        <v>95</v>
      </c>
      <c r="S199" s="442">
        <f>IF($H199="已改造",VLOOKUP($A199+1000,改造信息!$A$2:$AQ$1002,COLUMN(S198)-4,0),VLOOKUP($A199,未改造信息!$A$2:$AQ$1002,COLUMN(S198)-4,0))</f>
        <v>0</v>
      </c>
      <c r="T199" s="442">
        <f>IF($H199="已改造",VLOOKUP($A199+1000,改造信息!$A$2:$AQ$1002,COLUMN(T198)-4,0),VLOOKUP($A199,未改造信息!$A$2:$AQ$1002,COLUMN(T198)-4,0))</f>
        <v>85</v>
      </c>
      <c r="U199" s="442">
        <f>IF($H199="已改造",VLOOKUP($A199+1000,改造信息!$A$2:$AQ$1002,COLUMN(U198)-4,0),VLOOKUP($A199,未改造信息!$A$2:$AQ$1002,COLUMN(U198)-4,0))</f>
        <v>0</v>
      </c>
      <c r="V199" s="442">
        <f>IF($H199="已改造",VLOOKUP($A199+1000,改造信息!$A$2:$AQ$1002,COLUMN(V198)-4,0),VLOOKUP($A199,未改造信息!$A$2:$AQ$1002,COLUMN(V198)-4,0))</f>
        <v>42</v>
      </c>
      <c r="W199" s="442">
        <f>IF($H199="已改造",VLOOKUP($A199+1000,改造信息!$A$2:$AQ$1002,COLUMN(W198)-4,0),VLOOKUP($A199,未改造信息!$A$2:$AQ$1002,COLUMN(W198)-4,0))</f>
        <v>48</v>
      </c>
      <c r="X199" s="442">
        <f>IF($H199="已改造",VLOOKUP($A199+1000,改造信息!$A$2:$AQ$1002,COLUMN(X198)-4,0),VLOOKUP($A199,未改造信息!$A$2:$AQ$1002,COLUMN(X198)-4,0))</f>
        <v>96</v>
      </c>
      <c r="Y199" s="442">
        <f>IF($H199="已改造",VLOOKUP($A199+1000,改造信息!$A$2:$AQ$1002,COLUMN(Y198)-4,0),VLOOKUP($A199,未改造信息!$A$2:$AQ$1002,COLUMN(Y198)-4,0))</f>
        <v>18</v>
      </c>
      <c r="Z199" s="442">
        <f>IF($H199="已改造",VLOOKUP($A199+1000,改造信息!$A$2:$AQ$1002,COLUMN(Z198)-4,0),VLOOKUP($A199,未改造信息!$A$2:$AQ$1002,COLUMN(Z198)-4,0))</f>
        <v>29</v>
      </c>
      <c r="AA199" s="442" t="str">
        <f>IF($H199="已改造",VLOOKUP($A199+1000,改造信息!$A$2:$AQ$1002,COLUMN(AA198)-4,0),VLOOKUP($A199,未改造信息!$A$2:$AQ$1002,COLUMN(AA198)-4,0))</f>
        <v>长</v>
      </c>
      <c r="AB199" s="442" t="str">
        <f>IF($H199="已改造",VLOOKUP($A199+1000,改造信息!$A$2:$AQ$1002,COLUMN(AB198)-4,0),VLOOKUP($A199,未改造信息!$A$2:$AQ$1002,COLUMN(AB198)-4,0))</f>
        <v>[4,4,4,4]</v>
      </c>
      <c r="AC199" s="442">
        <f>IF($H199="已改造",VLOOKUP($A199+1000,改造信息!$A$2:$AQ$1002,COLUMN(AC198)-4,0),VLOOKUP($A199,未改造信息!$A$2:$AQ$1002,COLUMN(AC198)-4,0))</f>
        <v>16</v>
      </c>
      <c r="AD199" s="442">
        <f>IF($H199="已改造",VLOOKUP($A199+1000,改造信息!$A$2:$AQ$1002,COLUMN(AD198)-4,0),VLOOKUP($A199,未改造信息!$A$2:$AQ$1002,COLUMN(AD198)-4,0))</f>
        <v>4</v>
      </c>
      <c r="AE199" s="446" t="str">
        <f>IF($H199="已改造",VLOOKUP($A199+1000,改造信息!$A$2:$AQ$1002,COLUMN(AE198)-4,0),VLOOKUP($A199,未改造信息!$A$2:$AQ$1002,COLUMN(AE198)-4,0))</f>
        <v>E国四联14英寸炮|E国双联5.25英寸炮|标准型火控雷达</v>
      </c>
      <c r="AF199" s="445" t="s">
        <v>92</v>
      </c>
      <c r="AG199" s="445" t="s">
        <v>92</v>
      </c>
      <c r="AH199" s="442">
        <f>IF($H199="已改造",VLOOKUP($A199+1000,改造信息!$A$2:$AQ$1002,COLUMN(AH198)-6,0),VLOOKUP($A199,未改造信息!$A$2:$AQ$1002,COLUMN(AH198)-6,0))</f>
        <v>90</v>
      </c>
      <c r="AI199" s="442">
        <f>IF($H199="已改造",VLOOKUP($A199+1000,改造信息!$A$2:$AQ$1002,COLUMN(AI198)-6,0),VLOOKUP($A199,未改造信息!$A$2:$AQ$1002,COLUMN(AI198)-6,0))</f>
        <v>140</v>
      </c>
      <c r="AJ199" s="442">
        <f>IF($H199="已改造",VLOOKUP($A199+1000,改造信息!$A$2:$AQ$1002,COLUMN(AJ198)-6,0),VLOOKUP($A199,未改造信息!$A$2:$AQ$1002,COLUMN(AJ198)-6,0))</f>
        <v>4.2</v>
      </c>
      <c r="AK199" s="442">
        <f>IF($H199="已改造",VLOOKUP($A199+1000,改造信息!$A$2:$AQ$1002,COLUMN(AK198)-6,0),VLOOKUP($A199,未改造信息!$A$2:$AQ$1002,COLUMN(AK198)-6,0))</f>
        <v>8</v>
      </c>
      <c r="AL199" s="442">
        <f>IF($H199="已改造",VLOOKUP($A199+1000,改造信息!$A$2:$AQ$1002,COLUMN(AL198)-6,0),VLOOKUP($A199,未改造信息!$A$2:$AQ$1002,COLUMN(AL198)-6,0))</f>
        <v>1</v>
      </c>
      <c r="AM199" s="445" t="s">
        <v>92</v>
      </c>
      <c r="AN199" s="445" t="s">
        <v>92</v>
      </c>
      <c r="AO199" s="442">
        <f>IF($H199="已改造",VLOOKUP($A199+1000,改造信息!$A$2:$AQ$1002,COLUMN(AO198)-8,0),VLOOKUP($A199,未改造信息!$A$2:$AQ$1002,COLUMN(AO198)-8,0))</f>
        <v>50</v>
      </c>
      <c r="AP199" s="442">
        <f>IF($H199="已改造",VLOOKUP($A199+1000,改造信息!$A$2:$AQ$1002,COLUMN(AP198)-8,0),VLOOKUP($A199,未改造信息!$A$2:$AQ$1002,COLUMN(AP198)-8,0))</f>
        <v>60</v>
      </c>
      <c r="AQ199" s="442">
        <f>IF($H199="已改造",VLOOKUP($A199+1000,改造信息!$A$2:$AQ$1002,COLUMN(AQ198)-8,0),VLOOKUP($A199,未改造信息!$A$2:$AQ$1002,COLUMN(AQ198)-8,0))</f>
        <v>60</v>
      </c>
      <c r="AR199" s="442">
        <f>IF($H199="已改造",VLOOKUP($A199+1000,改造信息!$A$2:$AQ$1002,COLUMN(AR198)-8,0),VLOOKUP($A199,未改造信息!$A$2:$AQ$1002,COLUMN(AR198)-8,0))</f>
        <v>0</v>
      </c>
      <c r="AS199" s="442">
        <f>IF($H199="已改造",VLOOKUP($A199+1000,改造信息!$A$2:$AQ$1002,COLUMN(AS198)-8,0),VLOOKUP($A199,未改造信息!$A$2:$AQ$1002,COLUMN(AS198)-8,0))</f>
        <v>80</v>
      </c>
      <c r="AT199" s="442">
        <f>IF($H199="已改造",VLOOKUP($A199+1000,改造信息!$A$2:$AQ$1002,COLUMN(AT198)-8,0),VLOOKUP($A199,未改造信息!$A$2:$AQ$1002,COLUMN(AT198)-8,0))</f>
        <v>0</v>
      </c>
      <c r="AU199" s="442">
        <f>IF($H199="已改造",VLOOKUP($A199+1000,改造信息!$A$2:$AQ$1002,COLUMN(AU198)-8,0),VLOOKUP($A199,未改造信息!$A$2:$AQ$1002,COLUMN(AU198)-8,0))</f>
        <v>75</v>
      </c>
      <c r="AV199" s="442">
        <f>IF($H199="已改造",VLOOKUP($A199+1000,改造信息!$A$2:$AQ$1002,COLUMN(AV198)-8,0),VLOOKUP($A199,未改造信息!$A$2:$AQ$1002,COLUMN(AV198)-8,0))</f>
        <v>47</v>
      </c>
      <c r="AW199" s="445" t="s">
        <v>92</v>
      </c>
      <c r="AX199" s="445" t="s">
        <v>92</v>
      </c>
      <c r="AY199" s="442" t="str">
        <f>IF($H199="已改造",VLOOKUP($A199+1000,改造信息!$A$2:$AQ$1002,COLUMN(AY198)-10,0),VLOOKUP($A199,未改造信息!$A$2:$AQ$1002,COLUMN(AY198)-10,0))</f>
        <v>骑士之誓</v>
      </c>
      <c r="AZ199" s="442">
        <f>IF($H199="已改造",VLOOKUP($A199+1000,改造信息!$A$2:$AQ$1002,COLUMN(AZ198)-10,0),VLOOKUP($A199,未改造信息!$A$2:$AQ$1002,COLUMN(AZ198)-10,0))</f>
        <v>0</v>
      </c>
      <c r="BA199" s="445" t="s">
        <v>92</v>
      </c>
      <c r="BB199" s="445" t="s">
        <v>92</v>
      </c>
      <c r="BC199" s="442" t="str">
        <f>IF($H199="尚未改造",VLOOKUP($A199,未改造信息!$A$2:$AQ$1002,COLUMN(BC198)-12,0),"0")</f>
        <v>0</v>
      </c>
      <c r="BD199" s="442">
        <f>VLOOKUP($A199,未改造信息!$A$2:$BA$1002,COLUMN(BD198)-12,0)</f>
        <v>0</v>
      </c>
      <c r="BE199" s="442" t="s">
        <v>95</v>
      </c>
      <c r="BF199" s="445" t="s">
        <v>92</v>
      </c>
      <c r="BG199" s="445" t="s">
        <v>92</v>
      </c>
      <c r="BH199" s="442"/>
      <c r="BI199" s="442"/>
      <c r="BK199" s="442"/>
      <c r="BL199" s="442"/>
      <c r="BN199" s="442"/>
      <c r="BO199" s="442"/>
      <c r="BQ199" s="445" t="s">
        <v>92</v>
      </c>
      <c r="BR199" s="442"/>
      <c r="BS199" s="442"/>
      <c r="BT199" s="442"/>
      <c r="BU199" s="442"/>
      <c r="BV199" s="442"/>
    </row>
    <row r="200" spans="1:74">
      <c r="A200" s="442">
        <v>206</v>
      </c>
      <c r="B200" s="442" t="str">
        <f>IF($H200="已改造",VLOOKUP($A200+1000,改造信息!$A$2:$AQ$1002,COLUMN(B199),0),VLOOKUP($A200,未改造信息!$A$2:$AQ$1002,COLUMN(B199),0))</f>
        <v>U</v>
      </c>
      <c r="C200" s="442" t="str">
        <f>IF($H200="已改造",VLOOKUP($A200+1000,改造信息!$A$2:$AQ$1002,COLUMN(C199),0),VLOOKUP($A200,未改造信息!$A$2:$AQ$1002,COLUMN(C199),0))</f>
        <v>战列舰</v>
      </c>
      <c r="D200" s="442">
        <f>IF($H200="已改造",VLOOKUP($A200+1000,改造信息!$A$2:$AQ$1002,COLUMN(D199),0),VLOOKUP($A200,未改造信息!$A$2:$AQ$1002,COLUMN(D199),0))</f>
        <v>5</v>
      </c>
      <c r="E200" s="442" t="str">
        <f>IF($H200="已改造",VLOOKUP($A200+1000,改造信息!$A$2:$AQ$1002,COLUMN(E199),0),VLOOKUP($A200,未改造信息!$A$2:$AQ$1002,COLUMN(E199),0))</f>
        <v>北卡罗来纳</v>
      </c>
      <c r="F200" s="442" t="str">
        <f>VLOOKUP(A200,未改造信息!$A$2:$F$1000,COLUMN(F199),0)</f>
        <v>未拥有</v>
      </c>
      <c r="H200" s="442" t="str">
        <f>IF(COUNTIF(改造信息!$A$2:$A$196,A200+1000),IF(VLOOKUP(A200+1000,改造信息!$A$2:$F$502,6,0)="已拥有","已改造","尚未改造"),"未开放改造")</f>
        <v>尚未改造</v>
      </c>
      <c r="I200" s="442" t="str">
        <f t="shared" si="3"/>
        <v>E6 可建造</v>
      </c>
      <c r="J200" s="445" t="s">
        <v>92</v>
      </c>
      <c r="K200" s="442" t="str">
        <f>IF($H200="已改造",VLOOKUP($A200+1000,改造信息!$A$2:$AQ$1002,COLUMN(K199)-4,0),VLOOKUP($A200,未改造信息!$A$2:$AQ$1002,COLUMN(K199)-4,0))</f>
        <v>主力舰</v>
      </c>
      <c r="L200" s="442" t="str">
        <f>IF($H200="已改造",VLOOKUP($A200+1000,改造信息!$A$2:$AQ$1002,COLUMN(L199)-4,0),VLOOKUP($A200,未改造信息!$A$2:$AQ$1002,COLUMN(L199)-4,0))</f>
        <v>大型舰</v>
      </c>
      <c r="M200" s="442">
        <f>IF($H200="已改造",VLOOKUP($A200+1000,改造信息!$A$2:$AQ$1002,COLUMN(M199)-4,0),VLOOKUP($A200,未改造信息!$A$2:$AQ$1002,COLUMN(M199)-4,0))</f>
        <v>4</v>
      </c>
      <c r="N200" s="442">
        <f>IF($H200="已改造",VLOOKUP($A200+1000,改造信息!$A$2:$AQ$1002,COLUMN(N199)-4,0),VLOOKUP($A200,未改造信息!$A$2:$AQ$1002,COLUMN(N199)-4,0))</f>
        <v>4</v>
      </c>
      <c r="O200" s="442">
        <f>IF($H200="已改造",VLOOKUP($A200+1000,改造信息!$A$2:$AQ$1002,COLUMN(O199)-4,0),VLOOKUP($A200,未改造信息!$A$2:$AQ$1002,COLUMN(O199)-4,0))</f>
        <v>74</v>
      </c>
      <c r="P200" s="442">
        <f>IF($H200="已改造",VLOOKUP($A200+1000,改造信息!$A$2:$AQ$1002,COLUMN(P199)-4,0),VLOOKUP($A200,未改造信息!$A$2:$AQ$1002,COLUMN(P199)-4,0))</f>
        <v>2</v>
      </c>
      <c r="Q200" s="442">
        <f>IF($H200="已改造",VLOOKUP($A200+1000,改造信息!$A$2:$AQ$1002,COLUMN(Q199)-4,0),VLOOKUP($A200,未改造信息!$A$2:$AQ$1002,COLUMN(Q199)-4,0))</f>
        <v>108</v>
      </c>
      <c r="R200" s="442">
        <f>IF($H200="已改造",VLOOKUP($A200+1000,改造信息!$A$2:$AQ$1002,COLUMN(R199)-4,0),VLOOKUP($A200,未改造信息!$A$2:$AQ$1002,COLUMN(R199)-4,0))</f>
        <v>92</v>
      </c>
      <c r="S200" s="442">
        <f>IF($H200="已改造",VLOOKUP($A200+1000,改造信息!$A$2:$AQ$1002,COLUMN(S199)-4,0),VLOOKUP($A200,未改造信息!$A$2:$AQ$1002,COLUMN(S199)-4,0))</f>
        <v>0</v>
      </c>
      <c r="T200" s="442">
        <f>IF($H200="已改造",VLOOKUP($A200+1000,改造信息!$A$2:$AQ$1002,COLUMN(T199)-4,0),VLOOKUP($A200,未改造信息!$A$2:$AQ$1002,COLUMN(T199)-4,0))</f>
        <v>90</v>
      </c>
      <c r="U200" s="442">
        <f>IF($H200="已改造",VLOOKUP($A200+1000,改造信息!$A$2:$AQ$1002,COLUMN(U199)-4,0),VLOOKUP($A200,未改造信息!$A$2:$AQ$1002,COLUMN(U199)-4,0))</f>
        <v>0</v>
      </c>
      <c r="V200" s="442">
        <f>IF($H200="已改造",VLOOKUP($A200+1000,改造信息!$A$2:$AQ$1002,COLUMN(V199)-4,0),VLOOKUP($A200,未改造信息!$A$2:$AQ$1002,COLUMN(V199)-4,0))</f>
        <v>45</v>
      </c>
      <c r="W200" s="442">
        <f>IF($H200="已改造",VLOOKUP($A200+1000,改造信息!$A$2:$AQ$1002,COLUMN(W199)-4,0),VLOOKUP($A200,未改造信息!$A$2:$AQ$1002,COLUMN(W199)-4,0))</f>
        <v>47</v>
      </c>
      <c r="X200" s="442">
        <f>IF($H200="已改造",VLOOKUP($A200+1000,改造信息!$A$2:$AQ$1002,COLUMN(X199)-4,0),VLOOKUP($A200,未改造信息!$A$2:$AQ$1002,COLUMN(X199)-4,0))</f>
        <v>96</v>
      </c>
      <c r="Y200" s="442">
        <f>IF($H200="已改造",VLOOKUP($A200+1000,改造信息!$A$2:$AQ$1002,COLUMN(Y199)-4,0),VLOOKUP($A200,未改造信息!$A$2:$AQ$1002,COLUMN(Y199)-4,0))</f>
        <v>25</v>
      </c>
      <c r="Z200" s="442">
        <f>IF($H200="已改造",VLOOKUP($A200+1000,改造信息!$A$2:$AQ$1002,COLUMN(Z199)-4,0),VLOOKUP($A200,未改造信息!$A$2:$AQ$1002,COLUMN(Z199)-4,0))</f>
        <v>28</v>
      </c>
      <c r="AA200" s="442" t="str">
        <f>IF($H200="已改造",VLOOKUP($A200+1000,改造信息!$A$2:$AQ$1002,COLUMN(AA199)-4,0),VLOOKUP($A200,未改造信息!$A$2:$AQ$1002,COLUMN(AA199)-4,0))</f>
        <v>长</v>
      </c>
      <c r="AB200" s="442" t="str">
        <f>IF($H200="已改造",VLOOKUP($A200+1000,改造信息!$A$2:$AQ$1002,COLUMN(AB199)-4,0),VLOOKUP($A200,未改造信息!$A$2:$AQ$1002,COLUMN(AB199)-4,0))</f>
        <v>[3,3,3,3]</v>
      </c>
      <c r="AC200" s="442">
        <f>IF($H200="已改造",VLOOKUP($A200+1000,改造信息!$A$2:$AQ$1002,COLUMN(AC199)-4,0),VLOOKUP($A200,未改造信息!$A$2:$AQ$1002,COLUMN(AC199)-4,0))</f>
        <v>12</v>
      </c>
      <c r="AD200" s="442">
        <f>IF($H200="已改造",VLOOKUP($A200+1000,改造信息!$A$2:$AQ$1002,COLUMN(AD199)-4,0),VLOOKUP($A200,未改造信息!$A$2:$AQ$1002,COLUMN(AD199)-4,0))</f>
        <v>4</v>
      </c>
      <c r="AE200" s="446" t="str">
        <f>IF($H200="已改造",VLOOKUP($A200+1000,改造信息!$A$2:$AQ$1002,COLUMN(AE199)-4,0),VLOOKUP($A200,未改造信息!$A$2:$AQ$1002,COLUMN(AE199)-4,0))</f>
        <v>先进型火控雷达|U国三联16英寸炮(MK6)</v>
      </c>
      <c r="AF200" s="445" t="s">
        <v>92</v>
      </c>
      <c r="AG200" s="445" t="s">
        <v>92</v>
      </c>
      <c r="AH200" s="442">
        <f>IF($H200="已改造",VLOOKUP($A200+1000,改造信息!$A$2:$AQ$1002,COLUMN(AH199)-6,0),VLOOKUP($A200,未改造信息!$A$2:$AQ$1002,COLUMN(AH199)-6,0))</f>
        <v>95</v>
      </c>
      <c r="AI200" s="442">
        <f>IF($H200="已改造",VLOOKUP($A200+1000,改造信息!$A$2:$AQ$1002,COLUMN(AI199)-6,0),VLOOKUP($A200,未改造信息!$A$2:$AQ$1002,COLUMN(AI199)-6,0))</f>
        <v>140</v>
      </c>
      <c r="AJ200" s="442">
        <f>IF($H200="已改造",VLOOKUP($A200+1000,改造信息!$A$2:$AQ$1002,COLUMN(AJ199)-6,0),VLOOKUP($A200,未改造信息!$A$2:$AQ$1002,COLUMN(AJ199)-6,0))</f>
        <v>4.2</v>
      </c>
      <c r="AK200" s="442">
        <f>IF($H200="已改造",VLOOKUP($A200+1000,改造信息!$A$2:$AQ$1002,COLUMN(AK199)-6,0),VLOOKUP($A200,未改造信息!$A$2:$AQ$1002,COLUMN(AK199)-6,0))</f>
        <v>8</v>
      </c>
      <c r="AL200" s="442">
        <f>IF($H200="已改造",VLOOKUP($A200+1000,改造信息!$A$2:$AQ$1002,COLUMN(AL199)-6,0),VLOOKUP($A200,未改造信息!$A$2:$AQ$1002,COLUMN(AL199)-6,0))</f>
        <v>0.8</v>
      </c>
      <c r="AM200" s="445" t="s">
        <v>92</v>
      </c>
      <c r="AN200" s="445" t="s">
        <v>92</v>
      </c>
      <c r="AO200" s="442">
        <f>IF($H200="已改造",VLOOKUP($A200+1000,改造信息!$A$2:$AQ$1002,COLUMN(AO199)-8,0),VLOOKUP($A200,未改造信息!$A$2:$AQ$1002,COLUMN(AO199)-8,0))</f>
        <v>50</v>
      </c>
      <c r="AP200" s="442">
        <f>IF($H200="已改造",VLOOKUP($A200+1000,改造信息!$A$2:$AQ$1002,COLUMN(AP199)-8,0),VLOOKUP($A200,未改造信息!$A$2:$AQ$1002,COLUMN(AP199)-8,0))</f>
        <v>60</v>
      </c>
      <c r="AQ200" s="442">
        <f>IF($H200="已改造",VLOOKUP($A200+1000,改造信息!$A$2:$AQ$1002,COLUMN(AQ199)-8,0),VLOOKUP($A200,未改造信息!$A$2:$AQ$1002,COLUMN(AQ199)-8,0))</f>
        <v>60</v>
      </c>
      <c r="AR200" s="442">
        <f>IF($H200="已改造",VLOOKUP($A200+1000,改造信息!$A$2:$AQ$1002,COLUMN(AR199)-8,0),VLOOKUP($A200,未改造信息!$A$2:$AQ$1002,COLUMN(AR199)-8,0))</f>
        <v>0</v>
      </c>
      <c r="AS200" s="442">
        <f>IF($H200="已改造",VLOOKUP($A200+1000,改造信息!$A$2:$AQ$1002,COLUMN(AS199)-8,0),VLOOKUP($A200,未改造信息!$A$2:$AQ$1002,COLUMN(AS199)-8,0))</f>
        <v>88</v>
      </c>
      <c r="AT200" s="442">
        <f>IF($H200="已改造",VLOOKUP($A200+1000,改造信息!$A$2:$AQ$1002,COLUMN(AT199)-8,0),VLOOKUP($A200,未改造信息!$A$2:$AQ$1002,COLUMN(AT199)-8,0))</f>
        <v>0</v>
      </c>
      <c r="AU200" s="442">
        <f>IF($H200="已改造",VLOOKUP($A200+1000,改造信息!$A$2:$AQ$1002,COLUMN(AU199)-8,0),VLOOKUP($A200,未改造信息!$A$2:$AQ$1002,COLUMN(AU199)-8,0))</f>
        <v>72</v>
      </c>
      <c r="AV200" s="442">
        <f>IF($H200="已改造",VLOOKUP($A200+1000,改造信息!$A$2:$AQ$1002,COLUMN(AV199)-8,0),VLOOKUP($A200,未改造信息!$A$2:$AQ$1002,COLUMN(AV199)-8,0))</f>
        <v>60</v>
      </c>
      <c r="AW200" s="445" t="s">
        <v>92</v>
      </c>
      <c r="AX200" s="445" t="s">
        <v>92</v>
      </c>
      <c r="AY200" s="442" t="str">
        <f>IF($H200="已改造",VLOOKUP($A200+1000,改造信息!$A$2:$AQ$1002,COLUMN(AY199)-10,0),VLOOKUP($A200,未改造信息!$A$2:$AQ$1002,COLUMN(AY199)-10,0))</f>
        <v>灵活转换(形态一)</v>
      </c>
      <c r="AZ200" s="442">
        <f>IF($H200="已改造",VLOOKUP($A200+1000,改造信息!$A$2:$AQ$1002,COLUMN(AZ199)-10,0),VLOOKUP($A200,未改造信息!$A$2:$AQ$1002,COLUMN(AZ199)-10,0))</f>
        <v>0</v>
      </c>
      <c r="BA200" s="445" t="s">
        <v>92</v>
      </c>
      <c r="BB200" s="445" t="s">
        <v>92</v>
      </c>
      <c r="BC200" s="442" t="str">
        <f>IF($H200="尚未改造",VLOOKUP($A200,未改造信息!$A$2:$AQ$1002,COLUMN(BC199)-12,0),"0")</f>
        <v>等级75|战列核心20|铝300</v>
      </c>
      <c r="BD200" s="450">
        <f>VLOOKUP($A200,未改造信息!$A$2:$BA$1002,COLUMN(BD199)-12,0)</f>
        <v>0.229166666666667</v>
      </c>
      <c r="BE200" s="442" t="s">
        <v>106</v>
      </c>
      <c r="BF200" s="445" t="s">
        <v>92</v>
      </c>
      <c r="BG200" s="445" t="s">
        <v>92</v>
      </c>
      <c r="BH200" s="442"/>
      <c r="BI200" s="450"/>
      <c r="BK200" s="442"/>
      <c r="BL200" s="450"/>
      <c r="BN200" s="442"/>
      <c r="BO200" s="450"/>
      <c r="BQ200" s="445" t="s">
        <v>92</v>
      </c>
      <c r="BR200" s="442"/>
      <c r="BS200" s="442"/>
      <c r="BT200" s="442"/>
      <c r="BU200" s="442"/>
      <c r="BV200" s="442"/>
    </row>
    <row r="201" spans="1:74">
      <c r="A201" s="442">
        <v>207</v>
      </c>
      <c r="B201" s="442" t="str">
        <f>IF($H201="已改造",VLOOKUP($A201+1000,改造信息!$A$2:$AQ$1002,COLUMN(B200),0),VLOOKUP($A201,未改造信息!$A$2:$AQ$1002,COLUMN(B200),0))</f>
        <v>U</v>
      </c>
      <c r="C201" s="442" t="str">
        <f>IF($H201="已改造",VLOOKUP($A201+1000,改造信息!$A$2:$AQ$1002,COLUMN(C200),0),VLOOKUP($A201,未改造信息!$A$2:$AQ$1002,COLUMN(C200),0))</f>
        <v>战列舰</v>
      </c>
      <c r="D201" s="442">
        <f>IF($H201="已改造",VLOOKUP($A201+1000,改造信息!$A$2:$AQ$1002,COLUMN(D200),0),VLOOKUP($A201,未改造信息!$A$2:$AQ$1002,COLUMN(D200),0))</f>
        <v>5</v>
      </c>
      <c r="E201" s="442" t="str">
        <f>IF($H201="已改造",VLOOKUP($A201+1000,改造信息!$A$2:$AQ$1002,COLUMN(E200),0),VLOOKUP($A201,未改造信息!$A$2:$AQ$1002,COLUMN(E200),0))</f>
        <v>南达科他</v>
      </c>
      <c r="F201" s="442" t="str">
        <f>VLOOKUP(A201,未改造信息!$A$2:$F$1000,COLUMN(F200),0)</f>
        <v>未拥有</v>
      </c>
      <c r="H201" s="442" t="str">
        <f>IF(COUNTIF(改造信息!$A$2:$A$196,A201+1000),IF(VLOOKUP(A201+1000,改造信息!$A$2:$F$502,6,0)="已拥有","已改造","尚未改造"),"未开放改造")</f>
        <v>尚未改造</v>
      </c>
      <c r="I201" s="442" t="str">
        <f t="shared" si="3"/>
        <v>E6 可建造</v>
      </c>
      <c r="J201" s="445" t="s">
        <v>92</v>
      </c>
      <c r="K201" s="442" t="str">
        <f>IF($H201="已改造",VLOOKUP($A201+1000,改造信息!$A$2:$AQ$1002,COLUMN(K200)-4,0),VLOOKUP($A201,未改造信息!$A$2:$AQ$1002,COLUMN(K200)-4,0))</f>
        <v>主力舰</v>
      </c>
      <c r="L201" s="442" t="str">
        <f>IF($H201="已改造",VLOOKUP($A201+1000,改造信息!$A$2:$AQ$1002,COLUMN(L200)-4,0),VLOOKUP($A201,未改造信息!$A$2:$AQ$1002,COLUMN(L200)-4,0))</f>
        <v>大型舰</v>
      </c>
      <c r="M201" s="442">
        <f>IF($H201="已改造",VLOOKUP($A201+1000,改造信息!$A$2:$AQ$1002,COLUMN(M200)-4,0),VLOOKUP($A201,未改造信息!$A$2:$AQ$1002,COLUMN(M200)-4,0))</f>
        <v>5</v>
      </c>
      <c r="N201" s="442">
        <f>IF($H201="已改造",VLOOKUP($A201+1000,改造信息!$A$2:$AQ$1002,COLUMN(N200)-4,0),VLOOKUP($A201,未改造信息!$A$2:$AQ$1002,COLUMN(N200)-4,0))</f>
        <v>5</v>
      </c>
      <c r="O201" s="442">
        <f>IF($H201="已改造",VLOOKUP($A201+1000,改造信息!$A$2:$AQ$1002,COLUMN(O200)-4,0),VLOOKUP($A201,未改造信息!$A$2:$AQ$1002,COLUMN(O200)-4,0))</f>
        <v>75</v>
      </c>
      <c r="P201" s="442">
        <f>IF($H201="已改造",VLOOKUP($A201+1000,改造信息!$A$2:$AQ$1002,COLUMN(P200)-4,0),VLOOKUP($A201,未改造信息!$A$2:$AQ$1002,COLUMN(P200)-4,0))</f>
        <v>1</v>
      </c>
      <c r="Q201" s="442">
        <f>IF($H201="已改造",VLOOKUP($A201+1000,改造信息!$A$2:$AQ$1002,COLUMN(Q200)-4,0),VLOOKUP($A201,未改造信息!$A$2:$AQ$1002,COLUMN(Q200)-4,0))</f>
        <v>108</v>
      </c>
      <c r="R201" s="442">
        <f>IF($H201="已改造",VLOOKUP($A201+1000,改造信息!$A$2:$AQ$1002,COLUMN(R200)-4,0),VLOOKUP($A201,未改造信息!$A$2:$AQ$1002,COLUMN(R200)-4,0))</f>
        <v>100</v>
      </c>
      <c r="S201" s="442">
        <f>IF($H201="已改造",VLOOKUP($A201+1000,改造信息!$A$2:$AQ$1002,COLUMN(S200)-4,0),VLOOKUP($A201,未改造信息!$A$2:$AQ$1002,COLUMN(S200)-4,0))</f>
        <v>0</v>
      </c>
      <c r="T201" s="442">
        <f>IF($H201="已改造",VLOOKUP($A201+1000,改造信息!$A$2:$AQ$1002,COLUMN(T200)-4,0),VLOOKUP($A201,未改造信息!$A$2:$AQ$1002,COLUMN(T200)-4,0))</f>
        <v>93</v>
      </c>
      <c r="U201" s="442">
        <f>IF($H201="已改造",VLOOKUP($A201+1000,改造信息!$A$2:$AQ$1002,COLUMN(U200)-4,0),VLOOKUP($A201,未改造信息!$A$2:$AQ$1002,COLUMN(U200)-4,0))</f>
        <v>0</v>
      </c>
      <c r="V201" s="442">
        <f>IF($H201="已改造",VLOOKUP($A201+1000,改造信息!$A$2:$AQ$1002,COLUMN(V200)-4,0),VLOOKUP($A201,未改造信息!$A$2:$AQ$1002,COLUMN(V200)-4,0))</f>
        <v>44</v>
      </c>
      <c r="W201" s="442">
        <f>IF($H201="已改造",VLOOKUP($A201+1000,改造信息!$A$2:$AQ$1002,COLUMN(W200)-4,0),VLOOKUP($A201,未改造信息!$A$2:$AQ$1002,COLUMN(W200)-4,0))</f>
        <v>46</v>
      </c>
      <c r="X201" s="442">
        <f>IF($H201="已改造",VLOOKUP($A201+1000,改造信息!$A$2:$AQ$1002,COLUMN(X200)-4,0),VLOOKUP($A201,未改造信息!$A$2:$AQ$1002,COLUMN(X200)-4,0))</f>
        <v>96</v>
      </c>
      <c r="Y201" s="442">
        <f>IF($H201="已改造",VLOOKUP($A201+1000,改造信息!$A$2:$AQ$1002,COLUMN(Y200)-4,0),VLOOKUP($A201,未改造信息!$A$2:$AQ$1002,COLUMN(Y200)-4,0))</f>
        <v>13</v>
      </c>
      <c r="Z201" s="442">
        <f>IF($H201="已改造",VLOOKUP($A201+1000,改造信息!$A$2:$AQ$1002,COLUMN(Z200)-4,0),VLOOKUP($A201,未改造信息!$A$2:$AQ$1002,COLUMN(Z200)-4,0))</f>
        <v>27.5</v>
      </c>
      <c r="AA201" s="442" t="str">
        <f>IF($H201="已改造",VLOOKUP($A201+1000,改造信息!$A$2:$AQ$1002,COLUMN(AA200)-4,0),VLOOKUP($A201,未改造信息!$A$2:$AQ$1002,COLUMN(AA200)-4,0))</f>
        <v>长</v>
      </c>
      <c r="AB201" s="442" t="str">
        <f>IF($H201="已改造",VLOOKUP($A201+1000,改造信息!$A$2:$AQ$1002,COLUMN(AB200)-4,0),VLOOKUP($A201,未改造信息!$A$2:$AQ$1002,COLUMN(AB200)-4,0))</f>
        <v>[3,3,3,3]</v>
      </c>
      <c r="AC201" s="442">
        <f>IF($H201="已改造",VLOOKUP($A201+1000,改造信息!$A$2:$AQ$1002,COLUMN(AC200)-4,0),VLOOKUP($A201,未改造信息!$A$2:$AQ$1002,COLUMN(AC200)-4,0))</f>
        <v>12</v>
      </c>
      <c r="AD201" s="442">
        <f>IF($H201="已改造",VLOOKUP($A201+1000,改造信息!$A$2:$AQ$1002,COLUMN(AD200)-4,0),VLOOKUP($A201,未改造信息!$A$2:$AQ$1002,COLUMN(AD200)-4,0))</f>
        <v>4</v>
      </c>
      <c r="AE201" s="446" t="str">
        <f>IF($H201="已改造",VLOOKUP($A201+1000,改造信息!$A$2:$AQ$1002,COLUMN(AE200)-4,0),VLOOKUP($A201,未改造信息!$A$2:$AQ$1002,COLUMN(AE200)-4,0))</f>
        <v>U国三联16英寸炮(MK6)|先进型火控雷达</v>
      </c>
      <c r="AF201" s="445" t="s">
        <v>92</v>
      </c>
      <c r="AG201" s="445" t="s">
        <v>92</v>
      </c>
      <c r="AH201" s="442">
        <f>IF($H201="已改造",VLOOKUP($A201+1000,改造信息!$A$2:$AQ$1002,COLUMN(AH200)-6,0),VLOOKUP($A201,未改造信息!$A$2:$AQ$1002,COLUMN(AH200)-6,0))</f>
        <v>95</v>
      </c>
      <c r="AI201" s="442">
        <f>IF($H201="已改造",VLOOKUP($A201+1000,改造信息!$A$2:$AQ$1002,COLUMN(AI200)-6,0),VLOOKUP($A201,未改造信息!$A$2:$AQ$1002,COLUMN(AI200)-6,0))</f>
        <v>140</v>
      </c>
      <c r="AJ201" s="442">
        <f>IF($H201="已改造",VLOOKUP($A201+1000,改造信息!$A$2:$AQ$1002,COLUMN(AJ200)-6,0),VLOOKUP($A201,未改造信息!$A$2:$AQ$1002,COLUMN(AJ200)-6,0))</f>
        <v>4.2</v>
      </c>
      <c r="AK201" s="442">
        <f>IF($H201="已改造",VLOOKUP($A201+1000,改造信息!$A$2:$AQ$1002,COLUMN(AK200)-6,0),VLOOKUP($A201,未改造信息!$A$2:$AQ$1002,COLUMN(AK200)-6,0))</f>
        <v>8</v>
      </c>
      <c r="AL201" s="442">
        <f>IF($H201="已改造",VLOOKUP($A201+1000,改造信息!$A$2:$AQ$1002,COLUMN(AL200)-6,0),VLOOKUP($A201,未改造信息!$A$2:$AQ$1002,COLUMN(AL200)-6,0))</f>
        <v>0.8</v>
      </c>
      <c r="AM201" s="445" t="s">
        <v>92</v>
      </c>
      <c r="AN201" s="445" t="s">
        <v>92</v>
      </c>
      <c r="AO201" s="442">
        <f>IF($H201="已改造",VLOOKUP($A201+1000,改造信息!$A$2:$AQ$1002,COLUMN(AO200)-8,0),VLOOKUP($A201,未改造信息!$A$2:$AQ$1002,COLUMN(AO200)-8,0))</f>
        <v>50</v>
      </c>
      <c r="AP201" s="442">
        <f>IF($H201="已改造",VLOOKUP($A201+1000,改造信息!$A$2:$AQ$1002,COLUMN(AP200)-8,0),VLOOKUP($A201,未改造信息!$A$2:$AQ$1002,COLUMN(AP200)-8,0))</f>
        <v>60</v>
      </c>
      <c r="AQ201" s="442">
        <f>IF($H201="已改造",VLOOKUP($A201+1000,改造信息!$A$2:$AQ$1002,COLUMN(AQ200)-8,0),VLOOKUP($A201,未改造信息!$A$2:$AQ$1002,COLUMN(AQ200)-8,0))</f>
        <v>60</v>
      </c>
      <c r="AR201" s="442">
        <f>IF($H201="已改造",VLOOKUP($A201+1000,改造信息!$A$2:$AQ$1002,COLUMN(AR200)-8,0),VLOOKUP($A201,未改造信息!$A$2:$AQ$1002,COLUMN(AR200)-8,0))</f>
        <v>0</v>
      </c>
      <c r="AS201" s="442">
        <f>IF($H201="已改造",VLOOKUP($A201+1000,改造信息!$A$2:$AQ$1002,COLUMN(AS200)-8,0),VLOOKUP($A201,未改造信息!$A$2:$AQ$1002,COLUMN(AS200)-8,0))</f>
        <v>88</v>
      </c>
      <c r="AT201" s="442">
        <f>IF($H201="已改造",VLOOKUP($A201+1000,改造信息!$A$2:$AQ$1002,COLUMN(AT200)-8,0),VLOOKUP($A201,未改造信息!$A$2:$AQ$1002,COLUMN(AT200)-8,0))</f>
        <v>0</v>
      </c>
      <c r="AU201" s="442">
        <f>IF($H201="已改造",VLOOKUP($A201+1000,改造信息!$A$2:$AQ$1002,COLUMN(AU200)-8,0),VLOOKUP($A201,未改造信息!$A$2:$AQ$1002,COLUMN(AU200)-8,0))</f>
        <v>80</v>
      </c>
      <c r="AV201" s="442">
        <f>IF($H201="已改造",VLOOKUP($A201+1000,改造信息!$A$2:$AQ$1002,COLUMN(AV200)-8,0),VLOOKUP($A201,未改造信息!$A$2:$AQ$1002,COLUMN(AV200)-8,0))</f>
        <v>65</v>
      </c>
      <c r="AW201" s="445" t="s">
        <v>92</v>
      </c>
      <c r="AX201" s="445" t="s">
        <v>92</v>
      </c>
      <c r="AY201" s="442" t="str">
        <f>IF($H201="已改造",VLOOKUP($A201+1000,改造信息!$A$2:$AQ$1002,COLUMN(AY200)-10,0),VLOOKUP($A201,未改造信息!$A$2:$AQ$1002,COLUMN(AY200)-10,0))</f>
        <v>不屈的迎风花</v>
      </c>
      <c r="AZ201" s="442">
        <f>IF($H201="已改造",VLOOKUP($A201+1000,改造信息!$A$2:$AQ$1002,COLUMN(AZ200)-10,0),VLOOKUP($A201,未改造信息!$A$2:$AQ$1002,COLUMN(AZ200)-10,0))</f>
        <v>0</v>
      </c>
      <c r="BA201" s="445" t="s">
        <v>92</v>
      </c>
      <c r="BB201" s="445" t="s">
        <v>92</v>
      </c>
      <c r="BC201" s="442" t="str">
        <f>IF($H201="尚未改造",VLOOKUP($A201,未改造信息!$A$2:$AQ$1002,COLUMN(BC200)-12,0),"0")</f>
        <v>等级75|战列核心20|油500|弹1000|钢1500|铝300</v>
      </c>
      <c r="BD201" s="450">
        <f>VLOOKUP($A201,未改造信息!$A$2:$BA$1002,COLUMN(BD200)-12,0)</f>
        <v>0.229166666666667</v>
      </c>
      <c r="BE201" s="442" t="s">
        <v>106</v>
      </c>
      <c r="BF201" s="445" t="s">
        <v>92</v>
      </c>
      <c r="BG201" s="445" t="s">
        <v>92</v>
      </c>
      <c r="BH201" s="442"/>
      <c r="BI201" s="450"/>
      <c r="BK201" s="442"/>
      <c r="BL201" s="450"/>
      <c r="BN201" s="442"/>
      <c r="BO201" s="450"/>
      <c r="BQ201" s="445" t="s">
        <v>92</v>
      </c>
      <c r="BR201" s="442"/>
      <c r="BS201" s="442"/>
      <c r="BT201" s="442"/>
      <c r="BU201" s="442"/>
      <c r="BV201" s="442"/>
    </row>
    <row r="202" spans="1:74">
      <c r="A202" s="442">
        <v>208</v>
      </c>
      <c r="B202" s="442" t="str">
        <f>IF($H202="已改造",VLOOKUP($A202+1000,改造信息!$A$2:$AQ$1002,COLUMN(B201),0),VLOOKUP($A202,未改造信息!$A$2:$AQ$1002,COLUMN(B201),0))</f>
        <v>U</v>
      </c>
      <c r="C202" s="442" t="str">
        <f>IF($H202="已改造",VLOOKUP($A202+1000,改造信息!$A$2:$AQ$1002,COLUMN(C201),0),VLOOKUP($A202,未改造信息!$A$2:$AQ$1002,COLUMN(C201),0))</f>
        <v>战列舰</v>
      </c>
      <c r="D202" s="442">
        <f>IF($H202="已改造",VLOOKUP($A202+1000,改造信息!$A$2:$AQ$1002,COLUMN(D201),0),VLOOKUP($A202,未改造信息!$A$2:$AQ$1002,COLUMN(D201),0))</f>
        <v>5</v>
      </c>
      <c r="E202" s="442" t="str">
        <f>IF($H202="已改造",VLOOKUP($A202+1000,改造信息!$A$2:$AQ$1002,COLUMN(E201),0),VLOOKUP($A202,未改造信息!$A$2:$AQ$1002,COLUMN(E201),0))</f>
        <v>马萨诸塞</v>
      </c>
      <c r="F202" s="442" t="str">
        <f>VLOOKUP(A202,未改造信息!$A$2:$F$1000,COLUMN(F201),0)</f>
        <v>未拥有</v>
      </c>
      <c r="H202" s="442" t="str">
        <f>IF(COUNTIF(改造信息!$A$2:$A$196,A202+1000),IF(VLOOKUP(A202+1000,改造信息!$A$2:$F$502,6,0)="已拥有","已改造","尚未改造"),"未开放改造")</f>
        <v>未开放改造</v>
      </c>
      <c r="I202" s="442" t="str">
        <f t="shared" si="3"/>
        <v>E6 不推荐打捞获取</v>
      </c>
      <c r="J202" s="445" t="s">
        <v>92</v>
      </c>
      <c r="K202" s="442" t="str">
        <f>IF($H202="已改造",VLOOKUP($A202+1000,改造信息!$A$2:$AQ$1002,COLUMN(K201)-4,0),VLOOKUP($A202,未改造信息!$A$2:$AQ$1002,COLUMN(K201)-4,0))</f>
        <v>主力舰</v>
      </c>
      <c r="L202" s="442" t="str">
        <f>IF($H202="已改造",VLOOKUP($A202+1000,改造信息!$A$2:$AQ$1002,COLUMN(L201)-4,0),VLOOKUP($A202,未改造信息!$A$2:$AQ$1002,COLUMN(L201)-4,0))</f>
        <v>大型舰</v>
      </c>
      <c r="M202" s="442">
        <f>IF($H202="已改造",VLOOKUP($A202+1000,改造信息!$A$2:$AQ$1002,COLUMN(M201)-4,0),VLOOKUP($A202,未改造信息!$A$2:$AQ$1002,COLUMN(M201)-4,0))</f>
        <v>4</v>
      </c>
      <c r="N202" s="442">
        <f>IF($H202="已改造",VLOOKUP($A202+1000,改造信息!$A$2:$AQ$1002,COLUMN(N201)-4,0),VLOOKUP($A202,未改造信息!$A$2:$AQ$1002,COLUMN(N201)-4,0))</f>
        <v>4</v>
      </c>
      <c r="O202" s="442">
        <f>IF($H202="已改造",VLOOKUP($A202+1000,改造信息!$A$2:$AQ$1002,COLUMN(O201)-4,0),VLOOKUP($A202,未改造信息!$A$2:$AQ$1002,COLUMN(O201)-4,0))</f>
        <v>75</v>
      </c>
      <c r="P202" s="442">
        <f>IF($H202="已改造",VLOOKUP($A202+1000,改造信息!$A$2:$AQ$1002,COLUMN(P201)-4,0),VLOOKUP($A202,未改造信息!$A$2:$AQ$1002,COLUMN(P201)-4,0))</f>
        <v>1</v>
      </c>
      <c r="Q202" s="442">
        <f>IF($H202="已改造",VLOOKUP($A202+1000,改造信息!$A$2:$AQ$1002,COLUMN(Q201)-4,0),VLOOKUP($A202,未改造信息!$A$2:$AQ$1002,COLUMN(Q201)-4,0))</f>
        <v>108</v>
      </c>
      <c r="R202" s="442">
        <f>IF($H202="已改造",VLOOKUP($A202+1000,改造信息!$A$2:$AQ$1002,COLUMN(R201)-4,0),VLOOKUP($A202,未改造信息!$A$2:$AQ$1002,COLUMN(R201)-4,0))</f>
        <v>100</v>
      </c>
      <c r="S202" s="442">
        <f>IF($H202="已改造",VLOOKUP($A202+1000,改造信息!$A$2:$AQ$1002,COLUMN(S201)-4,0),VLOOKUP($A202,未改造信息!$A$2:$AQ$1002,COLUMN(S201)-4,0))</f>
        <v>0</v>
      </c>
      <c r="T202" s="442">
        <f>IF($H202="已改造",VLOOKUP($A202+1000,改造信息!$A$2:$AQ$1002,COLUMN(T201)-4,0),VLOOKUP($A202,未改造信息!$A$2:$AQ$1002,COLUMN(T201)-4,0))</f>
        <v>96</v>
      </c>
      <c r="U202" s="442">
        <f>IF($H202="已改造",VLOOKUP($A202+1000,改造信息!$A$2:$AQ$1002,COLUMN(U201)-4,0),VLOOKUP($A202,未改造信息!$A$2:$AQ$1002,COLUMN(U201)-4,0))</f>
        <v>0</v>
      </c>
      <c r="V202" s="442">
        <f>IF($H202="已改造",VLOOKUP($A202+1000,改造信息!$A$2:$AQ$1002,COLUMN(V201)-4,0),VLOOKUP($A202,未改造信息!$A$2:$AQ$1002,COLUMN(V201)-4,0))</f>
        <v>44</v>
      </c>
      <c r="W202" s="442">
        <f>IF($H202="已改造",VLOOKUP($A202+1000,改造信息!$A$2:$AQ$1002,COLUMN(W201)-4,0),VLOOKUP($A202,未改造信息!$A$2:$AQ$1002,COLUMN(W201)-4,0))</f>
        <v>46</v>
      </c>
      <c r="X202" s="442">
        <f>IF($H202="已改造",VLOOKUP($A202+1000,改造信息!$A$2:$AQ$1002,COLUMN(X201)-4,0),VLOOKUP($A202,未改造信息!$A$2:$AQ$1002,COLUMN(X201)-4,0))</f>
        <v>96</v>
      </c>
      <c r="Y202" s="442">
        <f>IF($H202="已改造",VLOOKUP($A202+1000,改造信息!$A$2:$AQ$1002,COLUMN(Y201)-4,0),VLOOKUP($A202,未改造信息!$A$2:$AQ$1002,COLUMN(Y201)-4,0))</f>
        <v>24</v>
      </c>
      <c r="Z202" s="442">
        <f>IF($H202="已改造",VLOOKUP($A202+1000,改造信息!$A$2:$AQ$1002,COLUMN(Z201)-4,0),VLOOKUP($A202,未改造信息!$A$2:$AQ$1002,COLUMN(Z201)-4,0))</f>
        <v>27.5</v>
      </c>
      <c r="AA202" s="442" t="str">
        <f>IF($H202="已改造",VLOOKUP($A202+1000,改造信息!$A$2:$AQ$1002,COLUMN(AA201)-4,0),VLOOKUP($A202,未改造信息!$A$2:$AQ$1002,COLUMN(AA201)-4,0))</f>
        <v>长</v>
      </c>
      <c r="AB202" s="442" t="str">
        <f>IF($H202="已改造",VLOOKUP($A202+1000,改造信息!$A$2:$AQ$1002,COLUMN(AB201)-4,0),VLOOKUP($A202,未改造信息!$A$2:$AQ$1002,COLUMN(AB201)-4,0))</f>
        <v>[3,3,3,3]</v>
      </c>
      <c r="AC202" s="442">
        <f>IF($H202="已改造",VLOOKUP($A202+1000,改造信息!$A$2:$AQ$1002,COLUMN(AC201)-4,0),VLOOKUP($A202,未改造信息!$A$2:$AQ$1002,COLUMN(AC201)-4,0))</f>
        <v>12</v>
      </c>
      <c r="AD202" s="442">
        <f>IF($H202="已改造",VLOOKUP($A202+1000,改造信息!$A$2:$AQ$1002,COLUMN(AD201)-4,0),VLOOKUP($A202,未改造信息!$A$2:$AQ$1002,COLUMN(AD201)-4,0))</f>
        <v>4</v>
      </c>
      <c r="AE202" s="446" t="str">
        <f>IF($H202="已改造",VLOOKUP($A202+1000,改造信息!$A$2:$AQ$1002,COLUMN(AE201)-4,0),VLOOKUP($A202,未改造信息!$A$2:$AQ$1002,COLUMN(AE201)-4,0))</f>
        <v>U国三联16英寸炮(MK6)|先进型火控雷达|超重弹</v>
      </c>
      <c r="AF202" s="445" t="s">
        <v>92</v>
      </c>
      <c r="AG202" s="445" t="s">
        <v>92</v>
      </c>
      <c r="AH202" s="442">
        <f>IF($H202="已改造",VLOOKUP($A202+1000,改造信息!$A$2:$AQ$1002,COLUMN(AH201)-6,0),VLOOKUP($A202,未改造信息!$A$2:$AQ$1002,COLUMN(AH201)-6,0))</f>
        <v>95</v>
      </c>
      <c r="AI202" s="442">
        <f>IF($H202="已改造",VLOOKUP($A202+1000,改造信息!$A$2:$AQ$1002,COLUMN(AI201)-6,0),VLOOKUP($A202,未改造信息!$A$2:$AQ$1002,COLUMN(AI201)-6,0))</f>
        <v>140</v>
      </c>
      <c r="AJ202" s="442">
        <f>IF($H202="已改造",VLOOKUP($A202+1000,改造信息!$A$2:$AQ$1002,COLUMN(AJ201)-6,0),VLOOKUP($A202,未改造信息!$A$2:$AQ$1002,COLUMN(AJ201)-6,0))</f>
        <v>4.2</v>
      </c>
      <c r="AK202" s="442">
        <f>IF($H202="已改造",VLOOKUP($A202+1000,改造信息!$A$2:$AQ$1002,COLUMN(AK201)-6,0),VLOOKUP($A202,未改造信息!$A$2:$AQ$1002,COLUMN(AK201)-6,0))</f>
        <v>8</v>
      </c>
      <c r="AL202" s="442">
        <f>IF($H202="已改造",VLOOKUP($A202+1000,改造信息!$A$2:$AQ$1002,COLUMN(AL201)-6,0),VLOOKUP($A202,未改造信息!$A$2:$AQ$1002,COLUMN(AL201)-6,0))</f>
        <v>0.8</v>
      </c>
      <c r="AM202" s="445" t="s">
        <v>92</v>
      </c>
      <c r="AN202" s="445" t="s">
        <v>92</v>
      </c>
      <c r="AO202" s="442">
        <f>IF($H202="已改造",VLOOKUP($A202+1000,改造信息!$A$2:$AQ$1002,COLUMN(AO201)-8,0),VLOOKUP($A202,未改造信息!$A$2:$AQ$1002,COLUMN(AO201)-8,0))</f>
        <v>50</v>
      </c>
      <c r="AP202" s="442">
        <f>IF($H202="已改造",VLOOKUP($A202+1000,改造信息!$A$2:$AQ$1002,COLUMN(AP201)-8,0),VLOOKUP($A202,未改造信息!$A$2:$AQ$1002,COLUMN(AP201)-8,0))</f>
        <v>60</v>
      </c>
      <c r="AQ202" s="442">
        <f>IF($H202="已改造",VLOOKUP($A202+1000,改造信息!$A$2:$AQ$1002,COLUMN(AQ201)-8,0),VLOOKUP($A202,未改造信息!$A$2:$AQ$1002,COLUMN(AQ201)-8,0))</f>
        <v>60</v>
      </c>
      <c r="AR202" s="442">
        <f>IF($H202="已改造",VLOOKUP($A202+1000,改造信息!$A$2:$AQ$1002,COLUMN(AR201)-8,0),VLOOKUP($A202,未改造信息!$A$2:$AQ$1002,COLUMN(AR201)-8,0))</f>
        <v>0</v>
      </c>
      <c r="AS202" s="442">
        <f>IF($H202="已改造",VLOOKUP($A202+1000,改造信息!$A$2:$AQ$1002,COLUMN(AS201)-8,0),VLOOKUP($A202,未改造信息!$A$2:$AQ$1002,COLUMN(AS201)-8,0))</f>
        <v>88</v>
      </c>
      <c r="AT202" s="442">
        <f>IF($H202="已改造",VLOOKUP($A202+1000,改造信息!$A$2:$AQ$1002,COLUMN(AT201)-8,0),VLOOKUP($A202,未改造信息!$A$2:$AQ$1002,COLUMN(AT201)-8,0))</f>
        <v>0</v>
      </c>
      <c r="AU202" s="442">
        <f>IF($H202="已改造",VLOOKUP($A202+1000,改造信息!$A$2:$AQ$1002,COLUMN(AU201)-8,0),VLOOKUP($A202,未改造信息!$A$2:$AQ$1002,COLUMN(AU201)-8,0))</f>
        <v>80</v>
      </c>
      <c r="AV202" s="442">
        <f>IF($H202="已改造",VLOOKUP($A202+1000,改造信息!$A$2:$AQ$1002,COLUMN(AV201)-8,0),VLOOKUP($A202,未改造信息!$A$2:$AQ$1002,COLUMN(AV201)-8,0))</f>
        <v>69</v>
      </c>
      <c r="AW202" s="445" t="s">
        <v>92</v>
      </c>
      <c r="AX202" s="445" t="s">
        <v>92</v>
      </c>
      <c r="AY202" s="442" t="str">
        <f>IF($H202="已改造",VLOOKUP($A202+1000,改造信息!$A$2:$AQ$1002,COLUMN(AY201)-10,0),VLOOKUP($A202,未改造信息!$A$2:$AQ$1002,COLUMN(AY201)-10,0))</f>
        <v>重击</v>
      </c>
      <c r="AZ202" s="442">
        <f>IF($H202="已改造",VLOOKUP($A202+1000,改造信息!$A$2:$AQ$1002,COLUMN(AZ201)-10,0),VLOOKUP($A202,未改造信息!$A$2:$AQ$1002,COLUMN(AZ201)-10,0))</f>
        <v>0</v>
      </c>
      <c r="BA202" s="445" t="s">
        <v>92</v>
      </c>
      <c r="BB202" s="445" t="s">
        <v>92</v>
      </c>
      <c r="BC202" s="442" t="str">
        <f>IF($H202="尚未改造",VLOOKUP($A202,未改造信息!$A$2:$AQ$1002,COLUMN(BC201)-12,0),"0")</f>
        <v>0</v>
      </c>
      <c r="BD202" s="442">
        <f>VLOOKUP($A202,未改造信息!$A$2:$BA$1002,COLUMN(BD201)-12,0)</f>
        <v>0</v>
      </c>
      <c r="BE202" s="442" t="s">
        <v>101</v>
      </c>
      <c r="BF202" s="445" t="s">
        <v>92</v>
      </c>
      <c r="BG202" s="445" t="s">
        <v>92</v>
      </c>
      <c r="BH202" s="442"/>
      <c r="BI202" s="442"/>
      <c r="BK202" s="442"/>
      <c r="BL202" s="442"/>
      <c r="BN202" s="442"/>
      <c r="BO202" s="442"/>
      <c r="BQ202" s="445" t="s">
        <v>92</v>
      </c>
      <c r="BR202" s="442"/>
      <c r="BS202" s="442"/>
      <c r="BT202" s="442"/>
      <c r="BU202" s="442"/>
      <c r="BV202" s="442"/>
    </row>
    <row r="203" spans="1:74">
      <c r="A203" s="442">
        <v>209</v>
      </c>
      <c r="B203" s="442" t="str">
        <f>IF($H203="已改造",VLOOKUP($A203+1000,改造信息!$A$2:$AQ$1002,COLUMN(B202),0),VLOOKUP($A203,未改造信息!$A$2:$AQ$1002,COLUMN(B202),0))</f>
        <v>U</v>
      </c>
      <c r="C203" s="442" t="str">
        <f>IF($H203="已改造",VLOOKUP($A203+1000,改造信息!$A$2:$AQ$1002,COLUMN(C202),0),VLOOKUP($A203,未改造信息!$A$2:$AQ$1002,COLUMN(C202),0))</f>
        <v>战列舰</v>
      </c>
      <c r="D203" s="442">
        <f>IF($H203="已改造",VLOOKUP($A203+1000,改造信息!$A$2:$AQ$1002,COLUMN(D202),0),VLOOKUP($A203,未改造信息!$A$2:$AQ$1002,COLUMN(D202),0))</f>
        <v>6</v>
      </c>
      <c r="E203" s="442" t="str">
        <f>IF($H203="已改造",VLOOKUP($A203+1000,改造信息!$A$2:$AQ$1002,COLUMN(E202),0),VLOOKUP($A203,未改造信息!$A$2:$AQ$1002,COLUMN(E202),0))</f>
        <v>密苏里</v>
      </c>
      <c r="F203" s="442" t="str">
        <f>VLOOKUP(A203,未改造信息!$A$2:$F$1000,COLUMN(F202),0)</f>
        <v>未拥有</v>
      </c>
      <c r="H203" s="442" t="str">
        <f>IF(COUNTIF(改造信息!$A$2:$A$196,A203+1000),IF(VLOOKUP(A203+1000,改造信息!$A$2:$F$502,6,0)="已拥有","已改造","尚未改造"),"未开放改造")</f>
        <v>尚未改造</v>
      </c>
      <c r="I203" s="442" t="str">
        <f t="shared" si="3"/>
        <v>E6 可建造</v>
      </c>
      <c r="J203" s="445" t="s">
        <v>92</v>
      </c>
      <c r="K203" s="442" t="str">
        <f>IF($H203="已改造",VLOOKUP($A203+1000,改造信息!$A$2:$AQ$1002,COLUMN(K202)-4,0),VLOOKUP($A203,未改造信息!$A$2:$AQ$1002,COLUMN(K202)-4,0))</f>
        <v>主力舰</v>
      </c>
      <c r="L203" s="442" t="str">
        <f>IF($H203="已改造",VLOOKUP($A203+1000,改造信息!$A$2:$AQ$1002,COLUMN(L202)-4,0),VLOOKUP($A203,未改造信息!$A$2:$AQ$1002,COLUMN(L202)-4,0))</f>
        <v>大型舰</v>
      </c>
      <c r="M203" s="442">
        <f>IF($H203="已改造",VLOOKUP($A203+1000,改造信息!$A$2:$AQ$1002,COLUMN(M202)-4,0),VLOOKUP($A203,未改造信息!$A$2:$AQ$1002,COLUMN(M202)-4,0))</f>
        <v>6</v>
      </c>
      <c r="N203" s="442">
        <f>IF($H203="已改造",VLOOKUP($A203+1000,改造信息!$A$2:$AQ$1002,COLUMN(N202)-4,0),VLOOKUP($A203,未改造信息!$A$2:$AQ$1002,COLUMN(N202)-4,0))</f>
        <v>6</v>
      </c>
      <c r="O203" s="442">
        <f>IF($H203="已改造",VLOOKUP($A203+1000,改造信息!$A$2:$AQ$1002,COLUMN(O202)-4,0),VLOOKUP($A203,未改造信息!$A$2:$AQ$1002,COLUMN(O202)-4,0))</f>
        <v>84</v>
      </c>
      <c r="P203" s="442">
        <f>IF($H203="已改造",VLOOKUP($A203+1000,改造信息!$A$2:$AQ$1002,COLUMN(P202)-4,0),VLOOKUP($A203,未改造信息!$A$2:$AQ$1002,COLUMN(P202)-4,0))</f>
        <v>0</v>
      </c>
      <c r="Q203" s="442">
        <f>IF($H203="已改造",VLOOKUP($A203+1000,改造信息!$A$2:$AQ$1002,COLUMN(Q202)-4,0),VLOOKUP($A203,未改造信息!$A$2:$AQ$1002,COLUMN(Q202)-4,0))</f>
        <v>116</v>
      </c>
      <c r="R203" s="442">
        <f>IF($H203="已改造",VLOOKUP($A203+1000,改造信息!$A$2:$AQ$1002,COLUMN(R202)-4,0),VLOOKUP($A203,未改造信息!$A$2:$AQ$1002,COLUMN(R202)-4,0))</f>
        <v>102</v>
      </c>
      <c r="S203" s="442">
        <f>IF($H203="已改造",VLOOKUP($A203+1000,改造信息!$A$2:$AQ$1002,COLUMN(S202)-4,0),VLOOKUP($A203,未改造信息!$A$2:$AQ$1002,COLUMN(S202)-4,0))</f>
        <v>0</v>
      </c>
      <c r="T203" s="442">
        <f>IF($H203="已改造",VLOOKUP($A203+1000,改造信息!$A$2:$AQ$1002,COLUMN(T202)-4,0),VLOOKUP($A203,未改造信息!$A$2:$AQ$1002,COLUMN(T202)-4,0))</f>
        <v>108</v>
      </c>
      <c r="U203" s="442">
        <f>IF($H203="已改造",VLOOKUP($A203+1000,改造信息!$A$2:$AQ$1002,COLUMN(U202)-4,0),VLOOKUP($A203,未改造信息!$A$2:$AQ$1002,COLUMN(U202)-4,0))</f>
        <v>0</v>
      </c>
      <c r="V203" s="442">
        <f>IF($H203="已改造",VLOOKUP($A203+1000,改造信息!$A$2:$AQ$1002,COLUMN(V202)-4,0),VLOOKUP($A203,未改造信息!$A$2:$AQ$1002,COLUMN(V202)-4,0))</f>
        <v>47</v>
      </c>
      <c r="W203" s="442">
        <f>IF($H203="已改造",VLOOKUP($A203+1000,改造信息!$A$2:$AQ$1002,COLUMN(W202)-4,0),VLOOKUP($A203,未改造信息!$A$2:$AQ$1002,COLUMN(W202)-4,0))</f>
        <v>52</v>
      </c>
      <c r="X203" s="442">
        <f>IF($H203="已改造",VLOOKUP($A203+1000,改造信息!$A$2:$AQ$1002,COLUMN(X202)-4,0),VLOOKUP($A203,未改造信息!$A$2:$AQ$1002,COLUMN(X202)-4,0))</f>
        <v>102</v>
      </c>
      <c r="Y203" s="442">
        <f>IF($H203="已改造",VLOOKUP($A203+1000,改造信息!$A$2:$AQ$1002,COLUMN(Y202)-4,0),VLOOKUP($A203,未改造信息!$A$2:$AQ$1002,COLUMN(Y202)-4,0))</f>
        <v>24</v>
      </c>
      <c r="Z203" s="442">
        <f>IF($H203="已改造",VLOOKUP($A203+1000,改造信息!$A$2:$AQ$1002,COLUMN(Z202)-4,0),VLOOKUP($A203,未改造信息!$A$2:$AQ$1002,COLUMN(Z202)-4,0))</f>
        <v>33</v>
      </c>
      <c r="AA203" s="442" t="str">
        <f>IF($H203="已改造",VLOOKUP($A203+1000,改造信息!$A$2:$AQ$1002,COLUMN(AA202)-4,0),VLOOKUP($A203,未改造信息!$A$2:$AQ$1002,COLUMN(AA202)-4,0))</f>
        <v>长</v>
      </c>
      <c r="AB203" s="442" t="str">
        <f>IF($H203="已改造",VLOOKUP($A203+1000,改造信息!$A$2:$AQ$1002,COLUMN(AB202)-4,0),VLOOKUP($A203,未改造信息!$A$2:$AQ$1002,COLUMN(AB202)-4,0))</f>
        <v>[3,3,3,3]</v>
      </c>
      <c r="AC203" s="442">
        <f>IF($H203="已改造",VLOOKUP($A203+1000,改造信息!$A$2:$AQ$1002,COLUMN(AC202)-4,0),VLOOKUP($A203,未改造信息!$A$2:$AQ$1002,COLUMN(AC202)-4,0))</f>
        <v>12</v>
      </c>
      <c r="AD203" s="442">
        <f>IF($H203="已改造",VLOOKUP($A203+1000,改造信息!$A$2:$AQ$1002,COLUMN(AD202)-4,0),VLOOKUP($A203,未改造信息!$A$2:$AQ$1002,COLUMN(AD202)-4,0))</f>
        <v>4</v>
      </c>
      <c r="AE203" s="446" t="str">
        <f>IF($H203="已改造",VLOOKUP($A203+1000,改造信息!$A$2:$AQ$1002,COLUMN(AE202)-4,0),VLOOKUP($A203,未改造信息!$A$2:$AQ$1002,COLUMN(AE202)-4,0))</f>
        <v>早期型U国三联16英寸炮（MK7）|先进型火控雷达|改良型动力系统</v>
      </c>
      <c r="AF203" s="445" t="s">
        <v>92</v>
      </c>
      <c r="AG203" s="445" t="s">
        <v>92</v>
      </c>
      <c r="AH203" s="442">
        <f>IF($H203="已改造",VLOOKUP($A203+1000,改造信息!$A$2:$AQ$1002,COLUMN(AH202)-6,0),VLOOKUP($A203,未改造信息!$A$2:$AQ$1002,COLUMN(AH202)-6,0))</f>
        <v>135</v>
      </c>
      <c r="AI203" s="442">
        <f>IF($H203="已改造",VLOOKUP($A203+1000,改造信息!$A$2:$AQ$1002,COLUMN(AI202)-6,0),VLOOKUP($A203,未改造信息!$A$2:$AQ$1002,COLUMN(AI202)-6,0))</f>
        <v>175</v>
      </c>
      <c r="AJ203" s="442">
        <f>IF($H203="已改造",VLOOKUP($A203+1000,改造信息!$A$2:$AQ$1002,COLUMN(AJ202)-6,0),VLOOKUP($A203,未改造信息!$A$2:$AQ$1002,COLUMN(AJ202)-6,0))</f>
        <v>4.8</v>
      </c>
      <c r="AK203" s="442">
        <f>IF($H203="已改造",VLOOKUP($A203+1000,改造信息!$A$2:$AQ$1002,COLUMN(AK202)-6,0),VLOOKUP($A203,未改造信息!$A$2:$AQ$1002,COLUMN(AK202)-6,0))</f>
        <v>9</v>
      </c>
      <c r="AL203" s="442">
        <f>IF($H203="已改造",VLOOKUP($A203+1000,改造信息!$A$2:$AQ$1002,COLUMN(AL202)-6,0),VLOOKUP($A203,未改造信息!$A$2:$AQ$1002,COLUMN(AL202)-6,0))</f>
        <v>0.8</v>
      </c>
      <c r="AM203" s="445" t="s">
        <v>92</v>
      </c>
      <c r="AN203" s="445" t="s">
        <v>92</v>
      </c>
      <c r="AO203" s="442">
        <f>IF($H203="已改造",VLOOKUP($A203+1000,改造信息!$A$2:$AQ$1002,COLUMN(AO202)-8,0),VLOOKUP($A203,未改造信息!$A$2:$AQ$1002,COLUMN(AO202)-8,0))</f>
        <v>50</v>
      </c>
      <c r="AP203" s="442">
        <f>IF($H203="已改造",VLOOKUP($A203+1000,改造信息!$A$2:$AQ$1002,COLUMN(AP202)-8,0),VLOOKUP($A203,未改造信息!$A$2:$AQ$1002,COLUMN(AP202)-8,0))</f>
        <v>60</v>
      </c>
      <c r="AQ203" s="442">
        <f>IF($H203="已改造",VLOOKUP($A203+1000,改造信息!$A$2:$AQ$1002,COLUMN(AQ202)-8,0),VLOOKUP($A203,未改造信息!$A$2:$AQ$1002,COLUMN(AQ202)-8,0))</f>
        <v>60</v>
      </c>
      <c r="AR203" s="442">
        <f>IF($H203="已改造",VLOOKUP($A203+1000,改造信息!$A$2:$AQ$1002,COLUMN(AR202)-8,0),VLOOKUP($A203,未改造信息!$A$2:$AQ$1002,COLUMN(AR202)-8,0))</f>
        <v>0</v>
      </c>
      <c r="AS203" s="442">
        <f>IF($H203="已改造",VLOOKUP($A203+1000,改造信息!$A$2:$AQ$1002,COLUMN(AS202)-8,0),VLOOKUP($A203,未改造信息!$A$2:$AQ$1002,COLUMN(AS202)-8,0))</f>
        <v>91</v>
      </c>
      <c r="AT203" s="442">
        <f>IF($H203="已改造",VLOOKUP($A203+1000,改造信息!$A$2:$AQ$1002,COLUMN(AT202)-8,0),VLOOKUP($A203,未改造信息!$A$2:$AQ$1002,COLUMN(AT202)-8,0))</f>
        <v>0</v>
      </c>
      <c r="AU203" s="442">
        <f>IF($H203="已改造",VLOOKUP($A203+1000,改造信息!$A$2:$AQ$1002,COLUMN(AU202)-8,0),VLOOKUP($A203,未改造信息!$A$2:$AQ$1002,COLUMN(AU202)-8,0))</f>
        <v>82</v>
      </c>
      <c r="AV203" s="442">
        <f>IF($H203="已改造",VLOOKUP($A203+1000,改造信息!$A$2:$AQ$1002,COLUMN(AV202)-8,0),VLOOKUP($A203,未改造信息!$A$2:$AQ$1002,COLUMN(AV202)-8,0))</f>
        <v>86</v>
      </c>
      <c r="AW203" s="445" t="s">
        <v>92</v>
      </c>
      <c r="AX203" s="445" t="s">
        <v>92</v>
      </c>
      <c r="AY203" s="442" t="str">
        <f>IF($H203="已改造",VLOOKUP($A203+1000,改造信息!$A$2:$AQ$1002,COLUMN(AY202)-10,0),VLOOKUP($A203,未改造信息!$A$2:$AQ$1002,COLUMN(AY202)-10,0))</f>
        <v>决胜之兵</v>
      </c>
      <c r="AZ203" s="442">
        <f>IF($H203="已改造",VLOOKUP($A203+1000,改造信息!$A$2:$AQ$1002,COLUMN(AZ202)-10,0),VLOOKUP($A203,未改造信息!$A$2:$AQ$1002,COLUMN(AZ202)-10,0))</f>
        <v>0</v>
      </c>
      <c r="BA203" s="445" t="s">
        <v>92</v>
      </c>
      <c r="BB203" s="445" t="s">
        <v>92</v>
      </c>
      <c r="BC203" s="442" t="str">
        <f>IF($H203="尚未改造",VLOOKUP($A203,未改造信息!$A$2:$AQ$1002,COLUMN(BC202)-12,0),"0")</f>
        <v>等级91|战列核心20|油600|弹1200|钢1700|铝500</v>
      </c>
      <c r="BD203" s="450">
        <f>VLOOKUP($A203,未改造信息!$A$2:$BA$1002,COLUMN(BD202)-12,0)</f>
        <v>0.260416666666667</v>
      </c>
      <c r="BE203" s="442" t="s">
        <v>106</v>
      </c>
      <c r="BF203" s="445" t="s">
        <v>92</v>
      </c>
      <c r="BG203" s="445" t="s">
        <v>92</v>
      </c>
      <c r="BH203" s="442"/>
      <c r="BI203" s="450"/>
      <c r="BK203" s="442"/>
      <c r="BL203" s="450"/>
      <c r="BN203" s="442"/>
      <c r="BO203" s="450"/>
      <c r="BQ203" s="445" t="s">
        <v>92</v>
      </c>
      <c r="BR203" s="442"/>
      <c r="BS203" s="442"/>
      <c r="BT203" s="442"/>
      <c r="BU203" s="442"/>
      <c r="BV203" s="442"/>
    </row>
    <row r="204" spans="1:74">
      <c r="A204" s="442">
        <v>210</v>
      </c>
      <c r="B204" s="442" t="str">
        <f>IF($H204="已改造",VLOOKUP($A204+1000,改造信息!$A$2:$AQ$1002,COLUMN(B203),0),VLOOKUP($A204,未改造信息!$A$2:$AQ$1002,COLUMN(B203),0))</f>
        <v>U</v>
      </c>
      <c r="C204" s="442" t="str">
        <f>IF($H204="已改造",VLOOKUP($A204+1000,改造信息!$A$2:$AQ$1002,COLUMN(C203),0),VLOOKUP($A204,未改造信息!$A$2:$AQ$1002,COLUMN(C203),0))</f>
        <v>战列舰</v>
      </c>
      <c r="D204" s="442">
        <f>IF($H204="已改造",VLOOKUP($A204+1000,改造信息!$A$2:$AQ$1002,COLUMN(D203),0),VLOOKUP($A204,未改造信息!$A$2:$AQ$1002,COLUMN(D203),0))</f>
        <v>6</v>
      </c>
      <c r="E204" s="442" t="str">
        <f>IF($H204="已改造",VLOOKUP($A204+1000,改造信息!$A$2:$AQ$1002,COLUMN(E203),0),VLOOKUP($A204,未改造信息!$A$2:$AQ$1002,COLUMN(E203),0))</f>
        <v>衣阿华</v>
      </c>
      <c r="F204" s="442" t="str">
        <f>VLOOKUP(A204,未改造信息!$A$2:$F$1000,COLUMN(F203),0)</f>
        <v>未拥有</v>
      </c>
      <c r="H204" s="442" t="str">
        <f>IF(COUNTIF(改造信息!$A$2:$A$196,A204+1000),IF(VLOOKUP(A204+1000,改造信息!$A$2:$F$502,6,0)="已拥有","已改造","尚未改造"),"未开放改造")</f>
        <v>未开放改造</v>
      </c>
      <c r="I204" s="442" t="str">
        <f t="shared" si="3"/>
        <v>可建造</v>
      </c>
      <c r="J204" s="445" t="s">
        <v>92</v>
      </c>
      <c r="K204" s="442" t="str">
        <f>IF($H204="已改造",VLOOKUP($A204+1000,改造信息!$A$2:$AQ$1002,COLUMN(K203)-4,0),VLOOKUP($A204,未改造信息!$A$2:$AQ$1002,COLUMN(K203)-4,0))</f>
        <v>主力舰</v>
      </c>
      <c r="L204" s="442" t="str">
        <f>IF($H204="已改造",VLOOKUP($A204+1000,改造信息!$A$2:$AQ$1002,COLUMN(L203)-4,0),VLOOKUP($A204,未改造信息!$A$2:$AQ$1002,COLUMN(L203)-4,0))</f>
        <v>大型舰</v>
      </c>
      <c r="M204" s="442">
        <f>IF($H204="已改造",VLOOKUP($A204+1000,改造信息!$A$2:$AQ$1002,COLUMN(M203)-4,0),VLOOKUP($A204,未改造信息!$A$2:$AQ$1002,COLUMN(M203)-4,0))</f>
        <v>4</v>
      </c>
      <c r="N204" s="442">
        <f>IF($H204="已改造",VLOOKUP($A204+1000,改造信息!$A$2:$AQ$1002,COLUMN(N203)-4,0),VLOOKUP($A204,未改造信息!$A$2:$AQ$1002,COLUMN(N203)-4,0))</f>
        <v>4</v>
      </c>
      <c r="O204" s="442">
        <f>IF($H204="已改造",VLOOKUP($A204+1000,改造信息!$A$2:$AQ$1002,COLUMN(O203)-4,0),VLOOKUP($A204,未改造信息!$A$2:$AQ$1002,COLUMN(O203)-4,0))</f>
        <v>84</v>
      </c>
      <c r="P204" s="442">
        <f>IF($H204="已改造",VLOOKUP($A204+1000,改造信息!$A$2:$AQ$1002,COLUMN(P203)-4,0),VLOOKUP($A204,未改造信息!$A$2:$AQ$1002,COLUMN(P203)-4,0))</f>
        <v>0</v>
      </c>
      <c r="Q204" s="442">
        <f>IF($H204="已改造",VLOOKUP($A204+1000,改造信息!$A$2:$AQ$1002,COLUMN(Q203)-4,0),VLOOKUP($A204,未改造信息!$A$2:$AQ$1002,COLUMN(Q203)-4,0))</f>
        <v>116</v>
      </c>
      <c r="R204" s="442">
        <f>IF($H204="已改造",VLOOKUP($A204+1000,改造信息!$A$2:$AQ$1002,COLUMN(R203)-4,0),VLOOKUP($A204,未改造信息!$A$2:$AQ$1002,COLUMN(R203)-4,0))</f>
        <v>102</v>
      </c>
      <c r="S204" s="442">
        <f>IF($H204="已改造",VLOOKUP($A204+1000,改造信息!$A$2:$AQ$1002,COLUMN(S203)-4,0),VLOOKUP($A204,未改造信息!$A$2:$AQ$1002,COLUMN(S203)-4,0))</f>
        <v>0</v>
      </c>
      <c r="T204" s="442">
        <f>IF($H204="已改造",VLOOKUP($A204+1000,改造信息!$A$2:$AQ$1002,COLUMN(T203)-4,0),VLOOKUP($A204,未改造信息!$A$2:$AQ$1002,COLUMN(T203)-4,0))</f>
        <v>106</v>
      </c>
      <c r="U204" s="442">
        <f>IF($H204="已改造",VLOOKUP($A204+1000,改造信息!$A$2:$AQ$1002,COLUMN(U203)-4,0),VLOOKUP($A204,未改造信息!$A$2:$AQ$1002,COLUMN(U203)-4,0))</f>
        <v>0</v>
      </c>
      <c r="V204" s="442">
        <f>IF($H204="已改造",VLOOKUP($A204+1000,改造信息!$A$2:$AQ$1002,COLUMN(V203)-4,0),VLOOKUP($A204,未改造信息!$A$2:$AQ$1002,COLUMN(V203)-4,0))</f>
        <v>45</v>
      </c>
      <c r="W204" s="442">
        <f>IF($H204="已改造",VLOOKUP($A204+1000,改造信息!$A$2:$AQ$1002,COLUMN(W203)-4,0),VLOOKUP($A204,未改造信息!$A$2:$AQ$1002,COLUMN(W203)-4,0))</f>
        <v>52</v>
      </c>
      <c r="X204" s="442">
        <f>IF($H204="已改造",VLOOKUP($A204+1000,改造信息!$A$2:$AQ$1002,COLUMN(X203)-4,0),VLOOKUP($A204,未改造信息!$A$2:$AQ$1002,COLUMN(X203)-4,0))</f>
        <v>102</v>
      </c>
      <c r="Y204" s="442">
        <f>IF($H204="已改造",VLOOKUP($A204+1000,改造信息!$A$2:$AQ$1002,COLUMN(Y203)-4,0),VLOOKUP($A204,未改造信息!$A$2:$AQ$1002,COLUMN(Y203)-4,0))</f>
        <v>24</v>
      </c>
      <c r="Z204" s="442">
        <f>IF($H204="已改造",VLOOKUP($A204+1000,改造信息!$A$2:$AQ$1002,COLUMN(Z203)-4,0),VLOOKUP($A204,未改造信息!$A$2:$AQ$1002,COLUMN(Z203)-4,0))</f>
        <v>33</v>
      </c>
      <c r="AA204" s="442" t="str">
        <f>IF($H204="已改造",VLOOKUP($A204+1000,改造信息!$A$2:$AQ$1002,COLUMN(AA203)-4,0),VLOOKUP($A204,未改造信息!$A$2:$AQ$1002,COLUMN(AA203)-4,0))</f>
        <v>长</v>
      </c>
      <c r="AB204" s="442" t="str">
        <f>IF($H204="已改造",VLOOKUP($A204+1000,改造信息!$A$2:$AQ$1002,COLUMN(AB203)-4,0),VLOOKUP($A204,未改造信息!$A$2:$AQ$1002,COLUMN(AB203)-4,0))</f>
        <v>[3,3,3,3]</v>
      </c>
      <c r="AC204" s="442">
        <f>IF($H204="已改造",VLOOKUP($A204+1000,改造信息!$A$2:$AQ$1002,COLUMN(AC203)-4,0),VLOOKUP($A204,未改造信息!$A$2:$AQ$1002,COLUMN(AC203)-4,0))</f>
        <v>12</v>
      </c>
      <c r="AD204" s="442">
        <f>IF($H204="已改造",VLOOKUP($A204+1000,改造信息!$A$2:$AQ$1002,COLUMN(AD203)-4,0),VLOOKUP($A204,未改造信息!$A$2:$AQ$1002,COLUMN(AD203)-4,0))</f>
        <v>4</v>
      </c>
      <c r="AE204" s="446" t="str">
        <f>IF($H204="已改造",VLOOKUP($A204+1000,改造信息!$A$2:$AQ$1002,COLUMN(AE203)-4,0),VLOOKUP($A204,未改造信息!$A$2:$AQ$1002,COLUMN(AE203)-4,0))</f>
        <v>早期型U国三联16英寸炮（MK7）|先进型火控雷达|改良型动力系统</v>
      </c>
      <c r="AF204" s="445" t="s">
        <v>92</v>
      </c>
      <c r="AG204" s="445" t="s">
        <v>92</v>
      </c>
      <c r="AH204" s="442">
        <f>IF($H204="已改造",VLOOKUP($A204+1000,改造信息!$A$2:$AQ$1002,COLUMN(AH203)-6,0),VLOOKUP($A204,未改造信息!$A$2:$AQ$1002,COLUMN(AH203)-6,0))</f>
        <v>135</v>
      </c>
      <c r="AI204" s="442">
        <f>IF($H204="已改造",VLOOKUP($A204+1000,改造信息!$A$2:$AQ$1002,COLUMN(AI203)-6,0),VLOOKUP($A204,未改造信息!$A$2:$AQ$1002,COLUMN(AI203)-6,0))</f>
        <v>175</v>
      </c>
      <c r="AJ204" s="442">
        <f>IF($H204="已改造",VLOOKUP($A204+1000,改造信息!$A$2:$AQ$1002,COLUMN(AJ203)-6,0),VLOOKUP($A204,未改造信息!$A$2:$AQ$1002,COLUMN(AJ203)-6,0))</f>
        <v>4.8</v>
      </c>
      <c r="AK204" s="442">
        <f>IF($H204="已改造",VLOOKUP($A204+1000,改造信息!$A$2:$AQ$1002,COLUMN(AK203)-6,0),VLOOKUP($A204,未改造信息!$A$2:$AQ$1002,COLUMN(AK203)-6,0))</f>
        <v>9</v>
      </c>
      <c r="AL204" s="442">
        <f>IF($H204="已改造",VLOOKUP($A204+1000,改造信息!$A$2:$AQ$1002,COLUMN(AL203)-6,0),VLOOKUP($A204,未改造信息!$A$2:$AQ$1002,COLUMN(AL203)-6,0))</f>
        <v>0.8</v>
      </c>
      <c r="AM204" s="445" t="s">
        <v>92</v>
      </c>
      <c r="AN204" s="445" t="s">
        <v>92</v>
      </c>
      <c r="AO204" s="442">
        <f>IF($H204="已改造",VLOOKUP($A204+1000,改造信息!$A$2:$AQ$1002,COLUMN(AO203)-8,0),VLOOKUP($A204,未改造信息!$A$2:$AQ$1002,COLUMN(AO203)-8,0))</f>
        <v>50</v>
      </c>
      <c r="AP204" s="442">
        <f>IF($H204="已改造",VLOOKUP($A204+1000,改造信息!$A$2:$AQ$1002,COLUMN(AP203)-8,0),VLOOKUP($A204,未改造信息!$A$2:$AQ$1002,COLUMN(AP203)-8,0))</f>
        <v>60</v>
      </c>
      <c r="AQ204" s="442">
        <f>IF($H204="已改造",VLOOKUP($A204+1000,改造信息!$A$2:$AQ$1002,COLUMN(AQ203)-8,0),VLOOKUP($A204,未改造信息!$A$2:$AQ$1002,COLUMN(AQ203)-8,0))</f>
        <v>60</v>
      </c>
      <c r="AR204" s="442">
        <f>IF($H204="已改造",VLOOKUP($A204+1000,改造信息!$A$2:$AQ$1002,COLUMN(AR203)-8,0),VLOOKUP($A204,未改造信息!$A$2:$AQ$1002,COLUMN(AR203)-8,0))</f>
        <v>0</v>
      </c>
      <c r="AS204" s="442">
        <f>IF($H204="已改造",VLOOKUP($A204+1000,改造信息!$A$2:$AQ$1002,COLUMN(AS203)-8,0),VLOOKUP($A204,未改造信息!$A$2:$AQ$1002,COLUMN(AS203)-8,0))</f>
        <v>91</v>
      </c>
      <c r="AT204" s="442">
        <f>IF($H204="已改造",VLOOKUP($A204+1000,改造信息!$A$2:$AQ$1002,COLUMN(AT203)-8,0),VLOOKUP($A204,未改造信息!$A$2:$AQ$1002,COLUMN(AT203)-8,0))</f>
        <v>0</v>
      </c>
      <c r="AU204" s="442">
        <f>IF($H204="已改造",VLOOKUP($A204+1000,改造信息!$A$2:$AQ$1002,COLUMN(AU203)-8,0),VLOOKUP($A204,未改造信息!$A$2:$AQ$1002,COLUMN(AU203)-8,0))</f>
        <v>82</v>
      </c>
      <c r="AV204" s="442">
        <f>IF($H204="已改造",VLOOKUP($A204+1000,改造信息!$A$2:$AQ$1002,COLUMN(AV203)-8,0),VLOOKUP($A204,未改造信息!$A$2:$AQ$1002,COLUMN(AV203)-8,0))</f>
        <v>83</v>
      </c>
      <c r="AW204" s="445" t="s">
        <v>92</v>
      </c>
      <c r="AX204" s="445" t="s">
        <v>92</v>
      </c>
      <c r="AY204" s="442" t="str">
        <f>IF($H204="已改造",VLOOKUP($A204+1000,改造信息!$A$2:$AQ$1002,COLUMN(AY203)-10,0),VLOOKUP($A204,未改造信息!$A$2:$AQ$1002,COLUMN(AY203)-10,0))</f>
        <v>止战之戈</v>
      </c>
      <c r="AZ204" s="442">
        <f>IF($H204="已改造",VLOOKUP($A204+1000,改造信息!$A$2:$AQ$1002,COLUMN(AZ203)-10,0),VLOOKUP($A204,未改造信息!$A$2:$AQ$1002,COLUMN(AZ203)-10,0))</f>
        <v>0</v>
      </c>
      <c r="BA204" s="445" t="s">
        <v>92</v>
      </c>
      <c r="BB204" s="445" t="s">
        <v>92</v>
      </c>
      <c r="BC204" s="442" t="str">
        <f>IF($H204="尚未改造",VLOOKUP($A204,未改造信息!$A$2:$AQ$1002,COLUMN(BC203)-12,0),"0")</f>
        <v>0</v>
      </c>
      <c r="BD204" s="450">
        <f>VLOOKUP($A204,未改造信息!$A$2:$BA$1002,COLUMN(BD203)-12,0)</f>
        <v>0.260416666666667</v>
      </c>
      <c r="BE204" s="442" t="s">
        <v>103</v>
      </c>
      <c r="BF204" s="445" t="s">
        <v>92</v>
      </c>
      <c r="BG204" s="445" t="s">
        <v>92</v>
      </c>
      <c r="BH204" s="442"/>
      <c r="BI204" s="450"/>
      <c r="BK204" s="442"/>
      <c r="BL204" s="450"/>
      <c r="BN204" s="442"/>
      <c r="BO204" s="450"/>
      <c r="BQ204" s="445" t="s">
        <v>92</v>
      </c>
      <c r="BR204" s="442"/>
      <c r="BS204" s="442"/>
      <c r="BT204" s="442"/>
      <c r="BU204" s="442"/>
      <c r="BV204" s="442"/>
    </row>
    <row r="205" spans="1:74">
      <c r="A205" s="442">
        <v>211</v>
      </c>
      <c r="B205" s="442" t="str">
        <f>IF($H205="已改造",VLOOKUP($A205+1000,改造信息!$A$2:$AQ$1002,COLUMN(B204),0),VLOOKUP($A205,未改造信息!$A$2:$AQ$1002,COLUMN(B204),0))</f>
        <v>I</v>
      </c>
      <c r="C205" s="442" t="str">
        <f>IF($H205="已改造",VLOOKUP($A205+1000,改造信息!$A$2:$AQ$1002,COLUMN(C204),0),VLOOKUP($A205,未改造信息!$A$2:$AQ$1002,COLUMN(C204),0))</f>
        <v>战列舰</v>
      </c>
      <c r="D205" s="442">
        <f>IF($H205="已改造",VLOOKUP($A205+1000,改造信息!$A$2:$AQ$1002,COLUMN(D204),0),VLOOKUP($A205,未改造信息!$A$2:$AQ$1002,COLUMN(D204),0))</f>
        <v>5</v>
      </c>
      <c r="E205" s="442" t="str">
        <f>IF($H205="已改造",VLOOKUP($A205+1000,改造信息!$A$2:$AQ$1002,COLUMN(E204),0),VLOOKUP($A205,未改造信息!$A$2:$AQ$1002,COLUMN(E204),0))</f>
        <v>卡约•杜伊里奥</v>
      </c>
      <c r="F205" s="442" t="str">
        <f>VLOOKUP(A205,未改造信息!$A$2:$F$1000,COLUMN(F204),0)</f>
        <v>未拥有</v>
      </c>
      <c r="H205" s="442" t="str">
        <f>IF(COUNTIF(改造信息!$A$2:$A$196,A205+1000),IF(VLOOKUP(A205+1000,改造信息!$A$2:$F$502,6,0)="已拥有","已改造","尚未改造"),"未开放改造")</f>
        <v>尚未改造</v>
      </c>
      <c r="I205" s="442" t="str">
        <f t="shared" si="3"/>
        <v>E5 不推荐打捞获取</v>
      </c>
      <c r="J205" s="445" t="s">
        <v>92</v>
      </c>
      <c r="K205" s="442" t="str">
        <f>IF($H205="已改造",VLOOKUP($A205+1000,改造信息!$A$2:$AQ$1002,COLUMN(K204)-4,0),VLOOKUP($A205,未改造信息!$A$2:$AQ$1002,COLUMN(K204)-4,0))</f>
        <v>主力舰</v>
      </c>
      <c r="L205" s="442" t="str">
        <f>IF($H205="已改造",VLOOKUP($A205+1000,改造信息!$A$2:$AQ$1002,COLUMN(L204)-4,0),VLOOKUP($A205,未改造信息!$A$2:$AQ$1002,COLUMN(L204)-4,0))</f>
        <v>大型舰</v>
      </c>
      <c r="M205" s="442">
        <f>IF($H205="已改造",VLOOKUP($A205+1000,改造信息!$A$2:$AQ$1002,COLUMN(M204)-4,0),VLOOKUP($A205,未改造信息!$A$2:$AQ$1002,COLUMN(M204)-4,0))</f>
        <v>2</v>
      </c>
      <c r="N205" s="442">
        <f>IF($H205="已改造",VLOOKUP($A205+1000,改造信息!$A$2:$AQ$1002,COLUMN(N204)-4,0),VLOOKUP($A205,未改造信息!$A$2:$AQ$1002,COLUMN(N204)-4,0))</f>
        <v>2</v>
      </c>
      <c r="O205" s="442">
        <f>IF($H205="已改造",VLOOKUP($A205+1000,改造信息!$A$2:$AQ$1002,COLUMN(O204)-4,0),VLOOKUP($A205,未改造信息!$A$2:$AQ$1002,COLUMN(O204)-4,0))</f>
        <v>54</v>
      </c>
      <c r="P205" s="442">
        <f>IF($H205="已改造",VLOOKUP($A205+1000,改造信息!$A$2:$AQ$1002,COLUMN(P204)-4,0),VLOOKUP($A205,未改造信息!$A$2:$AQ$1002,COLUMN(P204)-4,0))</f>
        <v>2</v>
      </c>
      <c r="Q205" s="442">
        <f>IF($H205="已改造",VLOOKUP($A205+1000,改造信息!$A$2:$AQ$1002,COLUMN(Q204)-4,0),VLOOKUP($A205,未改造信息!$A$2:$AQ$1002,COLUMN(Q204)-4,0))</f>
        <v>79</v>
      </c>
      <c r="R205" s="442">
        <f>IF($H205="已改造",VLOOKUP($A205+1000,改造信息!$A$2:$AQ$1002,COLUMN(R204)-4,0),VLOOKUP($A205,未改造信息!$A$2:$AQ$1002,COLUMN(R204)-4,0))</f>
        <v>79</v>
      </c>
      <c r="S205" s="442">
        <f>IF($H205="已改造",VLOOKUP($A205+1000,改造信息!$A$2:$AQ$1002,COLUMN(S204)-4,0),VLOOKUP($A205,未改造信息!$A$2:$AQ$1002,COLUMN(S204)-4,0))</f>
        <v>0</v>
      </c>
      <c r="T205" s="442">
        <f>IF($H205="已改造",VLOOKUP($A205+1000,改造信息!$A$2:$AQ$1002,COLUMN(T204)-4,0),VLOOKUP($A205,未改造信息!$A$2:$AQ$1002,COLUMN(T204)-4,0))</f>
        <v>48</v>
      </c>
      <c r="U205" s="442">
        <f>IF($H205="已改造",VLOOKUP($A205+1000,改造信息!$A$2:$AQ$1002,COLUMN(U204)-4,0),VLOOKUP($A205,未改造信息!$A$2:$AQ$1002,COLUMN(U204)-4,0))</f>
        <v>0</v>
      </c>
      <c r="V205" s="442">
        <f>IF($H205="已改造",VLOOKUP($A205+1000,改造信息!$A$2:$AQ$1002,COLUMN(V204)-4,0),VLOOKUP($A205,未改造信息!$A$2:$AQ$1002,COLUMN(V204)-4,0))</f>
        <v>37</v>
      </c>
      <c r="W205" s="442">
        <f>IF($H205="已改造",VLOOKUP($A205+1000,改造信息!$A$2:$AQ$1002,COLUMN(W204)-4,0),VLOOKUP($A205,未改造信息!$A$2:$AQ$1002,COLUMN(W204)-4,0))</f>
        <v>44</v>
      </c>
      <c r="X205" s="442">
        <f>IF($H205="已改造",VLOOKUP($A205+1000,改造信息!$A$2:$AQ$1002,COLUMN(X204)-4,0),VLOOKUP($A205,未改造信息!$A$2:$AQ$1002,COLUMN(X204)-4,0))</f>
        <v>96</v>
      </c>
      <c r="Y205" s="442">
        <f>IF($H205="已改造",VLOOKUP($A205+1000,改造信息!$A$2:$AQ$1002,COLUMN(Y204)-4,0),VLOOKUP($A205,未改造信息!$A$2:$AQ$1002,COLUMN(Y204)-4,0))</f>
        <v>10</v>
      </c>
      <c r="Z205" s="442">
        <f>IF($H205="已改造",VLOOKUP($A205+1000,改造信息!$A$2:$AQ$1002,COLUMN(Z204)-4,0),VLOOKUP($A205,未改造信息!$A$2:$AQ$1002,COLUMN(Z204)-4,0))</f>
        <v>22</v>
      </c>
      <c r="AA205" s="442" t="str">
        <f>IF($H205="已改造",VLOOKUP($A205+1000,改造信息!$A$2:$AQ$1002,COLUMN(AA204)-4,0),VLOOKUP($A205,未改造信息!$A$2:$AQ$1002,COLUMN(AA204)-4,0))</f>
        <v>长</v>
      </c>
      <c r="AB205" s="442" t="str">
        <f>IF($H205="已改造",VLOOKUP($A205+1000,改造信息!$A$2:$AQ$1002,COLUMN(AB204)-4,0),VLOOKUP($A205,未改造信息!$A$2:$AQ$1002,COLUMN(AB204)-4,0))</f>
        <v>[3,3,3,3]</v>
      </c>
      <c r="AC205" s="442">
        <f>IF($H205="已改造",VLOOKUP($A205+1000,改造信息!$A$2:$AQ$1002,COLUMN(AC204)-4,0),VLOOKUP($A205,未改造信息!$A$2:$AQ$1002,COLUMN(AC204)-4,0))</f>
        <v>12</v>
      </c>
      <c r="AD205" s="442">
        <f>IF($H205="已改造",VLOOKUP($A205+1000,改造信息!$A$2:$AQ$1002,COLUMN(AD204)-4,0),VLOOKUP($A205,未改造信息!$A$2:$AQ$1002,COLUMN(AD204)-4,0))</f>
        <v>4</v>
      </c>
      <c r="AE205" s="446" t="str">
        <f>IF($H205="已改造",VLOOKUP($A205+1000,改造信息!$A$2:$AQ$1002,COLUMN(AE204)-4,0),VLOOKUP($A205,未改造信息!$A$2:$AQ$1002,COLUMN(AE204)-4,0))</f>
        <v>I国三联305毫米炮</v>
      </c>
      <c r="AF205" s="445" t="s">
        <v>92</v>
      </c>
      <c r="AG205" s="445" t="s">
        <v>92</v>
      </c>
      <c r="AH205" s="442">
        <f>IF($H205="已改造",VLOOKUP($A205+1000,改造信息!$A$2:$AQ$1002,COLUMN(AH204)-6,0),VLOOKUP($A205,未改造信息!$A$2:$AQ$1002,COLUMN(AH204)-6,0))</f>
        <v>70</v>
      </c>
      <c r="AI205" s="442">
        <f>IF($H205="已改造",VLOOKUP($A205+1000,改造信息!$A$2:$AQ$1002,COLUMN(AI204)-6,0),VLOOKUP($A205,未改造信息!$A$2:$AQ$1002,COLUMN(AI204)-6,0))</f>
        <v>110</v>
      </c>
      <c r="AJ205" s="442">
        <f>IF($H205="已改造",VLOOKUP($A205+1000,改造信息!$A$2:$AQ$1002,COLUMN(AJ204)-6,0),VLOOKUP($A205,未改造信息!$A$2:$AQ$1002,COLUMN(AJ204)-6,0))</f>
        <v>2.25</v>
      </c>
      <c r="AK205" s="442">
        <f>IF($H205="已改造",VLOOKUP($A205+1000,改造信息!$A$2:$AQ$1002,COLUMN(AK204)-6,0),VLOOKUP($A205,未改造信息!$A$2:$AQ$1002,COLUMN(AK204)-6,0))</f>
        <v>4.55</v>
      </c>
      <c r="AL205" s="442">
        <f>IF($H205="已改造",VLOOKUP($A205+1000,改造信息!$A$2:$AQ$1002,COLUMN(AL204)-6,0),VLOOKUP($A205,未改造信息!$A$2:$AQ$1002,COLUMN(AL204)-6,0))</f>
        <v>1</v>
      </c>
      <c r="AM205" s="445" t="s">
        <v>92</v>
      </c>
      <c r="AN205" s="445" t="s">
        <v>92</v>
      </c>
      <c r="AO205" s="442">
        <f>IF($H205="已改造",VLOOKUP($A205+1000,改造信息!$A$2:$AQ$1002,COLUMN(AO204)-8,0),VLOOKUP($A205,未改造信息!$A$2:$AQ$1002,COLUMN(AO204)-8,0))</f>
        <v>50</v>
      </c>
      <c r="AP205" s="442">
        <f>IF($H205="已改造",VLOOKUP($A205+1000,改造信息!$A$2:$AQ$1002,COLUMN(AP204)-8,0),VLOOKUP($A205,未改造信息!$A$2:$AQ$1002,COLUMN(AP204)-8,0))</f>
        <v>60</v>
      </c>
      <c r="AQ205" s="442">
        <f>IF($H205="已改造",VLOOKUP($A205+1000,改造信息!$A$2:$AQ$1002,COLUMN(AQ204)-8,0),VLOOKUP($A205,未改造信息!$A$2:$AQ$1002,COLUMN(AQ204)-8,0))</f>
        <v>60</v>
      </c>
      <c r="AR205" s="442">
        <f>IF($H205="已改造",VLOOKUP($A205+1000,改造信息!$A$2:$AQ$1002,COLUMN(AR204)-8,0),VLOOKUP($A205,未改造信息!$A$2:$AQ$1002,COLUMN(AR204)-8,0))</f>
        <v>0</v>
      </c>
      <c r="AS205" s="442">
        <f>IF($H205="已改造",VLOOKUP($A205+1000,改造信息!$A$2:$AQ$1002,COLUMN(AS204)-8,0),VLOOKUP($A205,未改造信息!$A$2:$AQ$1002,COLUMN(AS204)-8,0))</f>
        <v>59</v>
      </c>
      <c r="AT205" s="442">
        <f>IF($H205="已改造",VLOOKUP($A205+1000,改造信息!$A$2:$AQ$1002,COLUMN(AT204)-8,0),VLOOKUP($A205,未改造信息!$A$2:$AQ$1002,COLUMN(AT204)-8,0))</f>
        <v>0</v>
      </c>
      <c r="AU205" s="442">
        <f>IF($H205="已改造",VLOOKUP($A205+1000,改造信息!$A$2:$AQ$1002,COLUMN(AU204)-8,0),VLOOKUP($A205,未改造信息!$A$2:$AQ$1002,COLUMN(AU204)-8,0))</f>
        <v>59</v>
      </c>
      <c r="AV205" s="442">
        <f>IF($H205="已改造",VLOOKUP($A205+1000,改造信息!$A$2:$AQ$1002,COLUMN(AV204)-8,0),VLOOKUP($A205,未改造信息!$A$2:$AQ$1002,COLUMN(AV204)-8,0))</f>
        <v>9</v>
      </c>
      <c r="AW205" s="445" t="s">
        <v>92</v>
      </c>
      <c r="AX205" s="445" t="s">
        <v>92</v>
      </c>
      <c r="AY205" s="442">
        <f>IF($H205="已改造",VLOOKUP($A205+1000,改造信息!$A$2:$AQ$1002,COLUMN(AY204)-10,0),VLOOKUP($A205,未改造信息!$A$2:$AQ$1002,COLUMN(AY204)-10,0))</f>
        <v>0</v>
      </c>
      <c r="AZ205" s="442">
        <f>IF($H205="已改造",VLOOKUP($A205+1000,改造信息!$A$2:$AQ$1002,COLUMN(AZ204)-10,0),VLOOKUP($A205,未改造信息!$A$2:$AQ$1002,COLUMN(AZ204)-10,0))</f>
        <v>0</v>
      </c>
      <c r="BA205" s="445" t="s">
        <v>92</v>
      </c>
      <c r="BB205" s="445" t="s">
        <v>92</v>
      </c>
      <c r="BC205" s="442" t="str">
        <f>IF($H205="尚未改造",VLOOKUP($A205,未改造信息!$A$2:$AQ$1002,COLUMN(BC204)-12,0),"0")</f>
        <v>等级60|战列核心12|油1200|弹1200|钢1200|铝100</v>
      </c>
      <c r="BD205" s="442">
        <f>VLOOKUP($A205,未改造信息!$A$2:$BA$1002,COLUMN(BD204)-12,0)</f>
        <v>0</v>
      </c>
      <c r="BE205" s="442" t="s">
        <v>95</v>
      </c>
      <c r="BF205" s="445" t="s">
        <v>92</v>
      </c>
      <c r="BG205" s="445" t="s">
        <v>92</v>
      </c>
      <c r="BH205" s="442"/>
      <c r="BI205" s="442"/>
      <c r="BK205" s="442"/>
      <c r="BL205" s="442"/>
      <c r="BN205" s="442"/>
      <c r="BO205" s="442"/>
      <c r="BQ205" s="445" t="s">
        <v>92</v>
      </c>
      <c r="BR205" s="442"/>
      <c r="BS205" s="442"/>
      <c r="BT205" s="442"/>
      <c r="BU205" s="442"/>
      <c r="BV205" s="442"/>
    </row>
    <row r="206" spans="1:74">
      <c r="A206" s="442">
        <v>213</v>
      </c>
      <c r="B206" s="442" t="str">
        <f>IF($H206="已改造",VLOOKUP($A206+1000,改造信息!$A$2:$AQ$1002,COLUMN(B205),0),VLOOKUP($A206,未改造信息!$A$2:$AQ$1002,COLUMN(B205),0))</f>
        <v>I</v>
      </c>
      <c r="C206" s="442" t="str">
        <f>IF($H206="已改造",VLOOKUP($A206+1000,改造信息!$A$2:$AQ$1002,COLUMN(C205),0),VLOOKUP($A206,未改造信息!$A$2:$AQ$1002,COLUMN(C205),0))</f>
        <v>战列舰</v>
      </c>
      <c r="D206" s="442">
        <f>IF($H206="已改造",VLOOKUP($A206+1000,改造信息!$A$2:$AQ$1002,COLUMN(D205),0),VLOOKUP($A206,未改造信息!$A$2:$AQ$1002,COLUMN(D205),0))</f>
        <v>5</v>
      </c>
      <c r="E206" s="442" t="str">
        <f>IF($H206="已改造",VLOOKUP($A206+1000,改造信息!$A$2:$AQ$1002,COLUMN(E205),0),VLOOKUP($A206,未改造信息!$A$2:$AQ$1002,COLUMN(E205),0))</f>
        <v>罗马</v>
      </c>
      <c r="F206" s="442" t="str">
        <f>VLOOKUP(A206,未改造信息!$A$2:$F$1000,COLUMN(F205),0)</f>
        <v>未拥有</v>
      </c>
      <c r="H206" s="442" t="str">
        <f>IF(COUNTIF(改造信息!$A$2:$A$196,A206+1000),IF(VLOOKUP(A206+1000,改造信息!$A$2:$F$502,6,0)="已拥有","已改造","尚未改造"),"未开放改造")</f>
        <v>未开放改造</v>
      </c>
      <c r="I206" s="442" t="str">
        <f t="shared" si="3"/>
        <v>可建造</v>
      </c>
      <c r="J206" s="445" t="s">
        <v>92</v>
      </c>
      <c r="K206" s="442" t="str">
        <f>IF($H206="已改造",VLOOKUP($A206+1000,改造信息!$A$2:$AQ$1002,COLUMN(K205)-4,0),VLOOKUP($A206,未改造信息!$A$2:$AQ$1002,COLUMN(K205)-4,0))</f>
        <v>主力舰</v>
      </c>
      <c r="L206" s="442" t="str">
        <f>IF($H206="已改造",VLOOKUP($A206+1000,改造信息!$A$2:$AQ$1002,COLUMN(L205)-4,0),VLOOKUP($A206,未改造信息!$A$2:$AQ$1002,COLUMN(L205)-4,0))</f>
        <v>大型舰</v>
      </c>
      <c r="M206" s="442">
        <f>IF($H206="已改造",VLOOKUP($A206+1000,改造信息!$A$2:$AQ$1002,COLUMN(M205)-4,0),VLOOKUP($A206,未改造信息!$A$2:$AQ$1002,COLUMN(M205)-4,0))</f>
        <v>3</v>
      </c>
      <c r="N206" s="442">
        <f>IF($H206="已改造",VLOOKUP($A206+1000,改造信息!$A$2:$AQ$1002,COLUMN(N205)-4,0),VLOOKUP($A206,未改造信息!$A$2:$AQ$1002,COLUMN(N205)-4,0))</f>
        <v>3</v>
      </c>
      <c r="O206" s="442">
        <f>IF($H206="已改造",VLOOKUP($A206+1000,改造信息!$A$2:$AQ$1002,COLUMN(O205)-4,0),VLOOKUP($A206,未改造信息!$A$2:$AQ$1002,COLUMN(O205)-4,0))</f>
        <v>75</v>
      </c>
      <c r="P206" s="442">
        <f>IF($H206="已改造",VLOOKUP($A206+1000,改造信息!$A$2:$AQ$1002,COLUMN(P205)-4,0),VLOOKUP($A206,未改造信息!$A$2:$AQ$1002,COLUMN(P205)-4,0))</f>
        <v>1</v>
      </c>
      <c r="Q206" s="442">
        <f>IF($H206="已改造",VLOOKUP($A206+1000,改造信息!$A$2:$AQ$1002,COLUMN(Q205)-4,0),VLOOKUP($A206,未改造信息!$A$2:$AQ$1002,COLUMN(Q205)-4,0))</f>
        <v>101</v>
      </c>
      <c r="R206" s="442">
        <f>IF($H206="已改造",VLOOKUP($A206+1000,改造信息!$A$2:$AQ$1002,COLUMN(R205)-4,0),VLOOKUP($A206,未改造信息!$A$2:$AQ$1002,COLUMN(R205)-4,0))</f>
        <v>98</v>
      </c>
      <c r="S206" s="442">
        <f>IF($H206="已改造",VLOOKUP($A206+1000,改造信息!$A$2:$AQ$1002,COLUMN(S205)-4,0),VLOOKUP($A206,未改造信息!$A$2:$AQ$1002,COLUMN(S205)-4,0))</f>
        <v>0</v>
      </c>
      <c r="T206" s="442">
        <f>IF($H206="已改造",VLOOKUP($A206+1000,改造信息!$A$2:$AQ$1002,COLUMN(T205)-4,0),VLOOKUP($A206,未改造信息!$A$2:$AQ$1002,COLUMN(T205)-4,0))</f>
        <v>65</v>
      </c>
      <c r="U206" s="442">
        <f>IF($H206="已改造",VLOOKUP($A206+1000,改造信息!$A$2:$AQ$1002,COLUMN(U205)-4,0),VLOOKUP($A206,未改造信息!$A$2:$AQ$1002,COLUMN(U205)-4,0))</f>
        <v>0</v>
      </c>
      <c r="V206" s="442">
        <f>IF($H206="已改造",VLOOKUP($A206+1000,改造信息!$A$2:$AQ$1002,COLUMN(V205)-4,0),VLOOKUP($A206,未改造信息!$A$2:$AQ$1002,COLUMN(V205)-4,0))</f>
        <v>41</v>
      </c>
      <c r="W206" s="442">
        <f>IF($H206="已改造",VLOOKUP($A206+1000,改造信息!$A$2:$AQ$1002,COLUMN(W205)-4,0),VLOOKUP($A206,未改造信息!$A$2:$AQ$1002,COLUMN(W205)-4,0))</f>
        <v>50</v>
      </c>
      <c r="X206" s="442">
        <f>IF($H206="已改造",VLOOKUP($A206+1000,改造信息!$A$2:$AQ$1002,COLUMN(X205)-4,0),VLOOKUP($A206,未改造信息!$A$2:$AQ$1002,COLUMN(X205)-4,0))</f>
        <v>96</v>
      </c>
      <c r="Y206" s="442">
        <f>IF($H206="已改造",VLOOKUP($A206+1000,改造信息!$A$2:$AQ$1002,COLUMN(Y205)-4,0),VLOOKUP($A206,未改造信息!$A$2:$AQ$1002,COLUMN(Y205)-4,0))</f>
        <v>10</v>
      </c>
      <c r="Z206" s="442">
        <f>IF($H206="已改造",VLOOKUP($A206+1000,改造信息!$A$2:$AQ$1002,COLUMN(Z205)-4,0),VLOOKUP($A206,未改造信息!$A$2:$AQ$1002,COLUMN(Z205)-4,0))</f>
        <v>31</v>
      </c>
      <c r="AA206" s="442" t="str">
        <f>IF($H206="已改造",VLOOKUP($A206+1000,改造信息!$A$2:$AQ$1002,COLUMN(AA205)-4,0),VLOOKUP($A206,未改造信息!$A$2:$AQ$1002,COLUMN(AA205)-4,0))</f>
        <v>长</v>
      </c>
      <c r="AB206" s="442" t="str">
        <f>IF($H206="已改造",VLOOKUP($A206+1000,改造信息!$A$2:$AQ$1002,COLUMN(AB205)-4,0),VLOOKUP($A206,未改造信息!$A$2:$AQ$1002,COLUMN(AB205)-4,0))</f>
        <v>[3,3,3,3]</v>
      </c>
      <c r="AC206" s="442">
        <f>IF($H206="已改造",VLOOKUP($A206+1000,改造信息!$A$2:$AQ$1002,COLUMN(AC205)-4,0),VLOOKUP($A206,未改造信息!$A$2:$AQ$1002,COLUMN(AC205)-4,0))</f>
        <v>12</v>
      </c>
      <c r="AD206" s="442">
        <f>IF($H206="已改造",VLOOKUP($A206+1000,改造信息!$A$2:$AQ$1002,COLUMN(AD205)-4,0),VLOOKUP($A206,未改造信息!$A$2:$AQ$1002,COLUMN(AD205)-4,0))</f>
        <v>4</v>
      </c>
      <c r="AE206" s="446" t="str">
        <f>IF($H206="已改造",VLOOKUP($A206+1000,改造信息!$A$2:$AQ$1002,COLUMN(AE205)-4,0),VLOOKUP($A206,未改造信息!$A$2:$AQ$1002,COLUMN(AE205)-4,0))</f>
        <v>I国三联381毫米炮|普列塞水下防护系统</v>
      </c>
      <c r="AF206" s="445" t="s">
        <v>92</v>
      </c>
      <c r="AG206" s="445" t="s">
        <v>92</v>
      </c>
      <c r="AH206" s="442">
        <f>IF($H206="已改造",VLOOKUP($A206+1000,改造信息!$A$2:$AQ$1002,COLUMN(AH205)-6,0),VLOOKUP($A206,未改造信息!$A$2:$AQ$1002,COLUMN(AH205)-6,0))</f>
        <v>90</v>
      </c>
      <c r="AI206" s="442">
        <f>IF($H206="已改造",VLOOKUP($A206+1000,改造信息!$A$2:$AQ$1002,COLUMN(AI205)-6,0),VLOOKUP($A206,未改造信息!$A$2:$AQ$1002,COLUMN(AI205)-6,0))</f>
        <v>130</v>
      </c>
      <c r="AJ206" s="442">
        <f>IF($H206="已改造",VLOOKUP($A206+1000,改造信息!$A$2:$AQ$1002,COLUMN(AJ205)-6,0),VLOOKUP($A206,未改造信息!$A$2:$AQ$1002,COLUMN(AJ205)-6,0))</f>
        <v>4.2</v>
      </c>
      <c r="AK206" s="442">
        <f>IF($H206="已改造",VLOOKUP($A206+1000,改造信息!$A$2:$AQ$1002,COLUMN(AK205)-6,0),VLOOKUP($A206,未改造信息!$A$2:$AQ$1002,COLUMN(AK205)-6,0))</f>
        <v>8</v>
      </c>
      <c r="AL206" s="442">
        <f>IF($H206="已改造",VLOOKUP($A206+1000,改造信息!$A$2:$AQ$1002,COLUMN(AL205)-6,0),VLOOKUP($A206,未改造信息!$A$2:$AQ$1002,COLUMN(AL205)-6,0))</f>
        <v>1.1</v>
      </c>
      <c r="AM206" s="445" t="s">
        <v>92</v>
      </c>
      <c r="AN206" s="445" t="s">
        <v>92</v>
      </c>
      <c r="AO206" s="442">
        <f>IF($H206="已改造",VLOOKUP($A206+1000,改造信息!$A$2:$AQ$1002,COLUMN(AO205)-8,0),VLOOKUP($A206,未改造信息!$A$2:$AQ$1002,COLUMN(AO205)-8,0))</f>
        <v>50</v>
      </c>
      <c r="AP206" s="442">
        <f>IF($H206="已改造",VLOOKUP($A206+1000,改造信息!$A$2:$AQ$1002,COLUMN(AP205)-8,0),VLOOKUP($A206,未改造信息!$A$2:$AQ$1002,COLUMN(AP205)-8,0))</f>
        <v>60</v>
      </c>
      <c r="AQ206" s="442">
        <f>IF($H206="已改造",VLOOKUP($A206+1000,改造信息!$A$2:$AQ$1002,COLUMN(AQ205)-8,0),VLOOKUP($A206,未改造信息!$A$2:$AQ$1002,COLUMN(AQ205)-8,0))</f>
        <v>60</v>
      </c>
      <c r="AR206" s="442">
        <f>IF($H206="已改造",VLOOKUP($A206+1000,改造信息!$A$2:$AQ$1002,COLUMN(AR205)-8,0),VLOOKUP($A206,未改造信息!$A$2:$AQ$1002,COLUMN(AR205)-8,0))</f>
        <v>0</v>
      </c>
      <c r="AS206" s="442">
        <f>IF($H206="已改造",VLOOKUP($A206+1000,改造信息!$A$2:$AQ$1002,COLUMN(AS205)-8,0),VLOOKUP($A206,未改造信息!$A$2:$AQ$1002,COLUMN(AS205)-8,0))</f>
        <v>81</v>
      </c>
      <c r="AT206" s="442">
        <f>IF($H206="已改造",VLOOKUP($A206+1000,改造信息!$A$2:$AQ$1002,COLUMN(AT205)-8,0),VLOOKUP($A206,未改造信息!$A$2:$AQ$1002,COLUMN(AT205)-8,0))</f>
        <v>0</v>
      </c>
      <c r="AU206" s="442">
        <f>IF($H206="已改造",VLOOKUP($A206+1000,改造信息!$A$2:$AQ$1002,COLUMN(AU205)-8,0),VLOOKUP($A206,未改造信息!$A$2:$AQ$1002,COLUMN(AU205)-8,0))</f>
        <v>78</v>
      </c>
      <c r="AV206" s="442">
        <f>IF($H206="已改造",VLOOKUP($A206+1000,改造信息!$A$2:$AQ$1002,COLUMN(AV205)-8,0),VLOOKUP($A206,未改造信息!$A$2:$AQ$1002,COLUMN(AV205)-8,0))</f>
        <v>18</v>
      </c>
      <c r="AW206" s="445" t="s">
        <v>92</v>
      </c>
      <c r="AX206" s="445" t="s">
        <v>92</v>
      </c>
      <c r="AY206" s="442" t="str">
        <f>IF($H206="已改造",VLOOKUP($A206+1000,改造信息!$A$2:$AQ$1002,COLUMN(AY205)-10,0),VLOOKUP($A206,未改造信息!$A$2:$AQ$1002,COLUMN(AY205)-10,0))</f>
        <v>强装药主炮</v>
      </c>
      <c r="AZ206" s="442">
        <f>IF($H206="已改造",VLOOKUP($A206+1000,改造信息!$A$2:$AQ$1002,COLUMN(AZ205)-10,0),VLOOKUP($A206,未改造信息!$A$2:$AQ$1002,COLUMN(AZ205)-10,0))</f>
        <v>0</v>
      </c>
      <c r="BA206" s="445" t="s">
        <v>92</v>
      </c>
      <c r="BB206" s="445" t="s">
        <v>92</v>
      </c>
      <c r="BC206" s="442" t="str">
        <f>IF($H206="尚未改造",VLOOKUP($A206,未改造信息!$A$2:$AQ$1002,COLUMN(BC205)-12,0),"0")</f>
        <v>0</v>
      </c>
      <c r="BD206" s="450">
        <f>VLOOKUP($A206,未改造信息!$A$2:$BA$1002,COLUMN(BD205)-12,0)</f>
        <v>0.215277777777778</v>
      </c>
      <c r="BE206" s="442" t="s">
        <v>103</v>
      </c>
      <c r="BF206" s="445" t="s">
        <v>92</v>
      </c>
      <c r="BG206" s="445" t="s">
        <v>92</v>
      </c>
      <c r="BH206" s="442"/>
      <c r="BI206" s="450"/>
      <c r="BK206" s="442"/>
      <c r="BL206" s="450"/>
      <c r="BN206" s="442"/>
      <c r="BO206" s="450"/>
      <c r="BQ206" s="445" t="s">
        <v>92</v>
      </c>
      <c r="BR206" s="442"/>
      <c r="BS206" s="442"/>
      <c r="BT206" s="442"/>
      <c r="BU206" s="442"/>
      <c r="BV206" s="442"/>
    </row>
    <row r="207" spans="1:74">
      <c r="A207" s="442">
        <v>214</v>
      </c>
      <c r="B207" s="442" t="str">
        <f>IF($H207="已改造",VLOOKUP($A207+1000,改造信息!$A$2:$AQ$1002,COLUMN(B206),0),VLOOKUP($A207,未改造信息!$A$2:$AQ$1002,COLUMN(B206),0))</f>
        <v>S</v>
      </c>
      <c r="C207" s="442" t="str">
        <f>IF($H207="已改造",VLOOKUP($A207+1000,改造信息!$A$2:$AQ$1002,COLUMN(C206),0),VLOOKUP($A207,未改造信息!$A$2:$AQ$1002,COLUMN(C206),0))</f>
        <v>战列舰</v>
      </c>
      <c r="D207" s="442">
        <f>IF($H207="已改造",VLOOKUP($A207+1000,改造信息!$A$2:$AQ$1002,COLUMN(D206),0),VLOOKUP($A207,未改造信息!$A$2:$AQ$1002,COLUMN(D206),0))</f>
        <v>5</v>
      </c>
      <c r="E207" s="442" t="str">
        <f>IF($H207="已改造",VLOOKUP($A207+1000,改造信息!$A$2:$AQ$1002,COLUMN(E206),0),VLOOKUP($A207,未改造信息!$A$2:$AQ$1002,COLUMN(E206),0))</f>
        <v>苏联</v>
      </c>
      <c r="F207" s="442" t="str">
        <f>VLOOKUP(A207,未改造信息!$A$2:$F$1000,COLUMN(F206),0)</f>
        <v>未拥有</v>
      </c>
      <c r="H207" s="442" t="str">
        <f>IF(COUNTIF(改造信息!$A$2:$A$196,A207+1000),IF(VLOOKUP(A207+1000,改造信息!$A$2:$F$502,6,0)="已拥有","已改造","尚未改造"),"未开放改造")</f>
        <v>未开放改造</v>
      </c>
      <c r="I207" s="442" t="str">
        <f t="shared" si="3"/>
        <v>可建造</v>
      </c>
      <c r="J207" s="445" t="s">
        <v>92</v>
      </c>
      <c r="K207" s="442" t="str">
        <f>IF($H207="已改造",VLOOKUP($A207+1000,改造信息!$A$2:$AQ$1002,COLUMN(K206)-4,0),VLOOKUP($A207,未改造信息!$A$2:$AQ$1002,COLUMN(K206)-4,0))</f>
        <v>主力舰</v>
      </c>
      <c r="L207" s="442" t="str">
        <f>IF($H207="已改造",VLOOKUP($A207+1000,改造信息!$A$2:$AQ$1002,COLUMN(L206)-4,0),VLOOKUP($A207,未改造信息!$A$2:$AQ$1002,COLUMN(L206)-4,0))</f>
        <v>大型舰</v>
      </c>
      <c r="M207" s="442">
        <f>IF($H207="已改造",VLOOKUP($A207+1000,改造信息!$A$2:$AQ$1002,COLUMN(M206)-4,0),VLOOKUP($A207,未改造信息!$A$2:$AQ$1002,COLUMN(M206)-4,0))</f>
        <v>3</v>
      </c>
      <c r="N207" s="442">
        <f>IF($H207="已改造",VLOOKUP($A207+1000,改造信息!$A$2:$AQ$1002,COLUMN(N206)-4,0),VLOOKUP($A207,未改造信息!$A$2:$AQ$1002,COLUMN(N206)-4,0))</f>
        <v>3</v>
      </c>
      <c r="O207" s="442">
        <f>IF($H207="已改造",VLOOKUP($A207+1000,改造信息!$A$2:$AQ$1002,COLUMN(O206)-4,0),VLOOKUP($A207,未改造信息!$A$2:$AQ$1002,COLUMN(O206)-4,0))</f>
        <v>92</v>
      </c>
      <c r="P207" s="442">
        <f>IF($H207="已改造",VLOOKUP($A207+1000,改造信息!$A$2:$AQ$1002,COLUMN(P206)-4,0),VLOOKUP($A207,未改造信息!$A$2:$AQ$1002,COLUMN(P206)-4,0))</f>
        <v>0</v>
      </c>
      <c r="Q207" s="442">
        <f>IF($H207="已改造",VLOOKUP($A207+1000,改造信息!$A$2:$AQ$1002,COLUMN(Q206)-4,0),VLOOKUP($A207,未改造信息!$A$2:$AQ$1002,COLUMN(Q206)-4,0))</f>
        <v>111</v>
      </c>
      <c r="R207" s="442">
        <f>IF($H207="已改造",VLOOKUP($A207+1000,改造信息!$A$2:$AQ$1002,COLUMN(R206)-4,0),VLOOKUP($A207,未改造信息!$A$2:$AQ$1002,COLUMN(R206)-4,0))</f>
        <v>97</v>
      </c>
      <c r="S207" s="442">
        <f>IF($H207="已改造",VLOOKUP($A207+1000,改造信息!$A$2:$AQ$1002,COLUMN(S206)-4,0),VLOOKUP($A207,未改造信息!$A$2:$AQ$1002,COLUMN(S206)-4,0))</f>
        <v>0</v>
      </c>
      <c r="T207" s="442">
        <f>IF($H207="已改造",VLOOKUP($A207+1000,改造信息!$A$2:$AQ$1002,COLUMN(T206)-4,0),VLOOKUP($A207,未改造信息!$A$2:$AQ$1002,COLUMN(T206)-4,0))</f>
        <v>67</v>
      </c>
      <c r="U207" s="442">
        <f>IF($H207="已改造",VLOOKUP($A207+1000,改造信息!$A$2:$AQ$1002,COLUMN(U206)-4,0),VLOOKUP($A207,未改造信息!$A$2:$AQ$1002,COLUMN(U206)-4,0))</f>
        <v>0</v>
      </c>
      <c r="V207" s="442">
        <f>IF($H207="已改造",VLOOKUP($A207+1000,改造信息!$A$2:$AQ$1002,COLUMN(V206)-4,0),VLOOKUP($A207,未改造信息!$A$2:$AQ$1002,COLUMN(V206)-4,0))</f>
        <v>38</v>
      </c>
      <c r="W207" s="442">
        <f>IF($H207="已改造",VLOOKUP($A207+1000,改造信息!$A$2:$AQ$1002,COLUMN(W206)-4,0),VLOOKUP($A207,未改造信息!$A$2:$AQ$1002,COLUMN(W206)-4,0))</f>
        <v>51</v>
      </c>
      <c r="X207" s="442">
        <f>IF($H207="已改造",VLOOKUP($A207+1000,改造信息!$A$2:$AQ$1002,COLUMN(X206)-4,0),VLOOKUP($A207,未改造信息!$A$2:$AQ$1002,COLUMN(X206)-4,0))</f>
        <v>96</v>
      </c>
      <c r="Y207" s="442">
        <f>IF($H207="已改造",VLOOKUP($A207+1000,改造信息!$A$2:$AQ$1002,COLUMN(Y206)-4,0),VLOOKUP($A207,未改造信息!$A$2:$AQ$1002,COLUMN(Y206)-4,0))</f>
        <v>8</v>
      </c>
      <c r="Z207" s="442">
        <f>IF($H207="已改造",VLOOKUP($A207+1000,改造信息!$A$2:$AQ$1002,COLUMN(Z206)-4,0),VLOOKUP($A207,未改造信息!$A$2:$AQ$1002,COLUMN(Z206)-4,0))</f>
        <v>28</v>
      </c>
      <c r="AA207" s="442" t="str">
        <f>IF($H207="已改造",VLOOKUP($A207+1000,改造信息!$A$2:$AQ$1002,COLUMN(AA206)-4,0),VLOOKUP($A207,未改造信息!$A$2:$AQ$1002,COLUMN(AA206)-4,0))</f>
        <v>长</v>
      </c>
      <c r="AB207" s="442" t="str">
        <f>IF($H207="已改造",VLOOKUP($A207+1000,改造信息!$A$2:$AQ$1002,COLUMN(AB206)-4,0),VLOOKUP($A207,未改造信息!$A$2:$AQ$1002,COLUMN(AB206)-4,0))</f>
        <v>[4,4,4,4]</v>
      </c>
      <c r="AC207" s="442">
        <f>IF($H207="已改造",VLOOKUP($A207+1000,改造信息!$A$2:$AQ$1002,COLUMN(AC206)-4,0),VLOOKUP($A207,未改造信息!$A$2:$AQ$1002,COLUMN(AC206)-4,0))</f>
        <v>16</v>
      </c>
      <c r="AD207" s="442">
        <f>IF($H207="已改造",VLOOKUP($A207+1000,改造信息!$A$2:$AQ$1002,COLUMN(AD206)-4,0),VLOOKUP($A207,未改造信息!$A$2:$AQ$1002,COLUMN(AD206)-4,0))</f>
        <v>4</v>
      </c>
      <c r="AE207" s="446" t="str">
        <f>IF($H207="已改造",VLOOKUP($A207+1000,改造信息!$A$2:$AQ$1002,COLUMN(AE206)-4,0),VLOOKUP($A207,未改造信息!$A$2:$AQ$1002,COLUMN(AE206)-4,0))</f>
        <v>S国三联406毫米炮|普列塞水下防护系统</v>
      </c>
      <c r="AF207" s="445" t="s">
        <v>92</v>
      </c>
      <c r="AG207" s="445" t="s">
        <v>92</v>
      </c>
      <c r="AH207" s="442">
        <f>IF($H207="已改造",VLOOKUP($A207+1000,改造信息!$A$2:$AQ$1002,COLUMN(AH206)-6,0),VLOOKUP($A207,未改造信息!$A$2:$AQ$1002,COLUMN(AH206)-6,0))</f>
        <v>125</v>
      </c>
      <c r="AI207" s="442">
        <f>IF($H207="已改造",VLOOKUP($A207+1000,改造信息!$A$2:$AQ$1002,COLUMN(AI206)-6,0),VLOOKUP($A207,未改造信息!$A$2:$AQ$1002,COLUMN(AI206)-6,0))</f>
        <v>165</v>
      </c>
      <c r="AJ207" s="442">
        <f>IF($H207="已改造",VLOOKUP($A207+1000,改造信息!$A$2:$AQ$1002,COLUMN(AJ206)-6,0),VLOOKUP($A207,未改造信息!$A$2:$AQ$1002,COLUMN(AJ206)-6,0))</f>
        <v>4.8</v>
      </c>
      <c r="AK207" s="442">
        <f>IF($H207="已改造",VLOOKUP($A207+1000,改造信息!$A$2:$AQ$1002,COLUMN(AK206)-6,0),VLOOKUP($A207,未改造信息!$A$2:$AQ$1002,COLUMN(AK206)-6,0))</f>
        <v>9</v>
      </c>
      <c r="AL207" s="442">
        <f>IF($H207="已改造",VLOOKUP($A207+1000,改造信息!$A$2:$AQ$1002,COLUMN(AL206)-6,0),VLOOKUP($A207,未改造信息!$A$2:$AQ$1002,COLUMN(AL206)-6,0))</f>
        <v>1</v>
      </c>
      <c r="AM207" s="445" t="s">
        <v>92</v>
      </c>
      <c r="AN207" s="445" t="s">
        <v>92</v>
      </c>
      <c r="AO207" s="442">
        <f>IF($H207="已改造",VLOOKUP($A207+1000,改造信息!$A$2:$AQ$1002,COLUMN(AO206)-8,0),VLOOKUP($A207,未改造信息!$A$2:$AQ$1002,COLUMN(AO206)-8,0))</f>
        <v>50</v>
      </c>
      <c r="AP207" s="442">
        <f>IF($H207="已改造",VLOOKUP($A207+1000,改造信息!$A$2:$AQ$1002,COLUMN(AP206)-8,0),VLOOKUP($A207,未改造信息!$A$2:$AQ$1002,COLUMN(AP206)-8,0))</f>
        <v>60</v>
      </c>
      <c r="AQ207" s="442">
        <f>IF($H207="已改造",VLOOKUP($A207+1000,改造信息!$A$2:$AQ$1002,COLUMN(AQ206)-8,0),VLOOKUP($A207,未改造信息!$A$2:$AQ$1002,COLUMN(AQ206)-8,0))</f>
        <v>60</v>
      </c>
      <c r="AR207" s="442">
        <f>IF($H207="已改造",VLOOKUP($A207+1000,改造信息!$A$2:$AQ$1002,COLUMN(AR206)-8,0),VLOOKUP($A207,未改造信息!$A$2:$AQ$1002,COLUMN(AR206)-8,0))</f>
        <v>0</v>
      </c>
      <c r="AS207" s="442">
        <f>IF($H207="已改造",VLOOKUP($A207+1000,改造信息!$A$2:$AQ$1002,COLUMN(AS206)-8,0),VLOOKUP($A207,未改造信息!$A$2:$AQ$1002,COLUMN(AS206)-8,0))</f>
        <v>86</v>
      </c>
      <c r="AT207" s="442">
        <f>IF($H207="已改造",VLOOKUP($A207+1000,改造信息!$A$2:$AQ$1002,COLUMN(AT206)-8,0),VLOOKUP($A207,未改造信息!$A$2:$AQ$1002,COLUMN(AT206)-8,0))</f>
        <v>0</v>
      </c>
      <c r="AU207" s="442">
        <f>IF($H207="已改造",VLOOKUP($A207+1000,改造信息!$A$2:$AQ$1002,COLUMN(AU206)-8,0),VLOOKUP($A207,未改造信息!$A$2:$AQ$1002,COLUMN(AU206)-8,0))</f>
        <v>77</v>
      </c>
      <c r="AV207" s="442">
        <f>IF($H207="已改造",VLOOKUP($A207+1000,改造信息!$A$2:$AQ$1002,COLUMN(AV206)-8,0),VLOOKUP($A207,未改造信息!$A$2:$AQ$1002,COLUMN(AV206)-8,0))</f>
        <v>20</v>
      </c>
      <c r="AW207" s="445" t="s">
        <v>92</v>
      </c>
      <c r="AX207" s="445" t="s">
        <v>92</v>
      </c>
      <c r="AY207" s="442" t="str">
        <f>IF($H207="已改造",VLOOKUP($A207+1000,改造信息!$A$2:$AQ$1002,COLUMN(AY206)-10,0),VLOOKUP($A207,未改造信息!$A$2:$AQ$1002,COLUMN(AY206)-10,0))</f>
        <v>神圣的战争</v>
      </c>
      <c r="AZ207" s="442">
        <f>IF($H207="已改造",VLOOKUP($A207+1000,改造信息!$A$2:$AQ$1002,COLUMN(AZ206)-10,0),VLOOKUP($A207,未改造信息!$A$2:$AQ$1002,COLUMN(AZ206)-10,0))</f>
        <v>0</v>
      </c>
      <c r="BA207" s="445" t="s">
        <v>92</v>
      </c>
      <c r="BB207" s="445" t="s">
        <v>92</v>
      </c>
      <c r="BC207" s="442" t="str">
        <f>IF($H207="尚未改造",VLOOKUP($A207,未改造信息!$A$2:$AQ$1002,COLUMN(BC206)-12,0),"0")</f>
        <v>0</v>
      </c>
      <c r="BD207" s="450">
        <f>VLOOKUP($A207,未改造信息!$A$2:$BA$1002,COLUMN(BD206)-12,0)</f>
        <v>0.239583333333333</v>
      </c>
      <c r="BE207" s="442" t="s">
        <v>103</v>
      </c>
      <c r="BF207" s="445" t="s">
        <v>92</v>
      </c>
      <c r="BG207" s="445" t="s">
        <v>92</v>
      </c>
      <c r="BH207" s="442"/>
      <c r="BI207" s="450"/>
      <c r="BK207" s="442"/>
      <c r="BL207" s="450"/>
      <c r="BN207" s="442"/>
      <c r="BO207" s="450"/>
      <c r="BQ207" s="445" t="s">
        <v>92</v>
      </c>
      <c r="BR207" s="442"/>
      <c r="BS207" s="442"/>
      <c r="BT207" s="442"/>
      <c r="BU207" s="442"/>
      <c r="BV207" s="442"/>
    </row>
    <row r="208" spans="1:74">
      <c r="A208" s="442">
        <v>216</v>
      </c>
      <c r="B208" s="442" t="str">
        <f>IF($H208="已改造",VLOOKUP($A208+1000,改造信息!$A$2:$AQ$1002,COLUMN(B207),0),VLOOKUP($A208,未改造信息!$A$2:$AQ$1002,COLUMN(B207),0))</f>
        <v>F</v>
      </c>
      <c r="C208" s="442" t="str">
        <f>IF($H208="已改造",VLOOKUP($A208+1000,改造信息!$A$2:$AQ$1002,COLUMN(C207),0),VLOOKUP($A208,未改造信息!$A$2:$AQ$1002,COLUMN(C207),0))</f>
        <v>战列舰</v>
      </c>
      <c r="D208" s="442">
        <f>IF($H208="已改造",VLOOKUP($A208+1000,改造信息!$A$2:$AQ$1002,COLUMN(D207),0),VLOOKUP($A208,未改造信息!$A$2:$AQ$1002,COLUMN(D207),0))</f>
        <v>5</v>
      </c>
      <c r="E208" s="442" t="str">
        <f>IF($H208="已改造",VLOOKUP($A208+1000,改造信息!$A$2:$AQ$1002,COLUMN(E207),0),VLOOKUP($A208,未改造信息!$A$2:$AQ$1002,COLUMN(E207),0))</f>
        <v>敦刻尔克</v>
      </c>
      <c r="F208" s="442" t="str">
        <f>VLOOKUP(A208,未改造信息!$A$2:$F$1000,COLUMN(F207),0)</f>
        <v>未拥有</v>
      </c>
      <c r="H208" s="442" t="str">
        <f>IF(COUNTIF(改造信息!$A$2:$A$196,A208+1000),IF(VLOOKUP(A208+1000,改造信息!$A$2:$F$502,6,0)="已拥有","已改造","尚未改造"),"未开放改造")</f>
        <v>未开放改造</v>
      </c>
      <c r="I208" s="442" t="str">
        <f t="shared" si="3"/>
        <v>E5 不推荐打捞获取</v>
      </c>
      <c r="J208" s="445" t="s">
        <v>92</v>
      </c>
      <c r="K208" s="442" t="str">
        <f>IF($H208="已改造",VLOOKUP($A208+1000,改造信息!$A$2:$AQ$1002,COLUMN(K207)-4,0),VLOOKUP($A208,未改造信息!$A$2:$AQ$1002,COLUMN(K207)-4,0))</f>
        <v>主力舰</v>
      </c>
      <c r="L208" s="442" t="str">
        <f>IF($H208="已改造",VLOOKUP($A208+1000,改造信息!$A$2:$AQ$1002,COLUMN(L207)-4,0),VLOOKUP($A208,未改造信息!$A$2:$AQ$1002,COLUMN(L207)-4,0))</f>
        <v>大型舰</v>
      </c>
      <c r="M208" s="442">
        <f>IF($H208="已改造",VLOOKUP($A208+1000,改造信息!$A$2:$AQ$1002,COLUMN(M207)-4,0),VLOOKUP($A208,未改造信息!$A$2:$AQ$1002,COLUMN(M207)-4,0))</f>
        <v>2</v>
      </c>
      <c r="N208" s="442">
        <f>IF($H208="已改造",VLOOKUP($A208+1000,改造信息!$A$2:$AQ$1002,COLUMN(N207)-4,0),VLOOKUP($A208,未改造信息!$A$2:$AQ$1002,COLUMN(N207)-4,0))</f>
        <v>2</v>
      </c>
      <c r="O208" s="442">
        <f>IF($H208="已改造",VLOOKUP($A208+1000,改造信息!$A$2:$AQ$1002,COLUMN(O207)-4,0),VLOOKUP($A208,未改造信息!$A$2:$AQ$1002,COLUMN(O207)-4,0))</f>
        <v>62</v>
      </c>
      <c r="P208" s="442">
        <f>IF($H208="已改造",VLOOKUP($A208+1000,改造信息!$A$2:$AQ$1002,COLUMN(P207)-4,0),VLOOKUP($A208,未改造信息!$A$2:$AQ$1002,COLUMN(P207)-4,0))</f>
        <v>2</v>
      </c>
      <c r="Q208" s="442">
        <f>IF($H208="已改造",VLOOKUP($A208+1000,改造信息!$A$2:$AQ$1002,COLUMN(Q207)-4,0),VLOOKUP($A208,未改造信息!$A$2:$AQ$1002,COLUMN(Q207)-4,0))</f>
        <v>90</v>
      </c>
      <c r="R208" s="442">
        <f>IF($H208="已改造",VLOOKUP($A208+1000,改造信息!$A$2:$AQ$1002,COLUMN(R207)-4,0),VLOOKUP($A208,未改造信息!$A$2:$AQ$1002,COLUMN(R207)-4,0))</f>
        <v>80</v>
      </c>
      <c r="S208" s="442">
        <f>IF($H208="已改造",VLOOKUP($A208+1000,改造信息!$A$2:$AQ$1002,COLUMN(S207)-4,0),VLOOKUP($A208,未改造信息!$A$2:$AQ$1002,COLUMN(S207)-4,0))</f>
        <v>0</v>
      </c>
      <c r="T208" s="442">
        <f>IF($H208="已改造",VLOOKUP($A208+1000,改造信息!$A$2:$AQ$1002,COLUMN(T207)-4,0),VLOOKUP($A208,未改造信息!$A$2:$AQ$1002,COLUMN(T207)-4,0))</f>
        <v>63</v>
      </c>
      <c r="U208" s="442">
        <f>IF($H208="已改造",VLOOKUP($A208+1000,改造信息!$A$2:$AQ$1002,COLUMN(U207)-4,0),VLOOKUP($A208,未改造信息!$A$2:$AQ$1002,COLUMN(U207)-4,0))</f>
        <v>0</v>
      </c>
      <c r="V208" s="442">
        <f>IF($H208="已改造",VLOOKUP($A208+1000,改造信息!$A$2:$AQ$1002,COLUMN(V207)-4,0),VLOOKUP($A208,未改造信息!$A$2:$AQ$1002,COLUMN(V207)-4,0))</f>
        <v>40</v>
      </c>
      <c r="W208" s="442">
        <f>IF($H208="已改造",VLOOKUP($A208+1000,改造信息!$A$2:$AQ$1002,COLUMN(W207)-4,0),VLOOKUP($A208,未改造信息!$A$2:$AQ$1002,COLUMN(W207)-4,0))</f>
        <v>63</v>
      </c>
      <c r="X208" s="442">
        <f>IF($H208="已改造",VLOOKUP($A208+1000,改造信息!$A$2:$AQ$1002,COLUMN(X207)-4,0),VLOOKUP($A208,未改造信息!$A$2:$AQ$1002,COLUMN(X207)-4,0))</f>
        <v>96</v>
      </c>
      <c r="Y208" s="442">
        <f>IF($H208="已改造",VLOOKUP($A208+1000,改造信息!$A$2:$AQ$1002,COLUMN(Y207)-4,0),VLOOKUP($A208,未改造信息!$A$2:$AQ$1002,COLUMN(Y207)-4,0))</f>
        <v>9</v>
      </c>
      <c r="Z208" s="442">
        <f>IF($H208="已改造",VLOOKUP($A208+1000,改造信息!$A$2:$AQ$1002,COLUMN(Z207)-4,0),VLOOKUP($A208,未改造信息!$A$2:$AQ$1002,COLUMN(Z207)-4,0))</f>
        <v>31</v>
      </c>
      <c r="AA208" s="442" t="str">
        <f>IF($H208="已改造",VLOOKUP($A208+1000,改造信息!$A$2:$AQ$1002,COLUMN(AA207)-4,0),VLOOKUP($A208,未改造信息!$A$2:$AQ$1002,COLUMN(AA207)-4,0))</f>
        <v>长</v>
      </c>
      <c r="AB208" s="442" t="str">
        <f>IF($H208="已改造",VLOOKUP($A208+1000,改造信息!$A$2:$AQ$1002,COLUMN(AB207)-4,0),VLOOKUP($A208,未改造信息!$A$2:$AQ$1002,COLUMN(AB207)-4,0))</f>
        <v>[2,2,2]</v>
      </c>
      <c r="AC208" s="442">
        <f>IF($H208="已改造",VLOOKUP($A208+1000,改造信息!$A$2:$AQ$1002,COLUMN(AC207)-4,0),VLOOKUP($A208,未改造信息!$A$2:$AQ$1002,COLUMN(AC207)-4,0))</f>
        <v>6</v>
      </c>
      <c r="AD208" s="442">
        <f>IF($H208="已改造",VLOOKUP($A208+1000,改造信息!$A$2:$AQ$1002,COLUMN(AD207)-4,0),VLOOKUP($A208,未改造信息!$A$2:$AQ$1002,COLUMN(AD207)-4,0))</f>
        <v>4</v>
      </c>
      <c r="AE208" s="446" t="str">
        <f>IF($H208="已改造",VLOOKUP($A208+1000,改造信息!$A$2:$AQ$1002,COLUMN(AE207)-4,0),VLOOKUP($A208,未改造信息!$A$2:$AQ$1002,COLUMN(AE207)-4,0))</f>
        <v>F国330毫米四联主炮</v>
      </c>
      <c r="AF208" s="445" t="s">
        <v>92</v>
      </c>
      <c r="AG208" s="445" t="s">
        <v>92</v>
      </c>
      <c r="AH208" s="442">
        <f>IF($H208="已改造",VLOOKUP($A208+1000,改造信息!$A$2:$AQ$1002,COLUMN(AH207)-6,0),VLOOKUP($A208,未改造信息!$A$2:$AQ$1002,COLUMN(AH207)-6,0))</f>
        <v>80</v>
      </c>
      <c r="AI208" s="442">
        <f>IF($H208="已改造",VLOOKUP($A208+1000,改造信息!$A$2:$AQ$1002,COLUMN(AI207)-6,0),VLOOKUP($A208,未改造信息!$A$2:$AQ$1002,COLUMN(AI207)-6,0))</f>
        <v>120</v>
      </c>
      <c r="AJ208" s="442">
        <f>IF($H208="已改造",VLOOKUP($A208+1000,改造信息!$A$2:$AQ$1002,COLUMN(AJ207)-6,0),VLOOKUP($A208,未改造信息!$A$2:$AQ$1002,COLUMN(AJ207)-6,0))</f>
        <v>2.88</v>
      </c>
      <c r="AK208" s="442">
        <f>IF($H208="已改造",VLOOKUP($A208+1000,改造信息!$A$2:$AQ$1002,COLUMN(AK207)-6,0),VLOOKUP($A208,未改造信息!$A$2:$AQ$1002,COLUMN(AK207)-6,0))</f>
        <v>5.4</v>
      </c>
      <c r="AL208" s="442">
        <f>IF($H208="已改造",VLOOKUP($A208+1000,改造信息!$A$2:$AQ$1002,COLUMN(AL207)-6,0),VLOOKUP($A208,未改造信息!$A$2:$AQ$1002,COLUMN(AL207)-6,0))</f>
        <v>0.625</v>
      </c>
      <c r="AM208" s="445" t="s">
        <v>92</v>
      </c>
      <c r="AN208" s="445" t="s">
        <v>92</v>
      </c>
      <c r="AO208" s="442">
        <f>IF($H208="已改造",VLOOKUP($A208+1000,改造信息!$A$2:$AQ$1002,COLUMN(AO207)-8,0),VLOOKUP($A208,未改造信息!$A$2:$AQ$1002,COLUMN(AO207)-8,0))</f>
        <v>50</v>
      </c>
      <c r="AP208" s="442">
        <f>IF($H208="已改造",VLOOKUP($A208+1000,改造信息!$A$2:$AQ$1002,COLUMN(AP207)-8,0),VLOOKUP($A208,未改造信息!$A$2:$AQ$1002,COLUMN(AP207)-8,0))</f>
        <v>60</v>
      </c>
      <c r="AQ208" s="442">
        <f>IF($H208="已改造",VLOOKUP($A208+1000,改造信息!$A$2:$AQ$1002,COLUMN(AQ207)-8,0),VLOOKUP($A208,未改造信息!$A$2:$AQ$1002,COLUMN(AQ207)-8,0))</f>
        <v>60</v>
      </c>
      <c r="AR208" s="442">
        <f>IF($H208="已改造",VLOOKUP($A208+1000,改造信息!$A$2:$AQ$1002,COLUMN(AR207)-8,0),VLOOKUP($A208,未改造信息!$A$2:$AQ$1002,COLUMN(AR207)-8,0))</f>
        <v>0</v>
      </c>
      <c r="AS208" s="442">
        <f>IF($H208="已改造",VLOOKUP($A208+1000,改造信息!$A$2:$AQ$1002,COLUMN(AS207)-8,0),VLOOKUP($A208,未改造信息!$A$2:$AQ$1002,COLUMN(AS207)-8,0))</f>
        <v>65</v>
      </c>
      <c r="AT208" s="442">
        <f>IF($H208="已改造",VLOOKUP($A208+1000,改造信息!$A$2:$AQ$1002,COLUMN(AT207)-8,0),VLOOKUP($A208,未改造信息!$A$2:$AQ$1002,COLUMN(AT207)-8,0))</f>
        <v>0</v>
      </c>
      <c r="AU208" s="442">
        <f>IF($H208="已改造",VLOOKUP($A208+1000,改造信息!$A$2:$AQ$1002,COLUMN(AU207)-8,0),VLOOKUP($A208,未改造信息!$A$2:$AQ$1002,COLUMN(AU207)-8,0))</f>
        <v>65</v>
      </c>
      <c r="AV208" s="442">
        <f>IF($H208="已改造",VLOOKUP($A208+1000,改造信息!$A$2:$AQ$1002,COLUMN(AV207)-8,0),VLOOKUP($A208,未改造信息!$A$2:$AQ$1002,COLUMN(AV207)-8,0))</f>
        <v>17</v>
      </c>
      <c r="AW208" s="445" t="s">
        <v>92</v>
      </c>
      <c r="AX208" s="445" t="s">
        <v>92</v>
      </c>
      <c r="AY208" s="442">
        <f>IF($H208="已改造",VLOOKUP($A208+1000,改造信息!$A$2:$AQ$1002,COLUMN(AY207)-10,0),VLOOKUP($A208,未改造信息!$A$2:$AQ$1002,COLUMN(AY207)-10,0))</f>
        <v>0</v>
      </c>
      <c r="AZ208" s="442">
        <f>IF($H208="已改造",VLOOKUP($A208+1000,改造信息!$A$2:$AQ$1002,COLUMN(AZ207)-10,0),VLOOKUP($A208,未改造信息!$A$2:$AQ$1002,COLUMN(AZ207)-10,0))</f>
        <v>0</v>
      </c>
      <c r="BA208" s="445" t="s">
        <v>92</v>
      </c>
      <c r="BB208" s="445" t="s">
        <v>92</v>
      </c>
      <c r="BC208" s="442" t="str">
        <f>IF($H208="尚未改造",VLOOKUP($A208,未改造信息!$A$2:$AQ$1002,COLUMN(BC207)-12,0),"0")</f>
        <v>0</v>
      </c>
      <c r="BD208" s="442">
        <f>VLOOKUP($A208,未改造信息!$A$2:$BA$1002,COLUMN(BD207)-12,0)</f>
        <v>0</v>
      </c>
      <c r="BE208" s="442" t="s">
        <v>95</v>
      </c>
      <c r="BF208" s="445" t="s">
        <v>92</v>
      </c>
      <c r="BG208" s="445" t="s">
        <v>92</v>
      </c>
      <c r="BH208" s="442"/>
      <c r="BI208" s="442"/>
      <c r="BK208" s="442"/>
      <c r="BL208" s="442"/>
      <c r="BN208" s="442"/>
      <c r="BO208" s="442"/>
      <c r="BQ208" s="445" t="s">
        <v>92</v>
      </c>
      <c r="BR208" s="442"/>
      <c r="BS208" s="442"/>
      <c r="BT208" s="442"/>
      <c r="BU208" s="442"/>
      <c r="BV208" s="442"/>
    </row>
    <row r="209" spans="1:74">
      <c r="A209" s="442">
        <v>217</v>
      </c>
      <c r="B209" s="442" t="str">
        <f>IF($H209="已改造",VLOOKUP($A209+1000,改造信息!$A$2:$AQ$1002,COLUMN(B208),0),VLOOKUP($A209,未改造信息!$A$2:$AQ$1002,COLUMN(B208),0))</f>
        <v>F</v>
      </c>
      <c r="C209" s="442" t="str">
        <f>IF($H209="已改造",VLOOKUP($A209+1000,改造信息!$A$2:$AQ$1002,COLUMN(C208),0),VLOOKUP($A209,未改造信息!$A$2:$AQ$1002,COLUMN(C208),0))</f>
        <v>战列舰</v>
      </c>
      <c r="D209" s="442">
        <f>IF($H209="已改造",VLOOKUP($A209+1000,改造信息!$A$2:$AQ$1002,COLUMN(D208),0),VLOOKUP($A209,未改造信息!$A$2:$AQ$1002,COLUMN(D208),0))</f>
        <v>5</v>
      </c>
      <c r="E209" s="442" t="str">
        <f>IF($H209="已改造",VLOOKUP($A209+1000,改造信息!$A$2:$AQ$1002,COLUMN(E208),0),VLOOKUP($A209,未改造信息!$A$2:$AQ$1002,COLUMN(E208),0))</f>
        <v>斯特拉斯堡</v>
      </c>
      <c r="F209" s="442" t="str">
        <f>VLOOKUP(A209,未改造信息!$A$2:$F$1000,COLUMN(F208),0)</f>
        <v>未拥有</v>
      </c>
      <c r="H209" s="442" t="str">
        <f>IF(COUNTIF(改造信息!$A$2:$A$196,A209+1000),IF(VLOOKUP(A209+1000,改造信息!$A$2:$F$502,6,0)="已拥有","已改造","尚未改造"),"未开放改造")</f>
        <v>未开放改造</v>
      </c>
      <c r="I209" s="442" t="str">
        <f t="shared" si="3"/>
        <v>E5 不推荐打捞获取</v>
      </c>
      <c r="J209" s="445" t="s">
        <v>92</v>
      </c>
      <c r="K209" s="442" t="str">
        <f>IF($H209="已改造",VLOOKUP($A209+1000,改造信息!$A$2:$AQ$1002,COLUMN(K208)-4,0),VLOOKUP($A209,未改造信息!$A$2:$AQ$1002,COLUMN(K208)-4,0))</f>
        <v>主力舰</v>
      </c>
      <c r="L209" s="442" t="str">
        <f>IF($H209="已改造",VLOOKUP($A209+1000,改造信息!$A$2:$AQ$1002,COLUMN(L208)-4,0),VLOOKUP($A209,未改造信息!$A$2:$AQ$1002,COLUMN(L208)-4,0))</f>
        <v>大型舰</v>
      </c>
      <c r="M209" s="442">
        <f>IF($H209="已改造",VLOOKUP($A209+1000,改造信息!$A$2:$AQ$1002,COLUMN(M208)-4,0),VLOOKUP($A209,未改造信息!$A$2:$AQ$1002,COLUMN(M208)-4,0))</f>
        <v>2</v>
      </c>
      <c r="N209" s="442">
        <f>IF($H209="已改造",VLOOKUP($A209+1000,改造信息!$A$2:$AQ$1002,COLUMN(N208)-4,0),VLOOKUP($A209,未改造信息!$A$2:$AQ$1002,COLUMN(N208)-4,0))</f>
        <v>2</v>
      </c>
      <c r="O209" s="442">
        <f>IF($H209="已改造",VLOOKUP($A209+1000,改造信息!$A$2:$AQ$1002,COLUMN(O208)-4,0),VLOOKUP($A209,未改造信息!$A$2:$AQ$1002,COLUMN(O208)-4,0))</f>
        <v>66</v>
      </c>
      <c r="P209" s="442">
        <f>IF($H209="已改造",VLOOKUP($A209+1000,改造信息!$A$2:$AQ$1002,COLUMN(P208)-4,0),VLOOKUP($A209,未改造信息!$A$2:$AQ$1002,COLUMN(P208)-4,0))</f>
        <v>2</v>
      </c>
      <c r="Q209" s="442">
        <f>IF($H209="已改造",VLOOKUP($A209+1000,改造信息!$A$2:$AQ$1002,COLUMN(Q208)-4,0),VLOOKUP($A209,未改造信息!$A$2:$AQ$1002,COLUMN(Q208)-4,0))</f>
        <v>90</v>
      </c>
      <c r="R209" s="442">
        <f>IF($H209="已改造",VLOOKUP($A209+1000,改造信息!$A$2:$AQ$1002,COLUMN(R208)-4,0),VLOOKUP($A209,未改造信息!$A$2:$AQ$1002,COLUMN(R208)-4,0))</f>
        <v>85</v>
      </c>
      <c r="S209" s="442">
        <f>IF($H209="已改造",VLOOKUP($A209+1000,改造信息!$A$2:$AQ$1002,COLUMN(S208)-4,0),VLOOKUP($A209,未改造信息!$A$2:$AQ$1002,COLUMN(S208)-4,0))</f>
        <v>0</v>
      </c>
      <c r="T209" s="442">
        <f>IF($H209="已改造",VLOOKUP($A209+1000,改造信息!$A$2:$AQ$1002,COLUMN(T208)-4,0),VLOOKUP($A209,未改造信息!$A$2:$AQ$1002,COLUMN(T208)-4,0))</f>
        <v>63</v>
      </c>
      <c r="U209" s="442">
        <f>IF($H209="已改造",VLOOKUP($A209+1000,改造信息!$A$2:$AQ$1002,COLUMN(U208)-4,0),VLOOKUP($A209,未改造信息!$A$2:$AQ$1002,COLUMN(U208)-4,0))</f>
        <v>0</v>
      </c>
      <c r="V209" s="442">
        <f>IF($H209="已改造",VLOOKUP($A209+1000,改造信息!$A$2:$AQ$1002,COLUMN(V208)-4,0),VLOOKUP($A209,未改造信息!$A$2:$AQ$1002,COLUMN(V208)-4,0))</f>
        <v>40</v>
      </c>
      <c r="W209" s="442">
        <f>IF($H209="已改造",VLOOKUP($A209+1000,改造信息!$A$2:$AQ$1002,COLUMN(W208)-4,0),VLOOKUP($A209,未改造信息!$A$2:$AQ$1002,COLUMN(W208)-4,0))</f>
        <v>63</v>
      </c>
      <c r="X209" s="442">
        <f>IF($H209="已改造",VLOOKUP($A209+1000,改造信息!$A$2:$AQ$1002,COLUMN(X208)-4,0),VLOOKUP($A209,未改造信息!$A$2:$AQ$1002,COLUMN(X208)-4,0))</f>
        <v>96</v>
      </c>
      <c r="Y209" s="442">
        <f>IF($H209="已改造",VLOOKUP($A209+1000,改造信息!$A$2:$AQ$1002,COLUMN(Y208)-4,0),VLOOKUP($A209,未改造信息!$A$2:$AQ$1002,COLUMN(Y208)-4,0))</f>
        <v>9</v>
      </c>
      <c r="Z209" s="442">
        <f>IF($H209="已改造",VLOOKUP($A209+1000,改造信息!$A$2:$AQ$1002,COLUMN(Z208)-4,0),VLOOKUP($A209,未改造信息!$A$2:$AQ$1002,COLUMN(Z208)-4,0))</f>
        <v>31</v>
      </c>
      <c r="AA209" s="442" t="str">
        <f>IF($H209="已改造",VLOOKUP($A209+1000,改造信息!$A$2:$AQ$1002,COLUMN(AA208)-4,0),VLOOKUP($A209,未改造信息!$A$2:$AQ$1002,COLUMN(AA208)-4,0))</f>
        <v>长</v>
      </c>
      <c r="AB209" s="442" t="str">
        <f>IF($H209="已改造",VLOOKUP($A209+1000,改造信息!$A$2:$AQ$1002,COLUMN(AB208)-4,0),VLOOKUP($A209,未改造信息!$A$2:$AQ$1002,COLUMN(AB208)-4,0))</f>
        <v>[2,2,2]</v>
      </c>
      <c r="AC209" s="442">
        <f>IF($H209="已改造",VLOOKUP($A209+1000,改造信息!$A$2:$AQ$1002,COLUMN(AC208)-4,0),VLOOKUP($A209,未改造信息!$A$2:$AQ$1002,COLUMN(AC208)-4,0))</f>
        <v>6</v>
      </c>
      <c r="AD209" s="442">
        <f>IF($H209="已改造",VLOOKUP($A209+1000,改造信息!$A$2:$AQ$1002,COLUMN(AD208)-4,0),VLOOKUP($A209,未改造信息!$A$2:$AQ$1002,COLUMN(AD208)-4,0))</f>
        <v>4</v>
      </c>
      <c r="AE209" s="446" t="str">
        <f>IF($H209="已改造",VLOOKUP($A209+1000,改造信息!$A$2:$AQ$1002,COLUMN(AE208)-4,0),VLOOKUP($A209,未改造信息!$A$2:$AQ$1002,COLUMN(AE208)-4,0))</f>
        <v>F国330毫米四联主炮</v>
      </c>
      <c r="AF209" s="445" t="s">
        <v>92</v>
      </c>
      <c r="AG209" s="445" t="s">
        <v>92</v>
      </c>
      <c r="AH209" s="442">
        <f>IF($H209="已改造",VLOOKUP($A209+1000,改造信息!$A$2:$AQ$1002,COLUMN(AH208)-6,0),VLOOKUP($A209,未改造信息!$A$2:$AQ$1002,COLUMN(AH208)-6,0))</f>
        <v>80</v>
      </c>
      <c r="AI209" s="442">
        <f>IF($H209="已改造",VLOOKUP($A209+1000,改造信息!$A$2:$AQ$1002,COLUMN(AI208)-6,0),VLOOKUP($A209,未改造信息!$A$2:$AQ$1002,COLUMN(AI208)-6,0))</f>
        <v>120</v>
      </c>
      <c r="AJ209" s="442">
        <f>IF($H209="已改造",VLOOKUP($A209+1000,改造信息!$A$2:$AQ$1002,COLUMN(AJ208)-6,0),VLOOKUP($A209,未改造信息!$A$2:$AQ$1002,COLUMN(AJ208)-6,0))</f>
        <v>2.88</v>
      </c>
      <c r="AK209" s="442">
        <f>IF($H209="已改造",VLOOKUP($A209+1000,改造信息!$A$2:$AQ$1002,COLUMN(AK208)-6,0),VLOOKUP($A209,未改造信息!$A$2:$AQ$1002,COLUMN(AK208)-6,0))</f>
        <v>5.4</v>
      </c>
      <c r="AL209" s="442">
        <f>IF($H209="已改造",VLOOKUP($A209+1000,改造信息!$A$2:$AQ$1002,COLUMN(AL208)-6,0),VLOOKUP($A209,未改造信息!$A$2:$AQ$1002,COLUMN(AL208)-6,0))</f>
        <v>0.625</v>
      </c>
      <c r="AM209" s="445" t="s">
        <v>92</v>
      </c>
      <c r="AN209" s="445" t="s">
        <v>92</v>
      </c>
      <c r="AO209" s="442">
        <f>IF($H209="已改造",VLOOKUP($A209+1000,改造信息!$A$2:$AQ$1002,COLUMN(AO208)-8,0),VLOOKUP($A209,未改造信息!$A$2:$AQ$1002,COLUMN(AO208)-8,0))</f>
        <v>50</v>
      </c>
      <c r="AP209" s="442">
        <f>IF($H209="已改造",VLOOKUP($A209+1000,改造信息!$A$2:$AQ$1002,COLUMN(AP208)-8,0),VLOOKUP($A209,未改造信息!$A$2:$AQ$1002,COLUMN(AP208)-8,0))</f>
        <v>60</v>
      </c>
      <c r="AQ209" s="442">
        <f>IF($H209="已改造",VLOOKUP($A209+1000,改造信息!$A$2:$AQ$1002,COLUMN(AQ208)-8,0),VLOOKUP($A209,未改造信息!$A$2:$AQ$1002,COLUMN(AQ208)-8,0))</f>
        <v>60</v>
      </c>
      <c r="AR209" s="442">
        <f>IF($H209="已改造",VLOOKUP($A209+1000,改造信息!$A$2:$AQ$1002,COLUMN(AR208)-8,0),VLOOKUP($A209,未改造信息!$A$2:$AQ$1002,COLUMN(AR208)-8,0))</f>
        <v>0</v>
      </c>
      <c r="AS209" s="442">
        <f>IF($H209="已改造",VLOOKUP($A209+1000,改造信息!$A$2:$AQ$1002,COLUMN(AS208)-8,0),VLOOKUP($A209,未改造信息!$A$2:$AQ$1002,COLUMN(AS208)-8,0))</f>
        <v>65</v>
      </c>
      <c r="AT209" s="442">
        <f>IF($H209="已改造",VLOOKUP($A209+1000,改造信息!$A$2:$AQ$1002,COLUMN(AT208)-8,0),VLOOKUP($A209,未改造信息!$A$2:$AQ$1002,COLUMN(AT208)-8,0))</f>
        <v>0</v>
      </c>
      <c r="AU209" s="442">
        <f>IF($H209="已改造",VLOOKUP($A209+1000,改造信息!$A$2:$AQ$1002,COLUMN(AU208)-8,0),VLOOKUP($A209,未改造信息!$A$2:$AQ$1002,COLUMN(AU208)-8,0))</f>
        <v>70</v>
      </c>
      <c r="AV209" s="442">
        <f>IF($H209="已改造",VLOOKUP($A209+1000,改造信息!$A$2:$AQ$1002,COLUMN(AV208)-8,0),VLOOKUP($A209,未改造信息!$A$2:$AQ$1002,COLUMN(AV208)-8,0))</f>
        <v>17</v>
      </c>
      <c r="AW209" s="445" t="s">
        <v>92</v>
      </c>
      <c r="AX209" s="445" t="s">
        <v>92</v>
      </c>
      <c r="AY209" s="442">
        <f>IF($H209="已改造",VLOOKUP($A209+1000,改造信息!$A$2:$AQ$1002,COLUMN(AY208)-10,0),VLOOKUP($A209,未改造信息!$A$2:$AQ$1002,COLUMN(AY208)-10,0))</f>
        <v>0</v>
      </c>
      <c r="AZ209" s="442">
        <f>IF($H209="已改造",VLOOKUP($A209+1000,改造信息!$A$2:$AQ$1002,COLUMN(AZ208)-10,0),VLOOKUP($A209,未改造信息!$A$2:$AQ$1002,COLUMN(AZ208)-10,0))</f>
        <v>0</v>
      </c>
      <c r="BA209" s="445" t="s">
        <v>92</v>
      </c>
      <c r="BB209" s="445" t="s">
        <v>92</v>
      </c>
      <c r="BC209" s="442" t="str">
        <f>IF($H209="尚未改造",VLOOKUP($A209,未改造信息!$A$2:$AQ$1002,COLUMN(BC208)-12,0),"0")</f>
        <v>0</v>
      </c>
      <c r="BD209" s="442">
        <f>VLOOKUP($A209,未改造信息!$A$2:$BA$1002,COLUMN(BD208)-12,0)</f>
        <v>0</v>
      </c>
      <c r="BE209" s="442" t="s">
        <v>95</v>
      </c>
      <c r="BF209" s="445" t="s">
        <v>92</v>
      </c>
      <c r="BG209" s="445" t="s">
        <v>92</v>
      </c>
      <c r="BH209" s="442"/>
      <c r="BI209" s="442"/>
      <c r="BK209" s="442"/>
      <c r="BL209" s="442"/>
      <c r="BN209" s="442"/>
      <c r="BO209" s="442"/>
      <c r="BQ209" s="445" t="s">
        <v>92</v>
      </c>
      <c r="BR209" s="442"/>
      <c r="BS209" s="442"/>
      <c r="BT209" s="442"/>
      <c r="BU209" s="442"/>
      <c r="BV209" s="442"/>
    </row>
    <row r="210" spans="1:74">
      <c r="A210" s="442">
        <v>218</v>
      </c>
      <c r="B210" s="442" t="str">
        <f>IF($H210="已改造",VLOOKUP($A210+1000,改造信息!$A$2:$AQ$1002,COLUMN(B209),0),VLOOKUP($A210,未改造信息!$A$2:$AQ$1002,COLUMN(B209),0))</f>
        <v>Sv</v>
      </c>
      <c r="C210" s="442" t="str">
        <f>IF($H210="已改造",VLOOKUP($A210+1000,改造信息!$A$2:$AQ$1002,COLUMN(C209),0),VLOOKUP($A210,未改造信息!$A$2:$AQ$1002,COLUMN(C209),0))</f>
        <v>浅水重炮舰</v>
      </c>
      <c r="D210" s="442">
        <f>IF($H210="已改造",VLOOKUP($A210+1000,改造信息!$A$2:$AQ$1002,COLUMN(D209),0),VLOOKUP($A210,未改造信息!$A$2:$AQ$1002,COLUMN(D209),0))</f>
        <v>4</v>
      </c>
      <c r="E210" s="442" t="str">
        <f>IF($H210="已改造",VLOOKUP($A210+1000,改造信息!$A$2:$AQ$1002,COLUMN(E209),0),VLOOKUP($A210,未改造信息!$A$2:$AQ$1002,COLUMN(E209),0))</f>
        <v>古斯塔夫五世</v>
      </c>
      <c r="F210" s="442" t="str">
        <f>VLOOKUP(A210,未改造信息!$A$2:$F$1000,COLUMN(F209),0)</f>
        <v>未拥有</v>
      </c>
      <c r="H210" s="442" t="str">
        <f>IF(COUNTIF(改造信息!$A$2:$A$196,A210+1000),IF(VLOOKUP(A210+1000,改造信息!$A$2:$F$502,6,0)="已拥有","已改造","尚未改造"),"未开放改造")</f>
        <v>未开放改造</v>
      </c>
      <c r="I210" s="442" t="str">
        <f t="shared" si="3"/>
        <v>仅打捞可获取</v>
      </c>
      <c r="J210" s="445" t="s">
        <v>92</v>
      </c>
      <c r="K210" s="442" t="str">
        <f>IF($H210="已改造",VLOOKUP($A210+1000,改造信息!$A$2:$AQ$1002,COLUMN(K209)-4,0),VLOOKUP($A210,未改造信息!$A$2:$AQ$1002,COLUMN(K209)-4,0))</f>
        <v>护卫舰</v>
      </c>
      <c r="L210" s="442" t="str">
        <f>IF($H210="已改造",VLOOKUP($A210+1000,改造信息!$A$2:$AQ$1002,COLUMN(L209)-4,0),VLOOKUP($A210,未改造信息!$A$2:$AQ$1002,COLUMN(L209)-4,0))</f>
        <v>小型舰</v>
      </c>
      <c r="M210" s="442">
        <f>IF($H210="已改造",VLOOKUP($A210+1000,改造信息!$A$2:$AQ$1002,COLUMN(M209)-4,0),VLOOKUP($A210,未改造信息!$A$2:$AQ$1002,COLUMN(M209)-4,0))</f>
        <v>1</v>
      </c>
      <c r="N210" s="442">
        <f>IF($H210="已改造",VLOOKUP($A210+1000,改造信息!$A$2:$AQ$1002,COLUMN(N209)-4,0),VLOOKUP($A210,未改造信息!$A$2:$AQ$1002,COLUMN(N209)-4,0))</f>
        <v>2</v>
      </c>
      <c r="O210" s="442">
        <f>IF($H210="已改造",VLOOKUP($A210+1000,改造信息!$A$2:$AQ$1002,COLUMN(O209)-4,0),VLOOKUP($A210,未改造信息!$A$2:$AQ$1002,COLUMN(O209)-4,0))</f>
        <v>40</v>
      </c>
      <c r="P210" s="442">
        <f>IF($H210="已改造",VLOOKUP($A210+1000,改造信息!$A$2:$AQ$1002,COLUMN(P209)-4,0),VLOOKUP($A210,未改造信息!$A$2:$AQ$1002,COLUMN(P209)-4,0))</f>
        <v>0</v>
      </c>
      <c r="Q210" s="442">
        <f>IF($H210="已改造",VLOOKUP($A210+1000,改造信息!$A$2:$AQ$1002,COLUMN(Q209)-4,0),VLOOKUP($A210,未改造信息!$A$2:$AQ$1002,COLUMN(Q209)-4,0))</f>
        <v>65</v>
      </c>
      <c r="R210" s="442">
        <f>IF($H210="已改造",VLOOKUP($A210+1000,改造信息!$A$2:$AQ$1002,COLUMN(R209)-4,0),VLOOKUP($A210,未改造信息!$A$2:$AQ$1002,COLUMN(R209)-4,0))</f>
        <v>66</v>
      </c>
      <c r="S210" s="442">
        <f>IF($H210="已改造",VLOOKUP($A210+1000,改造信息!$A$2:$AQ$1002,COLUMN(S209)-4,0),VLOOKUP($A210,未改造信息!$A$2:$AQ$1002,COLUMN(S209)-4,0))</f>
        <v>0</v>
      </c>
      <c r="T210" s="442">
        <f>IF($H210="已改造",VLOOKUP($A210+1000,改造信息!$A$2:$AQ$1002,COLUMN(T209)-4,0),VLOOKUP($A210,未改造信息!$A$2:$AQ$1002,COLUMN(T209)-4,0))</f>
        <v>59</v>
      </c>
      <c r="U210" s="442">
        <f>IF($H210="已改造",VLOOKUP($A210+1000,改造信息!$A$2:$AQ$1002,COLUMN(U209)-4,0),VLOOKUP($A210,未改造信息!$A$2:$AQ$1002,COLUMN(U209)-4,0))</f>
        <v>0</v>
      </c>
      <c r="V210" s="442">
        <f>IF($H210="已改造",VLOOKUP($A210+1000,改造信息!$A$2:$AQ$1002,COLUMN(V209)-4,0),VLOOKUP($A210,未改造信息!$A$2:$AQ$1002,COLUMN(V209)-4,0))</f>
        <v>21</v>
      </c>
      <c r="W210" s="442">
        <f>IF($H210="已改造",VLOOKUP($A210+1000,改造信息!$A$2:$AQ$1002,COLUMN(W209)-4,0),VLOOKUP($A210,未改造信息!$A$2:$AQ$1002,COLUMN(W209)-4,0))</f>
        <v>49</v>
      </c>
      <c r="X210" s="442">
        <f>IF($H210="已改造",VLOOKUP($A210+1000,改造信息!$A$2:$AQ$1002,COLUMN(X209)-4,0),VLOOKUP($A210,未改造信息!$A$2:$AQ$1002,COLUMN(X209)-4,0))</f>
        <v>95</v>
      </c>
      <c r="Y210" s="442">
        <f>IF($H210="已改造",VLOOKUP($A210+1000,改造信息!$A$2:$AQ$1002,COLUMN(Y209)-4,0),VLOOKUP($A210,未改造信息!$A$2:$AQ$1002,COLUMN(Y209)-4,0))</f>
        <v>15</v>
      </c>
      <c r="Z210" s="442">
        <f>IF($H210="已改造",VLOOKUP($A210+1000,改造信息!$A$2:$AQ$1002,COLUMN(Z209)-4,0),VLOOKUP($A210,未改造信息!$A$2:$AQ$1002,COLUMN(Z209)-4,0))</f>
        <v>23</v>
      </c>
      <c r="AA210" s="442" t="str">
        <f>IF($H210="已改造",VLOOKUP($A210+1000,改造信息!$A$2:$AQ$1002,COLUMN(AA209)-4,0),VLOOKUP($A210,未改造信息!$A$2:$AQ$1002,COLUMN(AA209)-4,0))</f>
        <v>长</v>
      </c>
      <c r="AB210" s="442">
        <f>IF($H210="已改造",VLOOKUP($A210+1000,改造信息!$A$2:$AQ$1002,COLUMN(AB209)-4,0),VLOOKUP($A210,未改造信息!$A$2:$AQ$1002,COLUMN(AB209)-4,0))</f>
        <v>0</v>
      </c>
      <c r="AC210" s="442">
        <f>IF($H210="已改造",VLOOKUP($A210+1000,改造信息!$A$2:$AQ$1002,COLUMN(AC209)-4,0),VLOOKUP($A210,未改造信息!$A$2:$AQ$1002,COLUMN(AC209)-4,0))</f>
        <v>0</v>
      </c>
      <c r="AD210" s="442">
        <f>IF($H210="已改造",VLOOKUP($A210+1000,改造信息!$A$2:$AQ$1002,COLUMN(AD209)-4,0),VLOOKUP($A210,未改造信息!$A$2:$AQ$1002,COLUMN(AD209)-4,0))</f>
        <v>2</v>
      </c>
      <c r="AE210" s="446" t="str">
        <f>IF($H210="已改造",VLOOKUP($A210+1000,改造信息!$A$2:$AQ$1002,COLUMN(AE209)-4,0),VLOOKUP($A210,未改造信息!$A$2:$AQ$1002,COLUMN(AE209)-4,0))</f>
        <v>R国双联280毫米炮</v>
      </c>
      <c r="AF210" s="445" t="s">
        <v>92</v>
      </c>
      <c r="AG210" s="445" t="s">
        <v>92</v>
      </c>
      <c r="AH210" s="442">
        <f>IF($H210="已改造",VLOOKUP($A210+1000,改造信息!$A$2:$AQ$1002,COLUMN(AH209)-6,0),VLOOKUP($A210,未改造信息!$A$2:$AQ$1002,COLUMN(AH209)-6,0))</f>
        <v>40</v>
      </c>
      <c r="AI210" s="442">
        <f>IF($H210="已改造",VLOOKUP($A210+1000,改造信息!$A$2:$AQ$1002,COLUMN(AI209)-6,0),VLOOKUP($A210,未改造信息!$A$2:$AQ$1002,COLUMN(AI209)-6,0))</f>
        <v>65</v>
      </c>
      <c r="AJ210" s="442">
        <f>IF($H210="已改造",VLOOKUP($A210+1000,改造信息!$A$2:$AQ$1002,COLUMN(AJ209)-6,0),VLOOKUP($A210,未改造信息!$A$2:$AQ$1002,COLUMN(AJ209)-6,0))</f>
        <v>1.28</v>
      </c>
      <c r="AK210" s="442">
        <f>IF($H210="已改造",VLOOKUP($A210+1000,改造信息!$A$2:$AQ$1002,COLUMN(AK209)-6,0),VLOOKUP($A210,未改造信息!$A$2:$AQ$1002,COLUMN(AK209)-6,0))</f>
        <v>2.4</v>
      </c>
      <c r="AL210" s="442">
        <f>IF($H210="已改造",VLOOKUP($A210+1000,改造信息!$A$2:$AQ$1002,COLUMN(AL209)-6,0),VLOOKUP($A210,未改造信息!$A$2:$AQ$1002,COLUMN(AL209)-6,0))</f>
        <v>0.75</v>
      </c>
      <c r="AM210" s="445" t="s">
        <v>92</v>
      </c>
      <c r="AN210" s="445" t="s">
        <v>92</v>
      </c>
      <c r="AO210" s="442">
        <f>IF($H210="已改造",VLOOKUP($A210+1000,改造信息!$A$2:$AQ$1002,COLUMN(AO209)-8,0),VLOOKUP($A210,未改造信息!$A$2:$AQ$1002,COLUMN(AO209)-8,0))</f>
        <v>20</v>
      </c>
      <c r="AP210" s="442">
        <f>IF($H210="已改造",VLOOKUP($A210+1000,改造信息!$A$2:$AQ$1002,COLUMN(AP209)-8,0),VLOOKUP($A210,未改造信息!$A$2:$AQ$1002,COLUMN(AP209)-8,0))</f>
        <v>20</v>
      </c>
      <c r="AQ210" s="442">
        <f>IF($H210="已改造",VLOOKUP($A210+1000,改造信息!$A$2:$AQ$1002,COLUMN(AQ209)-8,0),VLOOKUP($A210,未改造信息!$A$2:$AQ$1002,COLUMN(AQ209)-8,0))</f>
        <v>30</v>
      </c>
      <c r="AR210" s="442">
        <f>IF($H210="已改造",VLOOKUP($A210+1000,改造信息!$A$2:$AQ$1002,COLUMN(AR209)-8,0),VLOOKUP($A210,未改造信息!$A$2:$AQ$1002,COLUMN(AR209)-8,0))</f>
        <v>0</v>
      </c>
      <c r="AS210" s="442">
        <f>IF($H210="已改造",VLOOKUP($A210+1000,改造信息!$A$2:$AQ$1002,COLUMN(AS209)-8,0),VLOOKUP($A210,未改造信息!$A$2:$AQ$1002,COLUMN(AS209)-8,0))</f>
        <v>35</v>
      </c>
      <c r="AT210" s="442">
        <f>IF($H210="已改造",VLOOKUP($A210+1000,改造信息!$A$2:$AQ$1002,COLUMN(AT209)-8,0),VLOOKUP($A210,未改造信息!$A$2:$AQ$1002,COLUMN(AT209)-8,0))</f>
        <v>0</v>
      </c>
      <c r="AU210" s="442">
        <f>IF($H210="已改造",VLOOKUP($A210+1000,改造信息!$A$2:$AQ$1002,COLUMN(AU209)-8,0),VLOOKUP($A210,未改造信息!$A$2:$AQ$1002,COLUMN(AU209)-8,0))</f>
        <v>46</v>
      </c>
      <c r="AV210" s="442">
        <f>IF($H210="已改造",VLOOKUP($A210+1000,改造信息!$A$2:$AQ$1002,COLUMN(AV209)-8,0),VLOOKUP($A210,未改造信息!$A$2:$AQ$1002,COLUMN(AV209)-8,0))</f>
        <v>0</v>
      </c>
      <c r="AW210" s="445" t="s">
        <v>92</v>
      </c>
      <c r="AX210" s="445" t="s">
        <v>92</v>
      </c>
      <c r="AY210" s="442">
        <f>IF($H210="已改造",VLOOKUP($A210+1000,改造信息!$A$2:$AQ$1002,COLUMN(AY209)-10,0),VLOOKUP($A210,未改造信息!$A$2:$AQ$1002,COLUMN(AY209)-10,0))</f>
        <v>0</v>
      </c>
      <c r="AZ210" s="442">
        <f>IF($H210="已改造",VLOOKUP($A210+1000,改造信息!$A$2:$AQ$1002,COLUMN(AZ209)-10,0),VLOOKUP($A210,未改造信息!$A$2:$AQ$1002,COLUMN(AZ209)-10,0))</f>
        <v>0</v>
      </c>
      <c r="BA210" s="445" t="s">
        <v>92</v>
      </c>
      <c r="BB210" s="445" t="s">
        <v>92</v>
      </c>
      <c r="BC210" s="442" t="str">
        <f>IF($H210="尚未改造",VLOOKUP($A210,未改造信息!$A$2:$AQ$1002,COLUMN(BC209)-12,0),"0")</f>
        <v>0</v>
      </c>
      <c r="BD210" s="442">
        <f>VLOOKUP($A210,未改造信息!$A$2:$BA$1002,COLUMN(BD209)-12,0)</f>
        <v>0</v>
      </c>
      <c r="BE210" s="442" t="s">
        <v>94</v>
      </c>
      <c r="BF210" s="445" t="s">
        <v>92</v>
      </c>
      <c r="BG210" s="445" t="s">
        <v>92</v>
      </c>
      <c r="BH210" s="442"/>
      <c r="BI210" s="442"/>
      <c r="BK210" s="442"/>
      <c r="BL210" s="442"/>
      <c r="BN210" s="442"/>
      <c r="BO210" s="442"/>
      <c r="BQ210" s="445" t="s">
        <v>92</v>
      </c>
      <c r="BR210" s="442"/>
      <c r="BS210" s="442"/>
      <c r="BT210" s="442"/>
      <c r="BU210" s="442"/>
      <c r="BV210" s="442"/>
    </row>
    <row r="211" spans="1:74">
      <c r="A211" s="442">
        <v>219</v>
      </c>
      <c r="B211" s="442" t="str">
        <f>IF($H211="已改造",VLOOKUP($A211+1000,改造信息!$A$2:$AQ$1002,COLUMN(B210),0),VLOOKUP($A211,未改造信息!$A$2:$AQ$1002,COLUMN(B210),0))</f>
        <v>J</v>
      </c>
      <c r="C211" s="442" t="str">
        <f>IF($H211="已改造",VLOOKUP($A211+1000,改造信息!$A$2:$AQ$1002,COLUMN(C210),0),VLOOKUP($A211,未改造信息!$A$2:$AQ$1002,COLUMN(C210),0))</f>
        <v>航空母舰</v>
      </c>
      <c r="D211" s="442">
        <f>IF($H211="已改造",VLOOKUP($A211+1000,改造信息!$A$2:$AQ$1002,COLUMN(D210),0),VLOOKUP($A211,未改造信息!$A$2:$AQ$1002,COLUMN(D210),0))</f>
        <v>5</v>
      </c>
      <c r="E211" s="442" t="str">
        <f>IF($H211="已改造",VLOOKUP($A211+1000,改造信息!$A$2:$AQ$1002,COLUMN(E210),0),VLOOKUP($A211,未改造信息!$A$2:$AQ$1002,COLUMN(E210),0))</f>
        <v>瑞鹤</v>
      </c>
      <c r="F211" s="442" t="str">
        <f>VLOOKUP(A211,未改造信息!$A$2:$F$1000,COLUMN(F210),0)</f>
        <v>未拥有</v>
      </c>
      <c r="H211" s="442" t="str">
        <f>IF(COUNTIF(改造信息!$A$2:$A$196,A211+1000),IF(VLOOKUP(A211+1000,改造信息!$A$2:$F$502,6,0)="已拥有","已改造","尚未改造"),"未开放改造")</f>
        <v>尚未改造</v>
      </c>
      <c r="I211" s="442" t="str">
        <f t="shared" si="3"/>
        <v>E5 可建造</v>
      </c>
      <c r="J211" s="445" t="s">
        <v>92</v>
      </c>
      <c r="K211" s="442" t="str">
        <f>IF($H211="已改造",VLOOKUP($A211+1000,改造信息!$A$2:$AQ$1002,COLUMN(K210)-4,0),VLOOKUP($A211,未改造信息!$A$2:$AQ$1002,COLUMN(K210)-4,0))</f>
        <v>主力舰</v>
      </c>
      <c r="L211" s="442" t="str">
        <f>IF($H211="已改造",VLOOKUP($A211+1000,改造信息!$A$2:$AQ$1002,COLUMN(L210)-4,0),VLOOKUP($A211,未改造信息!$A$2:$AQ$1002,COLUMN(L210)-4,0))</f>
        <v>大型舰</v>
      </c>
      <c r="M211" s="442">
        <f>IF($H211="已改造",VLOOKUP($A211+1000,改造信息!$A$2:$AQ$1002,COLUMN(M210)-4,0),VLOOKUP($A211,未改造信息!$A$2:$AQ$1002,COLUMN(M210)-4,0))</f>
        <v>3</v>
      </c>
      <c r="N211" s="442">
        <f>IF($H211="已改造",VLOOKUP($A211+1000,改造信息!$A$2:$AQ$1002,COLUMN(N210)-4,0),VLOOKUP($A211,未改造信息!$A$2:$AQ$1002,COLUMN(N210)-4,0))</f>
        <v>3</v>
      </c>
      <c r="O211" s="442">
        <f>IF($H211="已改造",VLOOKUP($A211+1000,改造信息!$A$2:$AQ$1002,COLUMN(O210)-4,0),VLOOKUP($A211,未改造信息!$A$2:$AQ$1002,COLUMN(O210)-4,0))</f>
        <v>62</v>
      </c>
      <c r="P211" s="442">
        <f>IF($H211="已改造",VLOOKUP($A211+1000,改造信息!$A$2:$AQ$1002,COLUMN(P210)-4,0),VLOOKUP($A211,未改造信息!$A$2:$AQ$1002,COLUMN(P210)-4,0))</f>
        <v>2</v>
      </c>
      <c r="Q211" s="442">
        <f>IF($H211="已改造",VLOOKUP($A211+1000,改造信息!$A$2:$AQ$1002,COLUMN(Q210)-4,0),VLOOKUP($A211,未改造信息!$A$2:$AQ$1002,COLUMN(Q210)-4,0))</f>
        <v>40</v>
      </c>
      <c r="R211" s="442">
        <f>IF($H211="已改造",VLOOKUP($A211+1000,改造信息!$A$2:$AQ$1002,COLUMN(R210)-4,0),VLOOKUP($A211,未改造信息!$A$2:$AQ$1002,COLUMN(R210)-4,0))</f>
        <v>56</v>
      </c>
      <c r="S211" s="442">
        <f>IF($H211="已改造",VLOOKUP($A211+1000,改造信息!$A$2:$AQ$1002,COLUMN(S210)-4,0),VLOOKUP($A211,未改造信息!$A$2:$AQ$1002,COLUMN(S210)-4,0))</f>
        <v>0</v>
      </c>
      <c r="T211" s="442">
        <f>IF($H211="已改造",VLOOKUP($A211+1000,改造信息!$A$2:$AQ$1002,COLUMN(T210)-4,0),VLOOKUP($A211,未改造信息!$A$2:$AQ$1002,COLUMN(T210)-4,0))</f>
        <v>66</v>
      </c>
      <c r="U211" s="442">
        <f>IF($H211="已改造",VLOOKUP($A211+1000,改造信息!$A$2:$AQ$1002,COLUMN(U210)-4,0),VLOOKUP($A211,未改造信息!$A$2:$AQ$1002,COLUMN(U210)-4,0))</f>
        <v>0</v>
      </c>
      <c r="V211" s="442">
        <f>IF($H211="已改造",VLOOKUP($A211+1000,改造信息!$A$2:$AQ$1002,COLUMN(V210)-4,0),VLOOKUP($A211,未改造信息!$A$2:$AQ$1002,COLUMN(V210)-4,0))</f>
        <v>73</v>
      </c>
      <c r="W211" s="442">
        <f>IF($H211="已改造",VLOOKUP($A211+1000,改造信息!$A$2:$AQ$1002,COLUMN(W210)-4,0),VLOOKUP($A211,未改造信息!$A$2:$AQ$1002,COLUMN(W210)-4,0))</f>
        <v>62</v>
      </c>
      <c r="X211" s="442">
        <f>IF($H211="已改造",VLOOKUP($A211+1000,改造信息!$A$2:$AQ$1002,COLUMN(X210)-4,0),VLOOKUP($A211,未改造信息!$A$2:$AQ$1002,COLUMN(X210)-4,0))</f>
        <v>96</v>
      </c>
      <c r="Y211" s="442">
        <f>IF($H211="已改造",VLOOKUP($A211+1000,改造信息!$A$2:$AQ$1002,COLUMN(Y210)-4,0),VLOOKUP($A211,未改造信息!$A$2:$AQ$1002,COLUMN(Y210)-4,0))</f>
        <v>40</v>
      </c>
      <c r="Z211" s="442">
        <f>IF($H211="已改造",VLOOKUP($A211+1000,改造信息!$A$2:$AQ$1002,COLUMN(Z210)-4,0),VLOOKUP($A211,未改造信息!$A$2:$AQ$1002,COLUMN(Z210)-4,0))</f>
        <v>34.2</v>
      </c>
      <c r="AA211" s="442" t="str">
        <f>IF($H211="已改造",VLOOKUP($A211+1000,改造信息!$A$2:$AQ$1002,COLUMN(AA210)-4,0),VLOOKUP($A211,未改造信息!$A$2:$AQ$1002,COLUMN(AA210)-4,0))</f>
        <v>短</v>
      </c>
      <c r="AB211" s="442" t="str">
        <f>IF($H211="已改造",VLOOKUP($A211+1000,改造信息!$A$2:$AQ$1002,COLUMN(AB210)-4,0),VLOOKUP($A211,未改造信息!$A$2:$AQ$1002,COLUMN(AB210)-4,0))</f>
        <v>[19,26,21,12]</v>
      </c>
      <c r="AC211" s="442">
        <f>IF($H211="已改造",VLOOKUP($A211+1000,改造信息!$A$2:$AQ$1002,COLUMN(AC210)-4,0),VLOOKUP($A211,未改造信息!$A$2:$AQ$1002,COLUMN(AC210)-4,0))</f>
        <v>78</v>
      </c>
      <c r="AD211" s="442">
        <f>IF($H211="已改造",VLOOKUP($A211+1000,改造信息!$A$2:$AQ$1002,COLUMN(AD210)-4,0),VLOOKUP($A211,未改造信息!$A$2:$AQ$1002,COLUMN(AD210)-4,0))</f>
        <v>4</v>
      </c>
      <c r="AE211" s="446" t="str">
        <f>IF($H211="已改造",VLOOKUP($A211+1000,改造信息!$A$2:$AQ$1002,COLUMN(AE210)-4,0),VLOOKUP($A211,未改造信息!$A$2:$AQ$1002,COLUMN(AE210)-4,0))</f>
        <v>零战二一型|九九式舰爆|九七式舰攻</v>
      </c>
      <c r="AF211" s="445" t="s">
        <v>92</v>
      </c>
      <c r="AG211" s="445" t="s">
        <v>92</v>
      </c>
      <c r="AH211" s="442">
        <f>IF($H211="已改造",VLOOKUP($A211+1000,改造信息!$A$2:$AQ$1002,COLUMN(AH210)-6,0),VLOOKUP($A211,未改造信息!$A$2:$AQ$1002,COLUMN(AH210)-6,0))</f>
        <v>60</v>
      </c>
      <c r="AI211" s="442">
        <f>IF($H211="已改造",VLOOKUP($A211+1000,改造信息!$A$2:$AQ$1002,COLUMN(AI210)-6,0),VLOOKUP($A211,未改造信息!$A$2:$AQ$1002,COLUMN(AI210)-6,0))</f>
        <v>55</v>
      </c>
      <c r="AJ211" s="442">
        <f>IF($H211="已改造",VLOOKUP($A211+1000,改造信息!$A$2:$AQ$1002,COLUMN(AJ210)-6,0),VLOOKUP($A211,未改造信息!$A$2:$AQ$1002,COLUMN(AJ210)-6,0))</f>
        <v>2.4</v>
      </c>
      <c r="AK211" s="442">
        <f>IF($H211="已改造",VLOOKUP($A211+1000,改造信息!$A$2:$AQ$1002,COLUMN(AK210)-6,0),VLOOKUP($A211,未改造信息!$A$2:$AQ$1002,COLUMN(AK210)-6,0))</f>
        <v>4.5</v>
      </c>
      <c r="AL211" s="442">
        <f>IF($H211="已改造",VLOOKUP($A211+1000,改造信息!$A$2:$AQ$1002,COLUMN(AL210)-6,0),VLOOKUP($A211,未改造信息!$A$2:$AQ$1002,COLUMN(AL210)-6,0))</f>
        <v>1</v>
      </c>
      <c r="AM211" s="445" t="s">
        <v>92</v>
      </c>
      <c r="AN211" s="445" t="s">
        <v>92</v>
      </c>
      <c r="AO211" s="442">
        <f>IF($H211="已改造",VLOOKUP($A211+1000,改造信息!$A$2:$AQ$1002,COLUMN(AO210)-8,0),VLOOKUP($A211,未改造信息!$A$2:$AQ$1002,COLUMN(AO210)-8,0))</f>
        <v>30</v>
      </c>
      <c r="AP211" s="442">
        <f>IF($H211="已改造",VLOOKUP($A211+1000,改造信息!$A$2:$AQ$1002,COLUMN(AP210)-8,0),VLOOKUP($A211,未改造信息!$A$2:$AQ$1002,COLUMN(AP210)-8,0))</f>
        <v>40</v>
      </c>
      <c r="AQ211" s="442">
        <f>IF($H211="已改造",VLOOKUP($A211+1000,改造信息!$A$2:$AQ$1002,COLUMN(AQ210)-8,0),VLOOKUP($A211,未改造信息!$A$2:$AQ$1002,COLUMN(AQ210)-8,0))</f>
        <v>60</v>
      </c>
      <c r="AR211" s="442">
        <f>IF($H211="已改造",VLOOKUP($A211+1000,改造信息!$A$2:$AQ$1002,COLUMN(AR210)-8,0),VLOOKUP($A211,未改造信息!$A$2:$AQ$1002,COLUMN(AR210)-8,0))</f>
        <v>40</v>
      </c>
      <c r="AS211" s="442">
        <f>IF($H211="已改造",VLOOKUP($A211+1000,改造信息!$A$2:$AQ$1002,COLUMN(AS210)-8,0),VLOOKUP($A211,未改造信息!$A$2:$AQ$1002,COLUMN(AS210)-8,0))</f>
        <v>0</v>
      </c>
      <c r="AT211" s="442">
        <f>IF($H211="已改造",VLOOKUP($A211+1000,改造信息!$A$2:$AQ$1002,COLUMN(AT210)-8,0),VLOOKUP($A211,未改造信息!$A$2:$AQ$1002,COLUMN(AT210)-8,0))</f>
        <v>0</v>
      </c>
      <c r="AU211" s="442">
        <f>IF($H211="已改造",VLOOKUP($A211+1000,改造信息!$A$2:$AQ$1002,COLUMN(AU210)-8,0),VLOOKUP($A211,未改造信息!$A$2:$AQ$1002,COLUMN(AU210)-8,0))</f>
        <v>16</v>
      </c>
      <c r="AV211" s="442">
        <f>IF($H211="已改造",VLOOKUP($A211+1000,改造信息!$A$2:$AQ$1002,COLUMN(AV210)-8,0),VLOOKUP($A211,未改造信息!$A$2:$AQ$1002,COLUMN(AV210)-8,0))</f>
        <v>36</v>
      </c>
      <c r="AW211" s="445" t="s">
        <v>92</v>
      </c>
      <c r="AX211" s="445" t="s">
        <v>92</v>
      </c>
      <c r="AY211" s="442">
        <f>IF($H211="已改造",VLOOKUP($A211+1000,改造信息!$A$2:$AQ$1002,COLUMN(AY210)-10,0),VLOOKUP($A211,未改造信息!$A$2:$AQ$1002,COLUMN(AY210)-10,0))</f>
        <v>0</v>
      </c>
      <c r="AZ211" s="442">
        <f>IF($H211="已改造",VLOOKUP($A211+1000,改造信息!$A$2:$AQ$1002,COLUMN(AZ210)-10,0),VLOOKUP($A211,未改造信息!$A$2:$AQ$1002,COLUMN(AZ210)-10,0))</f>
        <v>0</v>
      </c>
      <c r="BA211" s="445" t="s">
        <v>92</v>
      </c>
      <c r="BB211" s="445" t="s">
        <v>92</v>
      </c>
      <c r="BC211" s="446" t="str">
        <f>IF($H211="尚未改造",VLOOKUP($A211,未改造信息!$A$2:$AQ$1002,COLUMN(BC210)-12,0),"0")</f>
        <v>等级80|航母核心20|油450|钢3500|铝1200</v>
      </c>
      <c r="BD211" s="450">
        <f>VLOOKUP($A211,未改造信息!$A$2:$BA$1002,COLUMN(BD210)-12,0)</f>
        <v>0.194444444444444</v>
      </c>
      <c r="BE211" s="442" t="s">
        <v>96</v>
      </c>
      <c r="BF211" s="445" t="s">
        <v>92</v>
      </c>
      <c r="BG211" s="445" t="s">
        <v>92</v>
      </c>
      <c r="BH211" s="446"/>
      <c r="BI211" s="450"/>
      <c r="BK211" s="446"/>
      <c r="BL211" s="450"/>
      <c r="BN211" s="446"/>
      <c r="BO211" s="450"/>
      <c r="BQ211" s="445" t="s">
        <v>92</v>
      </c>
      <c r="BR211" s="442"/>
      <c r="BS211" s="442"/>
      <c r="BT211" s="442"/>
      <c r="BU211" s="442"/>
      <c r="BV211" s="442"/>
    </row>
    <row r="212" spans="1:74">
      <c r="A212" s="442">
        <v>220</v>
      </c>
      <c r="B212" s="442" t="str">
        <f>IF($H212="已改造",VLOOKUP($A212+1000,改造信息!$A$2:$AQ$1002,COLUMN(B211),0),VLOOKUP($A212,未改造信息!$A$2:$AQ$1002,COLUMN(B211),0))</f>
        <v>J</v>
      </c>
      <c r="C212" s="442" t="str">
        <f>IF($H212="已改造",VLOOKUP($A212+1000,改造信息!$A$2:$AQ$1002,COLUMN(C211),0),VLOOKUP($A212,未改造信息!$A$2:$AQ$1002,COLUMN(C211),0))</f>
        <v>航空母舰</v>
      </c>
      <c r="D212" s="442">
        <f>IF($H212="已改造",VLOOKUP($A212+1000,改造信息!$A$2:$AQ$1002,COLUMN(D211),0),VLOOKUP($A212,未改造信息!$A$2:$AQ$1002,COLUMN(D211),0))</f>
        <v>5</v>
      </c>
      <c r="E212" s="442" t="str">
        <f>IF($H212="已改造",VLOOKUP($A212+1000,改造信息!$A$2:$AQ$1002,COLUMN(E211),0),VLOOKUP($A212,未改造信息!$A$2:$AQ$1002,COLUMN(E211),0))</f>
        <v>翔鹤</v>
      </c>
      <c r="F212" s="442" t="str">
        <f>VLOOKUP(A212,未改造信息!$A$2:$F$1000,COLUMN(F211),0)</f>
        <v>未拥有</v>
      </c>
      <c r="H212" s="442" t="str">
        <f>IF(COUNTIF(改造信息!$A$2:$A$196,A212+1000),IF(VLOOKUP(A212+1000,改造信息!$A$2:$F$502,6,0)="已拥有","已改造","尚未改造"),"未开放改造")</f>
        <v>尚未改造</v>
      </c>
      <c r="I212" s="442" t="str">
        <f t="shared" si="3"/>
        <v>E5 可建造</v>
      </c>
      <c r="J212" s="445" t="s">
        <v>92</v>
      </c>
      <c r="K212" s="442" t="str">
        <f>IF($H212="已改造",VLOOKUP($A212+1000,改造信息!$A$2:$AQ$1002,COLUMN(K211)-4,0),VLOOKUP($A212,未改造信息!$A$2:$AQ$1002,COLUMN(K211)-4,0))</f>
        <v>主力舰</v>
      </c>
      <c r="L212" s="442" t="str">
        <f>IF($H212="已改造",VLOOKUP($A212+1000,改造信息!$A$2:$AQ$1002,COLUMN(L211)-4,0),VLOOKUP($A212,未改造信息!$A$2:$AQ$1002,COLUMN(L211)-4,0))</f>
        <v>大型舰</v>
      </c>
      <c r="M212" s="442">
        <f>IF($H212="已改造",VLOOKUP($A212+1000,改造信息!$A$2:$AQ$1002,COLUMN(M211)-4,0),VLOOKUP($A212,未改造信息!$A$2:$AQ$1002,COLUMN(M211)-4,0))</f>
        <v>3</v>
      </c>
      <c r="N212" s="442">
        <f>IF($H212="已改造",VLOOKUP($A212+1000,改造信息!$A$2:$AQ$1002,COLUMN(N211)-4,0),VLOOKUP($A212,未改造信息!$A$2:$AQ$1002,COLUMN(N211)-4,0))</f>
        <v>3</v>
      </c>
      <c r="O212" s="442">
        <f>IF($H212="已改造",VLOOKUP($A212+1000,改造信息!$A$2:$AQ$1002,COLUMN(O211)-4,0),VLOOKUP($A212,未改造信息!$A$2:$AQ$1002,COLUMN(O211)-4,0))</f>
        <v>62</v>
      </c>
      <c r="P212" s="442">
        <f>IF($H212="已改造",VLOOKUP($A212+1000,改造信息!$A$2:$AQ$1002,COLUMN(P211)-4,0),VLOOKUP($A212,未改造信息!$A$2:$AQ$1002,COLUMN(P211)-4,0))</f>
        <v>2</v>
      </c>
      <c r="Q212" s="442">
        <f>IF($H212="已改造",VLOOKUP($A212+1000,改造信息!$A$2:$AQ$1002,COLUMN(Q211)-4,0),VLOOKUP($A212,未改造信息!$A$2:$AQ$1002,COLUMN(Q211)-4,0))</f>
        <v>40</v>
      </c>
      <c r="R212" s="442">
        <f>IF($H212="已改造",VLOOKUP($A212+1000,改造信息!$A$2:$AQ$1002,COLUMN(R211)-4,0),VLOOKUP($A212,未改造信息!$A$2:$AQ$1002,COLUMN(R211)-4,0))</f>
        <v>56</v>
      </c>
      <c r="S212" s="442">
        <f>IF($H212="已改造",VLOOKUP($A212+1000,改造信息!$A$2:$AQ$1002,COLUMN(S211)-4,0),VLOOKUP($A212,未改造信息!$A$2:$AQ$1002,COLUMN(S211)-4,0))</f>
        <v>0</v>
      </c>
      <c r="T212" s="442">
        <f>IF($H212="已改造",VLOOKUP($A212+1000,改造信息!$A$2:$AQ$1002,COLUMN(T211)-4,0),VLOOKUP($A212,未改造信息!$A$2:$AQ$1002,COLUMN(T211)-4,0))</f>
        <v>66</v>
      </c>
      <c r="U212" s="442">
        <f>IF($H212="已改造",VLOOKUP($A212+1000,改造信息!$A$2:$AQ$1002,COLUMN(U211)-4,0),VLOOKUP($A212,未改造信息!$A$2:$AQ$1002,COLUMN(U211)-4,0))</f>
        <v>0</v>
      </c>
      <c r="V212" s="442">
        <f>IF($H212="已改造",VLOOKUP($A212+1000,改造信息!$A$2:$AQ$1002,COLUMN(V211)-4,0),VLOOKUP($A212,未改造信息!$A$2:$AQ$1002,COLUMN(V211)-4,0))</f>
        <v>73</v>
      </c>
      <c r="W212" s="442">
        <f>IF($H212="已改造",VLOOKUP($A212+1000,改造信息!$A$2:$AQ$1002,COLUMN(W211)-4,0),VLOOKUP($A212,未改造信息!$A$2:$AQ$1002,COLUMN(W211)-4,0))</f>
        <v>57</v>
      </c>
      <c r="X212" s="442">
        <f>IF($H212="已改造",VLOOKUP($A212+1000,改造信息!$A$2:$AQ$1002,COLUMN(X211)-4,0),VLOOKUP($A212,未改造信息!$A$2:$AQ$1002,COLUMN(X211)-4,0))</f>
        <v>96</v>
      </c>
      <c r="Y212" s="442">
        <f>IF($H212="已改造",VLOOKUP($A212+1000,改造信息!$A$2:$AQ$1002,COLUMN(Y211)-4,0),VLOOKUP($A212,未改造信息!$A$2:$AQ$1002,COLUMN(Y211)-4,0))</f>
        <v>10</v>
      </c>
      <c r="Z212" s="442">
        <f>IF($H212="已改造",VLOOKUP($A212+1000,改造信息!$A$2:$AQ$1002,COLUMN(Z211)-4,0),VLOOKUP($A212,未改造信息!$A$2:$AQ$1002,COLUMN(Z211)-4,0))</f>
        <v>34.2</v>
      </c>
      <c r="AA212" s="442" t="str">
        <f>IF($H212="已改造",VLOOKUP($A212+1000,改造信息!$A$2:$AQ$1002,COLUMN(AA211)-4,0),VLOOKUP($A212,未改造信息!$A$2:$AQ$1002,COLUMN(AA211)-4,0))</f>
        <v>短</v>
      </c>
      <c r="AB212" s="442" t="str">
        <f>IF($H212="已改造",VLOOKUP($A212+1000,改造信息!$A$2:$AQ$1002,COLUMN(AB211)-4,0),VLOOKUP($A212,未改造信息!$A$2:$AQ$1002,COLUMN(AB211)-4,0))</f>
        <v>[19,26,21,12]</v>
      </c>
      <c r="AC212" s="442">
        <f>IF($H212="已改造",VLOOKUP($A212+1000,改造信息!$A$2:$AQ$1002,COLUMN(AC211)-4,0),VLOOKUP($A212,未改造信息!$A$2:$AQ$1002,COLUMN(AC211)-4,0))</f>
        <v>78</v>
      </c>
      <c r="AD212" s="442">
        <f>IF($H212="已改造",VLOOKUP($A212+1000,改造信息!$A$2:$AQ$1002,COLUMN(AD211)-4,0),VLOOKUP($A212,未改造信息!$A$2:$AQ$1002,COLUMN(AD211)-4,0))</f>
        <v>4</v>
      </c>
      <c r="AE212" s="446" t="str">
        <f>IF($H212="已改造",VLOOKUP($A212+1000,改造信息!$A$2:$AQ$1002,COLUMN(AE211)-4,0),VLOOKUP($A212,未改造信息!$A$2:$AQ$1002,COLUMN(AE211)-4,0))</f>
        <v>零战二一型|九九式舰爆|九七式舰攻</v>
      </c>
      <c r="AF212" s="445" t="s">
        <v>92</v>
      </c>
      <c r="AG212" s="445" t="s">
        <v>92</v>
      </c>
      <c r="AH212" s="442">
        <f>IF($H212="已改造",VLOOKUP($A212+1000,改造信息!$A$2:$AQ$1002,COLUMN(AH211)-6,0),VLOOKUP($A212,未改造信息!$A$2:$AQ$1002,COLUMN(AH211)-6,0))</f>
        <v>60</v>
      </c>
      <c r="AI212" s="442">
        <f>IF($H212="已改造",VLOOKUP($A212+1000,改造信息!$A$2:$AQ$1002,COLUMN(AI211)-6,0),VLOOKUP($A212,未改造信息!$A$2:$AQ$1002,COLUMN(AI211)-6,0))</f>
        <v>55</v>
      </c>
      <c r="AJ212" s="442">
        <f>IF($H212="已改造",VLOOKUP($A212+1000,改造信息!$A$2:$AQ$1002,COLUMN(AJ211)-6,0),VLOOKUP($A212,未改造信息!$A$2:$AQ$1002,COLUMN(AJ211)-6,0))</f>
        <v>2.4</v>
      </c>
      <c r="AK212" s="442">
        <f>IF($H212="已改造",VLOOKUP($A212+1000,改造信息!$A$2:$AQ$1002,COLUMN(AK211)-6,0),VLOOKUP($A212,未改造信息!$A$2:$AQ$1002,COLUMN(AK211)-6,0))</f>
        <v>4.5</v>
      </c>
      <c r="AL212" s="442">
        <f>IF($H212="已改造",VLOOKUP($A212+1000,改造信息!$A$2:$AQ$1002,COLUMN(AL211)-6,0),VLOOKUP($A212,未改造信息!$A$2:$AQ$1002,COLUMN(AL211)-6,0))</f>
        <v>1</v>
      </c>
      <c r="AM212" s="445" t="s">
        <v>92</v>
      </c>
      <c r="AN212" s="445" t="s">
        <v>92</v>
      </c>
      <c r="AO212" s="442">
        <f>IF($H212="已改造",VLOOKUP($A212+1000,改造信息!$A$2:$AQ$1002,COLUMN(AO211)-8,0),VLOOKUP($A212,未改造信息!$A$2:$AQ$1002,COLUMN(AO211)-8,0))</f>
        <v>30</v>
      </c>
      <c r="AP212" s="442">
        <f>IF($H212="已改造",VLOOKUP($A212+1000,改造信息!$A$2:$AQ$1002,COLUMN(AP211)-8,0),VLOOKUP($A212,未改造信息!$A$2:$AQ$1002,COLUMN(AP211)-8,0))</f>
        <v>40</v>
      </c>
      <c r="AQ212" s="442">
        <f>IF($H212="已改造",VLOOKUP($A212+1000,改造信息!$A$2:$AQ$1002,COLUMN(AQ211)-8,0),VLOOKUP($A212,未改造信息!$A$2:$AQ$1002,COLUMN(AQ211)-8,0))</f>
        <v>60</v>
      </c>
      <c r="AR212" s="442">
        <f>IF($H212="已改造",VLOOKUP($A212+1000,改造信息!$A$2:$AQ$1002,COLUMN(AR211)-8,0),VLOOKUP($A212,未改造信息!$A$2:$AQ$1002,COLUMN(AR211)-8,0))</f>
        <v>40</v>
      </c>
      <c r="AS212" s="442">
        <f>IF($H212="已改造",VLOOKUP($A212+1000,改造信息!$A$2:$AQ$1002,COLUMN(AS211)-8,0),VLOOKUP($A212,未改造信息!$A$2:$AQ$1002,COLUMN(AS211)-8,0))</f>
        <v>0</v>
      </c>
      <c r="AT212" s="442">
        <f>IF($H212="已改造",VLOOKUP($A212+1000,改造信息!$A$2:$AQ$1002,COLUMN(AT211)-8,0),VLOOKUP($A212,未改造信息!$A$2:$AQ$1002,COLUMN(AT211)-8,0))</f>
        <v>0</v>
      </c>
      <c r="AU212" s="442">
        <f>IF($H212="已改造",VLOOKUP($A212+1000,改造信息!$A$2:$AQ$1002,COLUMN(AU211)-8,0),VLOOKUP($A212,未改造信息!$A$2:$AQ$1002,COLUMN(AU211)-8,0))</f>
        <v>16</v>
      </c>
      <c r="AV212" s="442">
        <f>IF($H212="已改造",VLOOKUP($A212+1000,改造信息!$A$2:$AQ$1002,COLUMN(AV211)-8,0),VLOOKUP($A212,未改造信息!$A$2:$AQ$1002,COLUMN(AV211)-8,0))</f>
        <v>36</v>
      </c>
      <c r="AW212" s="445" t="s">
        <v>92</v>
      </c>
      <c r="AX212" s="445" t="s">
        <v>92</v>
      </c>
      <c r="AY212" s="442">
        <f>IF($H212="已改造",VLOOKUP($A212+1000,改造信息!$A$2:$AQ$1002,COLUMN(AY211)-10,0),VLOOKUP($A212,未改造信息!$A$2:$AQ$1002,COLUMN(AY211)-10,0))</f>
        <v>0</v>
      </c>
      <c r="AZ212" s="442">
        <f>IF($H212="已改造",VLOOKUP($A212+1000,改造信息!$A$2:$AQ$1002,COLUMN(AZ211)-10,0),VLOOKUP($A212,未改造信息!$A$2:$AQ$1002,COLUMN(AZ211)-10,0))</f>
        <v>0</v>
      </c>
      <c r="BA212" s="445" t="s">
        <v>92</v>
      </c>
      <c r="BB212" s="445" t="s">
        <v>92</v>
      </c>
      <c r="BC212" s="446" t="str">
        <f>IF($H212="尚未改造",VLOOKUP($A212,未改造信息!$A$2:$AQ$1002,COLUMN(BC211)-12,0),"0")</f>
        <v>等级80|航母核心20|油450|钢3500|铝1200</v>
      </c>
      <c r="BD212" s="450">
        <f>VLOOKUP($A212,未改造信息!$A$2:$BA$1002,COLUMN(BD211)-12,0)</f>
        <v>0.194444444444444</v>
      </c>
      <c r="BE212" s="442" t="s">
        <v>96</v>
      </c>
      <c r="BF212" s="445" t="s">
        <v>92</v>
      </c>
      <c r="BG212" s="445" t="s">
        <v>92</v>
      </c>
      <c r="BH212" s="446"/>
      <c r="BI212" s="450"/>
      <c r="BK212" s="446"/>
      <c r="BL212" s="450"/>
      <c r="BN212" s="446"/>
      <c r="BO212" s="450"/>
      <c r="BQ212" s="445" t="s">
        <v>92</v>
      </c>
      <c r="BR212" s="442"/>
      <c r="BS212" s="442"/>
      <c r="BT212" s="442"/>
      <c r="BU212" s="442"/>
      <c r="BV212" s="442"/>
    </row>
    <row r="213" spans="1:74">
      <c r="A213" s="442">
        <v>221</v>
      </c>
      <c r="B213" s="442" t="str">
        <f>IF($H213="已改造",VLOOKUP($A213+1000,改造信息!$A$2:$AQ$1002,COLUMN(B212),0),VLOOKUP($A213,未改造信息!$A$2:$AQ$1002,COLUMN(B212),0))</f>
        <v>J</v>
      </c>
      <c r="C213" s="442" t="str">
        <f>IF($H213="已改造",VLOOKUP($A213+1000,改造信息!$A$2:$AQ$1002,COLUMN(C212),0),VLOOKUP($A213,未改造信息!$A$2:$AQ$1002,COLUMN(C212),0))</f>
        <v>航空母舰</v>
      </c>
      <c r="D213" s="442">
        <f>IF($H213="已改造",VLOOKUP($A213+1000,改造信息!$A$2:$AQ$1002,COLUMN(D212),0),VLOOKUP($A213,未改造信息!$A$2:$AQ$1002,COLUMN(D212),0))</f>
        <v>4</v>
      </c>
      <c r="E213" s="442" t="str">
        <f>IF($H213="已改造",VLOOKUP($A213+1000,改造信息!$A$2:$AQ$1002,COLUMN(E212),0),VLOOKUP($A213,未改造信息!$A$2:$AQ$1002,COLUMN(E212),0))</f>
        <v>飞龙</v>
      </c>
      <c r="F213" s="442" t="str">
        <f>VLOOKUP(A213,未改造信息!$A$2:$F$1000,COLUMN(F212),0)</f>
        <v>未拥有</v>
      </c>
      <c r="H213" s="442" t="str">
        <f>IF(COUNTIF(改造信息!$A$2:$A$196,A213+1000),IF(VLOOKUP(A213+1000,改造信息!$A$2:$F$502,6,0)="已拥有","已改造","尚未改造"),"未开放改造")</f>
        <v>尚未改造</v>
      </c>
      <c r="I213" s="442" t="str">
        <f t="shared" si="3"/>
        <v>仅打捞可获取</v>
      </c>
      <c r="J213" s="445" t="s">
        <v>92</v>
      </c>
      <c r="K213" s="442" t="str">
        <f>IF($H213="已改造",VLOOKUP($A213+1000,改造信息!$A$2:$AQ$1002,COLUMN(K212)-4,0),VLOOKUP($A213,未改造信息!$A$2:$AQ$1002,COLUMN(K212)-4,0))</f>
        <v>主力舰</v>
      </c>
      <c r="L213" s="442" t="str">
        <f>IF($H213="已改造",VLOOKUP($A213+1000,改造信息!$A$2:$AQ$1002,COLUMN(L212)-4,0),VLOOKUP($A213,未改造信息!$A$2:$AQ$1002,COLUMN(L212)-4,0))</f>
        <v>大型舰</v>
      </c>
      <c r="M213" s="442">
        <f>IF($H213="已改造",VLOOKUP($A213+1000,改造信息!$A$2:$AQ$1002,COLUMN(M212)-4,0),VLOOKUP($A213,未改造信息!$A$2:$AQ$1002,COLUMN(M212)-4,0))</f>
        <v>3</v>
      </c>
      <c r="N213" s="442">
        <f>IF($H213="已改造",VLOOKUP($A213+1000,改造信息!$A$2:$AQ$1002,COLUMN(N212)-4,0),VLOOKUP($A213,未改造信息!$A$2:$AQ$1002,COLUMN(N212)-4,0))</f>
        <v>3</v>
      </c>
      <c r="O213" s="442">
        <f>IF($H213="已改造",VLOOKUP($A213+1000,改造信息!$A$2:$AQ$1002,COLUMN(O212)-4,0),VLOOKUP($A213,未改造信息!$A$2:$AQ$1002,COLUMN(O212)-4,0))</f>
        <v>48</v>
      </c>
      <c r="P213" s="442">
        <f>IF($H213="已改造",VLOOKUP($A213+1000,改造信息!$A$2:$AQ$1002,COLUMN(P212)-4,0),VLOOKUP($A213,未改造信息!$A$2:$AQ$1002,COLUMN(P212)-4,0))</f>
        <v>0</v>
      </c>
      <c r="Q213" s="442">
        <f>IF($H213="已改造",VLOOKUP($A213+1000,改造信息!$A$2:$AQ$1002,COLUMN(Q212)-4,0),VLOOKUP($A213,未改造信息!$A$2:$AQ$1002,COLUMN(Q212)-4,0))</f>
        <v>40</v>
      </c>
      <c r="R213" s="442">
        <f>IF($H213="已改造",VLOOKUP($A213+1000,改造信息!$A$2:$AQ$1002,COLUMN(R212)-4,0),VLOOKUP($A213,未改造信息!$A$2:$AQ$1002,COLUMN(R212)-4,0))</f>
        <v>52</v>
      </c>
      <c r="S213" s="442">
        <f>IF($H213="已改造",VLOOKUP($A213+1000,改造信息!$A$2:$AQ$1002,COLUMN(S212)-4,0),VLOOKUP($A213,未改造信息!$A$2:$AQ$1002,COLUMN(S212)-4,0))</f>
        <v>0</v>
      </c>
      <c r="T213" s="442">
        <f>IF($H213="已改造",VLOOKUP($A213+1000,改造信息!$A$2:$AQ$1002,COLUMN(T212)-4,0),VLOOKUP($A213,未改造信息!$A$2:$AQ$1002,COLUMN(T212)-4,0))</f>
        <v>60</v>
      </c>
      <c r="U213" s="442">
        <f>IF($H213="已改造",VLOOKUP($A213+1000,改造信息!$A$2:$AQ$1002,COLUMN(U212)-4,0),VLOOKUP($A213,未改造信息!$A$2:$AQ$1002,COLUMN(U212)-4,0))</f>
        <v>0</v>
      </c>
      <c r="V213" s="442">
        <f>IF($H213="已改造",VLOOKUP($A213+1000,改造信息!$A$2:$AQ$1002,COLUMN(V212)-4,0),VLOOKUP($A213,未改造信息!$A$2:$AQ$1002,COLUMN(V212)-4,0))</f>
        <v>65</v>
      </c>
      <c r="W213" s="442">
        <f>IF($H213="已改造",VLOOKUP($A213+1000,改造信息!$A$2:$AQ$1002,COLUMN(W212)-4,0),VLOOKUP($A213,未改造信息!$A$2:$AQ$1002,COLUMN(W212)-4,0))</f>
        <v>57</v>
      </c>
      <c r="X213" s="442">
        <f>IF($H213="已改造",VLOOKUP($A213+1000,改造信息!$A$2:$AQ$1002,COLUMN(X212)-4,0),VLOOKUP($A213,未改造信息!$A$2:$AQ$1002,COLUMN(X212)-4,0))</f>
        <v>95</v>
      </c>
      <c r="Y213" s="442">
        <f>IF($H213="已改造",VLOOKUP($A213+1000,改造信息!$A$2:$AQ$1002,COLUMN(Y212)-4,0),VLOOKUP($A213,未改造信息!$A$2:$AQ$1002,COLUMN(Y212)-4,0))</f>
        <v>13</v>
      </c>
      <c r="Z213" s="442">
        <f>IF($H213="已改造",VLOOKUP($A213+1000,改造信息!$A$2:$AQ$1002,COLUMN(Z212)-4,0),VLOOKUP($A213,未改造信息!$A$2:$AQ$1002,COLUMN(Z212)-4,0))</f>
        <v>34.5</v>
      </c>
      <c r="AA213" s="442" t="str">
        <f>IF($H213="已改造",VLOOKUP($A213+1000,改造信息!$A$2:$AQ$1002,COLUMN(AA212)-4,0),VLOOKUP($A213,未改造信息!$A$2:$AQ$1002,COLUMN(AA212)-4,0))</f>
        <v>短</v>
      </c>
      <c r="AB213" s="442" t="str">
        <f>IF($H213="已改造",VLOOKUP($A213+1000,改造信息!$A$2:$AQ$1002,COLUMN(AB212)-4,0),VLOOKUP($A213,未改造信息!$A$2:$AQ$1002,COLUMN(AB212)-4,0))</f>
        <v>[21,18,18,6]</v>
      </c>
      <c r="AC213" s="442">
        <f>IF($H213="已改造",VLOOKUP($A213+1000,改造信息!$A$2:$AQ$1002,COLUMN(AC212)-4,0),VLOOKUP($A213,未改造信息!$A$2:$AQ$1002,COLUMN(AC212)-4,0))</f>
        <v>63</v>
      </c>
      <c r="AD213" s="442">
        <f>IF($H213="已改造",VLOOKUP($A213+1000,改造信息!$A$2:$AQ$1002,COLUMN(AD212)-4,0),VLOOKUP($A213,未改造信息!$A$2:$AQ$1002,COLUMN(AD212)-4,0))</f>
        <v>4</v>
      </c>
      <c r="AE213" s="446" t="str">
        <f>IF($H213="已改造",VLOOKUP($A213+1000,改造信息!$A$2:$AQ$1002,COLUMN(AE212)-4,0),VLOOKUP($A213,未改造信息!$A$2:$AQ$1002,COLUMN(AE212)-4,0))</f>
        <v>零战二一型|九九式舰爆|九七式舰攻</v>
      </c>
      <c r="AF213" s="445" t="s">
        <v>92</v>
      </c>
      <c r="AG213" s="445" t="s">
        <v>92</v>
      </c>
      <c r="AH213" s="442">
        <f>IF($H213="已改造",VLOOKUP($A213+1000,改造信息!$A$2:$AQ$1002,COLUMN(AH212)-6,0),VLOOKUP($A213,未改造信息!$A$2:$AQ$1002,COLUMN(AH212)-6,0))</f>
        <v>60</v>
      </c>
      <c r="AI213" s="442">
        <f>IF($H213="已改造",VLOOKUP($A213+1000,改造信息!$A$2:$AQ$1002,COLUMN(AI212)-6,0),VLOOKUP($A213,未改造信息!$A$2:$AQ$1002,COLUMN(AI212)-6,0))</f>
        <v>55</v>
      </c>
      <c r="AJ213" s="442">
        <f>IF($H213="已改造",VLOOKUP($A213+1000,改造信息!$A$2:$AQ$1002,COLUMN(AJ212)-6,0),VLOOKUP($A213,未改造信息!$A$2:$AQ$1002,COLUMN(AJ212)-6,0))</f>
        <v>2.4</v>
      </c>
      <c r="AK213" s="442">
        <f>IF($H213="已改造",VLOOKUP($A213+1000,改造信息!$A$2:$AQ$1002,COLUMN(AK212)-6,0),VLOOKUP($A213,未改造信息!$A$2:$AQ$1002,COLUMN(AK212)-6,0))</f>
        <v>4.5</v>
      </c>
      <c r="AL213" s="442">
        <f>IF($H213="已改造",VLOOKUP($A213+1000,改造信息!$A$2:$AQ$1002,COLUMN(AL212)-6,0),VLOOKUP($A213,未改造信息!$A$2:$AQ$1002,COLUMN(AL212)-6,0))</f>
        <v>1</v>
      </c>
      <c r="AM213" s="445" t="s">
        <v>92</v>
      </c>
      <c r="AN213" s="445" t="s">
        <v>92</v>
      </c>
      <c r="AO213" s="442">
        <f>IF($H213="已改造",VLOOKUP($A213+1000,改造信息!$A$2:$AQ$1002,COLUMN(AO212)-8,0),VLOOKUP($A213,未改造信息!$A$2:$AQ$1002,COLUMN(AO212)-8,0))</f>
        <v>30</v>
      </c>
      <c r="AP213" s="442">
        <f>IF($H213="已改造",VLOOKUP($A213+1000,改造信息!$A$2:$AQ$1002,COLUMN(AP212)-8,0),VLOOKUP($A213,未改造信息!$A$2:$AQ$1002,COLUMN(AP212)-8,0))</f>
        <v>40</v>
      </c>
      <c r="AQ213" s="442">
        <f>IF($H213="已改造",VLOOKUP($A213+1000,改造信息!$A$2:$AQ$1002,COLUMN(AQ212)-8,0),VLOOKUP($A213,未改造信息!$A$2:$AQ$1002,COLUMN(AQ212)-8,0))</f>
        <v>60</v>
      </c>
      <c r="AR213" s="442">
        <f>IF($H213="已改造",VLOOKUP($A213+1000,改造信息!$A$2:$AQ$1002,COLUMN(AR212)-8,0),VLOOKUP($A213,未改造信息!$A$2:$AQ$1002,COLUMN(AR212)-8,0))</f>
        <v>40</v>
      </c>
      <c r="AS213" s="442">
        <f>IF($H213="已改造",VLOOKUP($A213+1000,改造信息!$A$2:$AQ$1002,COLUMN(AS212)-8,0),VLOOKUP($A213,未改造信息!$A$2:$AQ$1002,COLUMN(AS212)-8,0))</f>
        <v>0</v>
      </c>
      <c r="AT213" s="442">
        <f>IF($H213="已改造",VLOOKUP($A213+1000,改造信息!$A$2:$AQ$1002,COLUMN(AT212)-8,0),VLOOKUP($A213,未改造信息!$A$2:$AQ$1002,COLUMN(AT212)-8,0))</f>
        <v>0</v>
      </c>
      <c r="AU213" s="442">
        <f>IF($H213="已改造",VLOOKUP($A213+1000,改造信息!$A$2:$AQ$1002,COLUMN(AU212)-8,0),VLOOKUP($A213,未改造信息!$A$2:$AQ$1002,COLUMN(AU212)-8,0))</f>
        <v>14</v>
      </c>
      <c r="AV213" s="442">
        <f>IF($H213="已改造",VLOOKUP($A213+1000,改造信息!$A$2:$AQ$1002,COLUMN(AV212)-8,0),VLOOKUP($A213,未改造信息!$A$2:$AQ$1002,COLUMN(AV212)-8,0))</f>
        <v>30</v>
      </c>
      <c r="AW213" s="445" t="s">
        <v>92</v>
      </c>
      <c r="AX213" s="445" t="s">
        <v>92</v>
      </c>
      <c r="AY213" s="442">
        <f>IF($H213="已改造",VLOOKUP($A213+1000,改造信息!$A$2:$AQ$1002,COLUMN(AY212)-10,0),VLOOKUP($A213,未改造信息!$A$2:$AQ$1002,COLUMN(AY212)-10,0))</f>
        <v>0</v>
      </c>
      <c r="AZ213" s="442">
        <f>IF($H213="已改造",VLOOKUP($A213+1000,改造信息!$A$2:$AQ$1002,COLUMN(AZ212)-10,0),VLOOKUP($A213,未改造信息!$A$2:$AQ$1002,COLUMN(AZ212)-10,0))</f>
        <v>0</v>
      </c>
      <c r="BA213" s="445" t="s">
        <v>92</v>
      </c>
      <c r="BB213" s="445" t="s">
        <v>92</v>
      </c>
      <c r="BC213" s="446" t="str">
        <f>IF($H213="尚未改造",VLOOKUP($A213,未改造信息!$A$2:$AQ$1002,COLUMN(BC212)-12,0),"0")</f>
        <v>等级75|航母核心20|油300|钢3000|铝1000</v>
      </c>
      <c r="BD213" s="442">
        <f>VLOOKUP($A213,未改造信息!$A$2:$BA$1002,COLUMN(BD212)-12,0)</f>
        <v>0</v>
      </c>
      <c r="BE213" s="442" t="s">
        <v>94</v>
      </c>
      <c r="BF213" s="445" t="s">
        <v>92</v>
      </c>
      <c r="BG213" s="445" t="s">
        <v>92</v>
      </c>
      <c r="BH213" s="446"/>
      <c r="BI213" s="442"/>
      <c r="BK213" s="446"/>
      <c r="BL213" s="442"/>
      <c r="BN213" s="446"/>
      <c r="BO213" s="442"/>
      <c r="BQ213" s="445" t="s">
        <v>92</v>
      </c>
      <c r="BR213" s="442"/>
      <c r="BS213" s="442"/>
      <c r="BT213" s="442"/>
      <c r="BU213" s="442"/>
      <c r="BV213" s="442"/>
    </row>
    <row r="214" spans="1:74">
      <c r="A214" s="442">
        <v>222</v>
      </c>
      <c r="B214" s="442" t="str">
        <f>IF($H214="已改造",VLOOKUP($A214+1000,改造信息!$A$2:$AQ$1002,COLUMN(B213),0),VLOOKUP($A214,未改造信息!$A$2:$AQ$1002,COLUMN(B213),0))</f>
        <v>J</v>
      </c>
      <c r="C214" s="442" t="str">
        <f>IF($H214="已改造",VLOOKUP($A214+1000,改造信息!$A$2:$AQ$1002,COLUMN(C213),0),VLOOKUP($A214,未改造信息!$A$2:$AQ$1002,COLUMN(C213),0))</f>
        <v>航空母舰</v>
      </c>
      <c r="D214" s="442">
        <f>IF($H214="已改造",VLOOKUP($A214+1000,改造信息!$A$2:$AQ$1002,COLUMN(D213),0),VLOOKUP($A214,未改造信息!$A$2:$AQ$1002,COLUMN(D213),0))</f>
        <v>4</v>
      </c>
      <c r="E214" s="442" t="str">
        <f>IF($H214="已改造",VLOOKUP($A214+1000,改造信息!$A$2:$AQ$1002,COLUMN(E213),0),VLOOKUP($A214,未改造信息!$A$2:$AQ$1002,COLUMN(E213),0))</f>
        <v>苍龙</v>
      </c>
      <c r="F214" s="442" t="str">
        <f>VLOOKUP(A214,未改造信息!$A$2:$F$1000,COLUMN(F213),0)</f>
        <v>未拥有</v>
      </c>
      <c r="H214" s="442" t="str">
        <f>IF(COUNTIF(改造信息!$A$2:$A$196,A214+1000),IF(VLOOKUP(A214+1000,改造信息!$A$2:$F$502,6,0)="已拥有","已改造","尚未改造"),"未开放改造")</f>
        <v>尚未改造</v>
      </c>
      <c r="I214" s="442" t="str">
        <f t="shared" si="3"/>
        <v>仅打捞可获取</v>
      </c>
      <c r="J214" s="445" t="s">
        <v>92</v>
      </c>
      <c r="K214" s="442" t="str">
        <f>IF($H214="已改造",VLOOKUP($A214+1000,改造信息!$A$2:$AQ$1002,COLUMN(K213)-4,0),VLOOKUP($A214,未改造信息!$A$2:$AQ$1002,COLUMN(K213)-4,0))</f>
        <v>主力舰</v>
      </c>
      <c r="L214" s="442" t="str">
        <f>IF($H214="已改造",VLOOKUP($A214+1000,改造信息!$A$2:$AQ$1002,COLUMN(L213)-4,0),VLOOKUP($A214,未改造信息!$A$2:$AQ$1002,COLUMN(L213)-4,0))</f>
        <v>大型舰</v>
      </c>
      <c r="M214" s="442">
        <f>IF($H214="已改造",VLOOKUP($A214+1000,改造信息!$A$2:$AQ$1002,COLUMN(M213)-4,0),VLOOKUP($A214,未改造信息!$A$2:$AQ$1002,COLUMN(M213)-4,0))</f>
        <v>3</v>
      </c>
      <c r="N214" s="442">
        <f>IF($H214="已改造",VLOOKUP($A214+1000,改造信息!$A$2:$AQ$1002,COLUMN(N213)-4,0),VLOOKUP($A214,未改造信息!$A$2:$AQ$1002,COLUMN(N213)-4,0))</f>
        <v>3</v>
      </c>
      <c r="O214" s="442">
        <f>IF($H214="已改造",VLOOKUP($A214+1000,改造信息!$A$2:$AQ$1002,COLUMN(O213)-4,0),VLOOKUP($A214,未改造信息!$A$2:$AQ$1002,COLUMN(O213)-4,0))</f>
        <v>46</v>
      </c>
      <c r="P214" s="442">
        <f>IF($H214="已改造",VLOOKUP($A214+1000,改造信息!$A$2:$AQ$1002,COLUMN(P213)-4,0),VLOOKUP($A214,未改造信息!$A$2:$AQ$1002,COLUMN(P213)-4,0))</f>
        <v>2</v>
      </c>
      <c r="Q214" s="442">
        <f>IF($H214="已改造",VLOOKUP($A214+1000,改造信息!$A$2:$AQ$1002,COLUMN(Q213)-4,0),VLOOKUP($A214,未改造信息!$A$2:$AQ$1002,COLUMN(Q213)-4,0))</f>
        <v>35</v>
      </c>
      <c r="R214" s="442">
        <f>IF($H214="已改造",VLOOKUP($A214+1000,改造信息!$A$2:$AQ$1002,COLUMN(R213)-4,0),VLOOKUP($A214,未改造信息!$A$2:$AQ$1002,COLUMN(R213)-4,0))</f>
        <v>50</v>
      </c>
      <c r="S214" s="442">
        <f>IF($H214="已改造",VLOOKUP($A214+1000,改造信息!$A$2:$AQ$1002,COLUMN(S213)-4,0),VLOOKUP($A214,未改造信息!$A$2:$AQ$1002,COLUMN(S213)-4,0))</f>
        <v>0</v>
      </c>
      <c r="T214" s="442">
        <f>IF($H214="已改造",VLOOKUP($A214+1000,改造信息!$A$2:$AQ$1002,COLUMN(T213)-4,0),VLOOKUP($A214,未改造信息!$A$2:$AQ$1002,COLUMN(T213)-4,0))</f>
        <v>55</v>
      </c>
      <c r="U214" s="442">
        <f>IF($H214="已改造",VLOOKUP($A214+1000,改造信息!$A$2:$AQ$1002,COLUMN(U213)-4,0),VLOOKUP($A214,未改造信息!$A$2:$AQ$1002,COLUMN(U213)-4,0))</f>
        <v>0</v>
      </c>
      <c r="V214" s="442">
        <f>IF($H214="已改造",VLOOKUP($A214+1000,改造信息!$A$2:$AQ$1002,COLUMN(V213)-4,0),VLOOKUP($A214,未改造信息!$A$2:$AQ$1002,COLUMN(V213)-4,0))</f>
        <v>69</v>
      </c>
      <c r="W214" s="442">
        <f>IF($H214="已改造",VLOOKUP($A214+1000,改造信息!$A$2:$AQ$1002,COLUMN(W213)-4,0),VLOOKUP($A214,未改造信息!$A$2:$AQ$1002,COLUMN(W213)-4,0))</f>
        <v>57</v>
      </c>
      <c r="X214" s="442">
        <f>IF($H214="已改造",VLOOKUP($A214+1000,改造信息!$A$2:$AQ$1002,COLUMN(X213)-4,0),VLOOKUP($A214,未改造信息!$A$2:$AQ$1002,COLUMN(X213)-4,0))</f>
        <v>95</v>
      </c>
      <c r="Y214" s="442">
        <f>IF($H214="已改造",VLOOKUP($A214+1000,改造信息!$A$2:$AQ$1002,COLUMN(Y213)-4,0),VLOOKUP($A214,未改造信息!$A$2:$AQ$1002,COLUMN(Y213)-4,0))</f>
        <v>10</v>
      </c>
      <c r="Z214" s="442">
        <f>IF($H214="已改造",VLOOKUP($A214+1000,改造信息!$A$2:$AQ$1002,COLUMN(Z213)-4,0),VLOOKUP($A214,未改造信息!$A$2:$AQ$1002,COLUMN(Z213)-4,0))</f>
        <v>34.5</v>
      </c>
      <c r="AA214" s="442" t="str">
        <f>IF($H214="已改造",VLOOKUP($A214+1000,改造信息!$A$2:$AQ$1002,COLUMN(AA213)-4,0),VLOOKUP($A214,未改造信息!$A$2:$AQ$1002,COLUMN(AA213)-4,0))</f>
        <v>短</v>
      </c>
      <c r="AB214" s="442" t="str">
        <f>IF($H214="已改造",VLOOKUP($A214+1000,改造信息!$A$2:$AQ$1002,COLUMN(AB213)-4,0),VLOOKUP($A214,未改造信息!$A$2:$AQ$1002,COLUMN(AB213)-4,0))</f>
        <v>[21,18,18,6]</v>
      </c>
      <c r="AC214" s="442">
        <f>IF($H214="已改造",VLOOKUP($A214+1000,改造信息!$A$2:$AQ$1002,COLUMN(AC213)-4,0),VLOOKUP($A214,未改造信息!$A$2:$AQ$1002,COLUMN(AC213)-4,0))</f>
        <v>63</v>
      </c>
      <c r="AD214" s="442">
        <f>IF($H214="已改造",VLOOKUP($A214+1000,改造信息!$A$2:$AQ$1002,COLUMN(AD213)-4,0),VLOOKUP($A214,未改造信息!$A$2:$AQ$1002,COLUMN(AD213)-4,0))</f>
        <v>4</v>
      </c>
      <c r="AE214" s="446" t="str">
        <f>IF($H214="已改造",VLOOKUP($A214+1000,改造信息!$A$2:$AQ$1002,COLUMN(AE213)-4,0),VLOOKUP($A214,未改造信息!$A$2:$AQ$1002,COLUMN(AE213)-4,0))</f>
        <v>零战二一型|九九式舰爆|九七式舰攻</v>
      </c>
      <c r="AF214" s="445" t="s">
        <v>92</v>
      </c>
      <c r="AG214" s="445" t="s">
        <v>92</v>
      </c>
      <c r="AH214" s="442">
        <f>IF($H214="已改造",VLOOKUP($A214+1000,改造信息!$A$2:$AQ$1002,COLUMN(AH213)-6,0),VLOOKUP($A214,未改造信息!$A$2:$AQ$1002,COLUMN(AH213)-6,0))</f>
        <v>60</v>
      </c>
      <c r="AI214" s="442">
        <f>IF($H214="已改造",VLOOKUP($A214+1000,改造信息!$A$2:$AQ$1002,COLUMN(AI213)-6,0),VLOOKUP($A214,未改造信息!$A$2:$AQ$1002,COLUMN(AI213)-6,0))</f>
        <v>55</v>
      </c>
      <c r="AJ214" s="442">
        <f>IF($H214="已改造",VLOOKUP($A214+1000,改造信息!$A$2:$AQ$1002,COLUMN(AJ213)-6,0),VLOOKUP($A214,未改造信息!$A$2:$AQ$1002,COLUMN(AJ213)-6,0))</f>
        <v>2.4</v>
      </c>
      <c r="AK214" s="442">
        <f>IF($H214="已改造",VLOOKUP($A214+1000,改造信息!$A$2:$AQ$1002,COLUMN(AK213)-6,0),VLOOKUP($A214,未改造信息!$A$2:$AQ$1002,COLUMN(AK213)-6,0))</f>
        <v>4.5</v>
      </c>
      <c r="AL214" s="442">
        <f>IF($H214="已改造",VLOOKUP($A214+1000,改造信息!$A$2:$AQ$1002,COLUMN(AL213)-6,0),VLOOKUP($A214,未改造信息!$A$2:$AQ$1002,COLUMN(AL213)-6,0))</f>
        <v>1</v>
      </c>
      <c r="AM214" s="445" t="s">
        <v>92</v>
      </c>
      <c r="AN214" s="445" t="s">
        <v>92</v>
      </c>
      <c r="AO214" s="442">
        <f>IF($H214="已改造",VLOOKUP($A214+1000,改造信息!$A$2:$AQ$1002,COLUMN(AO213)-8,0),VLOOKUP($A214,未改造信息!$A$2:$AQ$1002,COLUMN(AO213)-8,0))</f>
        <v>30</v>
      </c>
      <c r="AP214" s="442">
        <f>IF($H214="已改造",VLOOKUP($A214+1000,改造信息!$A$2:$AQ$1002,COLUMN(AP213)-8,0),VLOOKUP($A214,未改造信息!$A$2:$AQ$1002,COLUMN(AP213)-8,0))</f>
        <v>40</v>
      </c>
      <c r="AQ214" s="442">
        <f>IF($H214="已改造",VLOOKUP($A214+1000,改造信息!$A$2:$AQ$1002,COLUMN(AQ213)-8,0),VLOOKUP($A214,未改造信息!$A$2:$AQ$1002,COLUMN(AQ213)-8,0))</f>
        <v>60</v>
      </c>
      <c r="AR214" s="442">
        <f>IF($H214="已改造",VLOOKUP($A214+1000,改造信息!$A$2:$AQ$1002,COLUMN(AR213)-8,0),VLOOKUP($A214,未改造信息!$A$2:$AQ$1002,COLUMN(AR213)-8,0))</f>
        <v>40</v>
      </c>
      <c r="AS214" s="442">
        <f>IF($H214="已改造",VLOOKUP($A214+1000,改造信息!$A$2:$AQ$1002,COLUMN(AS213)-8,0),VLOOKUP($A214,未改造信息!$A$2:$AQ$1002,COLUMN(AS213)-8,0))</f>
        <v>0</v>
      </c>
      <c r="AT214" s="442">
        <f>IF($H214="已改造",VLOOKUP($A214+1000,改造信息!$A$2:$AQ$1002,COLUMN(AT213)-8,0),VLOOKUP($A214,未改造信息!$A$2:$AQ$1002,COLUMN(AT213)-8,0))</f>
        <v>0</v>
      </c>
      <c r="AU214" s="442">
        <f>IF($H214="已改造",VLOOKUP($A214+1000,改造信息!$A$2:$AQ$1002,COLUMN(AU213)-8,0),VLOOKUP($A214,未改造信息!$A$2:$AQ$1002,COLUMN(AU213)-8,0))</f>
        <v>13</v>
      </c>
      <c r="AV214" s="442">
        <f>IF($H214="已改造",VLOOKUP($A214+1000,改造信息!$A$2:$AQ$1002,COLUMN(AV213)-8,0),VLOOKUP($A214,未改造信息!$A$2:$AQ$1002,COLUMN(AV213)-8,0))</f>
        <v>25</v>
      </c>
      <c r="AW214" s="445" t="s">
        <v>92</v>
      </c>
      <c r="AX214" s="445" t="s">
        <v>92</v>
      </c>
      <c r="AY214" s="442">
        <f>IF($H214="已改造",VLOOKUP($A214+1000,改造信息!$A$2:$AQ$1002,COLUMN(AY213)-10,0),VLOOKUP($A214,未改造信息!$A$2:$AQ$1002,COLUMN(AY213)-10,0))</f>
        <v>0</v>
      </c>
      <c r="AZ214" s="442">
        <f>IF($H214="已改造",VLOOKUP($A214+1000,改造信息!$A$2:$AQ$1002,COLUMN(AZ213)-10,0),VLOOKUP($A214,未改造信息!$A$2:$AQ$1002,COLUMN(AZ213)-10,0))</f>
        <v>0</v>
      </c>
      <c r="BA214" s="445" t="s">
        <v>92</v>
      </c>
      <c r="BB214" s="445" t="s">
        <v>92</v>
      </c>
      <c r="BC214" s="446" t="str">
        <f>IF($H214="尚未改造",VLOOKUP($A214,未改造信息!$A$2:$AQ$1002,COLUMN(BC213)-12,0),"0")</f>
        <v>等级75|航母核心20|油300|钢3000|铝1000</v>
      </c>
      <c r="BD214" s="442">
        <f>VLOOKUP($A214,未改造信息!$A$2:$BA$1002,COLUMN(BD213)-12,0)</f>
        <v>0</v>
      </c>
      <c r="BE214" s="442" t="s">
        <v>94</v>
      </c>
      <c r="BF214" s="445" t="s">
        <v>92</v>
      </c>
      <c r="BG214" s="445" t="s">
        <v>92</v>
      </c>
      <c r="BH214" s="446"/>
      <c r="BI214" s="442"/>
      <c r="BK214" s="446"/>
      <c r="BL214" s="442"/>
      <c r="BN214" s="446"/>
      <c r="BO214" s="442"/>
      <c r="BQ214" s="445" t="s">
        <v>92</v>
      </c>
      <c r="BR214" s="442"/>
      <c r="BS214" s="442"/>
      <c r="BT214" s="442"/>
      <c r="BU214" s="442"/>
      <c r="BV214" s="442"/>
    </row>
    <row r="215" spans="1:74">
      <c r="A215" s="442">
        <v>223</v>
      </c>
      <c r="B215" s="442" t="str">
        <f>IF($H215="已改造",VLOOKUP($A215+1000,改造信息!$A$2:$AQ$1002,COLUMN(B214),0),VLOOKUP($A215,未改造信息!$A$2:$AQ$1002,COLUMN(B214),0))</f>
        <v>J</v>
      </c>
      <c r="C215" s="442" t="str">
        <f>IF($H215="已改造",VLOOKUP($A215+1000,改造信息!$A$2:$AQ$1002,COLUMN(C214),0),VLOOKUP($A215,未改造信息!$A$2:$AQ$1002,COLUMN(C214),0))</f>
        <v>装甲航母</v>
      </c>
      <c r="D215" s="442">
        <f>IF($H215="已改造",VLOOKUP($A215+1000,改造信息!$A$2:$AQ$1002,COLUMN(D214),0),VLOOKUP($A215,未改造信息!$A$2:$AQ$1002,COLUMN(D214),0))</f>
        <v>6</v>
      </c>
      <c r="E215" s="442" t="str">
        <f>IF($H215="已改造",VLOOKUP($A215+1000,改造信息!$A$2:$AQ$1002,COLUMN(E214),0),VLOOKUP($A215,未改造信息!$A$2:$AQ$1002,COLUMN(E214),0))</f>
        <v>信浓</v>
      </c>
      <c r="F215" s="442" t="str">
        <f>VLOOKUP(A215,未改造信息!$A$2:$F$1000,COLUMN(F214),0)</f>
        <v>未拥有</v>
      </c>
      <c r="H215" s="442" t="str">
        <f>IF(COUNTIF(改造信息!$A$2:$A$196,A215+1000),IF(VLOOKUP(A215+1000,改造信息!$A$2:$F$502,6,0)="已拥有","已改造","尚未改造"),"未开放改造")</f>
        <v>尚未改造</v>
      </c>
      <c r="I215" s="442" t="str">
        <f t="shared" si="3"/>
        <v>可建造</v>
      </c>
      <c r="J215" s="445" t="s">
        <v>92</v>
      </c>
      <c r="K215" s="442" t="str">
        <f>IF($H215="已改造",VLOOKUP($A215+1000,改造信息!$A$2:$AQ$1002,COLUMN(K214)-4,0),VLOOKUP($A215,未改造信息!$A$2:$AQ$1002,COLUMN(K214)-4,0))</f>
        <v>主力舰</v>
      </c>
      <c r="L215" s="442" t="str">
        <f>IF($H215="已改造",VLOOKUP($A215+1000,改造信息!$A$2:$AQ$1002,COLUMN(L214)-4,0),VLOOKUP($A215,未改造信息!$A$2:$AQ$1002,COLUMN(L214)-4,0))</f>
        <v>大型舰</v>
      </c>
      <c r="M215" s="442">
        <f>IF($H215="已改造",VLOOKUP($A215+1000,改造信息!$A$2:$AQ$1002,COLUMN(M214)-4,0),VLOOKUP($A215,未改造信息!$A$2:$AQ$1002,COLUMN(M214)-4,0))</f>
        <v>4</v>
      </c>
      <c r="N215" s="442">
        <f>IF($H215="已改造",VLOOKUP($A215+1000,改造信息!$A$2:$AQ$1002,COLUMN(N214)-4,0),VLOOKUP($A215,未改造信息!$A$2:$AQ$1002,COLUMN(N214)-4,0))</f>
        <v>4</v>
      </c>
      <c r="O215" s="442">
        <f>IF($H215="已改造",VLOOKUP($A215+1000,改造信息!$A$2:$AQ$1002,COLUMN(O214)-4,0),VLOOKUP($A215,未改造信息!$A$2:$AQ$1002,COLUMN(O214)-4,0))</f>
        <v>96</v>
      </c>
      <c r="P215" s="442">
        <f>IF($H215="已改造",VLOOKUP($A215+1000,改造信息!$A$2:$AQ$1002,COLUMN(P214)-4,0),VLOOKUP($A215,未改造信息!$A$2:$AQ$1002,COLUMN(P214)-4,0))</f>
        <v>0</v>
      </c>
      <c r="Q215" s="442">
        <f>IF($H215="已改造",VLOOKUP($A215+1000,改造信息!$A$2:$AQ$1002,COLUMN(Q214)-4,0),VLOOKUP($A215,未改造信息!$A$2:$AQ$1002,COLUMN(Q214)-4,0))</f>
        <v>45</v>
      </c>
      <c r="R215" s="442">
        <f>IF($H215="已改造",VLOOKUP($A215+1000,改造信息!$A$2:$AQ$1002,COLUMN(R214)-4,0),VLOOKUP($A215,未改造信息!$A$2:$AQ$1002,COLUMN(R214)-4,0))</f>
        <v>105</v>
      </c>
      <c r="S215" s="442">
        <f>IF($H215="已改造",VLOOKUP($A215+1000,改造信息!$A$2:$AQ$1002,COLUMN(S214)-4,0),VLOOKUP($A215,未改造信息!$A$2:$AQ$1002,COLUMN(S214)-4,0))</f>
        <v>0</v>
      </c>
      <c r="T215" s="442">
        <f>IF($H215="已改造",VLOOKUP($A215+1000,改造信息!$A$2:$AQ$1002,COLUMN(T214)-4,0),VLOOKUP($A215,未改造信息!$A$2:$AQ$1002,COLUMN(T214)-4,0))</f>
        <v>68</v>
      </c>
      <c r="U215" s="442">
        <f>IF($H215="已改造",VLOOKUP($A215+1000,改造信息!$A$2:$AQ$1002,COLUMN(U214)-4,0),VLOOKUP($A215,未改造信息!$A$2:$AQ$1002,COLUMN(U214)-4,0))</f>
        <v>0</v>
      </c>
      <c r="V215" s="442">
        <f>IF($H215="已改造",VLOOKUP($A215+1000,改造信息!$A$2:$AQ$1002,COLUMN(V214)-4,0),VLOOKUP($A215,未改造信息!$A$2:$AQ$1002,COLUMN(V214)-4,0))</f>
        <v>74</v>
      </c>
      <c r="W215" s="442">
        <f>IF($H215="已改造",VLOOKUP($A215+1000,改造信息!$A$2:$AQ$1002,COLUMN(W214)-4,0),VLOOKUP($A215,未改造信息!$A$2:$AQ$1002,COLUMN(W214)-4,0))</f>
        <v>47</v>
      </c>
      <c r="X215" s="442">
        <f>IF($H215="已改造",VLOOKUP($A215+1000,改造信息!$A$2:$AQ$1002,COLUMN(X214)-4,0),VLOOKUP($A215,未改造信息!$A$2:$AQ$1002,COLUMN(X214)-4,0))</f>
        <v>86</v>
      </c>
      <c r="Y215" s="442">
        <f>IF($H215="已改造",VLOOKUP($A215+1000,改造信息!$A$2:$AQ$1002,COLUMN(Y214)-4,0),VLOOKUP($A215,未改造信息!$A$2:$AQ$1002,COLUMN(Y214)-4,0))</f>
        <v>1</v>
      </c>
      <c r="Z215" s="442">
        <f>IF($H215="已改造",VLOOKUP($A215+1000,改造信息!$A$2:$AQ$1002,COLUMN(Z214)-4,0),VLOOKUP($A215,未改造信息!$A$2:$AQ$1002,COLUMN(Z214)-4,0))</f>
        <v>27</v>
      </c>
      <c r="AA215" s="442" t="str">
        <f>IF($H215="已改造",VLOOKUP($A215+1000,改造信息!$A$2:$AQ$1002,COLUMN(AA214)-4,0),VLOOKUP($A215,未改造信息!$A$2:$AQ$1002,COLUMN(AA214)-4,0))</f>
        <v>短</v>
      </c>
      <c r="AB215" s="442" t="str">
        <f>IF($H215="已改造",VLOOKUP($A215+1000,改造信息!$A$2:$AQ$1002,COLUMN(AB214)-4,0),VLOOKUP($A215,未改造信息!$A$2:$AQ$1002,COLUMN(AB214)-4,0))</f>
        <v>[12,12,35,0]</v>
      </c>
      <c r="AC215" s="442">
        <f>IF($H215="已改造",VLOOKUP($A215+1000,改造信息!$A$2:$AQ$1002,COLUMN(AC214)-4,0),VLOOKUP($A215,未改造信息!$A$2:$AQ$1002,COLUMN(AC214)-4,0))</f>
        <v>59</v>
      </c>
      <c r="AD215" s="442">
        <f>IF($H215="已改造",VLOOKUP($A215+1000,改造信息!$A$2:$AQ$1002,COLUMN(AD214)-4,0),VLOOKUP($A215,未改造信息!$A$2:$AQ$1002,COLUMN(AD214)-4,0))</f>
        <v>4</v>
      </c>
      <c r="AE215" s="446" t="str">
        <f>IF($H215="已改造",VLOOKUP($A215+1000,改造信息!$A$2:$AQ$1002,COLUMN(AE214)-4,0),VLOOKUP($A215,未改造信息!$A$2:$AQ$1002,COLUMN(AE214)-4,0))</f>
        <v>天河|烈风|流星</v>
      </c>
      <c r="AF215" s="445" t="s">
        <v>92</v>
      </c>
      <c r="AG215" s="445" t="s">
        <v>92</v>
      </c>
      <c r="AH215" s="442">
        <f>IF($H215="已改造",VLOOKUP($A215+1000,改造信息!$A$2:$AQ$1002,COLUMN(AH214)-6,0),VLOOKUP($A215,未改造信息!$A$2:$AQ$1002,COLUMN(AH214)-6,0))</f>
        <v>110</v>
      </c>
      <c r="AI215" s="442">
        <f>IF($H215="已改造",VLOOKUP($A215+1000,改造信息!$A$2:$AQ$1002,COLUMN(AI214)-6,0),VLOOKUP($A215,未改造信息!$A$2:$AQ$1002,COLUMN(AI214)-6,0))</f>
        <v>100</v>
      </c>
      <c r="AJ215" s="442">
        <f>IF($H215="已改造",VLOOKUP($A215+1000,改造信息!$A$2:$AQ$1002,COLUMN(AJ214)-6,0),VLOOKUP($A215,未改造信息!$A$2:$AQ$1002,COLUMN(AJ214)-6,0))</f>
        <v>3.5</v>
      </c>
      <c r="AK215" s="442">
        <f>IF($H215="已改造",VLOOKUP($A215+1000,改造信息!$A$2:$AQ$1002,COLUMN(AK214)-6,0),VLOOKUP($A215,未改造信息!$A$2:$AQ$1002,COLUMN(AK214)-6,0))</f>
        <v>6</v>
      </c>
      <c r="AL215" s="442">
        <f>IF($H215="已改造",VLOOKUP($A215+1000,改造信息!$A$2:$AQ$1002,COLUMN(AL214)-6,0),VLOOKUP($A215,未改造信息!$A$2:$AQ$1002,COLUMN(AL214)-6,0))</f>
        <v>1</v>
      </c>
      <c r="AM215" s="445" t="s">
        <v>92</v>
      </c>
      <c r="AN215" s="445" t="s">
        <v>92</v>
      </c>
      <c r="AO215" s="442">
        <f>IF($H215="已改造",VLOOKUP($A215+1000,改造信息!$A$2:$AQ$1002,COLUMN(AO214)-8,0),VLOOKUP($A215,未改造信息!$A$2:$AQ$1002,COLUMN(AO214)-8,0))</f>
        <v>20</v>
      </c>
      <c r="AP215" s="442">
        <f>IF($H215="已改造",VLOOKUP($A215+1000,改造信息!$A$2:$AQ$1002,COLUMN(AP214)-8,0),VLOOKUP($A215,未改造信息!$A$2:$AQ$1002,COLUMN(AP214)-8,0))</f>
        <v>20</v>
      </c>
      <c r="AQ215" s="442">
        <f>IF($H215="已改造",VLOOKUP($A215+1000,改造信息!$A$2:$AQ$1002,COLUMN(AQ214)-8,0),VLOOKUP($A215,未改造信息!$A$2:$AQ$1002,COLUMN(AQ214)-8,0))</f>
        <v>40</v>
      </c>
      <c r="AR215" s="442">
        <f>IF($H215="已改造",VLOOKUP($A215+1000,改造信息!$A$2:$AQ$1002,COLUMN(AR214)-8,0),VLOOKUP($A215,未改造信息!$A$2:$AQ$1002,COLUMN(AR214)-8,0))</f>
        <v>10</v>
      </c>
      <c r="AS215" s="442">
        <f>IF($H215="已改造",VLOOKUP($A215+1000,改造信息!$A$2:$AQ$1002,COLUMN(AS214)-8,0),VLOOKUP($A215,未改造信息!$A$2:$AQ$1002,COLUMN(AS214)-8,0))</f>
        <v>0</v>
      </c>
      <c r="AT215" s="442">
        <f>IF($H215="已改造",VLOOKUP($A215+1000,改造信息!$A$2:$AQ$1002,COLUMN(AT214)-8,0),VLOOKUP($A215,未改造信息!$A$2:$AQ$1002,COLUMN(AT214)-8,0))</f>
        <v>0</v>
      </c>
      <c r="AU215" s="442">
        <f>IF($H215="已改造",VLOOKUP($A215+1000,改造信息!$A$2:$AQ$1002,COLUMN(AU214)-8,0),VLOOKUP($A215,未改造信息!$A$2:$AQ$1002,COLUMN(AU214)-8,0))</f>
        <v>38</v>
      </c>
      <c r="AV215" s="442">
        <f>IF($H215="已改造",VLOOKUP($A215+1000,改造信息!$A$2:$AQ$1002,COLUMN(AV214)-8,0),VLOOKUP($A215,未改造信息!$A$2:$AQ$1002,COLUMN(AV214)-8,0))</f>
        <v>40</v>
      </c>
      <c r="AW215" s="445" t="s">
        <v>92</v>
      </c>
      <c r="AX215" s="445" t="s">
        <v>92</v>
      </c>
      <c r="AY215" s="442" t="str">
        <f>IF($H215="已改造",VLOOKUP($A215+1000,改造信息!$A$2:$AQ$1002,COLUMN(AY214)-10,0),VLOOKUP($A215,未改造信息!$A$2:$AQ$1002,COLUMN(AY214)-10,0))</f>
        <v>穿梭支援</v>
      </c>
      <c r="AZ215" s="442">
        <f>IF($H215="已改造",VLOOKUP($A215+1000,改造信息!$A$2:$AQ$1002,COLUMN(AZ214)-10,0),VLOOKUP($A215,未改造信息!$A$2:$AQ$1002,COLUMN(AZ214)-10,0))</f>
        <v>0</v>
      </c>
      <c r="BA215" s="445" t="s">
        <v>92</v>
      </c>
      <c r="BB215" s="445" t="s">
        <v>92</v>
      </c>
      <c r="BC215" s="446" t="str">
        <f>IF($H215="尚未改造",VLOOKUP($A215,未改造信息!$A$2:$AQ$1002,COLUMN(BC214)-12,0),"0")</f>
        <v>等级80|航母核心20|油450|钢4500|铝1500</v>
      </c>
      <c r="BD215" s="450">
        <f>VLOOKUP($A215,未改造信息!$A$2:$BA$1002,COLUMN(BD214)-12,0)</f>
        <v>0.277777777777778</v>
      </c>
      <c r="BE215" s="442" t="s">
        <v>103</v>
      </c>
      <c r="BF215" s="445" t="s">
        <v>92</v>
      </c>
      <c r="BG215" s="445" t="s">
        <v>92</v>
      </c>
      <c r="BH215" s="446"/>
      <c r="BI215" s="450"/>
      <c r="BK215" s="446"/>
      <c r="BL215" s="450"/>
      <c r="BN215" s="446"/>
      <c r="BO215" s="450"/>
      <c r="BQ215" s="445" t="s">
        <v>92</v>
      </c>
      <c r="BR215" s="442"/>
      <c r="BS215" s="442"/>
      <c r="BT215" s="442"/>
      <c r="BU215" s="442"/>
      <c r="BV215" s="442"/>
    </row>
    <row r="216" spans="1:74">
      <c r="A216" s="442">
        <v>224</v>
      </c>
      <c r="B216" s="442" t="str">
        <f>IF($H216="已改造",VLOOKUP($A216+1000,改造信息!$A$2:$AQ$1002,COLUMN(B215),0),VLOOKUP($A216,未改造信息!$A$2:$AQ$1002,COLUMN(B215),0))</f>
        <v>E</v>
      </c>
      <c r="C216" s="442" t="str">
        <f>IF($H216="已改造",VLOOKUP($A216+1000,改造信息!$A$2:$AQ$1002,COLUMN(C215),0),VLOOKUP($A216,未改造信息!$A$2:$AQ$1002,COLUMN(C215),0))</f>
        <v>装甲航母</v>
      </c>
      <c r="D216" s="442">
        <f>IF($H216="已改造",VLOOKUP($A216+1000,改造信息!$A$2:$AQ$1002,COLUMN(D215),0),VLOOKUP($A216,未改造信息!$A$2:$AQ$1002,COLUMN(D215),0))</f>
        <v>5</v>
      </c>
      <c r="E216" s="442" t="str">
        <f>IF($H216="已改造",VLOOKUP($A216+1000,改造信息!$A$2:$AQ$1002,COLUMN(E215),0),VLOOKUP($A216,未改造信息!$A$2:$AQ$1002,COLUMN(E215),0))</f>
        <v>可畏</v>
      </c>
      <c r="F216" s="442" t="str">
        <f>VLOOKUP(A216,未改造信息!$A$2:$F$1000,COLUMN(F215),0)</f>
        <v>未拥有</v>
      </c>
      <c r="H216" s="442" t="str">
        <f>IF(COUNTIF(改造信息!$A$2:$A$196,A216+1000),IF(VLOOKUP(A216+1000,改造信息!$A$2:$F$502,6,0)="已拥有","已改造","尚未改造"),"未开放改造")</f>
        <v>尚未改造</v>
      </c>
      <c r="I216" s="442" t="str">
        <f t="shared" si="3"/>
        <v>E6 可建造</v>
      </c>
      <c r="J216" s="445" t="s">
        <v>92</v>
      </c>
      <c r="K216" s="442" t="str">
        <f>IF($H216="已改造",VLOOKUP($A216+1000,改造信息!$A$2:$AQ$1002,COLUMN(K215)-4,0),VLOOKUP($A216,未改造信息!$A$2:$AQ$1002,COLUMN(K215)-4,0))</f>
        <v>主力舰</v>
      </c>
      <c r="L216" s="442" t="str">
        <f>IF($H216="已改造",VLOOKUP($A216+1000,改造信息!$A$2:$AQ$1002,COLUMN(L215)-4,0),VLOOKUP($A216,未改造信息!$A$2:$AQ$1002,COLUMN(L215)-4,0))</f>
        <v>大型舰</v>
      </c>
      <c r="M216" s="442">
        <f>IF($H216="已改造",VLOOKUP($A216+1000,改造信息!$A$2:$AQ$1002,COLUMN(M215)-4,0),VLOOKUP($A216,未改造信息!$A$2:$AQ$1002,COLUMN(M215)-4,0))</f>
        <v>3</v>
      </c>
      <c r="N216" s="442">
        <f>IF($H216="已改造",VLOOKUP($A216+1000,改造信息!$A$2:$AQ$1002,COLUMN(N215)-4,0),VLOOKUP($A216,未改造信息!$A$2:$AQ$1002,COLUMN(N215)-4,0))</f>
        <v>3</v>
      </c>
      <c r="O216" s="442">
        <f>IF($H216="已改造",VLOOKUP($A216+1000,改造信息!$A$2:$AQ$1002,COLUMN(O215)-4,0),VLOOKUP($A216,未改造信息!$A$2:$AQ$1002,COLUMN(O215)-4,0))</f>
        <v>66</v>
      </c>
      <c r="P216" s="442">
        <f>IF($H216="已改造",VLOOKUP($A216+1000,改造信息!$A$2:$AQ$1002,COLUMN(P215)-4,0),VLOOKUP($A216,未改造信息!$A$2:$AQ$1002,COLUMN(P215)-4,0))</f>
        <v>2</v>
      </c>
      <c r="Q216" s="442">
        <f>IF($H216="已改造",VLOOKUP($A216+1000,改造信息!$A$2:$AQ$1002,COLUMN(Q215)-4,0),VLOOKUP($A216,未改造信息!$A$2:$AQ$1002,COLUMN(Q215)-4,0))</f>
        <v>40</v>
      </c>
      <c r="R216" s="442">
        <f>IF($H216="已改造",VLOOKUP($A216+1000,改造信息!$A$2:$AQ$1002,COLUMN(R215)-4,0),VLOOKUP($A216,未改造信息!$A$2:$AQ$1002,COLUMN(R215)-4,0))</f>
        <v>93</v>
      </c>
      <c r="S216" s="442">
        <f>IF($H216="已改造",VLOOKUP($A216+1000,改造信息!$A$2:$AQ$1002,COLUMN(S215)-4,0),VLOOKUP($A216,未改造信息!$A$2:$AQ$1002,COLUMN(S215)-4,0))</f>
        <v>0</v>
      </c>
      <c r="T216" s="442">
        <f>IF($H216="已改造",VLOOKUP($A216+1000,改造信息!$A$2:$AQ$1002,COLUMN(T215)-4,0),VLOOKUP($A216,未改造信息!$A$2:$AQ$1002,COLUMN(T215)-4,0))</f>
        <v>85</v>
      </c>
      <c r="U216" s="442">
        <f>IF($H216="已改造",VLOOKUP($A216+1000,改造信息!$A$2:$AQ$1002,COLUMN(U215)-4,0),VLOOKUP($A216,未改造信息!$A$2:$AQ$1002,COLUMN(U215)-4,0))</f>
        <v>0</v>
      </c>
      <c r="V216" s="442">
        <f>IF($H216="已改造",VLOOKUP($A216+1000,改造信息!$A$2:$AQ$1002,COLUMN(V215)-4,0),VLOOKUP($A216,未改造信息!$A$2:$AQ$1002,COLUMN(V215)-4,0))</f>
        <v>69</v>
      </c>
      <c r="W216" s="442">
        <f>IF($H216="已改造",VLOOKUP($A216+1000,改造信息!$A$2:$AQ$1002,COLUMN(W215)-4,0),VLOOKUP($A216,未改造信息!$A$2:$AQ$1002,COLUMN(W215)-4,0))</f>
        <v>56</v>
      </c>
      <c r="X216" s="442">
        <f>IF($H216="已改造",VLOOKUP($A216+1000,改造信息!$A$2:$AQ$1002,COLUMN(X215)-4,0),VLOOKUP($A216,未改造信息!$A$2:$AQ$1002,COLUMN(X215)-4,0))</f>
        <v>85</v>
      </c>
      <c r="Y216" s="442">
        <f>IF($H216="已改造",VLOOKUP($A216+1000,改造信息!$A$2:$AQ$1002,COLUMN(Y215)-4,0),VLOOKUP($A216,未改造信息!$A$2:$AQ$1002,COLUMN(Y215)-4,0))</f>
        <v>22</v>
      </c>
      <c r="Z216" s="442">
        <f>IF($H216="已改造",VLOOKUP($A216+1000,改造信息!$A$2:$AQ$1002,COLUMN(Z215)-4,0),VLOOKUP($A216,未改造信息!$A$2:$AQ$1002,COLUMN(Z215)-4,0))</f>
        <v>30.5</v>
      </c>
      <c r="AA216" s="442" t="str">
        <f>IF($H216="已改造",VLOOKUP($A216+1000,改造信息!$A$2:$AQ$1002,COLUMN(AA215)-4,0),VLOOKUP($A216,未改造信息!$A$2:$AQ$1002,COLUMN(AA215)-4,0))</f>
        <v>短</v>
      </c>
      <c r="AB216" s="442" t="str">
        <f>IF($H216="已改造",VLOOKUP($A216+1000,改造信息!$A$2:$AQ$1002,COLUMN(AB215)-4,0),VLOOKUP($A216,未改造信息!$A$2:$AQ$1002,COLUMN(AB215)-4,0))</f>
        <v>[10,24,15,8]</v>
      </c>
      <c r="AC216" s="442">
        <f>IF($H216="已改造",VLOOKUP($A216+1000,改造信息!$A$2:$AQ$1002,COLUMN(AC215)-4,0),VLOOKUP($A216,未改造信息!$A$2:$AQ$1002,COLUMN(AC215)-4,0))</f>
        <v>57</v>
      </c>
      <c r="AD216" s="442">
        <f>IF($H216="已改造",VLOOKUP($A216+1000,改造信息!$A$2:$AQ$1002,COLUMN(AD215)-4,0),VLOOKUP($A216,未改造信息!$A$2:$AQ$1002,COLUMN(AD215)-4,0))</f>
        <v>4</v>
      </c>
      <c r="AE216" s="446" t="str">
        <f>IF($H216="已改造",VLOOKUP($A216+1000,改造信息!$A$2:$AQ$1002,COLUMN(AE215)-4,0),VLOOKUP($A216,未改造信息!$A$2:$AQ$1002,COLUMN(AE215)-4,0))</f>
        <v>大青花鱼鱼雷机|海喷火</v>
      </c>
      <c r="AF216" s="445" t="s">
        <v>92</v>
      </c>
      <c r="AG216" s="445" t="s">
        <v>92</v>
      </c>
      <c r="AH216" s="442">
        <f>IF($H216="已改造",VLOOKUP($A216+1000,改造信息!$A$2:$AQ$1002,COLUMN(AH215)-6,0),VLOOKUP($A216,未改造信息!$A$2:$AQ$1002,COLUMN(AH215)-6,0))</f>
        <v>70</v>
      </c>
      <c r="AI216" s="442">
        <f>IF($H216="已改造",VLOOKUP($A216+1000,改造信息!$A$2:$AQ$1002,COLUMN(AI215)-6,0),VLOOKUP($A216,未改造信息!$A$2:$AQ$1002,COLUMN(AI215)-6,0))</f>
        <v>65</v>
      </c>
      <c r="AJ216" s="442">
        <f>IF($H216="已改造",VLOOKUP($A216+1000,改造信息!$A$2:$AQ$1002,COLUMN(AJ215)-6,0),VLOOKUP($A216,未改造信息!$A$2:$AQ$1002,COLUMN(AJ215)-6,0))</f>
        <v>2.88</v>
      </c>
      <c r="AK216" s="442">
        <f>IF($H216="已改造",VLOOKUP($A216+1000,改造信息!$A$2:$AQ$1002,COLUMN(AK215)-6,0),VLOOKUP($A216,未改造信息!$A$2:$AQ$1002,COLUMN(AK215)-6,0))</f>
        <v>5.6</v>
      </c>
      <c r="AL216" s="442">
        <f>IF($H216="已改造",VLOOKUP($A216+1000,改造信息!$A$2:$AQ$1002,COLUMN(AL215)-6,0),VLOOKUP($A216,未改造信息!$A$2:$AQ$1002,COLUMN(AL215)-6,0))</f>
        <v>1</v>
      </c>
      <c r="AM216" s="445" t="s">
        <v>92</v>
      </c>
      <c r="AN216" s="445" t="s">
        <v>92</v>
      </c>
      <c r="AO216" s="442">
        <f>IF($H216="已改造",VLOOKUP($A216+1000,改造信息!$A$2:$AQ$1002,COLUMN(AO215)-8,0),VLOOKUP($A216,未改造信息!$A$2:$AQ$1002,COLUMN(AO215)-8,0))</f>
        <v>20</v>
      </c>
      <c r="AP216" s="442">
        <f>IF($H216="已改造",VLOOKUP($A216+1000,改造信息!$A$2:$AQ$1002,COLUMN(AP215)-8,0),VLOOKUP($A216,未改造信息!$A$2:$AQ$1002,COLUMN(AP215)-8,0))</f>
        <v>20</v>
      </c>
      <c r="AQ216" s="442">
        <f>IF($H216="已改造",VLOOKUP($A216+1000,改造信息!$A$2:$AQ$1002,COLUMN(AQ215)-8,0),VLOOKUP($A216,未改造信息!$A$2:$AQ$1002,COLUMN(AQ215)-8,0))</f>
        <v>40</v>
      </c>
      <c r="AR216" s="442">
        <f>IF($H216="已改造",VLOOKUP($A216+1000,改造信息!$A$2:$AQ$1002,COLUMN(AR215)-8,0),VLOOKUP($A216,未改造信息!$A$2:$AQ$1002,COLUMN(AR215)-8,0))</f>
        <v>10</v>
      </c>
      <c r="AS216" s="442">
        <f>IF($H216="已改造",VLOOKUP($A216+1000,改造信息!$A$2:$AQ$1002,COLUMN(AS215)-8,0),VLOOKUP($A216,未改造信息!$A$2:$AQ$1002,COLUMN(AS215)-8,0))</f>
        <v>3</v>
      </c>
      <c r="AT216" s="442">
        <f>IF($H216="已改造",VLOOKUP($A216+1000,改造信息!$A$2:$AQ$1002,COLUMN(AT215)-8,0),VLOOKUP($A216,未改造信息!$A$2:$AQ$1002,COLUMN(AT215)-8,0))</f>
        <v>0</v>
      </c>
      <c r="AU216" s="442">
        <f>IF($H216="已改造",VLOOKUP($A216+1000,改造信息!$A$2:$AQ$1002,COLUMN(AU215)-8,0),VLOOKUP($A216,未改造信息!$A$2:$AQ$1002,COLUMN(AU215)-8,0))</f>
        <v>32</v>
      </c>
      <c r="AV216" s="442">
        <f>IF($H216="已改造",VLOOKUP($A216+1000,改造信息!$A$2:$AQ$1002,COLUMN(AV215)-8,0),VLOOKUP($A216,未改造信息!$A$2:$AQ$1002,COLUMN(AV215)-8,0))</f>
        <v>74</v>
      </c>
      <c r="AW216" s="445" t="s">
        <v>92</v>
      </c>
      <c r="AX216" s="445" t="s">
        <v>92</v>
      </c>
      <c r="AY216" s="442" t="str">
        <f>IF($H216="已改造",VLOOKUP($A216+1000,改造信息!$A$2:$AQ$1002,COLUMN(AY215)-10,0),VLOOKUP($A216,未改造信息!$A$2:$AQ$1002,COLUMN(AY215)-10,0))</f>
        <v>马塔潘角之箭</v>
      </c>
      <c r="AZ216" s="442">
        <f>IF($H216="已改造",VLOOKUP($A216+1000,改造信息!$A$2:$AQ$1002,COLUMN(AZ215)-10,0),VLOOKUP($A216,未改造信息!$A$2:$AQ$1002,COLUMN(AZ215)-10,0))</f>
        <v>0</v>
      </c>
      <c r="BA216" s="445" t="s">
        <v>92</v>
      </c>
      <c r="BB216" s="445" t="s">
        <v>92</v>
      </c>
      <c r="BC216" s="442" t="str">
        <f>IF($H216="尚未改造",VLOOKUP($A216,未改造信息!$A$2:$AQ$1002,COLUMN(BC215)-12,0),"0")</f>
        <v>等级75|航母核心20|油450|弹200|钢4000|铝1500</v>
      </c>
      <c r="BD216" s="450">
        <f>VLOOKUP($A216,未改造信息!$A$2:$BA$1002,COLUMN(BD215)-12,0)</f>
        <v>0.173611111111111</v>
      </c>
      <c r="BE216" s="442" t="s">
        <v>106</v>
      </c>
      <c r="BF216" s="445" t="s">
        <v>92</v>
      </c>
      <c r="BG216" s="445" t="s">
        <v>92</v>
      </c>
      <c r="BH216" s="442"/>
      <c r="BI216" s="450"/>
      <c r="BK216" s="442"/>
      <c r="BL216" s="450"/>
      <c r="BN216" s="442"/>
      <c r="BO216" s="450"/>
      <c r="BQ216" s="445" t="s">
        <v>92</v>
      </c>
      <c r="BR216" s="442"/>
      <c r="BS216" s="442"/>
      <c r="BT216" s="442"/>
      <c r="BU216" s="442"/>
      <c r="BV216" s="442"/>
    </row>
    <row r="217" spans="1:74">
      <c r="A217" s="442">
        <v>225</v>
      </c>
      <c r="B217" s="442" t="str">
        <f>IF($H217="已改造",VLOOKUP($A217+1000,改造信息!$A$2:$AQ$1002,COLUMN(B216),0),VLOOKUP($A217,未改造信息!$A$2:$AQ$1002,COLUMN(B216),0))</f>
        <v>U</v>
      </c>
      <c r="C217" s="442" t="str">
        <f>IF($H217="已改造",VLOOKUP($A217+1000,改造信息!$A$2:$AQ$1002,COLUMN(C216),0),VLOOKUP($A217,未改造信息!$A$2:$AQ$1002,COLUMN(C216),0))</f>
        <v>航空母舰</v>
      </c>
      <c r="D217" s="442">
        <f>IF($H217="已改造",VLOOKUP($A217+1000,改造信息!$A$2:$AQ$1002,COLUMN(D216),0),VLOOKUP($A217,未改造信息!$A$2:$AQ$1002,COLUMN(D216),0))</f>
        <v>4</v>
      </c>
      <c r="E217" s="442" t="str">
        <f>IF($H217="已改造",VLOOKUP($A217+1000,改造信息!$A$2:$AQ$1002,COLUMN(E216),0),VLOOKUP($A217,未改造信息!$A$2:$AQ$1002,COLUMN(E216),0))</f>
        <v>黄蜂</v>
      </c>
      <c r="F217" s="442" t="str">
        <f>VLOOKUP(A217,未改造信息!$A$2:$F$1000,COLUMN(F216),0)</f>
        <v>未拥有</v>
      </c>
      <c r="H217" s="442" t="str">
        <f>IF(COUNTIF(改造信息!$A$2:$A$196,A217+1000),IF(VLOOKUP(A217+1000,改造信息!$A$2:$F$502,6,0)="已拥有","已改造","尚未改造"),"未开放改造")</f>
        <v>尚未改造</v>
      </c>
      <c r="I217" s="442" t="str">
        <f t="shared" si="3"/>
        <v>仅打捞可获取</v>
      </c>
      <c r="J217" s="445" t="s">
        <v>92</v>
      </c>
      <c r="K217" s="442" t="str">
        <f>IF($H217="已改造",VLOOKUP($A217+1000,改造信息!$A$2:$AQ$1002,COLUMN(K216)-4,0),VLOOKUP($A217,未改造信息!$A$2:$AQ$1002,COLUMN(K216)-4,0))</f>
        <v>主力舰</v>
      </c>
      <c r="L217" s="442" t="str">
        <f>IF($H217="已改造",VLOOKUP($A217+1000,改造信息!$A$2:$AQ$1002,COLUMN(L216)-4,0),VLOOKUP($A217,未改造信息!$A$2:$AQ$1002,COLUMN(L216)-4,0))</f>
        <v>大型舰</v>
      </c>
      <c r="M217" s="442">
        <f>IF($H217="已改造",VLOOKUP($A217+1000,改造信息!$A$2:$AQ$1002,COLUMN(M216)-4,0),VLOOKUP($A217,未改造信息!$A$2:$AQ$1002,COLUMN(M216)-4,0))</f>
        <v>2</v>
      </c>
      <c r="N217" s="442">
        <f>IF($H217="已改造",VLOOKUP($A217+1000,改造信息!$A$2:$AQ$1002,COLUMN(N216)-4,0),VLOOKUP($A217,未改造信息!$A$2:$AQ$1002,COLUMN(N216)-4,0))</f>
        <v>2</v>
      </c>
      <c r="O217" s="442">
        <f>IF($H217="已改造",VLOOKUP($A217+1000,改造信息!$A$2:$AQ$1002,COLUMN(O216)-4,0),VLOOKUP($A217,未改造信息!$A$2:$AQ$1002,COLUMN(O216)-4,0))</f>
        <v>37</v>
      </c>
      <c r="P217" s="442">
        <f>IF($H217="已改造",VLOOKUP($A217+1000,改造信息!$A$2:$AQ$1002,COLUMN(P216)-4,0),VLOOKUP($A217,未改造信息!$A$2:$AQ$1002,COLUMN(P216)-4,0))</f>
        <v>-1</v>
      </c>
      <c r="Q217" s="442">
        <f>IF($H217="已改造",VLOOKUP($A217+1000,改造信息!$A$2:$AQ$1002,COLUMN(Q216)-4,0),VLOOKUP($A217,未改造信息!$A$2:$AQ$1002,COLUMN(Q216)-4,0))</f>
        <v>35</v>
      </c>
      <c r="R217" s="442">
        <f>IF($H217="已改造",VLOOKUP($A217+1000,改造信息!$A$2:$AQ$1002,COLUMN(R216)-4,0),VLOOKUP($A217,未改造信息!$A$2:$AQ$1002,COLUMN(R216)-4,0))</f>
        <v>45</v>
      </c>
      <c r="S217" s="442">
        <f>IF($H217="已改造",VLOOKUP($A217+1000,改造信息!$A$2:$AQ$1002,COLUMN(S216)-4,0),VLOOKUP($A217,未改造信息!$A$2:$AQ$1002,COLUMN(S216)-4,0))</f>
        <v>0</v>
      </c>
      <c r="T217" s="442">
        <f>IF($H217="已改造",VLOOKUP($A217+1000,改造信息!$A$2:$AQ$1002,COLUMN(T216)-4,0),VLOOKUP($A217,未改造信息!$A$2:$AQ$1002,COLUMN(T216)-4,0))</f>
        <v>65</v>
      </c>
      <c r="U217" s="442">
        <f>IF($H217="已改造",VLOOKUP($A217+1000,改造信息!$A$2:$AQ$1002,COLUMN(U216)-4,0),VLOOKUP($A217,未改造信息!$A$2:$AQ$1002,COLUMN(U216)-4,0))</f>
        <v>0</v>
      </c>
      <c r="V217" s="442">
        <f>IF($H217="已改造",VLOOKUP($A217+1000,改造信息!$A$2:$AQ$1002,COLUMN(V216)-4,0),VLOOKUP($A217,未改造信息!$A$2:$AQ$1002,COLUMN(V216)-4,0))</f>
        <v>67</v>
      </c>
      <c r="W217" s="442">
        <f>IF($H217="已改造",VLOOKUP($A217+1000,改造信息!$A$2:$AQ$1002,COLUMN(W216)-4,0),VLOOKUP($A217,未改造信息!$A$2:$AQ$1002,COLUMN(W216)-4,0))</f>
        <v>49</v>
      </c>
      <c r="X217" s="442">
        <f>IF($H217="已改造",VLOOKUP($A217+1000,改造信息!$A$2:$AQ$1002,COLUMN(X216)-4,0),VLOOKUP($A217,未改造信息!$A$2:$AQ$1002,COLUMN(X216)-4,0))</f>
        <v>95</v>
      </c>
      <c r="Y217" s="442">
        <f>IF($H217="已改造",VLOOKUP($A217+1000,改造信息!$A$2:$AQ$1002,COLUMN(Y216)-4,0),VLOOKUP($A217,未改造信息!$A$2:$AQ$1002,COLUMN(Y216)-4,0))</f>
        <v>9</v>
      </c>
      <c r="Z217" s="442">
        <f>IF($H217="已改造",VLOOKUP($A217+1000,改造信息!$A$2:$AQ$1002,COLUMN(Z216)-4,0),VLOOKUP($A217,未改造信息!$A$2:$AQ$1002,COLUMN(Z216)-4,0))</f>
        <v>29.5</v>
      </c>
      <c r="AA217" s="442" t="str">
        <f>IF($H217="已改造",VLOOKUP($A217+1000,改造信息!$A$2:$AQ$1002,COLUMN(AA216)-4,0),VLOOKUP($A217,未改造信息!$A$2:$AQ$1002,COLUMN(AA216)-4,0))</f>
        <v>短</v>
      </c>
      <c r="AB217" s="442" t="str">
        <f>IF($H217="已改造",VLOOKUP($A217+1000,改造信息!$A$2:$AQ$1002,COLUMN(AB216)-4,0),VLOOKUP($A217,未改造信息!$A$2:$AQ$1002,COLUMN(AB216)-4,0))</f>
        <v>[15,15,25,15]</v>
      </c>
      <c r="AC217" s="442">
        <f>IF($H217="已改造",VLOOKUP($A217+1000,改造信息!$A$2:$AQ$1002,COLUMN(AC216)-4,0),VLOOKUP($A217,未改造信息!$A$2:$AQ$1002,COLUMN(AC216)-4,0))</f>
        <v>70</v>
      </c>
      <c r="AD217" s="442">
        <f>IF($H217="已改造",VLOOKUP($A217+1000,改造信息!$A$2:$AQ$1002,COLUMN(AD216)-4,0),VLOOKUP($A217,未改造信息!$A$2:$AQ$1002,COLUMN(AD216)-4,0))</f>
        <v>4</v>
      </c>
      <c r="AE217" s="446" t="str">
        <f>IF($H217="已改造",VLOOKUP($A217+1000,改造信息!$A$2:$AQ$1002,COLUMN(AE216)-4,0),VLOOKUP($A217,未改造信息!$A$2:$AQ$1002,COLUMN(AE216)-4,0))</f>
        <v>F4F野猫|SBD-3无畏|TBF复仇者</v>
      </c>
      <c r="AF217" s="445" t="s">
        <v>92</v>
      </c>
      <c r="AG217" s="445" t="s">
        <v>92</v>
      </c>
      <c r="AH217" s="442">
        <f>IF($H217="已改造",VLOOKUP($A217+1000,改造信息!$A$2:$AQ$1002,COLUMN(AH216)-6,0),VLOOKUP($A217,未改造信息!$A$2:$AQ$1002,COLUMN(AH216)-6,0))</f>
        <v>55</v>
      </c>
      <c r="AI217" s="442">
        <f>IF($H217="已改造",VLOOKUP($A217+1000,改造信息!$A$2:$AQ$1002,COLUMN(AI216)-6,0),VLOOKUP($A217,未改造信息!$A$2:$AQ$1002,COLUMN(AI216)-6,0))</f>
        <v>60</v>
      </c>
      <c r="AJ217" s="442">
        <f>IF($H217="已改造",VLOOKUP($A217+1000,改造信息!$A$2:$AQ$1002,COLUMN(AJ216)-6,0),VLOOKUP($A217,未改造信息!$A$2:$AQ$1002,COLUMN(AJ216)-6,0))</f>
        <v>2.08</v>
      </c>
      <c r="AK217" s="442">
        <f>IF($H217="已改造",VLOOKUP($A217+1000,改造信息!$A$2:$AQ$1002,COLUMN(AK216)-6,0),VLOOKUP($A217,未改造信息!$A$2:$AQ$1002,COLUMN(AK216)-6,0))</f>
        <v>3.9</v>
      </c>
      <c r="AL217" s="442">
        <f>IF($H217="已改造",VLOOKUP($A217+1000,改造信息!$A$2:$AQ$1002,COLUMN(AL216)-6,0),VLOOKUP($A217,未改造信息!$A$2:$AQ$1002,COLUMN(AL216)-6,0))</f>
        <v>0.8</v>
      </c>
      <c r="AM217" s="445" t="s">
        <v>92</v>
      </c>
      <c r="AN217" s="445" t="s">
        <v>92</v>
      </c>
      <c r="AO217" s="442">
        <f>IF($H217="已改造",VLOOKUP($A217+1000,改造信息!$A$2:$AQ$1002,COLUMN(AO216)-8,0),VLOOKUP($A217,未改造信息!$A$2:$AQ$1002,COLUMN(AO216)-8,0))</f>
        <v>30</v>
      </c>
      <c r="AP217" s="442">
        <f>IF($H217="已改造",VLOOKUP($A217+1000,改造信息!$A$2:$AQ$1002,COLUMN(AP216)-8,0),VLOOKUP($A217,未改造信息!$A$2:$AQ$1002,COLUMN(AP216)-8,0))</f>
        <v>40</v>
      </c>
      <c r="AQ217" s="442">
        <f>IF($H217="已改造",VLOOKUP($A217+1000,改造信息!$A$2:$AQ$1002,COLUMN(AQ216)-8,0),VLOOKUP($A217,未改造信息!$A$2:$AQ$1002,COLUMN(AQ216)-8,0))</f>
        <v>60</v>
      </c>
      <c r="AR217" s="442">
        <f>IF($H217="已改造",VLOOKUP($A217+1000,改造信息!$A$2:$AQ$1002,COLUMN(AR216)-8,0),VLOOKUP($A217,未改造信息!$A$2:$AQ$1002,COLUMN(AR216)-8,0))</f>
        <v>40</v>
      </c>
      <c r="AS217" s="442">
        <f>IF($H217="已改造",VLOOKUP($A217+1000,改造信息!$A$2:$AQ$1002,COLUMN(AS216)-8,0),VLOOKUP($A217,未改造信息!$A$2:$AQ$1002,COLUMN(AS216)-8,0))</f>
        <v>0</v>
      </c>
      <c r="AT217" s="442">
        <f>IF($H217="已改造",VLOOKUP($A217+1000,改造信息!$A$2:$AQ$1002,COLUMN(AT216)-8,0),VLOOKUP($A217,未改造信息!$A$2:$AQ$1002,COLUMN(AT216)-8,0))</f>
        <v>0</v>
      </c>
      <c r="AU217" s="442">
        <f>IF($H217="已改造",VLOOKUP($A217+1000,改造信息!$A$2:$AQ$1002,COLUMN(AU216)-8,0),VLOOKUP($A217,未改造信息!$A$2:$AQ$1002,COLUMN(AU216)-8,0))</f>
        <v>10</v>
      </c>
      <c r="AV217" s="442">
        <f>IF($H217="已改造",VLOOKUP($A217+1000,改造信息!$A$2:$AQ$1002,COLUMN(AV216)-8,0),VLOOKUP($A217,未改造信息!$A$2:$AQ$1002,COLUMN(AV216)-8,0))</f>
        <v>40</v>
      </c>
      <c r="AW217" s="445" t="s">
        <v>92</v>
      </c>
      <c r="AX217" s="445" t="s">
        <v>92</v>
      </c>
      <c r="AY217" s="442">
        <f>IF($H217="已改造",VLOOKUP($A217+1000,改造信息!$A$2:$AQ$1002,COLUMN(AY216)-10,0),VLOOKUP($A217,未改造信息!$A$2:$AQ$1002,COLUMN(AY216)-10,0))</f>
        <v>0</v>
      </c>
      <c r="AZ217" s="442">
        <f>IF($H217="已改造",VLOOKUP($A217+1000,改造信息!$A$2:$AQ$1002,COLUMN(AZ216)-10,0),VLOOKUP($A217,未改造信息!$A$2:$AQ$1002,COLUMN(AZ216)-10,0))</f>
        <v>0</v>
      </c>
      <c r="BA217" s="445" t="s">
        <v>92</v>
      </c>
      <c r="BB217" s="445" t="s">
        <v>92</v>
      </c>
      <c r="BC217" s="446" t="str">
        <f>IF($H217="尚未改造",VLOOKUP($A217,未改造信息!$A$2:$AQ$1002,COLUMN(BC216)-12,0),"0")</f>
        <v>等级65|航母核心20|油300|钢1300|铝2000</v>
      </c>
      <c r="BD217" s="442">
        <f>VLOOKUP($A217,未改造信息!$A$2:$BA$1002,COLUMN(BD216)-12,0)</f>
        <v>0</v>
      </c>
      <c r="BE217" s="442" t="s">
        <v>94</v>
      </c>
      <c r="BF217" s="445" t="s">
        <v>92</v>
      </c>
      <c r="BG217" s="445" t="s">
        <v>92</v>
      </c>
      <c r="BH217" s="446"/>
      <c r="BI217" s="442"/>
      <c r="BK217" s="446"/>
      <c r="BL217" s="442"/>
      <c r="BN217" s="446"/>
      <c r="BO217" s="442"/>
      <c r="BQ217" s="445" t="s">
        <v>92</v>
      </c>
      <c r="BR217" s="442"/>
      <c r="BS217" s="442"/>
      <c r="BT217" s="442"/>
      <c r="BU217" s="442"/>
      <c r="BV217" s="442"/>
    </row>
    <row r="218" spans="1:74">
      <c r="A218" s="442">
        <v>226</v>
      </c>
      <c r="B218" s="442" t="str">
        <f>IF($H218="已改造",VLOOKUP($A218+1000,改造信息!$A$2:$AQ$1002,COLUMN(B217),0),VLOOKUP($A218,未改造信息!$A$2:$AQ$1002,COLUMN(B217),0))</f>
        <v>U</v>
      </c>
      <c r="C218" s="442" t="str">
        <f>IF($H218="已改造",VLOOKUP($A218+1000,改造信息!$A$2:$AQ$1002,COLUMN(C217),0),VLOOKUP($A218,未改造信息!$A$2:$AQ$1002,COLUMN(C217),0))</f>
        <v>航空母舰</v>
      </c>
      <c r="D218" s="442">
        <f>IF($H218="已改造",VLOOKUP($A218+1000,改造信息!$A$2:$AQ$1002,COLUMN(D217),0),VLOOKUP($A218,未改造信息!$A$2:$AQ$1002,COLUMN(D217),0))</f>
        <v>5</v>
      </c>
      <c r="E218" s="442" t="str">
        <f>IF($H218="已改造",VLOOKUP($A218+1000,改造信息!$A$2:$AQ$1002,COLUMN(E217),0),VLOOKUP($A218,未改造信息!$A$2:$AQ$1002,COLUMN(E217),0))</f>
        <v>埃塞克斯</v>
      </c>
      <c r="F218" s="442" t="str">
        <f>VLOOKUP(A218,未改造信息!$A$2:$F$1000,COLUMN(F217),0)</f>
        <v>未拥有</v>
      </c>
      <c r="H218" s="442" t="str">
        <f>IF(COUNTIF(改造信息!$A$2:$A$196,A218+1000),IF(VLOOKUP(A218+1000,改造信息!$A$2:$F$502,6,0)="已拥有","已改造","尚未改造"),"未开放改造")</f>
        <v>未开放改造</v>
      </c>
      <c r="I218" s="442" t="str">
        <f t="shared" si="3"/>
        <v>E6 可建造</v>
      </c>
      <c r="J218" s="445" t="s">
        <v>92</v>
      </c>
      <c r="K218" s="442" t="str">
        <f>IF($H218="已改造",VLOOKUP($A218+1000,改造信息!$A$2:$AQ$1002,COLUMN(K217)-4,0),VLOOKUP($A218,未改造信息!$A$2:$AQ$1002,COLUMN(K217)-4,0))</f>
        <v>主力舰</v>
      </c>
      <c r="L218" s="442" t="str">
        <f>IF($H218="已改造",VLOOKUP($A218+1000,改造信息!$A$2:$AQ$1002,COLUMN(L217)-4,0),VLOOKUP($A218,未改造信息!$A$2:$AQ$1002,COLUMN(L217)-4,0))</f>
        <v>大型舰</v>
      </c>
      <c r="M218" s="442">
        <f>IF($H218="已改造",VLOOKUP($A218+1000,改造信息!$A$2:$AQ$1002,COLUMN(M217)-4,0),VLOOKUP($A218,未改造信息!$A$2:$AQ$1002,COLUMN(M217)-4,0))</f>
        <v>3</v>
      </c>
      <c r="N218" s="442">
        <f>IF($H218="已改造",VLOOKUP($A218+1000,改造信息!$A$2:$AQ$1002,COLUMN(N217)-4,0),VLOOKUP($A218,未改造信息!$A$2:$AQ$1002,COLUMN(N217)-4,0))</f>
        <v>4</v>
      </c>
      <c r="O218" s="442">
        <f>IF($H218="已改造",VLOOKUP($A218+1000,改造信息!$A$2:$AQ$1002,COLUMN(O217)-4,0),VLOOKUP($A218,未改造信息!$A$2:$AQ$1002,COLUMN(O217)-4,0))</f>
        <v>60</v>
      </c>
      <c r="P218" s="442">
        <f>IF($H218="已改造",VLOOKUP($A218+1000,改造信息!$A$2:$AQ$1002,COLUMN(P217)-4,0),VLOOKUP($A218,未改造信息!$A$2:$AQ$1002,COLUMN(P217)-4,0))</f>
        <v>0</v>
      </c>
      <c r="Q218" s="442">
        <f>IF($H218="已改造",VLOOKUP($A218+1000,改造信息!$A$2:$AQ$1002,COLUMN(Q217)-4,0),VLOOKUP($A218,未改造信息!$A$2:$AQ$1002,COLUMN(Q217)-4,0))</f>
        <v>40</v>
      </c>
      <c r="R218" s="442">
        <f>IF($H218="已改造",VLOOKUP($A218+1000,改造信息!$A$2:$AQ$1002,COLUMN(R217)-4,0),VLOOKUP($A218,未改造信息!$A$2:$AQ$1002,COLUMN(R217)-4,0))</f>
        <v>60</v>
      </c>
      <c r="S218" s="442">
        <f>IF($H218="已改造",VLOOKUP($A218+1000,改造信息!$A$2:$AQ$1002,COLUMN(S217)-4,0),VLOOKUP($A218,未改造信息!$A$2:$AQ$1002,COLUMN(S217)-4,0))</f>
        <v>0</v>
      </c>
      <c r="T218" s="442">
        <f>IF($H218="已改造",VLOOKUP($A218+1000,改造信息!$A$2:$AQ$1002,COLUMN(T217)-4,0),VLOOKUP($A218,未改造信息!$A$2:$AQ$1002,COLUMN(T217)-4,0))</f>
        <v>90</v>
      </c>
      <c r="U218" s="442">
        <f>IF($H218="已改造",VLOOKUP($A218+1000,改造信息!$A$2:$AQ$1002,COLUMN(U217)-4,0),VLOOKUP($A218,未改造信息!$A$2:$AQ$1002,COLUMN(U217)-4,0))</f>
        <v>0</v>
      </c>
      <c r="V218" s="442">
        <f>IF($H218="已改造",VLOOKUP($A218+1000,改造信息!$A$2:$AQ$1002,COLUMN(V217)-4,0),VLOOKUP($A218,未改造信息!$A$2:$AQ$1002,COLUMN(V217)-4,0))</f>
        <v>77</v>
      </c>
      <c r="W218" s="442">
        <f>IF($H218="已改造",VLOOKUP($A218+1000,改造信息!$A$2:$AQ$1002,COLUMN(W217)-4,0),VLOOKUP($A218,未改造信息!$A$2:$AQ$1002,COLUMN(W217)-4,0))</f>
        <v>52</v>
      </c>
      <c r="X218" s="442">
        <f>IF($H218="已改造",VLOOKUP($A218+1000,改造信息!$A$2:$AQ$1002,COLUMN(X217)-4,0),VLOOKUP($A218,未改造信息!$A$2:$AQ$1002,COLUMN(X217)-4,0))</f>
        <v>96</v>
      </c>
      <c r="Y218" s="442">
        <f>IF($H218="已改造",VLOOKUP($A218+1000,改造信息!$A$2:$AQ$1002,COLUMN(Y217)-4,0),VLOOKUP($A218,未改造信息!$A$2:$AQ$1002,COLUMN(Y217)-4,0))</f>
        <v>20</v>
      </c>
      <c r="Z218" s="442">
        <f>IF($H218="已改造",VLOOKUP($A218+1000,改造信息!$A$2:$AQ$1002,COLUMN(Z217)-4,0),VLOOKUP($A218,未改造信息!$A$2:$AQ$1002,COLUMN(Z217)-4,0))</f>
        <v>33</v>
      </c>
      <c r="AA218" s="442" t="str">
        <f>IF($H218="已改造",VLOOKUP($A218+1000,改造信息!$A$2:$AQ$1002,COLUMN(AA217)-4,0),VLOOKUP($A218,未改造信息!$A$2:$AQ$1002,COLUMN(AA217)-4,0))</f>
        <v>短</v>
      </c>
      <c r="AB218" s="442" t="str">
        <f>IF($H218="已改造",VLOOKUP($A218+1000,改造信息!$A$2:$AQ$1002,COLUMN(AB217)-4,0),VLOOKUP($A218,未改造信息!$A$2:$AQ$1002,COLUMN(AB217)-4,0))</f>
        <v>[18,18,36,18]</v>
      </c>
      <c r="AC218" s="442">
        <f>IF($H218="已改造",VLOOKUP($A218+1000,改造信息!$A$2:$AQ$1002,COLUMN(AC217)-4,0),VLOOKUP($A218,未改造信息!$A$2:$AQ$1002,COLUMN(AC217)-4,0))</f>
        <v>90</v>
      </c>
      <c r="AD218" s="442">
        <f>IF($H218="已改造",VLOOKUP($A218+1000,改造信息!$A$2:$AQ$1002,COLUMN(AD217)-4,0),VLOOKUP($A218,未改造信息!$A$2:$AQ$1002,COLUMN(AD217)-4,0))</f>
        <v>4</v>
      </c>
      <c r="AE218" s="446" t="str">
        <f>IF($H218="已改造",VLOOKUP($A218+1000,改造信息!$A$2:$AQ$1002,COLUMN(AE217)-4,0),VLOOKUP($A218,未改造信息!$A$2:$AQ$1002,COLUMN(AE217)-4,0))</f>
        <v>SB2C地狱俯冲者|TBF复仇者|F6F地狱猫</v>
      </c>
      <c r="AF218" s="445" t="s">
        <v>92</v>
      </c>
      <c r="AG218" s="445" t="s">
        <v>92</v>
      </c>
      <c r="AH218" s="442">
        <f>IF($H218="已改造",VLOOKUP($A218+1000,改造信息!$A$2:$AQ$1002,COLUMN(AH217)-6,0),VLOOKUP($A218,未改造信息!$A$2:$AQ$1002,COLUMN(AH217)-6,0))</f>
        <v>60</v>
      </c>
      <c r="AI218" s="442">
        <f>IF($H218="已改造",VLOOKUP($A218+1000,改造信息!$A$2:$AQ$1002,COLUMN(AI217)-6,0),VLOOKUP($A218,未改造信息!$A$2:$AQ$1002,COLUMN(AI217)-6,0))</f>
        <v>60</v>
      </c>
      <c r="AJ218" s="442">
        <f>IF($H218="已改造",VLOOKUP($A218+1000,改造信息!$A$2:$AQ$1002,COLUMN(AJ217)-6,0),VLOOKUP($A218,未改造信息!$A$2:$AQ$1002,COLUMN(AJ217)-6,0))</f>
        <v>2.4</v>
      </c>
      <c r="AK218" s="442">
        <f>IF($H218="已改造",VLOOKUP($A218+1000,改造信息!$A$2:$AQ$1002,COLUMN(AK217)-6,0),VLOOKUP($A218,未改造信息!$A$2:$AQ$1002,COLUMN(AK217)-6,0))</f>
        <v>4.5</v>
      </c>
      <c r="AL218" s="442">
        <f>IF($H218="已改造",VLOOKUP($A218+1000,改造信息!$A$2:$AQ$1002,COLUMN(AL217)-6,0),VLOOKUP($A218,未改造信息!$A$2:$AQ$1002,COLUMN(AL217)-6,0))</f>
        <v>0.8</v>
      </c>
      <c r="AM218" s="445" t="s">
        <v>92</v>
      </c>
      <c r="AN218" s="445" t="s">
        <v>92</v>
      </c>
      <c r="AO218" s="442">
        <f>IF($H218="已改造",VLOOKUP($A218+1000,改造信息!$A$2:$AQ$1002,COLUMN(AO217)-8,0),VLOOKUP($A218,未改造信息!$A$2:$AQ$1002,COLUMN(AO217)-8,0))</f>
        <v>30</v>
      </c>
      <c r="AP218" s="442">
        <f>IF($H218="已改造",VLOOKUP($A218+1000,改造信息!$A$2:$AQ$1002,COLUMN(AP217)-8,0),VLOOKUP($A218,未改造信息!$A$2:$AQ$1002,COLUMN(AP217)-8,0))</f>
        <v>40</v>
      </c>
      <c r="AQ218" s="442">
        <f>IF($H218="已改造",VLOOKUP($A218+1000,改造信息!$A$2:$AQ$1002,COLUMN(AQ217)-8,0),VLOOKUP($A218,未改造信息!$A$2:$AQ$1002,COLUMN(AQ217)-8,0))</f>
        <v>60</v>
      </c>
      <c r="AR218" s="442">
        <f>IF($H218="已改造",VLOOKUP($A218+1000,改造信息!$A$2:$AQ$1002,COLUMN(AR217)-8,0),VLOOKUP($A218,未改造信息!$A$2:$AQ$1002,COLUMN(AR217)-8,0))</f>
        <v>40</v>
      </c>
      <c r="AS218" s="442">
        <f>IF($H218="已改造",VLOOKUP($A218+1000,改造信息!$A$2:$AQ$1002,COLUMN(AS217)-8,0),VLOOKUP($A218,未改造信息!$A$2:$AQ$1002,COLUMN(AS217)-8,0))</f>
        <v>0</v>
      </c>
      <c r="AT218" s="442">
        <f>IF($H218="已改造",VLOOKUP($A218+1000,改造信息!$A$2:$AQ$1002,COLUMN(AT217)-8,0),VLOOKUP($A218,未改造信息!$A$2:$AQ$1002,COLUMN(AT217)-8,0))</f>
        <v>0</v>
      </c>
      <c r="AU218" s="442">
        <f>IF($H218="已改造",VLOOKUP($A218+1000,改造信息!$A$2:$AQ$1002,COLUMN(AU217)-8,0),VLOOKUP($A218,未改造信息!$A$2:$AQ$1002,COLUMN(AU217)-8,0))</f>
        <v>18</v>
      </c>
      <c r="AV218" s="442">
        <f>IF($H218="已改造",VLOOKUP($A218+1000,改造信息!$A$2:$AQ$1002,COLUMN(AV217)-8,0),VLOOKUP($A218,未改造信息!$A$2:$AQ$1002,COLUMN(AV217)-8,0))</f>
        <v>90</v>
      </c>
      <c r="AW218" s="445" t="s">
        <v>92</v>
      </c>
      <c r="AX218" s="445" t="s">
        <v>92</v>
      </c>
      <c r="AY218" s="442" t="str">
        <f>IF($H218="已改造",VLOOKUP($A218+1000,改造信息!$A$2:$AQ$1002,COLUMN(AY217)-10,0),VLOOKUP($A218,未改造信息!$A$2:$AQ$1002,COLUMN(AY217)-10,0))</f>
        <v>猎火鸡比赛</v>
      </c>
      <c r="AZ218" s="442">
        <f>IF($H218="已改造",VLOOKUP($A218+1000,改造信息!$A$2:$AQ$1002,COLUMN(AZ217)-10,0),VLOOKUP($A218,未改造信息!$A$2:$AQ$1002,COLUMN(AZ217)-10,0))</f>
        <v>0</v>
      </c>
      <c r="BA218" s="445" t="s">
        <v>92</v>
      </c>
      <c r="BB218" s="445" t="s">
        <v>92</v>
      </c>
      <c r="BC218" s="442" t="str">
        <f>IF($H218="尚未改造",VLOOKUP($A218,未改造信息!$A$2:$AQ$1002,COLUMN(BC217)-12,0),"0")</f>
        <v>0</v>
      </c>
      <c r="BD218" s="450">
        <f>VLOOKUP($A218,未改造信息!$A$2:$BA$1002,COLUMN(BD217)-12,0)</f>
        <v>0.166666666666667</v>
      </c>
      <c r="BE218" s="442" t="s">
        <v>106</v>
      </c>
      <c r="BF218" s="445" t="s">
        <v>92</v>
      </c>
      <c r="BG218" s="445" t="s">
        <v>92</v>
      </c>
      <c r="BH218" s="442"/>
      <c r="BI218" s="450"/>
      <c r="BK218" s="442"/>
      <c r="BL218" s="450"/>
      <c r="BN218" s="442"/>
      <c r="BO218" s="450"/>
      <c r="BQ218" s="445" t="s">
        <v>92</v>
      </c>
      <c r="BR218" s="442"/>
      <c r="BS218" s="442"/>
      <c r="BT218" s="442"/>
      <c r="BU218" s="442"/>
      <c r="BV218" s="442"/>
    </row>
    <row r="219" spans="1:74">
      <c r="A219" s="442">
        <v>227</v>
      </c>
      <c r="B219" s="442" t="str">
        <f>IF($H219="已改造",VLOOKUP($A219+1000,改造信息!$A$2:$AQ$1002,COLUMN(B218),0),VLOOKUP($A219,未改造信息!$A$2:$AQ$1002,COLUMN(B218),0))</f>
        <v>J</v>
      </c>
      <c r="C219" s="442" t="str">
        <f>IF($H219="已改造",VLOOKUP($A219+1000,改造信息!$A$2:$AQ$1002,COLUMN(C218),0),VLOOKUP($A219,未改造信息!$A$2:$AQ$1002,COLUMN(C218),0))</f>
        <v>轻型航母</v>
      </c>
      <c r="D219" s="442">
        <f>IF($H219="已改造",VLOOKUP($A219+1000,改造信息!$A$2:$AQ$1002,COLUMN(D218),0),VLOOKUP($A219,未改造信息!$A$2:$AQ$1002,COLUMN(D218),0))</f>
        <v>3</v>
      </c>
      <c r="E219" s="442" t="str">
        <f>IF($H219="已改造",VLOOKUP($A219+1000,改造信息!$A$2:$AQ$1002,COLUMN(E218),0),VLOOKUP($A219,未改造信息!$A$2:$AQ$1002,COLUMN(E218),0))</f>
        <v>飞鹰</v>
      </c>
      <c r="F219" s="442" t="str">
        <f>VLOOKUP(A219,未改造信息!$A$2:$F$1000,COLUMN(F218),0)</f>
        <v>未拥有</v>
      </c>
      <c r="H219" s="442" t="str">
        <f>IF(COUNTIF(改造信息!$A$2:$A$196,A219+1000),IF(VLOOKUP(A219+1000,改造信息!$A$2:$F$502,6,0)="已拥有","已改造","尚未改造"),"未开放改造")</f>
        <v>尚未改造</v>
      </c>
      <c r="I219" s="442" t="str">
        <f t="shared" si="3"/>
        <v>E1~E2 打捞可获取</v>
      </c>
      <c r="J219" s="445" t="s">
        <v>92</v>
      </c>
      <c r="K219" s="442" t="str">
        <f>IF($H219="已改造",VLOOKUP($A219+1000,改造信息!$A$2:$AQ$1002,COLUMN(K218)-4,0),VLOOKUP($A219,未改造信息!$A$2:$AQ$1002,COLUMN(K218)-4,0))</f>
        <v>护卫舰</v>
      </c>
      <c r="L219" s="442" t="str">
        <f>IF($H219="已改造",VLOOKUP($A219+1000,改造信息!$A$2:$AQ$1002,COLUMN(L218)-4,0),VLOOKUP($A219,未改造信息!$A$2:$AQ$1002,COLUMN(L218)-4,0))</f>
        <v>中型舰</v>
      </c>
      <c r="M219" s="442">
        <f>IF($H219="已改造",VLOOKUP($A219+1000,改造信息!$A$2:$AQ$1002,COLUMN(M218)-4,0),VLOOKUP($A219,未改造信息!$A$2:$AQ$1002,COLUMN(M218)-4,0))</f>
        <v>2</v>
      </c>
      <c r="N219" s="442">
        <f>IF($H219="已改造",VLOOKUP($A219+1000,改造信息!$A$2:$AQ$1002,COLUMN(N218)-4,0),VLOOKUP($A219,未改造信息!$A$2:$AQ$1002,COLUMN(N218)-4,0))</f>
        <v>3</v>
      </c>
      <c r="O219" s="442">
        <f>IF($H219="已改造",VLOOKUP($A219+1000,改造信息!$A$2:$AQ$1002,COLUMN(O218)-4,0),VLOOKUP($A219,未改造信息!$A$2:$AQ$1002,COLUMN(O218)-4,0))</f>
        <v>55</v>
      </c>
      <c r="P219" s="442">
        <f>IF($H219="已改造",VLOOKUP($A219+1000,改造信息!$A$2:$AQ$1002,COLUMN(P218)-4,0),VLOOKUP($A219,未改造信息!$A$2:$AQ$1002,COLUMN(P218)-4,0))</f>
        <v>1</v>
      </c>
      <c r="Q219" s="442">
        <f>IF($H219="已改造",VLOOKUP($A219+1000,改造信息!$A$2:$AQ$1002,COLUMN(Q218)-4,0),VLOOKUP($A219,未改造信息!$A$2:$AQ$1002,COLUMN(Q218)-4,0))</f>
        <v>20</v>
      </c>
      <c r="R219" s="442">
        <f>IF($H219="已改造",VLOOKUP($A219+1000,改造信息!$A$2:$AQ$1002,COLUMN(R218)-4,0),VLOOKUP($A219,未改造信息!$A$2:$AQ$1002,COLUMN(R218)-4,0))</f>
        <v>36</v>
      </c>
      <c r="S219" s="442">
        <f>IF($H219="已改造",VLOOKUP($A219+1000,改造信息!$A$2:$AQ$1002,COLUMN(S218)-4,0),VLOOKUP($A219,未改造信息!$A$2:$AQ$1002,COLUMN(S218)-4,0))</f>
        <v>0</v>
      </c>
      <c r="T219" s="442">
        <f>IF($H219="已改造",VLOOKUP($A219+1000,改造信息!$A$2:$AQ$1002,COLUMN(T218)-4,0),VLOOKUP($A219,未改造信息!$A$2:$AQ$1002,COLUMN(T218)-4,0))</f>
        <v>52</v>
      </c>
      <c r="U219" s="442">
        <f>IF($H219="已改造",VLOOKUP($A219+1000,改造信息!$A$2:$AQ$1002,COLUMN(U218)-4,0),VLOOKUP($A219,未改造信息!$A$2:$AQ$1002,COLUMN(U218)-4,0))</f>
        <v>0</v>
      </c>
      <c r="V219" s="442">
        <f>IF($H219="已改造",VLOOKUP($A219+1000,改造信息!$A$2:$AQ$1002,COLUMN(V218)-4,0),VLOOKUP($A219,未改造信息!$A$2:$AQ$1002,COLUMN(V218)-4,0))</f>
        <v>61</v>
      </c>
      <c r="W219" s="442">
        <f>IF($H219="已改造",VLOOKUP($A219+1000,改造信息!$A$2:$AQ$1002,COLUMN(W218)-4,0),VLOOKUP($A219,未改造信息!$A$2:$AQ$1002,COLUMN(W218)-4,0))</f>
        <v>47</v>
      </c>
      <c r="X219" s="442">
        <f>IF($H219="已改造",VLOOKUP($A219+1000,改造信息!$A$2:$AQ$1002,COLUMN(X218)-4,0),VLOOKUP($A219,未改造信息!$A$2:$AQ$1002,COLUMN(X218)-4,0))</f>
        <v>89</v>
      </c>
      <c r="Y219" s="442">
        <f>IF($H219="已改造",VLOOKUP($A219+1000,改造信息!$A$2:$AQ$1002,COLUMN(Y218)-4,0),VLOOKUP($A219,未改造信息!$A$2:$AQ$1002,COLUMN(Y218)-4,0))</f>
        <v>13</v>
      </c>
      <c r="Z219" s="442">
        <f>IF($H219="已改造",VLOOKUP($A219+1000,改造信息!$A$2:$AQ$1002,COLUMN(Z218)-4,0),VLOOKUP($A219,未改造信息!$A$2:$AQ$1002,COLUMN(Z218)-4,0))</f>
        <v>25.5</v>
      </c>
      <c r="AA219" s="442" t="str">
        <f>IF($H219="已改造",VLOOKUP($A219+1000,改造信息!$A$2:$AQ$1002,COLUMN(AA218)-4,0),VLOOKUP($A219,未改造信息!$A$2:$AQ$1002,COLUMN(AA218)-4,0))</f>
        <v>短</v>
      </c>
      <c r="AB219" s="442" t="str">
        <f>IF($H219="已改造",VLOOKUP($A219+1000,改造信息!$A$2:$AQ$1002,COLUMN(AB218)-4,0),VLOOKUP($A219,未改造信息!$A$2:$AQ$1002,COLUMN(AB218)-4,0))</f>
        <v>[12,18,18]</v>
      </c>
      <c r="AC219" s="442">
        <f>IF($H219="已改造",VLOOKUP($A219+1000,改造信息!$A$2:$AQ$1002,COLUMN(AC218)-4,0),VLOOKUP($A219,未改造信息!$A$2:$AQ$1002,COLUMN(AC218)-4,0))</f>
        <v>48</v>
      </c>
      <c r="AD219" s="442">
        <f>IF($H219="已改造",VLOOKUP($A219+1000,改造信息!$A$2:$AQ$1002,COLUMN(AD218)-4,0),VLOOKUP($A219,未改造信息!$A$2:$AQ$1002,COLUMN(AD218)-4,0))</f>
        <v>3</v>
      </c>
      <c r="AE219" s="446" t="str">
        <f>IF($H219="已改造",VLOOKUP($A219+1000,改造信息!$A$2:$AQ$1002,COLUMN(AE218)-4,0),VLOOKUP($A219,未改造信息!$A$2:$AQ$1002,COLUMN(AE218)-4,0))</f>
        <v>零战二一型|九九式舰爆|九七式舰攻</v>
      </c>
      <c r="AF219" s="445" t="s">
        <v>92</v>
      </c>
      <c r="AG219" s="445" t="s">
        <v>92</v>
      </c>
      <c r="AH219" s="442">
        <f>IF($H219="已改造",VLOOKUP($A219+1000,改造信息!$A$2:$AQ$1002,COLUMN(AH218)-6,0),VLOOKUP($A219,未改造信息!$A$2:$AQ$1002,COLUMN(AH218)-6,0))</f>
        <v>35</v>
      </c>
      <c r="AI219" s="442">
        <f>IF($H219="已改造",VLOOKUP($A219+1000,改造信息!$A$2:$AQ$1002,COLUMN(AI218)-6,0),VLOOKUP($A219,未改造信息!$A$2:$AQ$1002,COLUMN(AI218)-6,0))</f>
        <v>35</v>
      </c>
      <c r="AJ219" s="442">
        <f>IF($H219="已改造",VLOOKUP($A219+1000,改造信息!$A$2:$AQ$1002,COLUMN(AJ218)-6,0),VLOOKUP($A219,未改造信息!$A$2:$AQ$1002,COLUMN(AJ218)-6,0))</f>
        <v>1.28</v>
      </c>
      <c r="AK219" s="442">
        <f>IF($H219="已改造",VLOOKUP($A219+1000,改造信息!$A$2:$AQ$1002,COLUMN(AK218)-6,0),VLOOKUP($A219,未改造信息!$A$2:$AQ$1002,COLUMN(AK218)-6,0))</f>
        <v>2.4</v>
      </c>
      <c r="AL219" s="442">
        <f>IF($H219="已改造",VLOOKUP($A219+1000,改造信息!$A$2:$AQ$1002,COLUMN(AL218)-6,0),VLOOKUP($A219,未改造信息!$A$2:$AQ$1002,COLUMN(AL218)-6,0))</f>
        <v>0.75</v>
      </c>
      <c r="AM219" s="445" t="s">
        <v>92</v>
      </c>
      <c r="AN219" s="445" t="s">
        <v>92</v>
      </c>
      <c r="AO219" s="442">
        <f>IF($H219="已改造",VLOOKUP($A219+1000,改造信息!$A$2:$AQ$1002,COLUMN(AO218)-8,0),VLOOKUP($A219,未改造信息!$A$2:$AQ$1002,COLUMN(AO218)-8,0))</f>
        <v>20</v>
      </c>
      <c r="AP219" s="442">
        <f>IF($H219="已改造",VLOOKUP($A219+1000,改造信息!$A$2:$AQ$1002,COLUMN(AP218)-8,0),VLOOKUP($A219,未改造信息!$A$2:$AQ$1002,COLUMN(AP218)-8,0))</f>
        <v>30</v>
      </c>
      <c r="AQ219" s="442">
        <f>IF($H219="已改造",VLOOKUP($A219+1000,改造信息!$A$2:$AQ$1002,COLUMN(AQ218)-8,0),VLOOKUP($A219,未改造信息!$A$2:$AQ$1002,COLUMN(AQ218)-8,0))</f>
        <v>50</v>
      </c>
      <c r="AR219" s="442">
        <f>IF($H219="已改造",VLOOKUP($A219+1000,改造信息!$A$2:$AQ$1002,COLUMN(AR218)-8,0),VLOOKUP($A219,未改造信息!$A$2:$AQ$1002,COLUMN(AR218)-8,0))</f>
        <v>20</v>
      </c>
      <c r="AS219" s="442">
        <f>IF($H219="已改造",VLOOKUP($A219+1000,改造信息!$A$2:$AQ$1002,COLUMN(AS218)-8,0),VLOOKUP($A219,未改造信息!$A$2:$AQ$1002,COLUMN(AS218)-8,0))</f>
        <v>0</v>
      </c>
      <c r="AT219" s="442">
        <f>IF($H219="已改造",VLOOKUP($A219+1000,改造信息!$A$2:$AQ$1002,COLUMN(AT218)-8,0),VLOOKUP($A219,未改造信息!$A$2:$AQ$1002,COLUMN(AT218)-8,0))</f>
        <v>0</v>
      </c>
      <c r="AU219" s="442">
        <f>IF($H219="已改造",VLOOKUP($A219+1000,改造信息!$A$2:$AQ$1002,COLUMN(AU218)-8,0),VLOOKUP($A219,未改造信息!$A$2:$AQ$1002,COLUMN(AU218)-8,0))</f>
        <v>8</v>
      </c>
      <c r="AV219" s="442">
        <f>IF($H219="已改造",VLOOKUP($A219+1000,改造信息!$A$2:$AQ$1002,COLUMN(AV218)-8,0),VLOOKUP($A219,未改造信息!$A$2:$AQ$1002,COLUMN(AV218)-8,0))</f>
        <v>22</v>
      </c>
      <c r="AW219" s="445" t="s">
        <v>92</v>
      </c>
      <c r="AX219" s="445" t="s">
        <v>92</v>
      </c>
      <c r="AY219" s="442">
        <f>IF($H219="已改造",VLOOKUP($A219+1000,改造信息!$A$2:$AQ$1002,COLUMN(AY218)-10,0),VLOOKUP($A219,未改造信息!$A$2:$AQ$1002,COLUMN(AY218)-10,0))</f>
        <v>0</v>
      </c>
      <c r="AZ219" s="442">
        <f>IF($H219="已改造",VLOOKUP($A219+1000,改造信息!$A$2:$AQ$1002,COLUMN(AZ218)-10,0),VLOOKUP($A219,未改造信息!$A$2:$AQ$1002,COLUMN(AZ218)-10,0))</f>
        <v>0</v>
      </c>
      <c r="BA219" s="445" t="s">
        <v>92</v>
      </c>
      <c r="BB219" s="445" t="s">
        <v>92</v>
      </c>
      <c r="BC219" s="446" t="str">
        <f>IF($H219="尚未改造",VLOOKUP($A219,未改造信息!$A$2:$AQ$1002,COLUMN(BC218)-12,0),"0")</f>
        <v>等级54|航母核心9|油400|钢950|铝750</v>
      </c>
      <c r="BD219" s="442">
        <f>VLOOKUP($A219,未改造信息!$A$2:$BA$1002,COLUMN(BD218)-12,0)</f>
        <v>0</v>
      </c>
      <c r="BE219" s="442" t="s">
        <v>98</v>
      </c>
      <c r="BF219" s="445" t="s">
        <v>92</v>
      </c>
      <c r="BG219" s="445" t="s">
        <v>92</v>
      </c>
      <c r="BH219" s="446"/>
      <c r="BI219" s="442"/>
      <c r="BK219" s="446"/>
      <c r="BL219" s="442"/>
      <c r="BN219" s="446"/>
      <c r="BO219" s="442"/>
      <c r="BQ219" s="445" t="s">
        <v>92</v>
      </c>
      <c r="BR219" s="442"/>
      <c r="BS219" s="442"/>
      <c r="BT219" s="442"/>
      <c r="BU219" s="442"/>
      <c r="BV219" s="442"/>
    </row>
    <row r="220" spans="1:74">
      <c r="A220" s="442">
        <v>228</v>
      </c>
      <c r="B220" s="442" t="str">
        <f>IF($H220="已改造",VLOOKUP($A220+1000,改造信息!$A$2:$AQ$1002,COLUMN(B219),0),VLOOKUP($A220,未改造信息!$A$2:$AQ$1002,COLUMN(B219),0))</f>
        <v>J</v>
      </c>
      <c r="C220" s="442" t="str">
        <f>IF($H220="已改造",VLOOKUP($A220+1000,改造信息!$A$2:$AQ$1002,COLUMN(C219),0),VLOOKUP($A220,未改造信息!$A$2:$AQ$1002,COLUMN(C219),0))</f>
        <v>轻型航母</v>
      </c>
      <c r="D220" s="442">
        <f>IF($H220="已改造",VLOOKUP($A220+1000,改造信息!$A$2:$AQ$1002,COLUMN(D219),0),VLOOKUP($A220,未改造信息!$A$2:$AQ$1002,COLUMN(D219),0))</f>
        <v>3</v>
      </c>
      <c r="E220" s="442" t="str">
        <f>IF($H220="已改造",VLOOKUP($A220+1000,改造信息!$A$2:$AQ$1002,COLUMN(E219),0),VLOOKUP($A220,未改造信息!$A$2:$AQ$1002,COLUMN(E219),0))</f>
        <v>隼鹰</v>
      </c>
      <c r="F220" s="442" t="str">
        <f>VLOOKUP(A220,未改造信息!$A$2:$F$1000,COLUMN(F219),0)</f>
        <v>未拥有</v>
      </c>
      <c r="H220" s="442" t="str">
        <f>IF(COUNTIF(改造信息!$A$2:$A$196,A220+1000),IF(VLOOKUP(A220+1000,改造信息!$A$2:$F$502,6,0)="已拥有","已改造","尚未改造"),"未开放改造")</f>
        <v>尚未改造</v>
      </c>
      <c r="I220" s="442" t="str">
        <f t="shared" si="3"/>
        <v>E1~E2 打捞可获取</v>
      </c>
      <c r="J220" s="445" t="s">
        <v>92</v>
      </c>
      <c r="K220" s="442" t="str">
        <f>IF($H220="已改造",VLOOKUP($A220+1000,改造信息!$A$2:$AQ$1002,COLUMN(K219)-4,0),VLOOKUP($A220,未改造信息!$A$2:$AQ$1002,COLUMN(K219)-4,0))</f>
        <v>护卫舰</v>
      </c>
      <c r="L220" s="442" t="str">
        <f>IF($H220="已改造",VLOOKUP($A220+1000,改造信息!$A$2:$AQ$1002,COLUMN(L219)-4,0),VLOOKUP($A220,未改造信息!$A$2:$AQ$1002,COLUMN(L219)-4,0))</f>
        <v>中型舰</v>
      </c>
      <c r="M220" s="442">
        <f>IF($H220="已改造",VLOOKUP($A220+1000,改造信息!$A$2:$AQ$1002,COLUMN(M219)-4,0),VLOOKUP($A220,未改造信息!$A$2:$AQ$1002,COLUMN(M219)-4,0))</f>
        <v>2</v>
      </c>
      <c r="N220" s="442">
        <f>IF($H220="已改造",VLOOKUP($A220+1000,改造信息!$A$2:$AQ$1002,COLUMN(N219)-4,0),VLOOKUP($A220,未改造信息!$A$2:$AQ$1002,COLUMN(N219)-4,0))</f>
        <v>3</v>
      </c>
      <c r="O220" s="442">
        <f>IF($H220="已改造",VLOOKUP($A220+1000,改造信息!$A$2:$AQ$1002,COLUMN(O219)-4,0),VLOOKUP($A220,未改造信息!$A$2:$AQ$1002,COLUMN(O219)-4,0))</f>
        <v>55</v>
      </c>
      <c r="P220" s="442">
        <f>IF($H220="已改造",VLOOKUP($A220+1000,改造信息!$A$2:$AQ$1002,COLUMN(P219)-4,0),VLOOKUP($A220,未改造信息!$A$2:$AQ$1002,COLUMN(P219)-4,0))</f>
        <v>1</v>
      </c>
      <c r="Q220" s="442">
        <f>IF($H220="已改造",VLOOKUP($A220+1000,改造信息!$A$2:$AQ$1002,COLUMN(Q219)-4,0),VLOOKUP($A220,未改造信息!$A$2:$AQ$1002,COLUMN(Q219)-4,0))</f>
        <v>20</v>
      </c>
      <c r="R220" s="442">
        <f>IF($H220="已改造",VLOOKUP($A220+1000,改造信息!$A$2:$AQ$1002,COLUMN(R219)-4,0),VLOOKUP($A220,未改造信息!$A$2:$AQ$1002,COLUMN(R219)-4,0))</f>
        <v>36</v>
      </c>
      <c r="S220" s="442">
        <f>IF($H220="已改造",VLOOKUP($A220+1000,改造信息!$A$2:$AQ$1002,COLUMN(S219)-4,0),VLOOKUP($A220,未改造信息!$A$2:$AQ$1002,COLUMN(S219)-4,0))</f>
        <v>0</v>
      </c>
      <c r="T220" s="442">
        <f>IF($H220="已改造",VLOOKUP($A220+1000,改造信息!$A$2:$AQ$1002,COLUMN(T219)-4,0),VLOOKUP($A220,未改造信息!$A$2:$AQ$1002,COLUMN(T219)-4,0))</f>
        <v>52</v>
      </c>
      <c r="U220" s="442">
        <f>IF($H220="已改造",VLOOKUP($A220+1000,改造信息!$A$2:$AQ$1002,COLUMN(U219)-4,0),VLOOKUP($A220,未改造信息!$A$2:$AQ$1002,COLUMN(U219)-4,0))</f>
        <v>0</v>
      </c>
      <c r="V220" s="442">
        <f>IF($H220="已改造",VLOOKUP($A220+1000,改造信息!$A$2:$AQ$1002,COLUMN(V219)-4,0),VLOOKUP($A220,未改造信息!$A$2:$AQ$1002,COLUMN(V219)-4,0))</f>
        <v>61</v>
      </c>
      <c r="W220" s="442">
        <f>IF($H220="已改造",VLOOKUP($A220+1000,改造信息!$A$2:$AQ$1002,COLUMN(W219)-4,0),VLOOKUP($A220,未改造信息!$A$2:$AQ$1002,COLUMN(W219)-4,0))</f>
        <v>47</v>
      </c>
      <c r="X220" s="442">
        <f>IF($H220="已改造",VLOOKUP($A220+1000,改造信息!$A$2:$AQ$1002,COLUMN(X219)-4,0),VLOOKUP($A220,未改造信息!$A$2:$AQ$1002,COLUMN(X219)-4,0))</f>
        <v>89</v>
      </c>
      <c r="Y220" s="442">
        <f>IF($H220="已改造",VLOOKUP($A220+1000,改造信息!$A$2:$AQ$1002,COLUMN(Y219)-4,0),VLOOKUP($A220,未改造信息!$A$2:$AQ$1002,COLUMN(Y219)-4,0))</f>
        <v>20</v>
      </c>
      <c r="Z220" s="442">
        <f>IF($H220="已改造",VLOOKUP($A220+1000,改造信息!$A$2:$AQ$1002,COLUMN(Z219)-4,0),VLOOKUP($A220,未改造信息!$A$2:$AQ$1002,COLUMN(Z219)-4,0))</f>
        <v>25.5</v>
      </c>
      <c r="AA220" s="442" t="str">
        <f>IF($H220="已改造",VLOOKUP($A220+1000,改造信息!$A$2:$AQ$1002,COLUMN(AA219)-4,0),VLOOKUP($A220,未改造信息!$A$2:$AQ$1002,COLUMN(AA219)-4,0))</f>
        <v>短</v>
      </c>
      <c r="AB220" s="442" t="str">
        <f>IF($H220="已改造",VLOOKUP($A220+1000,改造信息!$A$2:$AQ$1002,COLUMN(AB219)-4,0),VLOOKUP($A220,未改造信息!$A$2:$AQ$1002,COLUMN(AB219)-4,0))</f>
        <v>[12,18,18]</v>
      </c>
      <c r="AC220" s="442">
        <f>IF($H220="已改造",VLOOKUP($A220+1000,改造信息!$A$2:$AQ$1002,COLUMN(AC219)-4,0),VLOOKUP($A220,未改造信息!$A$2:$AQ$1002,COLUMN(AC219)-4,0))</f>
        <v>48</v>
      </c>
      <c r="AD220" s="442">
        <f>IF($H220="已改造",VLOOKUP($A220+1000,改造信息!$A$2:$AQ$1002,COLUMN(AD219)-4,0),VLOOKUP($A220,未改造信息!$A$2:$AQ$1002,COLUMN(AD219)-4,0))</f>
        <v>3</v>
      </c>
      <c r="AE220" s="446" t="str">
        <f>IF($H220="已改造",VLOOKUP($A220+1000,改造信息!$A$2:$AQ$1002,COLUMN(AE219)-4,0),VLOOKUP($A220,未改造信息!$A$2:$AQ$1002,COLUMN(AE219)-4,0))</f>
        <v>零战二一型|九九式舰爆|九七式舰攻</v>
      </c>
      <c r="AF220" s="445" t="s">
        <v>92</v>
      </c>
      <c r="AG220" s="445" t="s">
        <v>92</v>
      </c>
      <c r="AH220" s="442">
        <f>IF($H220="已改造",VLOOKUP($A220+1000,改造信息!$A$2:$AQ$1002,COLUMN(AH219)-6,0),VLOOKUP($A220,未改造信息!$A$2:$AQ$1002,COLUMN(AH219)-6,0))</f>
        <v>35</v>
      </c>
      <c r="AI220" s="442">
        <f>IF($H220="已改造",VLOOKUP($A220+1000,改造信息!$A$2:$AQ$1002,COLUMN(AI219)-6,0),VLOOKUP($A220,未改造信息!$A$2:$AQ$1002,COLUMN(AI219)-6,0))</f>
        <v>35</v>
      </c>
      <c r="AJ220" s="442">
        <f>IF($H220="已改造",VLOOKUP($A220+1000,改造信息!$A$2:$AQ$1002,COLUMN(AJ219)-6,0),VLOOKUP($A220,未改造信息!$A$2:$AQ$1002,COLUMN(AJ219)-6,0))</f>
        <v>1.28</v>
      </c>
      <c r="AK220" s="442">
        <f>IF($H220="已改造",VLOOKUP($A220+1000,改造信息!$A$2:$AQ$1002,COLUMN(AK219)-6,0),VLOOKUP($A220,未改造信息!$A$2:$AQ$1002,COLUMN(AK219)-6,0))</f>
        <v>2.4</v>
      </c>
      <c r="AL220" s="442">
        <f>IF($H220="已改造",VLOOKUP($A220+1000,改造信息!$A$2:$AQ$1002,COLUMN(AL219)-6,0),VLOOKUP($A220,未改造信息!$A$2:$AQ$1002,COLUMN(AL219)-6,0))</f>
        <v>0.75</v>
      </c>
      <c r="AM220" s="445" t="s">
        <v>92</v>
      </c>
      <c r="AN220" s="445" t="s">
        <v>92</v>
      </c>
      <c r="AO220" s="442">
        <f>IF($H220="已改造",VLOOKUP($A220+1000,改造信息!$A$2:$AQ$1002,COLUMN(AO219)-8,0),VLOOKUP($A220,未改造信息!$A$2:$AQ$1002,COLUMN(AO219)-8,0))</f>
        <v>20</v>
      </c>
      <c r="AP220" s="442">
        <f>IF($H220="已改造",VLOOKUP($A220+1000,改造信息!$A$2:$AQ$1002,COLUMN(AP219)-8,0),VLOOKUP($A220,未改造信息!$A$2:$AQ$1002,COLUMN(AP219)-8,0))</f>
        <v>30</v>
      </c>
      <c r="AQ220" s="442">
        <f>IF($H220="已改造",VLOOKUP($A220+1000,改造信息!$A$2:$AQ$1002,COLUMN(AQ219)-8,0),VLOOKUP($A220,未改造信息!$A$2:$AQ$1002,COLUMN(AQ219)-8,0))</f>
        <v>50</v>
      </c>
      <c r="AR220" s="442">
        <f>IF($H220="已改造",VLOOKUP($A220+1000,改造信息!$A$2:$AQ$1002,COLUMN(AR219)-8,0),VLOOKUP($A220,未改造信息!$A$2:$AQ$1002,COLUMN(AR219)-8,0))</f>
        <v>20</v>
      </c>
      <c r="AS220" s="442">
        <f>IF($H220="已改造",VLOOKUP($A220+1000,改造信息!$A$2:$AQ$1002,COLUMN(AS219)-8,0),VLOOKUP($A220,未改造信息!$A$2:$AQ$1002,COLUMN(AS219)-8,0))</f>
        <v>0</v>
      </c>
      <c r="AT220" s="442">
        <f>IF($H220="已改造",VLOOKUP($A220+1000,改造信息!$A$2:$AQ$1002,COLUMN(AT219)-8,0),VLOOKUP($A220,未改造信息!$A$2:$AQ$1002,COLUMN(AT219)-8,0))</f>
        <v>0</v>
      </c>
      <c r="AU220" s="442">
        <f>IF($H220="已改造",VLOOKUP($A220+1000,改造信息!$A$2:$AQ$1002,COLUMN(AU219)-8,0),VLOOKUP($A220,未改造信息!$A$2:$AQ$1002,COLUMN(AU219)-8,0))</f>
        <v>8</v>
      </c>
      <c r="AV220" s="442">
        <f>IF($H220="已改造",VLOOKUP($A220+1000,改造信息!$A$2:$AQ$1002,COLUMN(AV219)-8,0),VLOOKUP($A220,未改造信息!$A$2:$AQ$1002,COLUMN(AV219)-8,0))</f>
        <v>22</v>
      </c>
      <c r="AW220" s="445" t="s">
        <v>92</v>
      </c>
      <c r="AX220" s="445" t="s">
        <v>92</v>
      </c>
      <c r="AY220" s="442">
        <f>IF($H220="已改造",VLOOKUP($A220+1000,改造信息!$A$2:$AQ$1002,COLUMN(AY219)-10,0),VLOOKUP($A220,未改造信息!$A$2:$AQ$1002,COLUMN(AY219)-10,0))</f>
        <v>0</v>
      </c>
      <c r="AZ220" s="442">
        <f>IF($H220="已改造",VLOOKUP($A220+1000,改造信息!$A$2:$AQ$1002,COLUMN(AZ219)-10,0),VLOOKUP($A220,未改造信息!$A$2:$AQ$1002,COLUMN(AZ219)-10,0))</f>
        <v>0</v>
      </c>
      <c r="BA220" s="445" t="s">
        <v>92</v>
      </c>
      <c r="BB220" s="445" t="s">
        <v>92</v>
      </c>
      <c r="BC220" s="446" t="str">
        <f>IF($H220="尚未改造",VLOOKUP($A220,未改造信息!$A$2:$AQ$1002,COLUMN(BC219)-12,0),"0")</f>
        <v>等级55|航母核心9|油450|钢900|铝700</v>
      </c>
      <c r="BD220" s="442">
        <f>VLOOKUP($A220,未改造信息!$A$2:$BA$1002,COLUMN(BD219)-12,0)</f>
        <v>0</v>
      </c>
      <c r="BE220" s="442" t="s">
        <v>98</v>
      </c>
      <c r="BF220" s="445" t="s">
        <v>92</v>
      </c>
      <c r="BG220" s="445" t="s">
        <v>92</v>
      </c>
      <c r="BH220" s="446"/>
      <c r="BI220" s="442"/>
      <c r="BK220" s="446"/>
      <c r="BL220" s="442"/>
      <c r="BN220" s="446"/>
      <c r="BO220" s="442"/>
      <c r="BQ220" s="445" t="s">
        <v>92</v>
      </c>
      <c r="BR220" s="442"/>
      <c r="BS220" s="442"/>
      <c r="BT220" s="442"/>
      <c r="BU220" s="442"/>
      <c r="BV220" s="442"/>
    </row>
    <row r="221" spans="1:74">
      <c r="A221" s="442">
        <v>229</v>
      </c>
      <c r="B221" s="442" t="str">
        <f>IF($H221="已改造",VLOOKUP($A221+1000,改造信息!$A$2:$AQ$1002,COLUMN(B220),0),VLOOKUP($A221,未改造信息!$A$2:$AQ$1002,COLUMN(B220),0))</f>
        <v>J</v>
      </c>
      <c r="C221" s="442" t="str">
        <f>IF($H221="已改造",VLOOKUP($A221+1000,改造信息!$A$2:$AQ$1002,COLUMN(C220),0),VLOOKUP($A221,未改造信息!$A$2:$AQ$1002,COLUMN(C220),0))</f>
        <v>轻型航母</v>
      </c>
      <c r="D221" s="442">
        <f>IF($H221="已改造",VLOOKUP($A221+1000,改造信息!$A$2:$AQ$1002,COLUMN(D220),0),VLOOKUP($A221,未改造信息!$A$2:$AQ$1002,COLUMN(D220),0))</f>
        <v>3</v>
      </c>
      <c r="E221" s="442" t="str">
        <f>IF($H221="已改造",VLOOKUP($A221+1000,改造信息!$A$2:$AQ$1002,COLUMN(E220),0),VLOOKUP($A221,未改造信息!$A$2:$AQ$1002,COLUMN(E220),0))</f>
        <v>凤翔</v>
      </c>
      <c r="F221" s="442" t="str">
        <f>VLOOKUP(A221,未改造信息!$A$2:$F$1000,COLUMN(F220),0)</f>
        <v>未拥有</v>
      </c>
      <c r="H221" s="442" t="str">
        <f>IF(COUNTIF(改造信息!$A$2:$A$196,A221+1000),IF(VLOOKUP(A221+1000,改造信息!$A$2:$F$502,6,0)="已拥有","已改造","尚未改造"),"未开放改造")</f>
        <v>未开放改造</v>
      </c>
      <c r="I221" s="442" t="str">
        <f t="shared" si="3"/>
        <v>仅打捞可获取</v>
      </c>
      <c r="J221" s="445" t="s">
        <v>92</v>
      </c>
      <c r="K221" s="442" t="str">
        <f>IF($H221="已改造",VLOOKUP($A221+1000,改造信息!$A$2:$AQ$1002,COLUMN(K220)-4,0),VLOOKUP($A221,未改造信息!$A$2:$AQ$1002,COLUMN(K220)-4,0))</f>
        <v>护卫舰</v>
      </c>
      <c r="L221" s="442" t="str">
        <f>IF($H221="已改造",VLOOKUP($A221+1000,改造信息!$A$2:$AQ$1002,COLUMN(L220)-4,0),VLOOKUP($A221,未改造信息!$A$2:$AQ$1002,COLUMN(L220)-4,0))</f>
        <v>中型舰</v>
      </c>
      <c r="M221" s="442">
        <f>IF($H221="已改造",VLOOKUP($A221+1000,改造信息!$A$2:$AQ$1002,COLUMN(M220)-4,0),VLOOKUP($A221,未改造信息!$A$2:$AQ$1002,COLUMN(M220)-4,0))</f>
        <v>1</v>
      </c>
      <c r="N221" s="442">
        <f>IF($H221="已改造",VLOOKUP($A221+1000,改造信息!$A$2:$AQ$1002,COLUMN(N220)-4,0),VLOOKUP($A221,未改造信息!$A$2:$AQ$1002,COLUMN(N220)-4,0))</f>
        <v>2</v>
      </c>
      <c r="O221" s="442">
        <f>IF($H221="已改造",VLOOKUP($A221+1000,改造信息!$A$2:$AQ$1002,COLUMN(O220)-4,0),VLOOKUP($A221,未改造信息!$A$2:$AQ$1002,COLUMN(O220)-4,0))</f>
        <v>27</v>
      </c>
      <c r="P221" s="442">
        <f>IF($H221="已改造",VLOOKUP($A221+1000,改造信息!$A$2:$AQ$1002,COLUMN(P220)-4,0),VLOOKUP($A221,未改造信息!$A$2:$AQ$1002,COLUMN(P220)-4,0))</f>
        <v>1</v>
      </c>
      <c r="Q221" s="442">
        <f>IF($H221="已改造",VLOOKUP($A221+1000,改造信息!$A$2:$AQ$1002,COLUMN(Q220)-4,0),VLOOKUP($A221,未改造信息!$A$2:$AQ$1002,COLUMN(Q220)-4,0))</f>
        <v>20</v>
      </c>
      <c r="R221" s="442">
        <f>IF($H221="已改造",VLOOKUP($A221+1000,改造信息!$A$2:$AQ$1002,COLUMN(R220)-4,0),VLOOKUP($A221,未改造信息!$A$2:$AQ$1002,COLUMN(R220)-4,0))</f>
        <v>29</v>
      </c>
      <c r="S221" s="442">
        <f>IF($H221="已改造",VLOOKUP($A221+1000,改造信息!$A$2:$AQ$1002,COLUMN(S220)-4,0),VLOOKUP($A221,未改造信息!$A$2:$AQ$1002,COLUMN(S220)-4,0))</f>
        <v>0</v>
      </c>
      <c r="T221" s="442">
        <f>IF($H221="已改造",VLOOKUP($A221+1000,改造信息!$A$2:$AQ$1002,COLUMN(T220)-4,0),VLOOKUP($A221,未改造信息!$A$2:$AQ$1002,COLUMN(T220)-4,0))</f>
        <v>45</v>
      </c>
      <c r="U221" s="442">
        <f>IF($H221="已改造",VLOOKUP($A221+1000,改造信息!$A$2:$AQ$1002,COLUMN(U220)-4,0),VLOOKUP($A221,未改造信息!$A$2:$AQ$1002,COLUMN(U220)-4,0))</f>
        <v>0</v>
      </c>
      <c r="V221" s="442">
        <f>IF($H221="已改造",VLOOKUP($A221+1000,改造信息!$A$2:$AQ$1002,COLUMN(V220)-4,0),VLOOKUP($A221,未改造信息!$A$2:$AQ$1002,COLUMN(V220)-4,0))</f>
        <v>57</v>
      </c>
      <c r="W221" s="442">
        <f>IF($H221="已改造",VLOOKUP($A221+1000,改造信息!$A$2:$AQ$1002,COLUMN(W220)-4,0),VLOOKUP($A221,未改造信息!$A$2:$AQ$1002,COLUMN(W220)-4,0))</f>
        <v>42</v>
      </c>
      <c r="X221" s="442">
        <f>IF($H221="已改造",VLOOKUP($A221+1000,改造信息!$A$2:$AQ$1002,COLUMN(X220)-4,0),VLOOKUP($A221,未改造信息!$A$2:$AQ$1002,COLUMN(X220)-4,0))</f>
        <v>89</v>
      </c>
      <c r="Y221" s="442">
        <f>IF($H221="已改造",VLOOKUP($A221+1000,改造信息!$A$2:$AQ$1002,COLUMN(Y220)-4,0),VLOOKUP($A221,未改造信息!$A$2:$AQ$1002,COLUMN(Y220)-4,0))</f>
        <v>25</v>
      </c>
      <c r="Z221" s="442">
        <f>IF($H221="已改造",VLOOKUP($A221+1000,改造信息!$A$2:$AQ$1002,COLUMN(Z220)-4,0),VLOOKUP($A221,未改造信息!$A$2:$AQ$1002,COLUMN(Z220)-4,0))</f>
        <v>25</v>
      </c>
      <c r="AA221" s="442" t="str">
        <f>IF($H221="已改造",VLOOKUP($A221+1000,改造信息!$A$2:$AQ$1002,COLUMN(AA220)-4,0),VLOOKUP($A221,未改造信息!$A$2:$AQ$1002,COLUMN(AA220)-4,0))</f>
        <v>短</v>
      </c>
      <c r="AB221" s="442" t="str">
        <f>IF($H221="已改造",VLOOKUP($A221+1000,改造信息!$A$2:$AQ$1002,COLUMN(AB220)-4,0),VLOOKUP($A221,未改造信息!$A$2:$AQ$1002,COLUMN(AB220)-4,0))</f>
        <v>[6,6,8]</v>
      </c>
      <c r="AC221" s="442">
        <f>IF($H221="已改造",VLOOKUP($A221+1000,改造信息!$A$2:$AQ$1002,COLUMN(AC220)-4,0),VLOOKUP($A221,未改造信息!$A$2:$AQ$1002,COLUMN(AC220)-4,0))</f>
        <v>20</v>
      </c>
      <c r="AD221" s="442">
        <f>IF($H221="已改造",VLOOKUP($A221+1000,改造信息!$A$2:$AQ$1002,COLUMN(AD220)-4,0),VLOOKUP($A221,未改造信息!$A$2:$AQ$1002,COLUMN(AD220)-4,0))</f>
        <v>3</v>
      </c>
      <c r="AE221" s="446" t="str">
        <f>IF($H221="已改造",VLOOKUP($A221+1000,改造信息!$A$2:$AQ$1002,COLUMN(AE220)-4,0),VLOOKUP($A221,未改造信息!$A$2:$AQ$1002,COLUMN(AE220)-4,0))</f>
        <v>九六式舰战|九七式舰攻</v>
      </c>
      <c r="AF221" s="445" t="s">
        <v>92</v>
      </c>
      <c r="AG221" s="445" t="s">
        <v>92</v>
      </c>
      <c r="AH221" s="442">
        <f>IF($H221="已改造",VLOOKUP($A221+1000,改造信息!$A$2:$AQ$1002,COLUMN(AH220)-6,0),VLOOKUP($A221,未改造信息!$A$2:$AQ$1002,COLUMN(AH220)-6,0))</f>
        <v>25</v>
      </c>
      <c r="AI221" s="442">
        <f>IF($H221="已改造",VLOOKUP($A221+1000,改造信息!$A$2:$AQ$1002,COLUMN(AI220)-6,0),VLOOKUP($A221,未改造信息!$A$2:$AQ$1002,COLUMN(AI220)-6,0))</f>
        <v>30</v>
      </c>
      <c r="AJ221" s="442">
        <f>IF($H221="已改造",VLOOKUP($A221+1000,改造信息!$A$2:$AQ$1002,COLUMN(AJ220)-6,0),VLOOKUP($A221,未改造信息!$A$2:$AQ$1002,COLUMN(AJ220)-6,0))</f>
        <v>0.96</v>
      </c>
      <c r="AK221" s="442">
        <f>IF($H221="已改造",VLOOKUP($A221+1000,改造信息!$A$2:$AQ$1002,COLUMN(AK220)-6,0),VLOOKUP($A221,未改造信息!$A$2:$AQ$1002,COLUMN(AK220)-6,0))</f>
        <v>1.8</v>
      </c>
      <c r="AL221" s="442">
        <f>IF($H221="已改造",VLOOKUP($A221+1000,改造信息!$A$2:$AQ$1002,COLUMN(AL220)-6,0),VLOOKUP($A221,未改造信息!$A$2:$AQ$1002,COLUMN(AL220)-6,0))</f>
        <v>0.625</v>
      </c>
      <c r="AM221" s="445" t="s">
        <v>92</v>
      </c>
      <c r="AN221" s="445" t="s">
        <v>92</v>
      </c>
      <c r="AO221" s="442">
        <f>IF($H221="已改造",VLOOKUP($A221+1000,改造信息!$A$2:$AQ$1002,COLUMN(AO220)-8,0),VLOOKUP($A221,未改造信息!$A$2:$AQ$1002,COLUMN(AO220)-8,0))</f>
        <v>20</v>
      </c>
      <c r="AP221" s="442">
        <f>IF($H221="已改造",VLOOKUP($A221+1000,改造信息!$A$2:$AQ$1002,COLUMN(AP220)-8,0),VLOOKUP($A221,未改造信息!$A$2:$AQ$1002,COLUMN(AP220)-8,0))</f>
        <v>30</v>
      </c>
      <c r="AQ221" s="442">
        <f>IF($H221="已改造",VLOOKUP($A221+1000,改造信息!$A$2:$AQ$1002,COLUMN(AQ220)-8,0),VLOOKUP($A221,未改造信息!$A$2:$AQ$1002,COLUMN(AQ220)-8,0))</f>
        <v>50</v>
      </c>
      <c r="AR221" s="442">
        <f>IF($H221="已改造",VLOOKUP($A221+1000,改造信息!$A$2:$AQ$1002,COLUMN(AR220)-8,0),VLOOKUP($A221,未改造信息!$A$2:$AQ$1002,COLUMN(AR220)-8,0))</f>
        <v>20</v>
      </c>
      <c r="AS221" s="442">
        <f>IF($H221="已改造",VLOOKUP($A221+1000,改造信息!$A$2:$AQ$1002,COLUMN(AS220)-8,0),VLOOKUP($A221,未改造信息!$A$2:$AQ$1002,COLUMN(AS220)-8,0))</f>
        <v>0</v>
      </c>
      <c r="AT221" s="442">
        <f>IF($H221="已改造",VLOOKUP($A221+1000,改造信息!$A$2:$AQ$1002,COLUMN(AT220)-8,0),VLOOKUP($A221,未改造信息!$A$2:$AQ$1002,COLUMN(AT220)-8,0))</f>
        <v>0</v>
      </c>
      <c r="AU221" s="442">
        <f>IF($H221="已改造",VLOOKUP($A221+1000,改造信息!$A$2:$AQ$1002,COLUMN(AU220)-8,0),VLOOKUP($A221,未改造信息!$A$2:$AQ$1002,COLUMN(AU220)-8,0))</f>
        <v>5</v>
      </c>
      <c r="AV221" s="442">
        <f>IF($H221="已改造",VLOOKUP($A221+1000,改造信息!$A$2:$AQ$1002,COLUMN(AV220)-8,0),VLOOKUP($A221,未改造信息!$A$2:$AQ$1002,COLUMN(AV220)-8,0))</f>
        <v>15</v>
      </c>
      <c r="AW221" s="445" t="s">
        <v>92</v>
      </c>
      <c r="AX221" s="445" t="s">
        <v>92</v>
      </c>
      <c r="AY221" s="442">
        <f>IF($H221="已改造",VLOOKUP($A221+1000,改造信息!$A$2:$AQ$1002,COLUMN(AY220)-10,0),VLOOKUP($A221,未改造信息!$A$2:$AQ$1002,COLUMN(AY220)-10,0))</f>
        <v>0</v>
      </c>
      <c r="AZ221" s="442">
        <f>IF($H221="已改造",VLOOKUP($A221+1000,改造信息!$A$2:$AQ$1002,COLUMN(AZ220)-10,0),VLOOKUP($A221,未改造信息!$A$2:$AQ$1002,COLUMN(AZ220)-10,0))</f>
        <v>0</v>
      </c>
      <c r="BA221" s="445" t="s">
        <v>92</v>
      </c>
      <c r="BB221" s="445" t="s">
        <v>92</v>
      </c>
      <c r="BC221" s="442" t="str">
        <f>IF($H221="尚未改造",VLOOKUP($A221,未改造信息!$A$2:$AQ$1002,COLUMN(BC220)-12,0),"0")</f>
        <v>0</v>
      </c>
      <c r="BD221" s="442">
        <f>VLOOKUP($A221,未改造信息!$A$2:$BA$1002,COLUMN(BD220)-12,0)</f>
        <v>0</v>
      </c>
      <c r="BE221" s="442" t="s">
        <v>94</v>
      </c>
      <c r="BF221" s="445" t="s">
        <v>92</v>
      </c>
      <c r="BG221" s="445" t="s">
        <v>92</v>
      </c>
      <c r="BH221" s="442"/>
      <c r="BI221" s="442"/>
      <c r="BK221" s="442"/>
      <c r="BL221" s="442"/>
      <c r="BN221" s="442"/>
      <c r="BO221" s="442"/>
      <c r="BQ221" s="445" t="s">
        <v>92</v>
      </c>
      <c r="BR221" s="442"/>
      <c r="BS221" s="442"/>
      <c r="BT221" s="442"/>
      <c r="BU221" s="442"/>
      <c r="BV221" s="442"/>
    </row>
    <row r="222" spans="1:74">
      <c r="A222" s="442">
        <v>230</v>
      </c>
      <c r="B222" s="442" t="str">
        <f>IF($H222="已改造",VLOOKUP($A222+1000,改造信息!$A$2:$AQ$1002,COLUMN(B221),0),VLOOKUP($A222,未改造信息!$A$2:$AQ$1002,COLUMN(B221),0))</f>
        <v>E</v>
      </c>
      <c r="C222" s="442" t="str">
        <f>IF($H222="已改造",VLOOKUP($A222+1000,改造信息!$A$2:$AQ$1002,COLUMN(C221),0),VLOOKUP($A222,未改造信息!$A$2:$AQ$1002,COLUMN(C221),0))</f>
        <v>轻型航母</v>
      </c>
      <c r="D222" s="442">
        <f>IF($H222="已改造",VLOOKUP($A222+1000,改造信息!$A$2:$AQ$1002,COLUMN(D221),0),VLOOKUP($A222,未改造信息!$A$2:$AQ$1002,COLUMN(D221),0))</f>
        <v>4</v>
      </c>
      <c r="E222" s="442" t="str">
        <f>IF($H222="已改造",VLOOKUP($A222+1000,改造信息!$A$2:$AQ$1002,COLUMN(E221),0),VLOOKUP($A222,未改造信息!$A$2:$AQ$1002,COLUMN(E221),0))</f>
        <v>竞技神</v>
      </c>
      <c r="F222" s="442" t="str">
        <f>VLOOKUP(A222,未改造信息!$A$2:$F$1000,COLUMN(F221),0)</f>
        <v>未拥有</v>
      </c>
      <c r="H222" s="442" t="str">
        <f>IF(COUNTIF(改造信息!$A$2:$A$196,A222+1000),IF(VLOOKUP(A222+1000,改造信息!$A$2:$F$502,6,0)="已拥有","已改造","尚未改造"),"未开放改造")</f>
        <v>未开放改造</v>
      </c>
      <c r="I222" s="442" t="str">
        <f t="shared" si="3"/>
        <v>E1~E2 打捞可获取</v>
      </c>
      <c r="J222" s="445" t="s">
        <v>92</v>
      </c>
      <c r="K222" s="442" t="str">
        <f>IF($H222="已改造",VLOOKUP($A222+1000,改造信息!$A$2:$AQ$1002,COLUMN(K221)-4,0),VLOOKUP($A222,未改造信息!$A$2:$AQ$1002,COLUMN(K221)-4,0))</f>
        <v>护卫舰</v>
      </c>
      <c r="L222" s="442" t="str">
        <f>IF($H222="已改造",VLOOKUP($A222+1000,改造信息!$A$2:$AQ$1002,COLUMN(L221)-4,0),VLOOKUP($A222,未改造信息!$A$2:$AQ$1002,COLUMN(L221)-4,0))</f>
        <v>中型舰</v>
      </c>
      <c r="M222" s="442">
        <f>IF($H222="已改造",VLOOKUP($A222+1000,改造信息!$A$2:$AQ$1002,COLUMN(M221)-4,0),VLOOKUP($A222,未改造信息!$A$2:$AQ$1002,COLUMN(M221)-4,0))</f>
        <v>1</v>
      </c>
      <c r="N222" s="442">
        <f>IF($H222="已改造",VLOOKUP($A222+1000,改造信息!$A$2:$AQ$1002,COLUMN(N221)-4,0),VLOOKUP($A222,未改造信息!$A$2:$AQ$1002,COLUMN(N221)-4,0))</f>
        <v>2</v>
      </c>
      <c r="O222" s="442">
        <f>IF($H222="已改造",VLOOKUP($A222+1000,改造信息!$A$2:$AQ$1002,COLUMN(O221)-4,0),VLOOKUP($A222,未改造信息!$A$2:$AQ$1002,COLUMN(O221)-4,0))</f>
        <v>28</v>
      </c>
      <c r="P222" s="442">
        <f>IF($H222="已改造",VLOOKUP($A222+1000,改造信息!$A$2:$AQ$1002,COLUMN(P221)-4,0),VLOOKUP($A222,未改造信息!$A$2:$AQ$1002,COLUMN(P221)-4,0))</f>
        <v>0</v>
      </c>
      <c r="Q222" s="442">
        <f>IF($H222="已改造",VLOOKUP($A222+1000,改造信息!$A$2:$AQ$1002,COLUMN(Q221)-4,0),VLOOKUP($A222,未改造信息!$A$2:$AQ$1002,COLUMN(Q221)-4,0))</f>
        <v>20</v>
      </c>
      <c r="R222" s="442">
        <f>IF($H222="已改造",VLOOKUP($A222+1000,改造信息!$A$2:$AQ$1002,COLUMN(R221)-4,0),VLOOKUP($A222,未改造信息!$A$2:$AQ$1002,COLUMN(R221)-4,0))</f>
        <v>30</v>
      </c>
      <c r="S222" s="442">
        <f>IF($H222="已改造",VLOOKUP($A222+1000,改造信息!$A$2:$AQ$1002,COLUMN(S221)-4,0),VLOOKUP($A222,未改造信息!$A$2:$AQ$1002,COLUMN(S221)-4,0))</f>
        <v>0</v>
      </c>
      <c r="T222" s="442">
        <f>IF($H222="已改造",VLOOKUP($A222+1000,改造信息!$A$2:$AQ$1002,COLUMN(T221)-4,0),VLOOKUP($A222,未改造信息!$A$2:$AQ$1002,COLUMN(T221)-4,0))</f>
        <v>53</v>
      </c>
      <c r="U222" s="442">
        <f>IF($H222="已改造",VLOOKUP($A222+1000,改造信息!$A$2:$AQ$1002,COLUMN(U221)-4,0),VLOOKUP($A222,未改造信息!$A$2:$AQ$1002,COLUMN(U221)-4,0))</f>
        <v>0</v>
      </c>
      <c r="V222" s="442">
        <f>IF($H222="已改造",VLOOKUP($A222+1000,改造信息!$A$2:$AQ$1002,COLUMN(V221)-4,0),VLOOKUP($A222,未改造信息!$A$2:$AQ$1002,COLUMN(V221)-4,0))</f>
        <v>57</v>
      </c>
      <c r="W222" s="442">
        <f>IF($H222="已改造",VLOOKUP($A222+1000,改造信息!$A$2:$AQ$1002,COLUMN(W221)-4,0),VLOOKUP($A222,未改造信息!$A$2:$AQ$1002,COLUMN(W221)-4,0))</f>
        <v>40</v>
      </c>
      <c r="X222" s="442">
        <f>IF($H222="已改造",VLOOKUP($A222+1000,改造信息!$A$2:$AQ$1002,COLUMN(X221)-4,0),VLOOKUP($A222,未改造信息!$A$2:$AQ$1002,COLUMN(X221)-4,0))</f>
        <v>89</v>
      </c>
      <c r="Y222" s="442">
        <f>IF($H222="已改造",VLOOKUP($A222+1000,改造信息!$A$2:$AQ$1002,COLUMN(Y221)-4,0),VLOOKUP($A222,未改造信息!$A$2:$AQ$1002,COLUMN(Y221)-4,0))</f>
        <v>15</v>
      </c>
      <c r="Z222" s="442">
        <f>IF($H222="已改造",VLOOKUP($A222+1000,改造信息!$A$2:$AQ$1002,COLUMN(Z221)-4,0),VLOOKUP($A222,未改造信息!$A$2:$AQ$1002,COLUMN(Z221)-4,0))</f>
        <v>25</v>
      </c>
      <c r="AA222" s="442" t="str">
        <f>IF($H222="已改造",VLOOKUP($A222+1000,改造信息!$A$2:$AQ$1002,COLUMN(AA221)-4,0),VLOOKUP($A222,未改造信息!$A$2:$AQ$1002,COLUMN(AA221)-4,0))</f>
        <v>短</v>
      </c>
      <c r="AB222" s="442" t="str">
        <f>IF($H222="已改造",VLOOKUP($A222+1000,改造信息!$A$2:$AQ$1002,COLUMN(AB221)-4,0),VLOOKUP($A222,未改造信息!$A$2:$AQ$1002,COLUMN(AB221)-4,0))</f>
        <v>[6,12,6,0]</v>
      </c>
      <c r="AC222" s="442">
        <f>IF($H222="已改造",VLOOKUP($A222+1000,改造信息!$A$2:$AQ$1002,COLUMN(AC221)-4,0),VLOOKUP($A222,未改造信息!$A$2:$AQ$1002,COLUMN(AC221)-4,0))</f>
        <v>24</v>
      </c>
      <c r="AD222" s="442">
        <f>IF($H222="已改造",VLOOKUP($A222+1000,改造信息!$A$2:$AQ$1002,COLUMN(AD221)-4,0),VLOOKUP($A222,未改造信息!$A$2:$AQ$1002,COLUMN(AD221)-4,0))</f>
        <v>3</v>
      </c>
      <c r="AE222" s="446" t="str">
        <f>IF($H222="已改造",VLOOKUP($A222+1000,改造信息!$A$2:$AQ$1002,COLUMN(AE221)-4,0),VLOOKUP($A222,未改造信息!$A$2:$AQ$1002,COLUMN(AE221)-4,0))</f>
        <v>剑鱼|洛克希德“天狼星”</v>
      </c>
      <c r="AF222" s="445" t="s">
        <v>92</v>
      </c>
      <c r="AG222" s="445" t="s">
        <v>92</v>
      </c>
      <c r="AH222" s="442">
        <f>IF($H222="已改造",VLOOKUP($A222+1000,改造信息!$A$2:$AQ$1002,COLUMN(AH221)-6,0),VLOOKUP($A222,未改造信息!$A$2:$AQ$1002,COLUMN(AH221)-6,0))</f>
        <v>20</v>
      </c>
      <c r="AI222" s="442">
        <f>IF($H222="已改造",VLOOKUP($A222+1000,改造信息!$A$2:$AQ$1002,COLUMN(AI221)-6,0),VLOOKUP($A222,未改造信息!$A$2:$AQ$1002,COLUMN(AI221)-6,0))</f>
        <v>30</v>
      </c>
      <c r="AJ222" s="442">
        <f>IF($H222="已改造",VLOOKUP($A222+1000,改造信息!$A$2:$AQ$1002,COLUMN(AJ221)-6,0),VLOOKUP($A222,未改造信息!$A$2:$AQ$1002,COLUMN(AJ221)-6,0))</f>
        <v>0.96</v>
      </c>
      <c r="AK222" s="442">
        <f>IF($H222="已改造",VLOOKUP($A222+1000,改造信息!$A$2:$AQ$1002,COLUMN(AK221)-6,0),VLOOKUP($A222,未改造信息!$A$2:$AQ$1002,COLUMN(AK221)-6,0))</f>
        <v>1.8</v>
      </c>
      <c r="AL222" s="442">
        <f>IF($H222="已改造",VLOOKUP($A222+1000,改造信息!$A$2:$AQ$1002,COLUMN(AL221)-6,0),VLOOKUP($A222,未改造信息!$A$2:$AQ$1002,COLUMN(AL221)-6,0))</f>
        <v>0.75</v>
      </c>
      <c r="AM222" s="445" t="s">
        <v>92</v>
      </c>
      <c r="AN222" s="445" t="s">
        <v>92</v>
      </c>
      <c r="AO222" s="442">
        <f>IF($H222="已改造",VLOOKUP($A222+1000,改造信息!$A$2:$AQ$1002,COLUMN(AO221)-8,0),VLOOKUP($A222,未改造信息!$A$2:$AQ$1002,COLUMN(AO221)-8,0))</f>
        <v>20</v>
      </c>
      <c r="AP222" s="442">
        <f>IF($H222="已改造",VLOOKUP($A222+1000,改造信息!$A$2:$AQ$1002,COLUMN(AP221)-8,0),VLOOKUP($A222,未改造信息!$A$2:$AQ$1002,COLUMN(AP221)-8,0))</f>
        <v>30</v>
      </c>
      <c r="AQ222" s="442">
        <f>IF($H222="已改造",VLOOKUP($A222+1000,改造信息!$A$2:$AQ$1002,COLUMN(AQ221)-8,0),VLOOKUP($A222,未改造信息!$A$2:$AQ$1002,COLUMN(AQ221)-8,0))</f>
        <v>50</v>
      </c>
      <c r="AR222" s="442">
        <f>IF($H222="已改造",VLOOKUP($A222+1000,改造信息!$A$2:$AQ$1002,COLUMN(AR221)-8,0),VLOOKUP($A222,未改造信息!$A$2:$AQ$1002,COLUMN(AR221)-8,0))</f>
        <v>20</v>
      </c>
      <c r="AS222" s="442">
        <f>IF($H222="已改造",VLOOKUP($A222+1000,改造信息!$A$2:$AQ$1002,COLUMN(AS221)-8,0),VLOOKUP($A222,未改造信息!$A$2:$AQ$1002,COLUMN(AS221)-8,0))</f>
        <v>2</v>
      </c>
      <c r="AT222" s="442">
        <f>IF($H222="已改造",VLOOKUP($A222+1000,改造信息!$A$2:$AQ$1002,COLUMN(AT221)-8,0),VLOOKUP($A222,未改造信息!$A$2:$AQ$1002,COLUMN(AT221)-8,0))</f>
        <v>0</v>
      </c>
      <c r="AU222" s="442">
        <f>IF($H222="已改造",VLOOKUP($A222+1000,改造信息!$A$2:$AQ$1002,COLUMN(AU221)-8,0),VLOOKUP($A222,未改造信息!$A$2:$AQ$1002,COLUMN(AU221)-8,0))</f>
        <v>5</v>
      </c>
      <c r="AV222" s="442">
        <f>IF($H222="已改造",VLOOKUP($A222+1000,改造信息!$A$2:$AQ$1002,COLUMN(AV221)-8,0),VLOOKUP($A222,未改造信息!$A$2:$AQ$1002,COLUMN(AV221)-8,0))</f>
        <v>23</v>
      </c>
      <c r="AW222" s="445" t="s">
        <v>92</v>
      </c>
      <c r="AX222" s="445" t="s">
        <v>92</v>
      </c>
      <c r="AY222" s="442">
        <f>IF($H222="已改造",VLOOKUP($A222+1000,改造信息!$A$2:$AQ$1002,COLUMN(AY221)-10,0),VLOOKUP($A222,未改造信息!$A$2:$AQ$1002,COLUMN(AY221)-10,0))</f>
        <v>0</v>
      </c>
      <c r="AZ222" s="442">
        <f>IF($H222="已改造",VLOOKUP($A222+1000,改造信息!$A$2:$AQ$1002,COLUMN(AZ221)-10,0),VLOOKUP($A222,未改造信息!$A$2:$AQ$1002,COLUMN(AZ221)-10,0))</f>
        <v>0</v>
      </c>
      <c r="BA222" s="445" t="s">
        <v>92</v>
      </c>
      <c r="BB222" s="445" t="s">
        <v>92</v>
      </c>
      <c r="BC222" s="442" t="str">
        <f>IF($H222="尚未改造",VLOOKUP($A222,未改造信息!$A$2:$AQ$1002,COLUMN(BC221)-12,0),"0")</f>
        <v>0</v>
      </c>
      <c r="BD222" s="442">
        <f>VLOOKUP($A222,未改造信息!$A$2:$BA$1002,COLUMN(BD221)-12,0)</f>
        <v>0</v>
      </c>
      <c r="BE222" s="442" t="s">
        <v>98</v>
      </c>
      <c r="BF222" s="445" t="s">
        <v>92</v>
      </c>
      <c r="BG222" s="445" t="s">
        <v>92</v>
      </c>
      <c r="BH222" s="442"/>
      <c r="BI222" s="442"/>
      <c r="BK222" s="442"/>
      <c r="BL222" s="442"/>
      <c r="BN222" s="442"/>
      <c r="BO222" s="442"/>
      <c r="BQ222" s="445" t="s">
        <v>92</v>
      </c>
      <c r="BR222" s="442"/>
      <c r="BS222" s="442"/>
      <c r="BT222" s="442"/>
      <c r="BU222" s="442"/>
      <c r="BV222" s="442"/>
    </row>
    <row r="223" spans="1:74">
      <c r="A223" s="442">
        <v>232</v>
      </c>
      <c r="B223" s="442" t="str">
        <f>IF($H223="已改造",VLOOKUP($A223+1000,改造信息!$A$2:$AQ$1002,COLUMN(B222),0),VLOOKUP($A223,未改造信息!$A$2:$AQ$1002,COLUMN(B222),0))</f>
        <v>F</v>
      </c>
      <c r="C223" s="442" t="str">
        <f>IF($H223="已改造",VLOOKUP($A223+1000,改造信息!$A$2:$AQ$1002,COLUMN(C222),0),VLOOKUP($A223,未改造信息!$A$2:$AQ$1002,COLUMN(C222),0))</f>
        <v>航空母舰</v>
      </c>
      <c r="D223" s="442">
        <f>IF($H223="已改造",VLOOKUP($A223+1000,改造信息!$A$2:$AQ$1002,COLUMN(D222),0),VLOOKUP($A223,未改造信息!$A$2:$AQ$1002,COLUMN(D222),0))</f>
        <v>3</v>
      </c>
      <c r="E223" s="442" t="str">
        <f>IF($H223="已改造",VLOOKUP($A223+1000,改造信息!$A$2:$AQ$1002,COLUMN(E222),0),VLOOKUP($A223,未改造信息!$A$2:$AQ$1002,COLUMN(E222),0))</f>
        <v>贝亚恩</v>
      </c>
      <c r="F223" s="442" t="str">
        <f>VLOOKUP(A223,未改造信息!$A$2:$F$1000,COLUMN(F222),0)</f>
        <v>未拥有</v>
      </c>
      <c r="H223" s="442" t="str">
        <f>IF(COUNTIF(改造信息!$A$2:$A$196,A223+1000),IF(VLOOKUP(A223+1000,改造信息!$A$2:$F$502,6,0)="已拥有","已改造","尚未改造"),"未开放改造")</f>
        <v>未开放改造</v>
      </c>
      <c r="I223" s="442" t="str">
        <f t="shared" si="3"/>
        <v>E1~E2 打捞可获取</v>
      </c>
      <c r="J223" s="445" t="s">
        <v>92</v>
      </c>
      <c r="K223" s="442" t="str">
        <f>IF($H223="已改造",VLOOKUP($A223+1000,改造信息!$A$2:$AQ$1002,COLUMN(K222)-4,0),VLOOKUP($A223,未改造信息!$A$2:$AQ$1002,COLUMN(K222)-4,0))</f>
        <v>主力舰</v>
      </c>
      <c r="L223" s="442" t="str">
        <f>IF($H223="已改造",VLOOKUP($A223+1000,改造信息!$A$2:$AQ$1002,COLUMN(L222)-4,0),VLOOKUP($A223,未改造信息!$A$2:$AQ$1002,COLUMN(L222)-4,0))</f>
        <v>大型舰</v>
      </c>
      <c r="M223" s="442">
        <f>IF($H223="已改造",VLOOKUP($A223+1000,改造信息!$A$2:$AQ$1002,COLUMN(M222)-4,0),VLOOKUP($A223,未改造信息!$A$2:$AQ$1002,COLUMN(M222)-4,0))</f>
        <v>1</v>
      </c>
      <c r="N223" s="442">
        <f>IF($H223="已改造",VLOOKUP($A223+1000,改造信息!$A$2:$AQ$1002,COLUMN(N222)-4,0),VLOOKUP($A223,未改造信息!$A$2:$AQ$1002,COLUMN(N222)-4,0))</f>
        <v>2</v>
      </c>
      <c r="O223" s="442">
        <f>IF($H223="已改造",VLOOKUP($A223+1000,改造信息!$A$2:$AQ$1002,COLUMN(O222)-4,0),VLOOKUP($A223,未改造信息!$A$2:$AQ$1002,COLUMN(O222)-4,0))</f>
        <v>62</v>
      </c>
      <c r="P223" s="442">
        <f>IF($H223="已改造",VLOOKUP($A223+1000,改造信息!$A$2:$AQ$1002,COLUMN(P222)-4,0),VLOOKUP($A223,未改造信息!$A$2:$AQ$1002,COLUMN(P222)-4,0))</f>
        <v>2</v>
      </c>
      <c r="Q223" s="442">
        <f>IF($H223="已改造",VLOOKUP($A223+1000,改造信息!$A$2:$AQ$1002,COLUMN(Q222)-4,0),VLOOKUP($A223,未改造信息!$A$2:$AQ$1002,COLUMN(Q222)-4,0))</f>
        <v>35</v>
      </c>
      <c r="R223" s="442">
        <f>IF($H223="已改造",VLOOKUP($A223+1000,改造信息!$A$2:$AQ$1002,COLUMN(R222)-4,0),VLOOKUP($A223,未改造信息!$A$2:$AQ$1002,COLUMN(R222)-4,0))</f>
        <v>59</v>
      </c>
      <c r="S223" s="442">
        <f>IF($H223="已改造",VLOOKUP($A223+1000,改造信息!$A$2:$AQ$1002,COLUMN(S222)-4,0),VLOOKUP($A223,未改造信息!$A$2:$AQ$1002,COLUMN(S222)-4,0))</f>
        <v>0</v>
      </c>
      <c r="T223" s="442">
        <f>IF($H223="已改造",VLOOKUP($A223+1000,改造信息!$A$2:$AQ$1002,COLUMN(T222)-4,0),VLOOKUP($A223,未改造信息!$A$2:$AQ$1002,COLUMN(T222)-4,0))</f>
        <v>59</v>
      </c>
      <c r="U223" s="442">
        <f>IF($H223="已改造",VLOOKUP($A223+1000,改造信息!$A$2:$AQ$1002,COLUMN(U222)-4,0),VLOOKUP($A223,未改造信息!$A$2:$AQ$1002,COLUMN(U222)-4,0))</f>
        <v>0</v>
      </c>
      <c r="V223" s="442">
        <f>IF($H223="已改造",VLOOKUP($A223+1000,改造信息!$A$2:$AQ$1002,COLUMN(V222)-4,0),VLOOKUP($A223,未改造信息!$A$2:$AQ$1002,COLUMN(V222)-4,0))</f>
        <v>59</v>
      </c>
      <c r="W223" s="442">
        <f>IF($H223="已改造",VLOOKUP($A223+1000,改造信息!$A$2:$AQ$1002,COLUMN(W222)-4,0),VLOOKUP($A223,未改造信息!$A$2:$AQ$1002,COLUMN(W222)-4,0))</f>
        <v>41</v>
      </c>
      <c r="X223" s="442">
        <f>IF($H223="已改造",VLOOKUP($A223+1000,改造信息!$A$2:$AQ$1002,COLUMN(X222)-4,0),VLOOKUP($A223,未改造信息!$A$2:$AQ$1002,COLUMN(X222)-4,0))</f>
        <v>94</v>
      </c>
      <c r="Y223" s="442">
        <f>IF($H223="已改造",VLOOKUP($A223+1000,改造信息!$A$2:$AQ$1002,COLUMN(Y222)-4,0),VLOOKUP($A223,未改造信息!$A$2:$AQ$1002,COLUMN(Y222)-4,0))</f>
        <v>16</v>
      </c>
      <c r="Z223" s="442">
        <f>IF($H223="已改造",VLOOKUP($A223+1000,改造信息!$A$2:$AQ$1002,COLUMN(Z222)-4,0),VLOOKUP($A223,未改造信息!$A$2:$AQ$1002,COLUMN(Z222)-4,0))</f>
        <v>21.5</v>
      </c>
      <c r="AA223" s="442" t="str">
        <f>IF($H223="已改造",VLOOKUP($A223+1000,改造信息!$A$2:$AQ$1002,COLUMN(AA222)-4,0),VLOOKUP($A223,未改造信息!$A$2:$AQ$1002,COLUMN(AA222)-4,0))</f>
        <v>短</v>
      </c>
      <c r="AB223" s="442" t="str">
        <f>IF($H223="已改造",VLOOKUP($A223+1000,改造信息!$A$2:$AQ$1002,COLUMN(AB222)-4,0),VLOOKUP($A223,未改造信息!$A$2:$AQ$1002,COLUMN(AB222)-4,0))</f>
        <v>[12,12,12,4]</v>
      </c>
      <c r="AC223" s="442">
        <f>IF($H223="已改造",VLOOKUP($A223+1000,改造信息!$A$2:$AQ$1002,COLUMN(AC222)-4,0),VLOOKUP($A223,未改造信息!$A$2:$AQ$1002,COLUMN(AC222)-4,0))</f>
        <v>40</v>
      </c>
      <c r="AD223" s="442">
        <f>IF($H223="已改造",VLOOKUP($A223+1000,改造信息!$A$2:$AQ$1002,COLUMN(AD222)-4,0),VLOOKUP($A223,未改造信息!$A$2:$AQ$1002,COLUMN(AD222)-4,0))</f>
        <v>4</v>
      </c>
      <c r="AE223" s="446" t="str">
        <f>IF($H223="已改造",VLOOKUP($A223+1000,改造信息!$A$2:$AQ$1002,COLUMN(AE222)-4,0),VLOOKUP($A223,未改造信息!$A$2:$AQ$1002,COLUMN(AE222)-4,0))</f>
        <v>D.790|LN.401|BR.810</v>
      </c>
      <c r="AF223" s="445" t="s">
        <v>92</v>
      </c>
      <c r="AG223" s="445" t="s">
        <v>92</v>
      </c>
      <c r="AH223" s="442">
        <f>IF($H223="已改造",VLOOKUP($A223+1000,改造信息!$A$2:$AQ$1002,COLUMN(AH222)-6,0),VLOOKUP($A223,未改造信息!$A$2:$AQ$1002,COLUMN(AH222)-6,0))</f>
        <v>50</v>
      </c>
      <c r="AI223" s="442">
        <f>IF($H223="已改造",VLOOKUP($A223+1000,改造信息!$A$2:$AQ$1002,COLUMN(AI222)-6,0),VLOOKUP($A223,未改造信息!$A$2:$AQ$1002,COLUMN(AI222)-6,0))</f>
        <v>55</v>
      </c>
      <c r="AJ223" s="442">
        <f>IF($H223="已改造",VLOOKUP($A223+1000,改造信息!$A$2:$AQ$1002,COLUMN(AJ222)-6,0),VLOOKUP($A223,未改造信息!$A$2:$AQ$1002,COLUMN(AJ222)-6,0))</f>
        <v>2.08</v>
      </c>
      <c r="AK223" s="442">
        <f>IF($H223="已改造",VLOOKUP($A223+1000,改造信息!$A$2:$AQ$1002,COLUMN(AK222)-6,0),VLOOKUP($A223,未改造信息!$A$2:$AQ$1002,COLUMN(AK222)-6,0))</f>
        <v>3.9</v>
      </c>
      <c r="AL223" s="442">
        <f>IF($H223="已改造",VLOOKUP($A223+1000,改造信息!$A$2:$AQ$1002,COLUMN(AL222)-6,0),VLOOKUP($A223,未改造信息!$A$2:$AQ$1002,COLUMN(AL222)-6,0))</f>
        <v>0.8</v>
      </c>
      <c r="AM223" s="445" t="s">
        <v>92</v>
      </c>
      <c r="AN223" s="445" t="s">
        <v>92</v>
      </c>
      <c r="AO223" s="442">
        <f>IF($H223="已改造",VLOOKUP($A223+1000,改造信息!$A$2:$AQ$1002,COLUMN(AO222)-8,0),VLOOKUP($A223,未改造信息!$A$2:$AQ$1002,COLUMN(AO222)-8,0))</f>
        <v>30</v>
      </c>
      <c r="AP223" s="442">
        <f>IF($H223="已改造",VLOOKUP($A223+1000,改造信息!$A$2:$AQ$1002,COLUMN(AP222)-8,0),VLOOKUP($A223,未改造信息!$A$2:$AQ$1002,COLUMN(AP222)-8,0))</f>
        <v>40</v>
      </c>
      <c r="AQ223" s="442">
        <f>IF($H223="已改造",VLOOKUP($A223+1000,改造信息!$A$2:$AQ$1002,COLUMN(AQ222)-8,0),VLOOKUP($A223,未改造信息!$A$2:$AQ$1002,COLUMN(AQ222)-8,0))</f>
        <v>60</v>
      </c>
      <c r="AR223" s="442">
        <f>IF($H223="已改造",VLOOKUP($A223+1000,改造信息!$A$2:$AQ$1002,COLUMN(AR222)-8,0),VLOOKUP($A223,未改造信息!$A$2:$AQ$1002,COLUMN(AR222)-8,0))</f>
        <v>40</v>
      </c>
      <c r="AS223" s="442">
        <f>IF($H223="已改造",VLOOKUP($A223+1000,改造信息!$A$2:$AQ$1002,COLUMN(AS222)-8,0),VLOOKUP($A223,未改造信息!$A$2:$AQ$1002,COLUMN(AS222)-8,0))</f>
        <v>0</v>
      </c>
      <c r="AT223" s="442">
        <f>IF($H223="已改造",VLOOKUP($A223+1000,改造信息!$A$2:$AQ$1002,COLUMN(AT222)-8,0),VLOOKUP($A223,未改造信息!$A$2:$AQ$1002,COLUMN(AT222)-8,0))</f>
        <v>0</v>
      </c>
      <c r="AU223" s="442">
        <f>IF($H223="已改造",VLOOKUP($A223+1000,改造信息!$A$2:$AQ$1002,COLUMN(AU222)-8,0),VLOOKUP($A223,未改造信息!$A$2:$AQ$1002,COLUMN(AU222)-8,0))</f>
        <v>17</v>
      </c>
      <c r="AV223" s="442">
        <f>IF($H223="已改造",VLOOKUP($A223+1000,改造信息!$A$2:$AQ$1002,COLUMN(AV222)-8,0),VLOOKUP($A223,未改造信息!$A$2:$AQ$1002,COLUMN(AV222)-8,0))</f>
        <v>29</v>
      </c>
      <c r="AW223" s="445" t="s">
        <v>92</v>
      </c>
      <c r="AX223" s="445" t="s">
        <v>92</v>
      </c>
      <c r="AY223" s="442">
        <f>IF($H223="已改造",VLOOKUP($A223+1000,改造信息!$A$2:$AQ$1002,COLUMN(AY222)-10,0),VLOOKUP($A223,未改造信息!$A$2:$AQ$1002,COLUMN(AY222)-10,0))</f>
        <v>0</v>
      </c>
      <c r="AZ223" s="442">
        <f>IF($H223="已改造",VLOOKUP($A223+1000,改造信息!$A$2:$AQ$1002,COLUMN(AZ222)-10,0),VLOOKUP($A223,未改造信息!$A$2:$AQ$1002,COLUMN(AZ222)-10,0))</f>
        <v>0</v>
      </c>
      <c r="BA223" s="445" t="s">
        <v>92</v>
      </c>
      <c r="BB223" s="445" t="s">
        <v>92</v>
      </c>
      <c r="BC223" s="442" t="str">
        <f>IF($H223="尚未改造",VLOOKUP($A223,未改造信息!$A$2:$AQ$1002,COLUMN(BC222)-12,0),"0")</f>
        <v>0</v>
      </c>
      <c r="BD223" s="442">
        <f>VLOOKUP($A223,未改造信息!$A$2:$BA$1002,COLUMN(BD222)-12,0)</f>
        <v>0</v>
      </c>
      <c r="BE223" s="442" t="s">
        <v>98</v>
      </c>
      <c r="BF223" s="445" t="s">
        <v>92</v>
      </c>
      <c r="BG223" s="445" t="s">
        <v>92</v>
      </c>
      <c r="BH223" s="442"/>
      <c r="BI223" s="442"/>
      <c r="BK223" s="442"/>
      <c r="BL223" s="442"/>
      <c r="BN223" s="442"/>
      <c r="BO223" s="442"/>
      <c r="BQ223" s="445" t="s">
        <v>92</v>
      </c>
      <c r="BR223" s="442"/>
      <c r="BS223" s="442"/>
      <c r="BT223" s="442"/>
      <c r="BU223" s="442"/>
      <c r="BV223" s="442"/>
    </row>
    <row r="224" spans="1:74">
      <c r="A224" s="442">
        <v>233</v>
      </c>
      <c r="B224" s="442" t="str">
        <f>IF($H224="已改造",VLOOKUP($A224+1000,改造信息!$A$2:$AQ$1002,COLUMN(B223),0),VLOOKUP($A224,未改造信息!$A$2:$AQ$1002,COLUMN(B223),0))</f>
        <v>J</v>
      </c>
      <c r="C224" s="442" t="str">
        <f>IF($H224="已改造",VLOOKUP($A224+1000,改造信息!$A$2:$AQ$1002,COLUMN(C223),0),VLOOKUP($A224,未改造信息!$A$2:$AQ$1002,COLUMN(C223),0))</f>
        <v>重巡洋舰</v>
      </c>
      <c r="D224" s="442">
        <f>IF($H224="已改造",VLOOKUP($A224+1000,改造信息!$A$2:$AQ$1002,COLUMN(D223),0),VLOOKUP($A224,未改造信息!$A$2:$AQ$1002,COLUMN(D223),0))</f>
        <v>4</v>
      </c>
      <c r="E224" s="442" t="str">
        <f>IF($H224="已改造",VLOOKUP($A224+1000,改造信息!$A$2:$AQ$1002,COLUMN(E223),0),VLOOKUP($A224,未改造信息!$A$2:$AQ$1002,COLUMN(E223),0))</f>
        <v>最上</v>
      </c>
      <c r="F224" s="442" t="str">
        <f>VLOOKUP(A224,未改造信息!$A$2:$F$1000,COLUMN(F223),0)</f>
        <v>未拥有</v>
      </c>
      <c r="H224" s="442" t="str">
        <f>IF(COUNTIF(改造信息!$A$2:$A$196,A224+1000),IF(VLOOKUP(A224+1000,改造信息!$A$2:$F$502,6,0)="已拥有","已改造","尚未改造"),"未开放改造")</f>
        <v>尚未改造</v>
      </c>
      <c r="I224" s="442" t="str">
        <f t="shared" si="3"/>
        <v>E3~E4 可建造</v>
      </c>
      <c r="J224" s="445" t="s">
        <v>92</v>
      </c>
      <c r="K224" s="442" t="str">
        <f>IF($H224="已改造",VLOOKUP($A224+1000,改造信息!$A$2:$AQ$1002,COLUMN(K223)-4,0),VLOOKUP($A224,未改造信息!$A$2:$AQ$1002,COLUMN(K223)-4,0))</f>
        <v>护卫舰</v>
      </c>
      <c r="L224" s="442" t="str">
        <f>IF($H224="已改造",VLOOKUP($A224+1000,改造信息!$A$2:$AQ$1002,COLUMN(L223)-4,0),VLOOKUP($A224,未改造信息!$A$2:$AQ$1002,COLUMN(L223)-4,0))</f>
        <v>中型舰</v>
      </c>
      <c r="M224" s="442">
        <f>IF($H224="已改造",VLOOKUP($A224+1000,改造信息!$A$2:$AQ$1002,COLUMN(M223)-4,0),VLOOKUP($A224,未改造信息!$A$2:$AQ$1002,COLUMN(M223)-4,0))</f>
        <v>2</v>
      </c>
      <c r="N224" s="442">
        <f>IF($H224="已改造",VLOOKUP($A224+1000,改造信息!$A$2:$AQ$1002,COLUMN(N223)-4,0),VLOOKUP($A224,未改造信息!$A$2:$AQ$1002,COLUMN(N223)-4,0))</f>
        <v>2</v>
      </c>
      <c r="O224" s="442">
        <f>IF($H224="已改造",VLOOKUP($A224+1000,改造信息!$A$2:$AQ$1002,COLUMN(O223)-4,0),VLOOKUP($A224,未改造信息!$A$2:$AQ$1002,COLUMN(O223)-4,0))</f>
        <v>42</v>
      </c>
      <c r="P224" s="442">
        <f>IF($H224="已改造",VLOOKUP($A224+1000,改造信息!$A$2:$AQ$1002,COLUMN(P223)-4,0),VLOOKUP($A224,未改造信息!$A$2:$AQ$1002,COLUMN(P223)-4,0))</f>
        <v>2</v>
      </c>
      <c r="Q224" s="442">
        <f>IF($H224="已改造",VLOOKUP($A224+1000,改造信息!$A$2:$AQ$1002,COLUMN(Q223)-4,0),VLOOKUP($A224,未改造信息!$A$2:$AQ$1002,COLUMN(Q223)-4,0))</f>
        <v>61</v>
      </c>
      <c r="R224" s="442">
        <f>IF($H224="已改造",VLOOKUP($A224+1000,改造信息!$A$2:$AQ$1002,COLUMN(R223)-4,0),VLOOKUP($A224,未改造信息!$A$2:$AQ$1002,COLUMN(R223)-4,0))</f>
        <v>48</v>
      </c>
      <c r="S224" s="442">
        <f>IF($H224="已改造",VLOOKUP($A224+1000,改造信息!$A$2:$AQ$1002,COLUMN(S223)-4,0),VLOOKUP($A224,未改造信息!$A$2:$AQ$1002,COLUMN(S223)-4,0))</f>
        <v>60</v>
      </c>
      <c r="T224" s="442">
        <f>IF($H224="已改造",VLOOKUP($A224+1000,改造信息!$A$2:$AQ$1002,COLUMN(T223)-4,0),VLOOKUP($A224,未改造信息!$A$2:$AQ$1002,COLUMN(T223)-4,0))</f>
        <v>52</v>
      </c>
      <c r="U224" s="442">
        <f>IF($H224="已改造",VLOOKUP($A224+1000,改造信息!$A$2:$AQ$1002,COLUMN(U223)-4,0),VLOOKUP($A224,未改造信息!$A$2:$AQ$1002,COLUMN(U223)-4,0))</f>
        <v>0</v>
      </c>
      <c r="V224" s="442">
        <f>IF($H224="已改造",VLOOKUP($A224+1000,改造信息!$A$2:$AQ$1002,COLUMN(V223)-4,0),VLOOKUP($A224,未改造信息!$A$2:$AQ$1002,COLUMN(V223)-4,0))</f>
        <v>51</v>
      </c>
      <c r="W224" s="442">
        <f>IF($H224="已改造",VLOOKUP($A224+1000,改造信息!$A$2:$AQ$1002,COLUMN(W223)-4,0),VLOOKUP($A224,未改造信息!$A$2:$AQ$1002,COLUMN(W223)-4,0))</f>
        <v>79</v>
      </c>
      <c r="X224" s="442">
        <f>IF($H224="已改造",VLOOKUP($A224+1000,改造信息!$A$2:$AQ$1002,COLUMN(X223)-4,0),VLOOKUP($A224,未改造信息!$A$2:$AQ$1002,COLUMN(X223)-4,0))</f>
        <v>92</v>
      </c>
      <c r="Y224" s="442">
        <f>IF($H224="已改造",VLOOKUP($A224+1000,改造信息!$A$2:$AQ$1002,COLUMN(Y223)-4,0),VLOOKUP($A224,未改造信息!$A$2:$AQ$1002,COLUMN(Y223)-4,0))</f>
        <v>9</v>
      </c>
      <c r="Z224" s="442">
        <f>IF($H224="已改造",VLOOKUP($A224+1000,改造信息!$A$2:$AQ$1002,COLUMN(Z223)-4,0),VLOOKUP($A224,未改造信息!$A$2:$AQ$1002,COLUMN(Z223)-4,0))</f>
        <v>35</v>
      </c>
      <c r="AA224" s="442" t="str">
        <f>IF($H224="已改造",VLOOKUP($A224+1000,改造信息!$A$2:$AQ$1002,COLUMN(AA223)-4,0),VLOOKUP($A224,未改造信息!$A$2:$AQ$1002,COLUMN(AA223)-4,0))</f>
        <v>中</v>
      </c>
      <c r="AB224" s="442" t="str">
        <f>IF($H224="已改造",VLOOKUP($A224+1000,改造信息!$A$2:$AQ$1002,COLUMN(AB223)-4,0),VLOOKUP($A224,未改造信息!$A$2:$AQ$1002,COLUMN(AB223)-4,0))</f>
        <v>[3,3,3]</v>
      </c>
      <c r="AC224" s="442">
        <f>IF($H224="已改造",VLOOKUP($A224+1000,改造信息!$A$2:$AQ$1002,COLUMN(AC223)-4,0),VLOOKUP($A224,未改造信息!$A$2:$AQ$1002,COLUMN(AC223)-4,0))</f>
        <v>9</v>
      </c>
      <c r="AD224" s="442">
        <f>IF($H224="已改造",VLOOKUP($A224+1000,改造信息!$A$2:$AQ$1002,COLUMN(AD223)-4,0),VLOOKUP($A224,未改造信息!$A$2:$AQ$1002,COLUMN(AD223)-4,0))</f>
        <v>3</v>
      </c>
      <c r="AE224" s="446" t="str">
        <f>IF($H224="已改造",VLOOKUP($A224+1000,改造信息!$A$2:$AQ$1002,COLUMN(AE223)-4,0),VLOOKUP($A224,未改造信息!$A$2:$AQ$1002,COLUMN(AE223)-4,0))</f>
        <v>J国20.3厘米连装炮</v>
      </c>
      <c r="AF224" s="445" t="s">
        <v>92</v>
      </c>
      <c r="AG224" s="445" t="s">
        <v>92</v>
      </c>
      <c r="AH224" s="442">
        <f>IF($H224="已改造",VLOOKUP($A224+1000,改造信息!$A$2:$AQ$1002,COLUMN(AH223)-6,0),VLOOKUP($A224,未改造信息!$A$2:$AQ$1002,COLUMN(AH223)-6,0))</f>
        <v>40</v>
      </c>
      <c r="AI224" s="442">
        <f>IF($H224="已改造",VLOOKUP($A224+1000,改造信息!$A$2:$AQ$1002,COLUMN(AI223)-6,0),VLOOKUP($A224,未改造信息!$A$2:$AQ$1002,COLUMN(AI223)-6,0))</f>
        <v>65</v>
      </c>
      <c r="AJ224" s="442">
        <f>IF($H224="已改造",VLOOKUP($A224+1000,改造信息!$A$2:$AQ$1002,COLUMN(AJ223)-6,0),VLOOKUP($A224,未改造信息!$A$2:$AQ$1002,COLUMN(AJ223)-6,0))</f>
        <v>1.28</v>
      </c>
      <c r="AK224" s="442">
        <f>IF($H224="已改造",VLOOKUP($A224+1000,改造信息!$A$2:$AQ$1002,COLUMN(AK223)-6,0),VLOOKUP($A224,未改造信息!$A$2:$AQ$1002,COLUMN(AK223)-6,0))</f>
        <v>2.4</v>
      </c>
      <c r="AL224" s="442">
        <f>IF($H224="已改造",VLOOKUP($A224+1000,改造信息!$A$2:$AQ$1002,COLUMN(AL223)-6,0),VLOOKUP($A224,未改造信息!$A$2:$AQ$1002,COLUMN(AL223)-6,0))</f>
        <v>0.75</v>
      </c>
      <c r="AM224" s="445" t="s">
        <v>92</v>
      </c>
      <c r="AN224" s="445" t="s">
        <v>92</v>
      </c>
      <c r="AO224" s="442">
        <f>IF($H224="已改造",VLOOKUP($A224+1000,改造信息!$A$2:$AQ$1002,COLUMN(AO223)-8,0),VLOOKUP($A224,未改造信息!$A$2:$AQ$1002,COLUMN(AO223)-8,0))</f>
        <v>30</v>
      </c>
      <c r="AP224" s="442">
        <f>IF($H224="已改造",VLOOKUP($A224+1000,改造信息!$A$2:$AQ$1002,COLUMN(AP223)-8,0),VLOOKUP($A224,未改造信息!$A$2:$AQ$1002,COLUMN(AP223)-8,0))</f>
        <v>40</v>
      </c>
      <c r="AQ224" s="442">
        <f>IF($H224="已改造",VLOOKUP($A224+1000,改造信息!$A$2:$AQ$1002,COLUMN(AQ223)-8,0),VLOOKUP($A224,未改造信息!$A$2:$AQ$1002,COLUMN(AQ223)-8,0))</f>
        <v>30</v>
      </c>
      <c r="AR224" s="442">
        <f>IF($H224="已改造",VLOOKUP($A224+1000,改造信息!$A$2:$AQ$1002,COLUMN(AR223)-8,0),VLOOKUP($A224,未改造信息!$A$2:$AQ$1002,COLUMN(AR223)-8,0))</f>
        <v>0</v>
      </c>
      <c r="AS224" s="442">
        <f>IF($H224="已改造",VLOOKUP($A224+1000,改造信息!$A$2:$AQ$1002,COLUMN(AS223)-8,0),VLOOKUP($A224,未改造信息!$A$2:$AQ$1002,COLUMN(AS223)-8,0))</f>
        <v>41</v>
      </c>
      <c r="AT224" s="442">
        <f>IF($H224="已改造",VLOOKUP($A224+1000,改造信息!$A$2:$AQ$1002,COLUMN(AT223)-8,0),VLOOKUP($A224,未改造信息!$A$2:$AQ$1002,COLUMN(AT223)-8,0))</f>
        <v>16</v>
      </c>
      <c r="AU224" s="442">
        <f>IF($H224="已改造",VLOOKUP($A224+1000,改造信息!$A$2:$AQ$1002,COLUMN(AU223)-8,0),VLOOKUP($A224,未改造信息!$A$2:$AQ$1002,COLUMN(AU223)-8,0))</f>
        <v>17</v>
      </c>
      <c r="AV224" s="442">
        <f>IF($H224="已改造",VLOOKUP($A224+1000,改造信息!$A$2:$AQ$1002,COLUMN(AV223)-8,0),VLOOKUP($A224,未改造信息!$A$2:$AQ$1002,COLUMN(AV223)-8,0))</f>
        <v>11</v>
      </c>
      <c r="AW224" s="445" t="s">
        <v>92</v>
      </c>
      <c r="AX224" s="445" t="s">
        <v>92</v>
      </c>
      <c r="AY224" s="442">
        <f>IF($H224="已改造",VLOOKUP($A224+1000,改造信息!$A$2:$AQ$1002,COLUMN(AY223)-10,0),VLOOKUP($A224,未改造信息!$A$2:$AQ$1002,COLUMN(AY223)-10,0))</f>
        <v>0</v>
      </c>
      <c r="AZ224" s="442">
        <f>IF($H224="已改造",VLOOKUP($A224+1000,改造信息!$A$2:$AQ$1002,COLUMN(AZ223)-10,0),VLOOKUP($A224,未改造信息!$A$2:$AQ$1002,COLUMN(AZ223)-10,0))</f>
        <v>0</v>
      </c>
      <c r="BA224" s="445" t="s">
        <v>92</v>
      </c>
      <c r="BB224" s="445" t="s">
        <v>92</v>
      </c>
      <c r="BC224" s="446" t="str">
        <f>IF($H224="尚未改造",VLOOKUP($A224,未改造信息!$A$2:$AQ$1002,COLUMN(BC223)-12,0),"0")</f>
        <v>等级45|航母核心10|油300|钢400|铝500</v>
      </c>
      <c r="BD224" s="450">
        <f>VLOOKUP($A224,未改造信息!$A$2:$BA$1002,COLUMN(BD223)-12,0)</f>
        <v>0.0590277777777778</v>
      </c>
      <c r="BE224" s="442" t="s">
        <v>107</v>
      </c>
      <c r="BF224" s="445" t="s">
        <v>92</v>
      </c>
      <c r="BG224" s="445" t="s">
        <v>92</v>
      </c>
      <c r="BH224" s="446"/>
      <c r="BI224" s="450"/>
      <c r="BK224" s="446"/>
      <c r="BL224" s="450"/>
      <c r="BN224" s="446"/>
      <c r="BO224" s="450"/>
      <c r="BQ224" s="445" t="s">
        <v>92</v>
      </c>
      <c r="BR224" s="442"/>
      <c r="BS224" s="442"/>
      <c r="BT224" s="442"/>
      <c r="BU224" s="442"/>
      <c r="BV224" s="442"/>
    </row>
    <row r="225" spans="1:74">
      <c r="A225" s="442">
        <v>234</v>
      </c>
      <c r="B225" s="442" t="str">
        <f>IF($H225="已改造",VLOOKUP($A225+1000,改造信息!$A$2:$AQ$1002,COLUMN(B224),0),VLOOKUP($A225,未改造信息!$A$2:$AQ$1002,COLUMN(B224),0))</f>
        <v>J</v>
      </c>
      <c r="C225" s="442" t="str">
        <f>IF($H225="已改造",VLOOKUP($A225+1000,改造信息!$A$2:$AQ$1002,COLUMN(C224),0),VLOOKUP($A225,未改造信息!$A$2:$AQ$1002,COLUMN(C224),0))</f>
        <v>重巡洋舰</v>
      </c>
      <c r="D225" s="442">
        <f>IF($H225="已改造",VLOOKUP($A225+1000,改造信息!$A$2:$AQ$1002,COLUMN(D224),0),VLOOKUP($A225,未改造信息!$A$2:$AQ$1002,COLUMN(D224),0))</f>
        <v>4</v>
      </c>
      <c r="E225" s="442" t="str">
        <f>IF($H225="已改造",VLOOKUP($A225+1000,改造信息!$A$2:$AQ$1002,COLUMN(E224),0),VLOOKUP($A225,未改造信息!$A$2:$AQ$1002,COLUMN(E224),0))</f>
        <v>三隈</v>
      </c>
      <c r="F225" s="442" t="str">
        <f>VLOOKUP(A225,未改造信息!$A$2:$F$1000,COLUMN(F224),0)</f>
        <v>未拥有</v>
      </c>
      <c r="H225" s="442" t="str">
        <f>IF(COUNTIF(改造信息!$A$2:$A$196,A225+1000),IF(VLOOKUP(A225+1000,改造信息!$A$2:$F$502,6,0)="已拥有","已改造","尚未改造"),"未开放改造")</f>
        <v>未开放改造</v>
      </c>
      <c r="I225" s="442" t="str">
        <f t="shared" si="3"/>
        <v>E3~E4 可建造</v>
      </c>
      <c r="J225" s="445" t="s">
        <v>92</v>
      </c>
      <c r="K225" s="442" t="str">
        <f>IF($H225="已改造",VLOOKUP($A225+1000,改造信息!$A$2:$AQ$1002,COLUMN(K224)-4,0),VLOOKUP($A225,未改造信息!$A$2:$AQ$1002,COLUMN(K224)-4,0))</f>
        <v>护卫舰</v>
      </c>
      <c r="L225" s="442" t="str">
        <f>IF($H225="已改造",VLOOKUP($A225+1000,改造信息!$A$2:$AQ$1002,COLUMN(L224)-4,0),VLOOKUP($A225,未改造信息!$A$2:$AQ$1002,COLUMN(L224)-4,0))</f>
        <v>中型舰</v>
      </c>
      <c r="M225" s="442">
        <f>IF($H225="已改造",VLOOKUP($A225+1000,改造信息!$A$2:$AQ$1002,COLUMN(M224)-4,0),VLOOKUP($A225,未改造信息!$A$2:$AQ$1002,COLUMN(M224)-4,0))</f>
        <v>2</v>
      </c>
      <c r="N225" s="442">
        <f>IF($H225="已改造",VLOOKUP($A225+1000,改造信息!$A$2:$AQ$1002,COLUMN(N224)-4,0),VLOOKUP($A225,未改造信息!$A$2:$AQ$1002,COLUMN(N224)-4,0))</f>
        <v>2</v>
      </c>
      <c r="O225" s="442">
        <f>IF($H225="已改造",VLOOKUP($A225+1000,改造信息!$A$2:$AQ$1002,COLUMN(O224)-4,0),VLOOKUP($A225,未改造信息!$A$2:$AQ$1002,COLUMN(O224)-4,0))</f>
        <v>42</v>
      </c>
      <c r="P225" s="442">
        <f>IF($H225="已改造",VLOOKUP($A225+1000,改造信息!$A$2:$AQ$1002,COLUMN(P224)-4,0),VLOOKUP($A225,未改造信息!$A$2:$AQ$1002,COLUMN(P224)-4,0))</f>
        <v>2</v>
      </c>
      <c r="Q225" s="442">
        <f>IF($H225="已改造",VLOOKUP($A225+1000,改造信息!$A$2:$AQ$1002,COLUMN(Q224)-4,0),VLOOKUP($A225,未改造信息!$A$2:$AQ$1002,COLUMN(Q224)-4,0))</f>
        <v>61</v>
      </c>
      <c r="R225" s="442">
        <f>IF($H225="已改造",VLOOKUP($A225+1000,改造信息!$A$2:$AQ$1002,COLUMN(R224)-4,0),VLOOKUP($A225,未改造信息!$A$2:$AQ$1002,COLUMN(R224)-4,0))</f>
        <v>48</v>
      </c>
      <c r="S225" s="442">
        <f>IF($H225="已改造",VLOOKUP($A225+1000,改造信息!$A$2:$AQ$1002,COLUMN(S224)-4,0),VLOOKUP($A225,未改造信息!$A$2:$AQ$1002,COLUMN(S224)-4,0))</f>
        <v>60</v>
      </c>
      <c r="T225" s="442">
        <f>IF($H225="已改造",VLOOKUP($A225+1000,改造信息!$A$2:$AQ$1002,COLUMN(T224)-4,0),VLOOKUP($A225,未改造信息!$A$2:$AQ$1002,COLUMN(T224)-4,0))</f>
        <v>52</v>
      </c>
      <c r="U225" s="442">
        <f>IF($H225="已改造",VLOOKUP($A225+1000,改造信息!$A$2:$AQ$1002,COLUMN(U224)-4,0),VLOOKUP($A225,未改造信息!$A$2:$AQ$1002,COLUMN(U224)-4,0))</f>
        <v>0</v>
      </c>
      <c r="V225" s="442">
        <f>IF($H225="已改造",VLOOKUP($A225+1000,改造信息!$A$2:$AQ$1002,COLUMN(V224)-4,0),VLOOKUP($A225,未改造信息!$A$2:$AQ$1002,COLUMN(V224)-4,0))</f>
        <v>51</v>
      </c>
      <c r="W225" s="442">
        <f>IF($H225="已改造",VLOOKUP($A225+1000,改造信息!$A$2:$AQ$1002,COLUMN(W224)-4,0),VLOOKUP($A225,未改造信息!$A$2:$AQ$1002,COLUMN(W224)-4,0))</f>
        <v>79</v>
      </c>
      <c r="X225" s="442">
        <f>IF($H225="已改造",VLOOKUP($A225+1000,改造信息!$A$2:$AQ$1002,COLUMN(X224)-4,0),VLOOKUP($A225,未改造信息!$A$2:$AQ$1002,COLUMN(X224)-4,0))</f>
        <v>92</v>
      </c>
      <c r="Y225" s="442">
        <f>IF($H225="已改造",VLOOKUP($A225+1000,改造信息!$A$2:$AQ$1002,COLUMN(Y224)-4,0),VLOOKUP($A225,未改造信息!$A$2:$AQ$1002,COLUMN(Y224)-4,0))</f>
        <v>6</v>
      </c>
      <c r="Z225" s="442">
        <f>IF($H225="已改造",VLOOKUP($A225+1000,改造信息!$A$2:$AQ$1002,COLUMN(Z224)-4,0),VLOOKUP($A225,未改造信息!$A$2:$AQ$1002,COLUMN(Z224)-4,0))</f>
        <v>35</v>
      </c>
      <c r="AA225" s="442" t="str">
        <f>IF($H225="已改造",VLOOKUP($A225+1000,改造信息!$A$2:$AQ$1002,COLUMN(AA224)-4,0),VLOOKUP($A225,未改造信息!$A$2:$AQ$1002,COLUMN(AA224)-4,0))</f>
        <v>中</v>
      </c>
      <c r="AB225" s="442" t="str">
        <f>IF($H225="已改造",VLOOKUP($A225+1000,改造信息!$A$2:$AQ$1002,COLUMN(AB224)-4,0),VLOOKUP($A225,未改造信息!$A$2:$AQ$1002,COLUMN(AB224)-4,0))</f>
        <v>[3,3,3]</v>
      </c>
      <c r="AC225" s="442">
        <f>IF($H225="已改造",VLOOKUP($A225+1000,改造信息!$A$2:$AQ$1002,COLUMN(AC224)-4,0),VLOOKUP($A225,未改造信息!$A$2:$AQ$1002,COLUMN(AC224)-4,0))</f>
        <v>9</v>
      </c>
      <c r="AD225" s="442">
        <f>IF($H225="已改造",VLOOKUP($A225+1000,改造信息!$A$2:$AQ$1002,COLUMN(AD224)-4,0),VLOOKUP($A225,未改造信息!$A$2:$AQ$1002,COLUMN(AD224)-4,0))</f>
        <v>3</v>
      </c>
      <c r="AE225" s="446" t="str">
        <f>IF($H225="已改造",VLOOKUP($A225+1000,改造信息!$A$2:$AQ$1002,COLUMN(AE224)-4,0),VLOOKUP($A225,未改造信息!$A$2:$AQ$1002,COLUMN(AE224)-4,0))</f>
        <v>J国20.3厘米连装炮</v>
      </c>
      <c r="AF225" s="445" t="s">
        <v>92</v>
      </c>
      <c r="AG225" s="445" t="s">
        <v>92</v>
      </c>
      <c r="AH225" s="442">
        <f>IF($H225="已改造",VLOOKUP($A225+1000,改造信息!$A$2:$AQ$1002,COLUMN(AH224)-6,0),VLOOKUP($A225,未改造信息!$A$2:$AQ$1002,COLUMN(AH224)-6,0))</f>
        <v>40</v>
      </c>
      <c r="AI225" s="442">
        <f>IF($H225="已改造",VLOOKUP($A225+1000,改造信息!$A$2:$AQ$1002,COLUMN(AI224)-6,0),VLOOKUP($A225,未改造信息!$A$2:$AQ$1002,COLUMN(AI224)-6,0))</f>
        <v>65</v>
      </c>
      <c r="AJ225" s="442">
        <f>IF($H225="已改造",VLOOKUP($A225+1000,改造信息!$A$2:$AQ$1002,COLUMN(AJ224)-6,0),VLOOKUP($A225,未改造信息!$A$2:$AQ$1002,COLUMN(AJ224)-6,0))</f>
        <v>1.28</v>
      </c>
      <c r="AK225" s="442">
        <f>IF($H225="已改造",VLOOKUP($A225+1000,改造信息!$A$2:$AQ$1002,COLUMN(AK224)-6,0),VLOOKUP($A225,未改造信息!$A$2:$AQ$1002,COLUMN(AK224)-6,0))</f>
        <v>2.4</v>
      </c>
      <c r="AL225" s="442">
        <f>IF($H225="已改造",VLOOKUP($A225+1000,改造信息!$A$2:$AQ$1002,COLUMN(AL224)-6,0),VLOOKUP($A225,未改造信息!$A$2:$AQ$1002,COLUMN(AL224)-6,0))</f>
        <v>0.75</v>
      </c>
      <c r="AM225" s="445" t="s">
        <v>92</v>
      </c>
      <c r="AN225" s="445" t="s">
        <v>92</v>
      </c>
      <c r="AO225" s="442">
        <f>IF($H225="已改造",VLOOKUP($A225+1000,改造信息!$A$2:$AQ$1002,COLUMN(AO224)-8,0),VLOOKUP($A225,未改造信息!$A$2:$AQ$1002,COLUMN(AO224)-8,0))</f>
        <v>30</v>
      </c>
      <c r="AP225" s="442">
        <f>IF($H225="已改造",VLOOKUP($A225+1000,改造信息!$A$2:$AQ$1002,COLUMN(AP224)-8,0),VLOOKUP($A225,未改造信息!$A$2:$AQ$1002,COLUMN(AP224)-8,0))</f>
        <v>40</v>
      </c>
      <c r="AQ225" s="442">
        <f>IF($H225="已改造",VLOOKUP($A225+1000,改造信息!$A$2:$AQ$1002,COLUMN(AQ224)-8,0),VLOOKUP($A225,未改造信息!$A$2:$AQ$1002,COLUMN(AQ224)-8,0))</f>
        <v>30</v>
      </c>
      <c r="AR225" s="442">
        <f>IF($H225="已改造",VLOOKUP($A225+1000,改造信息!$A$2:$AQ$1002,COLUMN(AR224)-8,0),VLOOKUP($A225,未改造信息!$A$2:$AQ$1002,COLUMN(AR224)-8,0))</f>
        <v>0</v>
      </c>
      <c r="AS225" s="442">
        <f>IF($H225="已改造",VLOOKUP($A225+1000,改造信息!$A$2:$AQ$1002,COLUMN(AS224)-8,0),VLOOKUP($A225,未改造信息!$A$2:$AQ$1002,COLUMN(AS224)-8,0))</f>
        <v>41</v>
      </c>
      <c r="AT225" s="442">
        <f>IF($H225="已改造",VLOOKUP($A225+1000,改造信息!$A$2:$AQ$1002,COLUMN(AT224)-8,0),VLOOKUP($A225,未改造信息!$A$2:$AQ$1002,COLUMN(AT224)-8,0))</f>
        <v>16</v>
      </c>
      <c r="AU225" s="442">
        <f>IF($H225="已改造",VLOOKUP($A225+1000,改造信息!$A$2:$AQ$1002,COLUMN(AU224)-8,0),VLOOKUP($A225,未改造信息!$A$2:$AQ$1002,COLUMN(AU224)-8,0))</f>
        <v>17</v>
      </c>
      <c r="AV225" s="442">
        <f>IF($H225="已改造",VLOOKUP($A225+1000,改造信息!$A$2:$AQ$1002,COLUMN(AV224)-8,0),VLOOKUP($A225,未改造信息!$A$2:$AQ$1002,COLUMN(AV224)-8,0))</f>
        <v>11</v>
      </c>
      <c r="AW225" s="445" t="s">
        <v>92</v>
      </c>
      <c r="AX225" s="445" t="s">
        <v>92</v>
      </c>
      <c r="AY225" s="442">
        <f>IF($H225="已改造",VLOOKUP($A225+1000,改造信息!$A$2:$AQ$1002,COLUMN(AY224)-10,0),VLOOKUP($A225,未改造信息!$A$2:$AQ$1002,COLUMN(AY224)-10,0))</f>
        <v>0</v>
      </c>
      <c r="AZ225" s="442">
        <f>IF($H225="已改造",VLOOKUP($A225+1000,改造信息!$A$2:$AQ$1002,COLUMN(AZ224)-10,0),VLOOKUP($A225,未改造信息!$A$2:$AQ$1002,COLUMN(AZ224)-10,0))</f>
        <v>0</v>
      </c>
      <c r="BA225" s="445" t="s">
        <v>92</v>
      </c>
      <c r="BB225" s="445" t="s">
        <v>92</v>
      </c>
      <c r="BC225" s="442" t="str">
        <f>IF($H225="尚未改造",VLOOKUP($A225,未改造信息!$A$2:$AQ$1002,COLUMN(BC224)-12,0),"0")</f>
        <v>0</v>
      </c>
      <c r="BD225" s="450">
        <f>VLOOKUP($A225,未改造信息!$A$2:$BA$1002,COLUMN(BD224)-12,0)</f>
        <v>0.0590277777777778</v>
      </c>
      <c r="BE225" s="442" t="s">
        <v>107</v>
      </c>
      <c r="BF225" s="445" t="s">
        <v>92</v>
      </c>
      <c r="BG225" s="445" t="s">
        <v>92</v>
      </c>
      <c r="BH225" s="442"/>
      <c r="BI225" s="450"/>
      <c r="BK225" s="442"/>
      <c r="BL225" s="450"/>
      <c r="BN225" s="442"/>
      <c r="BO225" s="450"/>
      <c r="BQ225" s="445" t="s">
        <v>92</v>
      </c>
      <c r="BR225" s="442"/>
      <c r="BS225" s="442"/>
      <c r="BT225" s="442"/>
      <c r="BU225" s="442"/>
      <c r="BV225" s="442"/>
    </row>
    <row r="226" spans="1:74">
      <c r="A226" s="442">
        <v>235</v>
      </c>
      <c r="B226" s="442" t="str">
        <f>IF($H226="已改造",VLOOKUP($A226+1000,改造信息!$A$2:$AQ$1002,COLUMN(B225),0),VLOOKUP($A226,未改造信息!$A$2:$AQ$1002,COLUMN(B225),0))</f>
        <v>J</v>
      </c>
      <c r="C226" s="442" t="str">
        <f>IF($H226="已改造",VLOOKUP($A226+1000,改造信息!$A$2:$AQ$1002,COLUMN(C225),0),VLOOKUP($A226,未改造信息!$A$2:$AQ$1002,COLUMN(C225),0))</f>
        <v>重巡洋舰</v>
      </c>
      <c r="D226" s="442">
        <f>IF($H226="已改造",VLOOKUP($A226+1000,改造信息!$A$2:$AQ$1002,COLUMN(D225),0),VLOOKUP($A226,未改造信息!$A$2:$AQ$1002,COLUMN(D225),0))</f>
        <v>4</v>
      </c>
      <c r="E226" s="442" t="str">
        <f>IF($H226="已改造",VLOOKUP($A226+1000,改造信息!$A$2:$AQ$1002,COLUMN(E225),0),VLOOKUP($A226,未改造信息!$A$2:$AQ$1002,COLUMN(E225),0))</f>
        <v>铃谷</v>
      </c>
      <c r="F226" s="442" t="str">
        <f>VLOOKUP(A226,未改造信息!$A$2:$F$1000,COLUMN(F225),0)</f>
        <v>未拥有</v>
      </c>
      <c r="H226" s="442" t="str">
        <f>IF(COUNTIF(改造信息!$A$2:$A$196,A226+1000),IF(VLOOKUP(A226+1000,改造信息!$A$2:$F$502,6,0)="已拥有","已改造","尚未改造"),"未开放改造")</f>
        <v>未开放改造</v>
      </c>
      <c r="I226" s="442" t="str">
        <f t="shared" si="3"/>
        <v>E1~E2 可建造</v>
      </c>
      <c r="J226" s="445" t="s">
        <v>92</v>
      </c>
      <c r="K226" s="442" t="str">
        <f>IF($H226="已改造",VLOOKUP($A226+1000,改造信息!$A$2:$AQ$1002,COLUMN(K225)-4,0),VLOOKUP($A226,未改造信息!$A$2:$AQ$1002,COLUMN(K225)-4,0))</f>
        <v>护卫舰</v>
      </c>
      <c r="L226" s="442" t="str">
        <f>IF($H226="已改造",VLOOKUP($A226+1000,改造信息!$A$2:$AQ$1002,COLUMN(L225)-4,0),VLOOKUP($A226,未改造信息!$A$2:$AQ$1002,COLUMN(L225)-4,0))</f>
        <v>中型舰</v>
      </c>
      <c r="M226" s="442">
        <f>IF($H226="已改造",VLOOKUP($A226+1000,改造信息!$A$2:$AQ$1002,COLUMN(M225)-4,0),VLOOKUP($A226,未改造信息!$A$2:$AQ$1002,COLUMN(M225)-4,0))</f>
        <v>2</v>
      </c>
      <c r="N226" s="442">
        <f>IF($H226="已改造",VLOOKUP($A226+1000,改造信息!$A$2:$AQ$1002,COLUMN(N225)-4,0),VLOOKUP($A226,未改造信息!$A$2:$AQ$1002,COLUMN(N225)-4,0))</f>
        <v>2</v>
      </c>
      <c r="O226" s="442">
        <f>IF($H226="已改造",VLOOKUP($A226+1000,改造信息!$A$2:$AQ$1002,COLUMN(O225)-4,0),VLOOKUP($A226,未改造信息!$A$2:$AQ$1002,COLUMN(O225)-4,0))</f>
        <v>42</v>
      </c>
      <c r="P226" s="442">
        <f>IF($H226="已改造",VLOOKUP($A226+1000,改造信息!$A$2:$AQ$1002,COLUMN(P225)-4,0),VLOOKUP($A226,未改造信息!$A$2:$AQ$1002,COLUMN(P225)-4,0))</f>
        <v>2</v>
      </c>
      <c r="Q226" s="442">
        <f>IF($H226="已改造",VLOOKUP($A226+1000,改造信息!$A$2:$AQ$1002,COLUMN(Q225)-4,0),VLOOKUP($A226,未改造信息!$A$2:$AQ$1002,COLUMN(Q225)-4,0))</f>
        <v>61</v>
      </c>
      <c r="R226" s="442">
        <f>IF($H226="已改造",VLOOKUP($A226+1000,改造信息!$A$2:$AQ$1002,COLUMN(R225)-4,0),VLOOKUP($A226,未改造信息!$A$2:$AQ$1002,COLUMN(R225)-4,0))</f>
        <v>48</v>
      </c>
      <c r="S226" s="442">
        <f>IF($H226="已改造",VLOOKUP($A226+1000,改造信息!$A$2:$AQ$1002,COLUMN(S225)-4,0),VLOOKUP($A226,未改造信息!$A$2:$AQ$1002,COLUMN(S225)-4,0))</f>
        <v>60</v>
      </c>
      <c r="T226" s="442">
        <f>IF($H226="已改造",VLOOKUP($A226+1000,改造信息!$A$2:$AQ$1002,COLUMN(T225)-4,0),VLOOKUP($A226,未改造信息!$A$2:$AQ$1002,COLUMN(T225)-4,0))</f>
        <v>52</v>
      </c>
      <c r="U226" s="442">
        <f>IF($H226="已改造",VLOOKUP($A226+1000,改造信息!$A$2:$AQ$1002,COLUMN(U225)-4,0),VLOOKUP($A226,未改造信息!$A$2:$AQ$1002,COLUMN(U225)-4,0))</f>
        <v>0</v>
      </c>
      <c r="V226" s="442">
        <f>IF($H226="已改造",VLOOKUP($A226+1000,改造信息!$A$2:$AQ$1002,COLUMN(V225)-4,0),VLOOKUP($A226,未改造信息!$A$2:$AQ$1002,COLUMN(V225)-4,0))</f>
        <v>51</v>
      </c>
      <c r="W226" s="442">
        <f>IF($H226="已改造",VLOOKUP($A226+1000,改造信息!$A$2:$AQ$1002,COLUMN(W225)-4,0),VLOOKUP($A226,未改造信息!$A$2:$AQ$1002,COLUMN(W225)-4,0))</f>
        <v>79</v>
      </c>
      <c r="X226" s="442">
        <f>IF($H226="已改造",VLOOKUP($A226+1000,改造信息!$A$2:$AQ$1002,COLUMN(X225)-4,0),VLOOKUP($A226,未改造信息!$A$2:$AQ$1002,COLUMN(X225)-4,0))</f>
        <v>92</v>
      </c>
      <c r="Y226" s="442">
        <f>IF($H226="已改造",VLOOKUP($A226+1000,改造信息!$A$2:$AQ$1002,COLUMN(Y225)-4,0),VLOOKUP($A226,未改造信息!$A$2:$AQ$1002,COLUMN(Y225)-4,0))</f>
        <v>5</v>
      </c>
      <c r="Z226" s="442">
        <f>IF($H226="已改造",VLOOKUP($A226+1000,改造信息!$A$2:$AQ$1002,COLUMN(Z225)-4,0),VLOOKUP($A226,未改造信息!$A$2:$AQ$1002,COLUMN(Z225)-4,0))</f>
        <v>35</v>
      </c>
      <c r="AA226" s="442" t="str">
        <f>IF($H226="已改造",VLOOKUP($A226+1000,改造信息!$A$2:$AQ$1002,COLUMN(AA225)-4,0),VLOOKUP($A226,未改造信息!$A$2:$AQ$1002,COLUMN(AA225)-4,0))</f>
        <v>中</v>
      </c>
      <c r="AB226" s="442" t="str">
        <f>IF($H226="已改造",VLOOKUP($A226+1000,改造信息!$A$2:$AQ$1002,COLUMN(AB225)-4,0),VLOOKUP($A226,未改造信息!$A$2:$AQ$1002,COLUMN(AB225)-4,0))</f>
        <v>[3,3,3]</v>
      </c>
      <c r="AC226" s="442">
        <f>IF($H226="已改造",VLOOKUP($A226+1000,改造信息!$A$2:$AQ$1002,COLUMN(AC225)-4,0),VLOOKUP($A226,未改造信息!$A$2:$AQ$1002,COLUMN(AC225)-4,0))</f>
        <v>9</v>
      </c>
      <c r="AD226" s="442">
        <f>IF($H226="已改造",VLOOKUP($A226+1000,改造信息!$A$2:$AQ$1002,COLUMN(AD225)-4,0),VLOOKUP($A226,未改造信息!$A$2:$AQ$1002,COLUMN(AD225)-4,0))</f>
        <v>3</v>
      </c>
      <c r="AE226" s="446" t="str">
        <f>IF($H226="已改造",VLOOKUP($A226+1000,改造信息!$A$2:$AQ$1002,COLUMN(AE225)-4,0),VLOOKUP($A226,未改造信息!$A$2:$AQ$1002,COLUMN(AE225)-4,0))</f>
        <v>J国20.3厘米连装炮</v>
      </c>
      <c r="AF226" s="445" t="s">
        <v>92</v>
      </c>
      <c r="AG226" s="445" t="s">
        <v>92</v>
      </c>
      <c r="AH226" s="442">
        <f>IF($H226="已改造",VLOOKUP($A226+1000,改造信息!$A$2:$AQ$1002,COLUMN(AH225)-6,0),VLOOKUP($A226,未改造信息!$A$2:$AQ$1002,COLUMN(AH225)-6,0))</f>
        <v>40</v>
      </c>
      <c r="AI226" s="442">
        <f>IF($H226="已改造",VLOOKUP($A226+1000,改造信息!$A$2:$AQ$1002,COLUMN(AI225)-6,0),VLOOKUP($A226,未改造信息!$A$2:$AQ$1002,COLUMN(AI225)-6,0))</f>
        <v>65</v>
      </c>
      <c r="AJ226" s="442">
        <f>IF($H226="已改造",VLOOKUP($A226+1000,改造信息!$A$2:$AQ$1002,COLUMN(AJ225)-6,0),VLOOKUP($A226,未改造信息!$A$2:$AQ$1002,COLUMN(AJ225)-6,0))</f>
        <v>1.28</v>
      </c>
      <c r="AK226" s="442">
        <f>IF($H226="已改造",VLOOKUP($A226+1000,改造信息!$A$2:$AQ$1002,COLUMN(AK225)-6,0),VLOOKUP($A226,未改造信息!$A$2:$AQ$1002,COLUMN(AK225)-6,0))</f>
        <v>2.4</v>
      </c>
      <c r="AL226" s="442">
        <f>IF($H226="已改造",VLOOKUP($A226+1000,改造信息!$A$2:$AQ$1002,COLUMN(AL225)-6,0),VLOOKUP($A226,未改造信息!$A$2:$AQ$1002,COLUMN(AL225)-6,0))</f>
        <v>0.75</v>
      </c>
      <c r="AM226" s="445" t="s">
        <v>92</v>
      </c>
      <c r="AN226" s="445" t="s">
        <v>92</v>
      </c>
      <c r="AO226" s="442">
        <f>IF($H226="已改造",VLOOKUP($A226+1000,改造信息!$A$2:$AQ$1002,COLUMN(AO225)-8,0),VLOOKUP($A226,未改造信息!$A$2:$AQ$1002,COLUMN(AO225)-8,0))</f>
        <v>30</v>
      </c>
      <c r="AP226" s="442">
        <f>IF($H226="已改造",VLOOKUP($A226+1000,改造信息!$A$2:$AQ$1002,COLUMN(AP225)-8,0),VLOOKUP($A226,未改造信息!$A$2:$AQ$1002,COLUMN(AP225)-8,0))</f>
        <v>40</v>
      </c>
      <c r="AQ226" s="442">
        <f>IF($H226="已改造",VLOOKUP($A226+1000,改造信息!$A$2:$AQ$1002,COLUMN(AQ225)-8,0),VLOOKUP($A226,未改造信息!$A$2:$AQ$1002,COLUMN(AQ225)-8,0))</f>
        <v>30</v>
      </c>
      <c r="AR226" s="442">
        <f>IF($H226="已改造",VLOOKUP($A226+1000,改造信息!$A$2:$AQ$1002,COLUMN(AR225)-8,0),VLOOKUP($A226,未改造信息!$A$2:$AQ$1002,COLUMN(AR225)-8,0))</f>
        <v>0</v>
      </c>
      <c r="AS226" s="442">
        <f>IF($H226="已改造",VLOOKUP($A226+1000,改造信息!$A$2:$AQ$1002,COLUMN(AS225)-8,0),VLOOKUP($A226,未改造信息!$A$2:$AQ$1002,COLUMN(AS225)-8,0))</f>
        <v>41</v>
      </c>
      <c r="AT226" s="442">
        <f>IF($H226="已改造",VLOOKUP($A226+1000,改造信息!$A$2:$AQ$1002,COLUMN(AT225)-8,0),VLOOKUP($A226,未改造信息!$A$2:$AQ$1002,COLUMN(AT225)-8,0))</f>
        <v>16</v>
      </c>
      <c r="AU226" s="442">
        <f>IF($H226="已改造",VLOOKUP($A226+1000,改造信息!$A$2:$AQ$1002,COLUMN(AU225)-8,0),VLOOKUP($A226,未改造信息!$A$2:$AQ$1002,COLUMN(AU225)-8,0))</f>
        <v>17</v>
      </c>
      <c r="AV226" s="442">
        <f>IF($H226="已改造",VLOOKUP($A226+1000,改造信息!$A$2:$AQ$1002,COLUMN(AV225)-8,0),VLOOKUP($A226,未改造信息!$A$2:$AQ$1002,COLUMN(AV225)-8,0))</f>
        <v>11</v>
      </c>
      <c r="AW226" s="445" t="s">
        <v>92</v>
      </c>
      <c r="AX226" s="445" t="s">
        <v>92</v>
      </c>
      <c r="AY226" s="442">
        <f>IF($H226="已改造",VLOOKUP($A226+1000,改造信息!$A$2:$AQ$1002,COLUMN(AY225)-10,0),VLOOKUP($A226,未改造信息!$A$2:$AQ$1002,COLUMN(AY225)-10,0))</f>
        <v>0</v>
      </c>
      <c r="AZ226" s="442">
        <f>IF($H226="已改造",VLOOKUP($A226+1000,改造信息!$A$2:$AQ$1002,COLUMN(AZ225)-10,0),VLOOKUP($A226,未改造信息!$A$2:$AQ$1002,COLUMN(AZ225)-10,0))</f>
        <v>0</v>
      </c>
      <c r="BA226" s="445" t="s">
        <v>92</v>
      </c>
      <c r="BB226" s="445" t="s">
        <v>92</v>
      </c>
      <c r="BC226" s="442" t="str">
        <f>IF($H226="尚未改造",VLOOKUP($A226,未改造信息!$A$2:$AQ$1002,COLUMN(BC225)-12,0),"0")</f>
        <v>0</v>
      </c>
      <c r="BD226" s="450">
        <f>VLOOKUP($A226,未改造信息!$A$2:$BA$1002,COLUMN(BD225)-12,0)</f>
        <v>0.0590277777777778</v>
      </c>
      <c r="BE226" s="442" t="s">
        <v>102</v>
      </c>
      <c r="BF226" s="445" t="s">
        <v>92</v>
      </c>
      <c r="BG226" s="445" t="s">
        <v>92</v>
      </c>
      <c r="BH226" s="442"/>
      <c r="BI226" s="450"/>
      <c r="BK226" s="442"/>
      <c r="BL226" s="450"/>
      <c r="BN226" s="442"/>
      <c r="BO226" s="450"/>
      <c r="BQ226" s="445" t="s">
        <v>92</v>
      </c>
      <c r="BR226" s="442"/>
      <c r="BS226" s="442"/>
      <c r="BT226" s="442"/>
      <c r="BU226" s="442"/>
      <c r="BV226" s="442"/>
    </row>
    <row r="227" spans="1:74">
      <c r="A227" s="442">
        <v>236</v>
      </c>
      <c r="B227" s="442" t="str">
        <f>IF($H227="已改造",VLOOKUP($A227+1000,改造信息!$A$2:$AQ$1002,COLUMN(B226),0),VLOOKUP($A227,未改造信息!$A$2:$AQ$1002,COLUMN(B226),0))</f>
        <v>J</v>
      </c>
      <c r="C227" s="442" t="str">
        <f>IF($H227="已改造",VLOOKUP($A227+1000,改造信息!$A$2:$AQ$1002,COLUMN(C226),0),VLOOKUP($A227,未改造信息!$A$2:$AQ$1002,COLUMN(C226),0))</f>
        <v>重巡洋舰</v>
      </c>
      <c r="D227" s="442">
        <f>IF($H227="已改造",VLOOKUP($A227+1000,改造信息!$A$2:$AQ$1002,COLUMN(D226),0),VLOOKUP($A227,未改造信息!$A$2:$AQ$1002,COLUMN(D226),0))</f>
        <v>4</v>
      </c>
      <c r="E227" s="442" t="str">
        <f>IF($H227="已改造",VLOOKUP($A227+1000,改造信息!$A$2:$AQ$1002,COLUMN(E226),0),VLOOKUP($A227,未改造信息!$A$2:$AQ$1002,COLUMN(E226),0))</f>
        <v>熊野</v>
      </c>
      <c r="F227" s="442" t="str">
        <f>VLOOKUP(A227,未改造信息!$A$2:$F$1000,COLUMN(F226),0)</f>
        <v>未拥有</v>
      </c>
      <c r="H227" s="442" t="str">
        <f>IF(COUNTIF(改造信息!$A$2:$A$196,A227+1000),IF(VLOOKUP(A227+1000,改造信息!$A$2:$F$502,6,0)="已拥有","已改造","尚未改造"),"未开放改造")</f>
        <v>未开放改造</v>
      </c>
      <c r="I227" s="442" t="str">
        <f t="shared" si="3"/>
        <v>E1~E2 可建造</v>
      </c>
      <c r="J227" s="445" t="s">
        <v>92</v>
      </c>
      <c r="K227" s="442" t="str">
        <f>IF($H227="已改造",VLOOKUP($A227+1000,改造信息!$A$2:$AQ$1002,COLUMN(K226)-4,0),VLOOKUP($A227,未改造信息!$A$2:$AQ$1002,COLUMN(K226)-4,0))</f>
        <v>护卫舰</v>
      </c>
      <c r="L227" s="442" t="str">
        <f>IF($H227="已改造",VLOOKUP($A227+1000,改造信息!$A$2:$AQ$1002,COLUMN(L226)-4,0),VLOOKUP($A227,未改造信息!$A$2:$AQ$1002,COLUMN(L226)-4,0))</f>
        <v>中型舰</v>
      </c>
      <c r="M227" s="442">
        <f>IF($H227="已改造",VLOOKUP($A227+1000,改造信息!$A$2:$AQ$1002,COLUMN(M226)-4,0),VLOOKUP($A227,未改造信息!$A$2:$AQ$1002,COLUMN(M226)-4,0))</f>
        <v>2</v>
      </c>
      <c r="N227" s="442">
        <f>IF($H227="已改造",VLOOKUP($A227+1000,改造信息!$A$2:$AQ$1002,COLUMN(N226)-4,0),VLOOKUP($A227,未改造信息!$A$2:$AQ$1002,COLUMN(N226)-4,0))</f>
        <v>2</v>
      </c>
      <c r="O227" s="442">
        <f>IF($H227="已改造",VLOOKUP($A227+1000,改造信息!$A$2:$AQ$1002,COLUMN(O226)-4,0),VLOOKUP($A227,未改造信息!$A$2:$AQ$1002,COLUMN(O226)-4,0))</f>
        <v>42</v>
      </c>
      <c r="P227" s="442">
        <f>IF($H227="已改造",VLOOKUP($A227+1000,改造信息!$A$2:$AQ$1002,COLUMN(P226)-4,0),VLOOKUP($A227,未改造信息!$A$2:$AQ$1002,COLUMN(P226)-4,0))</f>
        <v>2</v>
      </c>
      <c r="Q227" s="442">
        <f>IF($H227="已改造",VLOOKUP($A227+1000,改造信息!$A$2:$AQ$1002,COLUMN(Q226)-4,0),VLOOKUP($A227,未改造信息!$A$2:$AQ$1002,COLUMN(Q226)-4,0))</f>
        <v>61</v>
      </c>
      <c r="R227" s="442">
        <f>IF($H227="已改造",VLOOKUP($A227+1000,改造信息!$A$2:$AQ$1002,COLUMN(R226)-4,0),VLOOKUP($A227,未改造信息!$A$2:$AQ$1002,COLUMN(R226)-4,0))</f>
        <v>48</v>
      </c>
      <c r="S227" s="442">
        <f>IF($H227="已改造",VLOOKUP($A227+1000,改造信息!$A$2:$AQ$1002,COLUMN(S226)-4,0),VLOOKUP($A227,未改造信息!$A$2:$AQ$1002,COLUMN(S226)-4,0))</f>
        <v>60</v>
      </c>
      <c r="T227" s="442">
        <f>IF($H227="已改造",VLOOKUP($A227+1000,改造信息!$A$2:$AQ$1002,COLUMN(T226)-4,0),VLOOKUP($A227,未改造信息!$A$2:$AQ$1002,COLUMN(T226)-4,0))</f>
        <v>52</v>
      </c>
      <c r="U227" s="442">
        <f>IF($H227="已改造",VLOOKUP($A227+1000,改造信息!$A$2:$AQ$1002,COLUMN(U226)-4,0),VLOOKUP($A227,未改造信息!$A$2:$AQ$1002,COLUMN(U226)-4,0))</f>
        <v>0</v>
      </c>
      <c r="V227" s="442">
        <f>IF($H227="已改造",VLOOKUP($A227+1000,改造信息!$A$2:$AQ$1002,COLUMN(V226)-4,0),VLOOKUP($A227,未改造信息!$A$2:$AQ$1002,COLUMN(V226)-4,0))</f>
        <v>51</v>
      </c>
      <c r="W227" s="442">
        <f>IF($H227="已改造",VLOOKUP($A227+1000,改造信息!$A$2:$AQ$1002,COLUMN(W226)-4,0),VLOOKUP($A227,未改造信息!$A$2:$AQ$1002,COLUMN(W226)-4,0))</f>
        <v>79</v>
      </c>
      <c r="X227" s="442">
        <f>IF($H227="已改造",VLOOKUP($A227+1000,改造信息!$A$2:$AQ$1002,COLUMN(X226)-4,0),VLOOKUP($A227,未改造信息!$A$2:$AQ$1002,COLUMN(X226)-4,0))</f>
        <v>92</v>
      </c>
      <c r="Y227" s="442">
        <f>IF($H227="已改造",VLOOKUP($A227+1000,改造信息!$A$2:$AQ$1002,COLUMN(Y226)-4,0),VLOOKUP($A227,未改造信息!$A$2:$AQ$1002,COLUMN(Y226)-4,0))</f>
        <v>5</v>
      </c>
      <c r="Z227" s="442">
        <f>IF($H227="已改造",VLOOKUP($A227+1000,改造信息!$A$2:$AQ$1002,COLUMN(Z226)-4,0),VLOOKUP($A227,未改造信息!$A$2:$AQ$1002,COLUMN(Z226)-4,0))</f>
        <v>35</v>
      </c>
      <c r="AA227" s="442" t="str">
        <f>IF($H227="已改造",VLOOKUP($A227+1000,改造信息!$A$2:$AQ$1002,COLUMN(AA226)-4,0),VLOOKUP($A227,未改造信息!$A$2:$AQ$1002,COLUMN(AA226)-4,0))</f>
        <v>中</v>
      </c>
      <c r="AB227" s="442" t="str">
        <f>IF($H227="已改造",VLOOKUP($A227+1000,改造信息!$A$2:$AQ$1002,COLUMN(AB226)-4,0),VLOOKUP($A227,未改造信息!$A$2:$AQ$1002,COLUMN(AB226)-4,0))</f>
        <v>[3,3,3]</v>
      </c>
      <c r="AC227" s="442">
        <f>IF($H227="已改造",VLOOKUP($A227+1000,改造信息!$A$2:$AQ$1002,COLUMN(AC226)-4,0),VLOOKUP($A227,未改造信息!$A$2:$AQ$1002,COLUMN(AC226)-4,0))</f>
        <v>9</v>
      </c>
      <c r="AD227" s="442">
        <f>IF($H227="已改造",VLOOKUP($A227+1000,改造信息!$A$2:$AQ$1002,COLUMN(AD226)-4,0),VLOOKUP($A227,未改造信息!$A$2:$AQ$1002,COLUMN(AD226)-4,0))</f>
        <v>3</v>
      </c>
      <c r="AE227" s="446" t="str">
        <f>IF($H227="已改造",VLOOKUP($A227+1000,改造信息!$A$2:$AQ$1002,COLUMN(AE226)-4,0),VLOOKUP($A227,未改造信息!$A$2:$AQ$1002,COLUMN(AE226)-4,0))</f>
        <v>J国20.3厘米连装炮</v>
      </c>
      <c r="AF227" s="445" t="s">
        <v>92</v>
      </c>
      <c r="AG227" s="445" t="s">
        <v>92</v>
      </c>
      <c r="AH227" s="442">
        <f>IF($H227="已改造",VLOOKUP($A227+1000,改造信息!$A$2:$AQ$1002,COLUMN(AH226)-6,0),VLOOKUP($A227,未改造信息!$A$2:$AQ$1002,COLUMN(AH226)-6,0))</f>
        <v>40</v>
      </c>
      <c r="AI227" s="442">
        <f>IF($H227="已改造",VLOOKUP($A227+1000,改造信息!$A$2:$AQ$1002,COLUMN(AI226)-6,0),VLOOKUP($A227,未改造信息!$A$2:$AQ$1002,COLUMN(AI226)-6,0))</f>
        <v>65</v>
      </c>
      <c r="AJ227" s="442">
        <f>IF($H227="已改造",VLOOKUP($A227+1000,改造信息!$A$2:$AQ$1002,COLUMN(AJ226)-6,0),VLOOKUP($A227,未改造信息!$A$2:$AQ$1002,COLUMN(AJ226)-6,0))</f>
        <v>1.28</v>
      </c>
      <c r="AK227" s="442">
        <f>IF($H227="已改造",VLOOKUP($A227+1000,改造信息!$A$2:$AQ$1002,COLUMN(AK226)-6,0),VLOOKUP($A227,未改造信息!$A$2:$AQ$1002,COLUMN(AK226)-6,0))</f>
        <v>2.4</v>
      </c>
      <c r="AL227" s="442">
        <f>IF($H227="已改造",VLOOKUP($A227+1000,改造信息!$A$2:$AQ$1002,COLUMN(AL226)-6,0),VLOOKUP($A227,未改造信息!$A$2:$AQ$1002,COLUMN(AL226)-6,0))</f>
        <v>0.75</v>
      </c>
      <c r="AM227" s="445" t="s">
        <v>92</v>
      </c>
      <c r="AN227" s="445" t="s">
        <v>92</v>
      </c>
      <c r="AO227" s="442">
        <f>IF($H227="已改造",VLOOKUP($A227+1000,改造信息!$A$2:$AQ$1002,COLUMN(AO226)-8,0),VLOOKUP($A227,未改造信息!$A$2:$AQ$1002,COLUMN(AO226)-8,0))</f>
        <v>30</v>
      </c>
      <c r="AP227" s="442">
        <f>IF($H227="已改造",VLOOKUP($A227+1000,改造信息!$A$2:$AQ$1002,COLUMN(AP226)-8,0),VLOOKUP($A227,未改造信息!$A$2:$AQ$1002,COLUMN(AP226)-8,0))</f>
        <v>40</v>
      </c>
      <c r="AQ227" s="442">
        <f>IF($H227="已改造",VLOOKUP($A227+1000,改造信息!$A$2:$AQ$1002,COLUMN(AQ226)-8,0),VLOOKUP($A227,未改造信息!$A$2:$AQ$1002,COLUMN(AQ226)-8,0))</f>
        <v>30</v>
      </c>
      <c r="AR227" s="442">
        <f>IF($H227="已改造",VLOOKUP($A227+1000,改造信息!$A$2:$AQ$1002,COLUMN(AR226)-8,0),VLOOKUP($A227,未改造信息!$A$2:$AQ$1002,COLUMN(AR226)-8,0))</f>
        <v>0</v>
      </c>
      <c r="AS227" s="442">
        <f>IF($H227="已改造",VLOOKUP($A227+1000,改造信息!$A$2:$AQ$1002,COLUMN(AS226)-8,0),VLOOKUP($A227,未改造信息!$A$2:$AQ$1002,COLUMN(AS226)-8,0))</f>
        <v>41</v>
      </c>
      <c r="AT227" s="442">
        <f>IF($H227="已改造",VLOOKUP($A227+1000,改造信息!$A$2:$AQ$1002,COLUMN(AT226)-8,0),VLOOKUP($A227,未改造信息!$A$2:$AQ$1002,COLUMN(AT226)-8,0))</f>
        <v>16</v>
      </c>
      <c r="AU227" s="442">
        <f>IF($H227="已改造",VLOOKUP($A227+1000,改造信息!$A$2:$AQ$1002,COLUMN(AU226)-8,0),VLOOKUP($A227,未改造信息!$A$2:$AQ$1002,COLUMN(AU226)-8,0))</f>
        <v>17</v>
      </c>
      <c r="AV227" s="442">
        <f>IF($H227="已改造",VLOOKUP($A227+1000,改造信息!$A$2:$AQ$1002,COLUMN(AV226)-8,0),VLOOKUP($A227,未改造信息!$A$2:$AQ$1002,COLUMN(AV226)-8,0))</f>
        <v>11</v>
      </c>
      <c r="AW227" s="445" t="s">
        <v>92</v>
      </c>
      <c r="AX227" s="445" t="s">
        <v>92</v>
      </c>
      <c r="AY227" s="442">
        <f>IF($H227="已改造",VLOOKUP($A227+1000,改造信息!$A$2:$AQ$1002,COLUMN(AY226)-10,0),VLOOKUP($A227,未改造信息!$A$2:$AQ$1002,COLUMN(AY226)-10,0))</f>
        <v>0</v>
      </c>
      <c r="AZ227" s="442">
        <f>IF($H227="已改造",VLOOKUP($A227+1000,改造信息!$A$2:$AQ$1002,COLUMN(AZ226)-10,0),VLOOKUP($A227,未改造信息!$A$2:$AQ$1002,COLUMN(AZ226)-10,0))</f>
        <v>0</v>
      </c>
      <c r="BA227" s="445" t="s">
        <v>92</v>
      </c>
      <c r="BB227" s="445" t="s">
        <v>92</v>
      </c>
      <c r="BC227" s="442" t="str">
        <f>IF($H227="尚未改造",VLOOKUP($A227,未改造信息!$A$2:$AQ$1002,COLUMN(BC226)-12,0),"0")</f>
        <v>0</v>
      </c>
      <c r="BD227" s="450">
        <f>VLOOKUP($A227,未改造信息!$A$2:$BA$1002,COLUMN(BD226)-12,0)</f>
        <v>0.0590277777777778</v>
      </c>
      <c r="BE227" s="442" t="s">
        <v>102</v>
      </c>
      <c r="BF227" s="445" t="s">
        <v>92</v>
      </c>
      <c r="BG227" s="445" t="s">
        <v>92</v>
      </c>
      <c r="BH227" s="442"/>
      <c r="BI227" s="450"/>
      <c r="BK227" s="442"/>
      <c r="BL227" s="450"/>
      <c r="BN227" s="442"/>
      <c r="BO227" s="450"/>
      <c r="BQ227" s="445" t="s">
        <v>92</v>
      </c>
      <c r="BR227" s="442"/>
      <c r="BS227" s="442"/>
      <c r="BT227" s="442"/>
      <c r="BU227" s="442"/>
      <c r="BV227" s="442"/>
    </row>
    <row r="228" spans="1:74">
      <c r="A228" s="442">
        <v>237</v>
      </c>
      <c r="B228" s="442" t="str">
        <f>IF($H228="已改造",VLOOKUP($A228+1000,改造信息!$A$2:$AQ$1002,COLUMN(B227),0),VLOOKUP($A228,未改造信息!$A$2:$AQ$1002,COLUMN(B227),0))</f>
        <v>E</v>
      </c>
      <c r="C228" s="442" t="str">
        <f>IF($H228="已改造",VLOOKUP($A228+1000,改造信息!$A$2:$AQ$1002,COLUMN(C227),0),VLOOKUP($A228,未改造信息!$A$2:$AQ$1002,COLUMN(C227),0))</f>
        <v>重巡洋舰</v>
      </c>
      <c r="D228" s="442">
        <f>IF($H228="已改造",VLOOKUP($A228+1000,改造信息!$A$2:$AQ$1002,COLUMN(D227),0),VLOOKUP($A228,未改造信息!$A$2:$AQ$1002,COLUMN(D227),0))</f>
        <v>3</v>
      </c>
      <c r="E228" s="442" t="str">
        <f>IF($H228="已改造",VLOOKUP($A228+1000,改造信息!$A$2:$AQ$1002,COLUMN(E227),0),VLOOKUP($A228,未改造信息!$A$2:$AQ$1002,COLUMN(E227),0))</f>
        <v>萨福克</v>
      </c>
      <c r="F228" s="442" t="str">
        <f>VLOOKUP(A228,未改造信息!$A$2:$F$1000,COLUMN(F227),0)</f>
        <v>未拥有</v>
      </c>
      <c r="H228" s="442" t="str">
        <f>IF(COUNTIF(改造信息!$A$2:$A$196,A228+1000),IF(VLOOKUP(A228+1000,改造信息!$A$2:$F$502,6,0)="已拥有","已改造","尚未改造"),"未开放改造")</f>
        <v>未开放改造</v>
      </c>
      <c r="I228" s="442" t="str">
        <f t="shared" si="3"/>
        <v>E3~E4 打捞可获取</v>
      </c>
      <c r="J228" s="445" t="s">
        <v>92</v>
      </c>
      <c r="K228" s="442" t="str">
        <f>IF($H228="已改造",VLOOKUP($A228+1000,改造信息!$A$2:$AQ$1002,COLUMN(K227)-4,0),VLOOKUP($A228,未改造信息!$A$2:$AQ$1002,COLUMN(K227)-4,0))</f>
        <v>护卫舰</v>
      </c>
      <c r="L228" s="442" t="str">
        <f>IF($H228="已改造",VLOOKUP($A228+1000,改造信息!$A$2:$AQ$1002,COLUMN(L227)-4,0),VLOOKUP($A228,未改造信息!$A$2:$AQ$1002,COLUMN(L227)-4,0))</f>
        <v>中型舰</v>
      </c>
      <c r="M228" s="442">
        <f>IF($H228="已改造",VLOOKUP($A228+1000,改造信息!$A$2:$AQ$1002,COLUMN(M227)-4,0),VLOOKUP($A228,未改造信息!$A$2:$AQ$1002,COLUMN(M227)-4,0))</f>
        <v>2</v>
      </c>
      <c r="N228" s="442">
        <f>IF($H228="已改造",VLOOKUP($A228+1000,改造信息!$A$2:$AQ$1002,COLUMN(N227)-4,0),VLOOKUP($A228,未改造信息!$A$2:$AQ$1002,COLUMN(N227)-4,0))</f>
        <v>2</v>
      </c>
      <c r="O228" s="442">
        <f>IF($H228="已改造",VLOOKUP($A228+1000,改造信息!$A$2:$AQ$1002,COLUMN(O227)-4,0),VLOOKUP($A228,未改造信息!$A$2:$AQ$1002,COLUMN(O227)-4,0))</f>
        <v>49</v>
      </c>
      <c r="P228" s="442">
        <f>IF($H228="已改造",VLOOKUP($A228+1000,改造信息!$A$2:$AQ$1002,COLUMN(P227)-4,0),VLOOKUP($A228,未改造信息!$A$2:$AQ$1002,COLUMN(P227)-4,0))</f>
        <v>-1</v>
      </c>
      <c r="Q228" s="442">
        <f>IF($H228="已改造",VLOOKUP($A228+1000,改造信息!$A$2:$AQ$1002,COLUMN(Q227)-4,0),VLOOKUP($A228,未改造信息!$A$2:$AQ$1002,COLUMN(Q227)-4,0))</f>
        <v>54</v>
      </c>
      <c r="R228" s="442">
        <f>IF($H228="已改造",VLOOKUP($A228+1000,改造信息!$A$2:$AQ$1002,COLUMN(R227)-4,0),VLOOKUP($A228,未改造信息!$A$2:$AQ$1002,COLUMN(R227)-4,0))</f>
        <v>41</v>
      </c>
      <c r="S228" s="442">
        <f>IF($H228="已改造",VLOOKUP($A228+1000,改造信息!$A$2:$AQ$1002,COLUMN(S227)-4,0),VLOOKUP($A228,未改造信息!$A$2:$AQ$1002,COLUMN(S227)-4,0))</f>
        <v>45</v>
      </c>
      <c r="T228" s="442">
        <f>IF($H228="已改造",VLOOKUP($A228+1000,改造信息!$A$2:$AQ$1002,COLUMN(T227)-4,0),VLOOKUP($A228,未改造信息!$A$2:$AQ$1002,COLUMN(T227)-4,0))</f>
        <v>66</v>
      </c>
      <c r="U228" s="442">
        <f>IF($H228="已改造",VLOOKUP($A228+1000,改造信息!$A$2:$AQ$1002,COLUMN(U227)-4,0),VLOOKUP($A228,未改造信息!$A$2:$AQ$1002,COLUMN(U227)-4,0))</f>
        <v>0</v>
      </c>
      <c r="V228" s="442">
        <f>IF($H228="已改造",VLOOKUP($A228+1000,改造信息!$A$2:$AQ$1002,COLUMN(V227)-4,0),VLOOKUP($A228,未改造信息!$A$2:$AQ$1002,COLUMN(V227)-4,0))</f>
        <v>51</v>
      </c>
      <c r="W228" s="442">
        <f>IF($H228="已改造",VLOOKUP($A228+1000,改造信息!$A$2:$AQ$1002,COLUMN(W227)-4,0),VLOOKUP($A228,未改造信息!$A$2:$AQ$1002,COLUMN(W227)-4,0))</f>
        <v>74</v>
      </c>
      <c r="X228" s="442">
        <f>IF($H228="已改造",VLOOKUP($A228+1000,改造信息!$A$2:$AQ$1002,COLUMN(X227)-4,0),VLOOKUP($A228,未改造信息!$A$2:$AQ$1002,COLUMN(X227)-4,0))</f>
        <v>91</v>
      </c>
      <c r="Y228" s="442">
        <f>IF($H228="已改造",VLOOKUP($A228+1000,改造信息!$A$2:$AQ$1002,COLUMN(Y227)-4,0),VLOOKUP($A228,未改造信息!$A$2:$AQ$1002,COLUMN(Y227)-4,0))</f>
        <v>15</v>
      </c>
      <c r="Z228" s="442">
        <f>IF($H228="已改造",VLOOKUP($A228+1000,改造信息!$A$2:$AQ$1002,COLUMN(Z227)-4,0),VLOOKUP($A228,未改造信息!$A$2:$AQ$1002,COLUMN(Z227)-4,0))</f>
        <v>32.5</v>
      </c>
      <c r="AA228" s="442" t="str">
        <f>IF($H228="已改造",VLOOKUP($A228+1000,改造信息!$A$2:$AQ$1002,COLUMN(AA227)-4,0),VLOOKUP($A228,未改造信息!$A$2:$AQ$1002,COLUMN(AA227)-4,0))</f>
        <v>中</v>
      </c>
      <c r="AB228" s="442" t="str">
        <f>IF($H228="已改造",VLOOKUP($A228+1000,改造信息!$A$2:$AQ$1002,COLUMN(AB227)-4,0),VLOOKUP($A228,未改造信息!$A$2:$AQ$1002,COLUMN(AB227)-4,0))</f>
        <v>[2,2,2]</v>
      </c>
      <c r="AC228" s="442">
        <f>IF($H228="已改造",VLOOKUP($A228+1000,改造信息!$A$2:$AQ$1002,COLUMN(AC227)-4,0),VLOOKUP($A228,未改造信息!$A$2:$AQ$1002,COLUMN(AC227)-4,0))</f>
        <v>6</v>
      </c>
      <c r="AD228" s="442">
        <f>IF($H228="已改造",VLOOKUP($A228+1000,改造信息!$A$2:$AQ$1002,COLUMN(AD227)-4,0),VLOOKUP($A228,未改造信息!$A$2:$AQ$1002,COLUMN(AD227)-4,0))</f>
        <v>3</v>
      </c>
      <c r="AE228" s="446" t="str">
        <f>IF($H228="已改造",VLOOKUP($A228+1000,改造信息!$A$2:$AQ$1002,COLUMN(AE227)-4,0),VLOOKUP($A228,未改造信息!$A$2:$AQ$1002,COLUMN(AE227)-4,0))</f>
        <v>E国双联8英寸炮</v>
      </c>
      <c r="AF228" s="445" t="s">
        <v>92</v>
      </c>
      <c r="AG228" s="445" t="s">
        <v>92</v>
      </c>
      <c r="AH228" s="442">
        <f>IF($H228="已改造",VLOOKUP($A228+1000,改造信息!$A$2:$AQ$1002,COLUMN(AH227)-6,0),VLOOKUP($A228,未改造信息!$A$2:$AQ$1002,COLUMN(AH227)-6,0))</f>
        <v>35</v>
      </c>
      <c r="AI228" s="442">
        <f>IF($H228="已改造",VLOOKUP($A228+1000,改造信息!$A$2:$AQ$1002,COLUMN(AI227)-6,0),VLOOKUP($A228,未改造信息!$A$2:$AQ$1002,COLUMN(AI227)-6,0))</f>
        <v>70</v>
      </c>
      <c r="AJ228" s="442">
        <f>IF($H228="已改造",VLOOKUP($A228+1000,改造信息!$A$2:$AQ$1002,COLUMN(AJ227)-6,0),VLOOKUP($A228,未改造信息!$A$2:$AQ$1002,COLUMN(AJ227)-6,0))</f>
        <v>1.28</v>
      </c>
      <c r="AK228" s="442">
        <f>IF($H228="已改造",VLOOKUP($A228+1000,改造信息!$A$2:$AQ$1002,COLUMN(AK227)-6,0),VLOOKUP($A228,未改造信息!$A$2:$AQ$1002,COLUMN(AK227)-6,0))</f>
        <v>2.4</v>
      </c>
      <c r="AL228" s="442">
        <f>IF($H228="已改造",VLOOKUP($A228+1000,改造信息!$A$2:$AQ$1002,COLUMN(AL227)-6,0),VLOOKUP($A228,未改造信息!$A$2:$AQ$1002,COLUMN(AL227)-6,0))</f>
        <v>0.75</v>
      </c>
      <c r="AM228" s="445" t="s">
        <v>92</v>
      </c>
      <c r="AN228" s="445" t="s">
        <v>92</v>
      </c>
      <c r="AO228" s="442">
        <f>IF($H228="已改造",VLOOKUP($A228+1000,改造信息!$A$2:$AQ$1002,COLUMN(AO227)-8,0),VLOOKUP($A228,未改造信息!$A$2:$AQ$1002,COLUMN(AO227)-8,0))</f>
        <v>30</v>
      </c>
      <c r="AP228" s="442">
        <f>IF($H228="已改造",VLOOKUP($A228+1000,改造信息!$A$2:$AQ$1002,COLUMN(AP227)-8,0),VLOOKUP($A228,未改造信息!$A$2:$AQ$1002,COLUMN(AP227)-8,0))</f>
        <v>40</v>
      </c>
      <c r="AQ228" s="442">
        <f>IF($H228="已改造",VLOOKUP($A228+1000,改造信息!$A$2:$AQ$1002,COLUMN(AQ227)-8,0),VLOOKUP($A228,未改造信息!$A$2:$AQ$1002,COLUMN(AQ227)-8,0))</f>
        <v>30</v>
      </c>
      <c r="AR228" s="442">
        <f>IF($H228="已改造",VLOOKUP($A228+1000,改造信息!$A$2:$AQ$1002,COLUMN(AR227)-8,0),VLOOKUP($A228,未改造信息!$A$2:$AQ$1002,COLUMN(AR227)-8,0))</f>
        <v>0</v>
      </c>
      <c r="AS228" s="442">
        <f>IF($H228="已改造",VLOOKUP($A228+1000,改造信息!$A$2:$AQ$1002,COLUMN(AS227)-8,0),VLOOKUP($A228,未改造信息!$A$2:$AQ$1002,COLUMN(AS227)-8,0))</f>
        <v>38</v>
      </c>
      <c r="AT228" s="442">
        <f>IF($H228="已改造",VLOOKUP($A228+1000,改造信息!$A$2:$AQ$1002,COLUMN(AT227)-8,0),VLOOKUP($A228,未改造信息!$A$2:$AQ$1002,COLUMN(AT227)-8,0))</f>
        <v>5</v>
      </c>
      <c r="AU228" s="442">
        <f>IF($H228="已改造",VLOOKUP($A228+1000,改造信息!$A$2:$AQ$1002,COLUMN(AU227)-8,0),VLOOKUP($A228,未改造信息!$A$2:$AQ$1002,COLUMN(AU227)-8,0))</f>
        <v>13</v>
      </c>
      <c r="AV228" s="442">
        <f>IF($H228="已改造",VLOOKUP($A228+1000,改造信息!$A$2:$AQ$1002,COLUMN(AV227)-8,0),VLOOKUP($A228,未改造信息!$A$2:$AQ$1002,COLUMN(AV227)-8,0))</f>
        <v>18</v>
      </c>
      <c r="AW228" s="445" t="s">
        <v>92</v>
      </c>
      <c r="AX228" s="445" t="s">
        <v>92</v>
      </c>
      <c r="AY228" s="442">
        <f>IF($H228="已改造",VLOOKUP($A228+1000,改造信息!$A$2:$AQ$1002,COLUMN(AY227)-10,0),VLOOKUP($A228,未改造信息!$A$2:$AQ$1002,COLUMN(AY227)-10,0))</f>
        <v>0</v>
      </c>
      <c r="AZ228" s="442">
        <f>IF($H228="已改造",VLOOKUP($A228+1000,改造信息!$A$2:$AQ$1002,COLUMN(AZ227)-10,0),VLOOKUP($A228,未改造信息!$A$2:$AQ$1002,COLUMN(AZ227)-10,0))</f>
        <v>0</v>
      </c>
      <c r="BA228" s="445" t="s">
        <v>92</v>
      </c>
      <c r="BB228" s="445" t="s">
        <v>92</v>
      </c>
      <c r="BC228" s="442" t="str">
        <f>IF($H228="尚未改造",VLOOKUP($A228,未改造信息!$A$2:$AQ$1002,COLUMN(BC227)-12,0),"0")</f>
        <v>0</v>
      </c>
      <c r="BD228" s="442">
        <f>VLOOKUP($A228,未改造信息!$A$2:$BA$1002,COLUMN(BD227)-12,0)</f>
        <v>0</v>
      </c>
      <c r="BE228" s="442" t="s">
        <v>99</v>
      </c>
      <c r="BF228" s="445" t="s">
        <v>92</v>
      </c>
      <c r="BG228" s="445" t="s">
        <v>92</v>
      </c>
      <c r="BH228" s="442"/>
      <c r="BI228" s="442"/>
      <c r="BK228" s="442"/>
      <c r="BL228" s="442"/>
      <c r="BN228" s="442"/>
      <c r="BO228" s="442"/>
      <c r="BQ228" s="445" t="s">
        <v>92</v>
      </c>
      <c r="BR228" s="442"/>
      <c r="BS228" s="442"/>
      <c r="BT228" s="442"/>
      <c r="BU228" s="442"/>
      <c r="BV228" s="442"/>
    </row>
    <row r="229" spans="1:74">
      <c r="A229" s="442">
        <v>238</v>
      </c>
      <c r="B229" s="442" t="str">
        <f>IF($H229="已改造",VLOOKUP($A229+1000,改造信息!$A$2:$AQ$1002,COLUMN(B228),0),VLOOKUP($A229,未改造信息!$A$2:$AQ$1002,COLUMN(B228),0))</f>
        <v>E</v>
      </c>
      <c r="C229" s="442" t="str">
        <f>IF($H229="已改造",VLOOKUP($A229+1000,改造信息!$A$2:$AQ$1002,COLUMN(C228),0),VLOOKUP($A229,未改造信息!$A$2:$AQ$1002,COLUMN(C228),0))</f>
        <v>重巡洋舰</v>
      </c>
      <c r="D229" s="442">
        <f>IF($H229="已改造",VLOOKUP($A229+1000,改造信息!$A$2:$AQ$1002,COLUMN(D228),0),VLOOKUP($A229,未改造信息!$A$2:$AQ$1002,COLUMN(D228),0))</f>
        <v>3</v>
      </c>
      <c r="E229" s="442" t="str">
        <f>IF($H229="已改造",VLOOKUP($A229+1000,改造信息!$A$2:$AQ$1002,COLUMN(E228),0),VLOOKUP($A229,未改造信息!$A$2:$AQ$1002,COLUMN(E228),0))</f>
        <v>约克</v>
      </c>
      <c r="F229" s="442" t="str">
        <f>VLOOKUP(A229,未改造信息!$A$2:$F$1000,COLUMN(F228),0)</f>
        <v>未拥有</v>
      </c>
      <c r="H229" s="442" t="str">
        <f>IF(COUNTIF(改造信息!$A$2:$A$196,A229+1000),IF(VLOOKUP(A229+1000,改造信息!$A$2:$F$502,6,0)="已拥有","已改造","尚未改造"),"未开放改造")</f>
        <v>未开放改造</v>
      </c>
      <c r="I229" s="442" t="str">
        <f t="shared" si="3"/>
        <v>E1~E2 打捞可获取</v>
      </c>
      <c r="J229" s="445" t="s">
        <v>92</v>
      </c>
      <c r="K229" s="442" t="str">
        <f>IF($H229="已改造",VLOOKUP($A229+1000,改造信息!$A$2:$AQ$1002,COLUMN(K228)-4,0),VLOOKUP($A229,未改造信息!$A$2:$AQ$1002,COLUMN(K228)-4,0))</f>
        <v>护卫舰</v>
      </c>
      <c r="L229" s="442" t="str">
        <f>IF($H229="已改造",VLOOKUP($A229+1000,改造信息!$A$2:$AQ$1002,COLUMN(L228)-4,0),VLOOKUP($A229,未改造信息!$A$2:$AQ$1002,COLUMN(L228)-4,0))</f>
        <v>中型舰</v>
      </c>
      <c r="M229" s="442">
        <f>IF($H229="已改造",VLOOKUP($A229+1000,改造信息!$A$2:$AQ$1002,COLUMN(M228)-4,0),VLOOKUP($A229,未改造信息!$A$2:$AQ$1002,COLUMN(M228)-4,0))</f>
        <v>2</v>
      </c>
      <c r="N229" s="442">
        <f>IF($H229="已改造",VLOOKUP($A229+1000,改造信息!$A$2:$AQ$1002,COLUMN(N228)-4,0),VLOOKUP($A229,未改造信息!$A$2:$AQ$1002,COLUMN(N228)-4,0))</f>
        <v>2</v>
      </c>
      <c r="O229" s="442">
        <f>IF($H229="已改造",VLOOKUP($A229+1000,改造信息!$A$2:$AQ$1002,COLUMN(O228)-4,0),VLOOKUP($A229,未改造信息!$A$2:$AQ$1002,COLUMN(O228)-4,0))</f>
        <v>33</v>
      </c>
      <c r="P229" s="442">
        <f>IF($H229="已改造",VLOOKUP($A229+1000,改造信息!$A$2:$AQ$1002,COLUMN(P228)-4,0),VLOOKUP($A229,未改造信息!$A$2:$AQ$1002,COLUMN(P228)-4,0))</f>
        <v>-1</v>
      </c>
      <c r="Q229" s="442">
        <f>IF($H229="已改造",VLOOKUP($A229+1000,改造信息!$A$2:$AQ$1002,COLUMN(Q228)-4,0),VLOOKUP($A229,未改造信息!$A$2:$AQ$1002,COLUMN(Q228)-4,0))</f>
        <v>58</v>
      </c>
      <c r="R229" s="442">
        <f>IF($H229="已改造",VLOOKUP($A229+1000,改造信息!$A$2:$AQ$1002,COLUMN(R228)-4,0),VLOOKUP($A229,未改造信息!$A$2:$AQ$1002,COLUMN(R228)-4,0))</f>
        <v>44</v>
      </c>
      <c r="S229" s="442">
        <f>IF($H229="已改造",VLOOKUP($A229+1000,改造信息!$A$2:$AQ$1002,COLUMN(S228)-4,0),VLOOKUP($A229,未改造信息!$A$2:$AQ$1002,COLUMN(S228)-4,0))</f>
        <v>47</v>
      </c>
      <c r="T229" s="442">
        <f>IF($H229="已改造",VLOOKUP($A229+1000,改造信息!$A$2:$AQ$1002,COLUMN(T228)-4,0),VLOOKUP($A229,未改造信息!$A$2:$AQ$1002,COLUMN(T228)-4,0))</f>
        <v>68</v>
      </c>
      <c r="U229" s="442">
        <f>IF($H229="已改造",VLOOKUP($A229+1000,改造信息!$A$2:$AQ$1002,COLUMN(U228)-4,0),VLOOKUP($A229,未改造信息!$A$2:$AQ$1002,COLUMN(U228)-4,0))</f>
        <v>0</v>
      </c>
      <c r="V229" s="442">
        <f>IF($H229="已改造",VLOOKUP($A229+1000,改造信息!$A$2:$AQ$1002,COLUMN(V228)-4,0),VLOOKUP($A229,未改造信息!$A$2:$AQ$1002,COLUMN(V228)-4,0))</f>
        <v>52</v>
      </c>
      <c r="W229" s="442">
        <f>IF($H229="已改造",VLOOKUP($A229+1000,改造信息!$A$2:$AQ$1002,COLUMN(W228)-4,0),VLOOKUP($A229,未改造信息!$A$2:$AQ$1002,COLUMN(W228)-4,0))</f>
        <v>74</v>
      </c>
      <c r="X229" s="442">
        <f>IF($H229="已改造",VLOOKUP($A229+1000,改造信息!$A$2:$AQ$1002,COLUMN(X228)-4,0),VLOOKUP($A229,未改造信息!$A$2:$AQ$1002,COLUMN(X228)-4,0))</f>
        <v>91</v>
      </c>
      <c r="Y229" s="442">
        <f>IF($H229="已改造",VLOOKUP($A229+1000,改造信息!$A$2:$AQ$1002,COLUMN(Y228)-4,0),VLOOKUP($A229,未改造信息!$A$2:$AQ$1002,COLUMN(Y228)-4,0))</f>
        <v>10</v>
      </c>
      <c r="Z229" s="442">
        <f>IF($H229="已改造",VLOOKUP($A229+1000,改造信息!$A$2:$AQ$1002,COLUMN(Z228)-4,0),VLOOKUP($A229,未改造信息!$A$2:$AQ$1002,COLUMN(Z228)-4,0))</f>
        <v>32</v>
      </c>
      <c r="AA229" s="442" t="str">
        <f>IF($H229="已改造",VLOOKUP($A229+1000,改造信息!$A$2:$AQ$1002,COLUMN(AA228)-4,0),VLOOKUP($A229,未改造信息!$A$2:$AQ$1002,COLUMN(AA228)-4,0))</f>
        <v>中</v>
      </c>
      <c r="AB229" s="442" t="str">
        <f>IF($H229="已改造",VLOOKUP($A229+1000,改造信息!$A$2:$AQ$1002,COLUMN(AB228)-4,0),VLOOKUP($A229,未改造信息!$A$2:$AQ$1002,COLUMN(AB228)-4,0))</f>
        <v>[2,2,2]</v>
      </c>
      <c r="AC229" s="442">
        <f>IF($H229="已改造",VLOOKUP($A229+1000,改造信息!$A$2:$AQ$1002,COLUMN(AC228)-4,0),VLOOKUP($A229,未改造信息!$A$2:$AQ$1002,COLUMN(AC228)-4,0))</f>
        <v>6</v>
      </c>
      <c r="AD229" s="442">
        <f>IF($H229="已改造",VLOOKUP($A229+1000,改造信息!$A$2:$AQ$1002,COLUMN(AD228)-4,0),VLOOKUP($A229,未改造信息!$A$2:$AQ$1002,COLUMN(AD228)-4,0))</f>
        <v>3</v>
      </c>
      <c r="AE229" s="446" t="str">
        <f>IF($H229="已改造",VLOOKUP($A229+1000,改造信息!$A$2:$AQ$1002,COLUMN(AE228)-4,0),VLOOKUP($A229,未改造信息!$A$2:$AQ$1002,COLUMN(AE228)-4,0))</f>
        <v>E国双联8英寸炮</v>
      </c>
      <c r="AF229" s="445" t="s">
        <v>92</v>
      </c>
      <c r="AG229" s="445" t="s">
        <v>92</v>
      </c>
      <c r="AH229" s="442">
        <f>IF($H229="已改造",VLOOKUP($A229+1000,改造信息!$A$2:$AQ$1002,COLUMN(AH228)-6,0),VLOOKUP($A229,未改造信息!$A$2:$AQ$1002,COLUMN(AH228)-6,0))</f>
        <v>35</v>
      </c>
      <c r="AI229" s="442">
        <f>IF($H229="已改造",VLOOKUP($A229+1000,改造信息!$A$2:$AQ$1002,COLUMN(AI228)-6,0),VLOOKUP($A229,未改造信息!$A$2:$AQ$1002,COLUMN(AI228)-6,0))</f>
        <v>70</v>
      </c>
      <c r="AJ229" s="442">
        <f>IF($H229="已改造",VLOOKUP($A229+1000,改造信息!$A$2:$AQ$1002,COLUMN(AJ228)-6,0),VLOOKUP($A229,未改造信息!$A$2:$AQ$1002,COLUMN(AJ228)-6,0))</f>
        <v>1.28</v>
      </c>
      <c r="AK229" s="442">
        <f>IF($H229="已改造",VLOOKUP($A229+1000,改造信息!$A$2:$AQ$1002,COLUMN(AK228)-6,0),VLOOKUP($A229,未改造信息!$A$2:$AQ$1002,COLUMN(AK228)-6,0))</f>
        <v>2.4</v>
      </c>
      <c r="AL229" s="442">
        <f>IF($H229="已改造",VLOOKUP($A229+1000,改造信息!$A$2:$AQ$1002,COLUMN(AL228)-6,0),VLOOKUP($A229,未改造信息!$A$2:$AQ$1002,COLUMN(AL228)-6,0))</f>
        <v>0.75</v>
      </c>
      <c r="AM229" s="445" t="s">
        <v>92</v>
      </c>
      <c r="AN229" s="445" t="s">
        <v>92</v>
      </c>
      <c r="AO229" s="442">
        <f>IF($H229="已改造",VLOOKUP($A229+1000,改造信息!$A$2:$AQ$1002,COLUMN(AO228)-8,0),VLOOKUP($A229,未改造信息!$A$2:$AQ$1002,COLUMN(AO228)-8,0))</f>
        <v>30</v>
      </c>
      <c r="AP229" s="442">
        <f>IF($H229="已改造",VLOOKUP($A229+1000,改造信息!$A$2:$AQ$1002,COLUMN(AP228)-8,0),VLOOKUP($A229,未改造信息!$A$2:$AQ$1002,COLUMN(AP228)-8,0))</f>
        <v>40</v>
      </c>
      <c r="AQ229" s="442">
        <f>IF($H229="已改造",VLOOKUP($A229+1000,改造信息!$A$2:$AQ$1002,COLUMN(AQ228)-8,0),VLOOKUP($A229,未改造信息!$A$2:$AQ$1002,COLUMN(AQ228)-8,0))</f>
        <v>30</v>
      </c>
      <c r="AR229" s="442">
        <f>IF($H229="已改造",VLOOKUP($A229+1000,改造信息!$A$2:$AQ$1002,COLUMN(AR228)-8,0),VLOOKUP($A229,未改造信息!$A$2:$AQ$1002,COLUMN(AR228)-8,0))</f>
        <v>0</v>
      </c>
      <c r="AS229" s="442">
        <f>IF($H229="已改造",VLOOKUP($A229+1000,改造信息!$A$2:$AQ$1002,COLUMN(AS228)-8,0),VLOOKUP($A229,未改造信息!$A$2:$AQ$1002,COLUMN(AS228)-8,0))</f>
        <v>32</v>
      </c>
      <c r="AT229" s="442">
        <f>IF($H229="已改造",VLOOKUP($A229+1000,改造信息!$A$2:$AQ$1002,COLUMN(AT228)-8,0),VLOOKUP($A229,未改造信息!$A$2:$AQ$1002,COLUMN(AT228)-8,0))</f>
        <v>6</v>
      </c>
      <c r="AU229" s="442">
        <f>IF($H229="已改造",VLOOKUP($A229+1000,改造信息!$A$2:$AQ$1002,COLUMN(AU228)-8,0),VLOOKUP($A229,未改造信息!$A$2:$AQ$1002,COLUMN(AU228)-8,0))</f>
        <v>15</v>
      </c>
      <c r="AV229" s="442">
        <f>IF($H229="已改造",VLOOKUP($A229+1000,改造信息!$A$2:$AQ$1002,COLUMN(AV228)-8,0),VLOOKUP($A229,未改造信息!$A$2:$AQ$1002,COLUMN(AV228)-8,0))</f>
        <v>21</v>
      </c>
      <c r="AW229" s="445" t="s">
        <v>92</v>
      </c>
      <c r="AX229" s="445" t="s">
        <v>92</v>
      </c>
      <c r="AY229" s="442">
        <f>IF($H229="已改造",VLOOKUP($A229+1000,改造信息!$A$2:$AQ$1002,COLUMN(AY228)-10,0),VLOOKUP($A229,未改造信息!$A$2:$AQ$1002,COLUMN(AY228)-10,0))</f>
        <v>0</v>
      </c>
      <c r="AZ229" s="442">
        <f>IF($H229="已改造",VLOOKUP($A229+1000,改造信息!$A$2:$AQ$1002,COLUMN(AZ228)-10,0),VLOOKUP($A229,未改造信息!$A$2:$AQ$1002,COLUMN(AZ228)-10,0))</f>
        <v>0</v>
      </c>
      <c r="BA229" s="445" t="s">
        <v>92</v>
      </c>
      <c r="BB229" s="445" t="s">
        <v>92</v>
      </c>
      <c r="BC229" s="442" t="str">
        <f>IF($H229="尚未改造",VLOOKUP($A229,未改造信息!$A$2:$AQ$1002,COLUMN(BC228)-12,0),"0")</f>
        <v>0</v>
      </c>
      <c r="BD229" s="442">
        <f>VLOOKUP($A229,未改造信息!$A$2:$BA$1002,COLUMN(BD228)-12,0)</f>
        <v>0</v>
      </c>
      <c r="BE229" s="442" t="s">
        <v>98</v>
      </c>
      <c r="BF229" s="445" t="s">
        <v>92</v>
      </c>
      <c r="BG229" s="445" t="s">
        <v>92</v>
      </c>
      <c r="BH229" s="442"/>
      <c r="BI229" s="442"/>
      <c r="BK229" s="442"/>
      <c r="BL229" s="442"/>
      <c r="BN229" s="442"/>
      <c r="BO229" s="442"/>
      <c r="BQ229" s="445" t="s">
        <v>92</v>
      </c>
      <c r="BR229" s="442"/>
      <c r="BS229" s="442"/>
      <c r="BT229" s="442"/>
      <c r="BU229" s="442"/>
      <c r="BV229" s="442"/>
    </row>
    <row r="230" spans="1:74">
      <c r="A230" s="442">
        <v>239</v>
      </c>
      <c r="B230" s="442" t="str">
        <f>IF($H230="已改造",VLOOKUP($A230+1000,改造信息!$A$2:$AQ$1002,COLUMN(B229),0),VLOOKUP($A230,未改造信息!$A$2:$AQ$1002,COLUMN(B229),0))</f>
        <v>E</v>
      </c>
      <c r="C230" s="442" t="str">
        <f>IF($H230="已改造",VLOOKUP($A230+1000,改造信息!$A$2:$AQ$1002,COLUMN(C229),0),VLOOKUP($A230,未改造信息!$A$2:$AQ$1002,COLUMN(C229),0))</f>
        <v>重巡洋舰</v>
      </c>
      <c r="D230" s="442">
        <f>IF($H230="已改造",VLOOKUP($A230+1000,改造信息!$A$2:$AQ$1002,COLUMN(D229),0),VLOOKUP($A230,未改造信息!$A$2:$AQ$1002,COLUMN(D229),0))</f>
        <v>3</v>
      </c>
      <c r="E230" s="442" t="str">
        <f>IF($H230="已改造",VLOOKUP($A230+1000,改造信息!$A$2:$AQ$1002,COLUMN(E229),0),VLOOKUP($A230,未改造信息!$A$2:$AQ$1002,COLUMN(E229),0))</f>
        <v>埃克赛特</v>
      </c>
      <c r="F230" s="442" t="str">
        <f>VLOOKUP(A230,未改造信息!$A$2:$F$1000,COLUMN(F229),0)</f>
        <v>未拥有</v>
      </c>
      <c r="H230" s="442" t="str">
        <f>IF(COUNTIF(改造信息!$A$2:$A$196,A230+1000),IF(VLOOKUP(A230+1000,改造信息!$A$2:$F$502,6,0)="已拥有","已改造","尚未改造"),"未开放改造")</f>
        <v>尚未改造</v>
      </c>
      <c r="I230" s="442" t="str">
        <f t="shared" si="3"/>
        <v>E1~E2 打捞可获取</v>
      </c>
      <c r="J230" s="445" t="s">
        <v>92</v>
      </c>
      <c r="K230" s="442" t="str">
        <f>IF($H230="已改造",VLOOKUP($A230+1000,改造信息!$A$2:$AQ$1002,COLUMN(K229)-4,0),VLOOKUP($A230,未改造信息!$A$2:$AQ$1002,COLUMN(K229)-4,0))</f>
        <v>护卫舰</v>
      </c>
      <c r="L230" s="442" t="str">
        <f>IF($H230="已改造",VLOOKUP($A230+1000,改造信息!$A$2:$AQ$1002,COLUMN(L229)-4,0),VLOOKUP($A230,未改造信息!$A$2:$AQ$1002,COLUMN(L229)-4,0))</f>
        <v>中型舰</v>
      </c>
      <c r="M230" s="442">
        <f>IF($H230="已改造",VLOOKUP($A230+1000,改造信息!$A$2:$AQ$1002,COLUMN(M229)-4,0),VLOOKUP($A230,未改造信息!$A$2:$AQ$1002,COLUMN(M229)-4,0))</f>
        <v>2</v>
      </c>
      <c r="N230" s="442">
        <f>IF($H230="已改造",VLOOKUP($A230+1000,改造信息!$A$2:$AQ$1002,COLUMN(N229)-4,0),VLOOKUP($A230,未改造信息!$A$2:$AQ$1002,COLUMN(N229)-4,0))</f>
        <v>2</v>
      </c>
      <c r="O230" s="442">
        <f>IF($H230="已改造",VLOOKUP($A230+1000,改造信息!$A$2:$AQ$1002,COLUMN(O229)-4,0),VLOOKUP($A230,未改造信息!$A$2:$AQ$1002,COLUMN(O229)-4,0))</f>
        <v>33</v>
      </c>
      <c r="P230" s="442">
        <f>IF($H230="已改造",VLOOKUP($A230+1000,改造信息!$A$2:$AQ$1002,COLUMN(P229)-4,0),VLOOKUP($A230,未改造信息!$A$2:$AQ$1002,COLUMN(P229)-4,0))</f>
        <v>-1</v>
      </c>
      <c r="Q230" s="442">
        <f>IF($H230="已改造",VLOOKUP($A230+1000,改造信息!$A$2:$AQ$1002,COLUMN(Q229)-4,0),VLOOKUP($A230,未改造信息!$A$2:$AQ$1002,COLUMN(Q229)-4,0))</f>
        <v>58</v>
      </c>
      <c r="R230" s="442">
        <f>IF($H230="已改造",VLOOKUP($A230+1000,改造信息!$A$2:$AQ$1002,COLUMN(R229)-4,0),VLOOKUP($A230,未改造信息!$A$2:$AQ$1002,COLUMN(R229)-4,0))</f>
        <v>44</v>
      </c>
      <c r="S230" s="442">
        <f>IF($H230="已改造",VLOOKUP($A230+1000,改造信息!$A$2:$AQ$1002,COLUMN(S229)-4,0),VLOOKUP($A230,未改造信息!$A$2:$AQ$1002,COLUMN(S229)-4,0))</f>
        <v>47</v>
      </c>
      <c r="T230" s="442">
        <f>IF($H230="已改造",VLOOKUP($A230+1000,改造信息!$A$2:$AQ$1002,COLUMN(T229)-4,0),VLOOKUP($A230,未改造信息!$A$2:$AQ$1002,COLUMN(T229)-4,0))</f>
        <v>68</v>
      </c>
      <c r="U230" s="442">
        <f>IF($H230="已改造",VLOOKUP($A230+1000,改造信息!$A$2:$AQ$1002,COLUMN(U229)-4,0),VLOOKUP($A230,未改造信息!$A$2:$AQ$1002,COLUMN(U229)-4,0))</f>
        <v>0</v>
      </c>
      <c r="V230" s="442">
        <f>IF($H230="已改造",VLOOKUP($A230+1000,改造信息!$A$2:$AQ$1002,COLUMN(V229)-4,0),VLOOKUP($A230,未改造信息!$A$2:$AQ$1002,COLUMN(V229)-4,0))</f>
        <v>52</v>
      </c>
      <c r="W230" s="442">
        <f>IF($H230="已改造",VLOOKUP($A230+1000,改造信息!$A$2:$AQ$1002,COLUMN(W229)-4,0),VLOOKUP($A230,未改造信息!$A$2:$AQ$1002,COLUMN(W229)-4,0))</f>
        <v>74</v>
      </c>
      <c r="X230" s="442">
        <f>IF($H230="已改造",VLOOKUP($A230+1000,改造信息!$A$2:$AQ$1002,COLUMN(X229)-4,0),VLOOKUP($A230,未改造信息!$A$2:$AQ$1002,COLUMN(X229)-4,0))</f>
        <v>91</v>
      </c>
      <c r="Y230" s="442">
        <f>IF($H230="已改造",VLOOKUP($A230+1000,改造信息!$A$2:$AQ$1002,COLUMN(Y229)-4,0),VLOOKUP($A230,未改造信息!$A$2:$AQ$1002,COLUMN(Y229)-4,0))</f>
        <v>10</v>
      </c>
      <c r="Z230" s="442">
        <f>IF($H230="已改造",VLOOKUP($A230+1000,改造信息!$A$2:$AQ$1002,COLUMN(Z229)-4,0),VLOOKUP($A230,未改造信息!$A$2:$AQ$1002,COLUMN(Z229)-4,0))</f>
        <v>32</v>
      </c>
      <c r="AA230" s="442" t="str">
        <f>IF($H230="已改造",VLOOKUP($A230+1000,改造信息!$A$2:$AQ$1002,COLUMN(AA229)-4,0),VLOOKUP($A230,未改造信息!$A$2:$AQ$1002,COLUMN(AA229)-4,0))</f>
        <v>中</v>
      </c>
      <c r="AB230" s="442" t="str">
        <f>IF($H230="已改造",VLOOKUP($A230+1000,改造信息!$A$2:$AQ$1002,COLUMN(AB229)-4,0),VLOOKUP($A230,未改造信息!$A$2:$AQ$1002,COLUMN(AB229)-4,0))</f>
        <v>[2,2,2]</v>
      </c>
      <c r="AC230" s="442">
        <f>IF($H230="已改造",VLOOKUP($A230+1000,改造信息!$A$2:$AQ$1002,COLUMN(AC229)-4,0),VLOOKUP($A230,未改造信息!$A$2:$AQ$1002,COLUMN(AC229)-4,0))</f>
        <v>6</v>
      </c>
      <c r="AD230" s="442">
        <f>IF($H230="已改造",VLOOKUP($A230+1000,改造信息!$A$2:$AQ$1002,COLUMN(AD229)-4,0),VLOOKUP($A230,未改造信息!$A$2:$AQ$1002,COLUMN(AD229)-4,0))</f>
        <v>3</v>
      </c>
      <c r="AE230" s="446" t="str">
        <f>IF($H230="已改造",VLOOKUP($A230+1000,改造信息!$A$2:$AQ$1002,COLUMN(AE229)-4,0),VLOOKUP($A230,未改造信息!$A$2:$AQ$1002,COLUMN(AE229)-4,0))</f>
        <v>E国双联8英寸炮</v>
      </c>
      <c r="AF230" s="445" t="s">
        <v>92</v>
      </c>
      <c r="AG230" s="445" t="s">
        <v>92</v>
      </c>
      <c r="AH230" s="442">
        <f>IF($H230="已改造",VLOOKUP($A230+1000,改造信息!$A$2:$AQ$1002,COLUMN(AH229)-6,0),VLOOKUP($A230,未改造信息!$A$2:$AQ$1002,COLUMN(AH229)-6,0))</f>
        <v>35</v>
      </c>
      <c r="AI230" s="442">
        <f>IF($H230="已改造",VLOOKUP($A230+1000,改造信息!$A$2:$AQ$1002,COLUMN(AI229)-6,0),VLOOKUP($A230,未改造信息!$A$2:$AQ$1002,COLUMN(AI229)-6,0))</f>
        <v>70</v>
      </c>
      <c r="AJ230" s="442">
        <f>IF($H230="已改造",VLOOKUP($A230+1000,改造信息!$A$2:$AQ$1002,COLUMN(AJ229)-6,0),VLOOKUP($A230,未改造信息!$A$2:$AQ$1002,COLUMN(AJ229)-6,0))</f>
        <v>1.28</v>
      </c>
      <c r="AK230" s="442">
        <f>IF($H230="已改造",VLOOKUP($A230+1000,改造信息!$A$2:$AQ$1002,COLUMN(AK229)-6,0),VLOOKUP($A230,未改造信息!$A$2:$AQ$1002,COLUMN(AK229)-6,0))</f>
        <v>2.4</v>
      </c>
      <c r="AL230" s="442">
        <f>IF($H230="已改造",VLOOKUP($A230+1000,改造信息!$A$2:$AQ$1002,COLUMN(AL229)-6,0),VLOOKUP($A230,未改造信息!$A$2:$AQ$1002,COLUMN(AL229)-6,0))</f>
        <v>0.75</v>
      </c>
      <c r="AM230" s="445" t="s">
        <v>92</v>
      </c>
      <c r="AN230" s="445" t="s">
        <v>92</v>
      </c>
      <c r="AO230" s="442">
        <f>IF($H230="已改造",VLOOKUP($A230+1000,改造信息!$A$2:$AQ$1002,COLUMN(AO229)-8,0),VLOOKUP($A230,未改造信息!$A$2:$AQ$1002,COLUMN(AO229)-8,0))</f>
        <v>30</v>
      </c>
      <c r="AP230" s="442">
        <f>IF($H230="已改造",VLOOKUP($A230+1000,改造信息!$A$2:$AQ$1002,COLUMN(AP229)-8,0),VLOOKUP($A230,未改造信息!$A$2:$AQ$1002,COLUMN(AP229)-8,0))</f>
        <v>40</v>
      </c>
      <c r="AQ230" s="442">
        <f>IF($H230="已改造",VLOOKUP($A230+1000,改造信息!$A$2:$AQ$1002,COLUMN(AQ229)-8,0),VLOOKUP($A230,未改造信息!$A$2:$AQ$1002,COLUMN(AQ229)-8,0))</f>
        <v>30</v>
      </c>
      <c r="AR230" s="442">
        <f>IF($H230="已改造",VLOOKUP($A230+1000,改造信息!$A$2:$AQ$1002,COLUMN(AR229)-8,0),VLOOKUP($A230,未改造信息!$A$2:$AQ$1002,COLUMN(AR229)-8,0))</f>
        <v>0</v>
      </c>
      <c r="AS230" s="442">
        <f>IF($H230="已改造",VLOOKUP($A230+1000,改造信息!$A$2:$AQ$1002,COLUMN(AS229)-8,0),VLOOKUP($A230,未改造信息!$A$2:$AQ$1002,COLUMN(AS229)-8,0))</f>
        <v>32</v>
      </c>
      <c r="AT230" s="442">
        <f>IF($H230="已改造",VLOOKUP($A230+1000,改造信息!$A$2:$AQ$1002,COLUMN(AT229)-8,0),VLOOKUP($A230,未改造信息!$A$2:$AQ$1002,COLUMN(AT229)-8,0))</f>
        <v>6</v>
      </c>
      <c r="AU230" s="442">
        <f>IF($H230="已改造",VLOOKUP($A230+1000,改造信息!$A$2:$AQ$1002,COLUMN(AU229)-8,0),VLOOKUP($A230,未改造信息!$A$2:$AQ$1002,COLUMN(AU229)-8,0))</f>
        <v>15</v>
      </c>
      <c r="AV230" s="442">
        <f>IF($H230="已改造",VLOOKUP($A230+1000,改造信息!$A$2:$AQ$1002,COLUMN(AV229)-8,0),VLOOKUP($A230,未改造信息!$A$2:$AQ$1002,COLUMN(AV229)-8,0))</f>
        <v>21</v>
      </c>
      <c r="AW230" s="445" t="s">
        <v>92</v>
      </c>
      <c r="AX230" s="445" t="s">
        <v>92</v>
      </c>
      <c r="AY230" s="442">
        <f>IF($H230="已改造",VLOOKUP($A230+1000,改造信息!$A$2:$AQ$1002,COLUMN(AY229)-10,0),VLOOKUP($A230,未改造信息!$A$2:$AQ$1002,COLUMN(AY229)-10,0))</f>
        <v>0</v>
      </c>
      <c r="AZ230" s="442">
        <f>IF($H230="已改造",VLOOKUP($A230+1000,改造信息!$A$2:$AQ$1002,COLUMN(AZ229)-10,0),VLOOKUP($A230,未改造信息!$A$2:$AQ$1002,COLUMN(AZ229)-10,0))</f>
        <v>0</v>
      </c>
      <c r="BA230" s="445" t="s">
        <v>92</v>
      </c>
      <c r="BB230" s="445" t="s">
        <v>92</v>
      </c>
      <c r="BC230" s="446" t="str">
        <f>IF($H230="尚未改造",VLOOKUP($A230,未改造信息!$A$2:$AQ$1002,COLUMN(BC229)-12,0),"0")</f>
        <v>等级40|巡洋核心8|油300|弹200|钢500|铝10</v>
      </c>
      <c r="BD230" s="442">
        <f>VLOOKUP($A230,未改造信息!$A$2:$BA$1002,COLUMN(BD229)-12,0)</f>
        <v>0</v>
      </c>
      <c r="BE230" s="442" t="s">
        <v>98</v>
      </c>
      <c r="BF230" s="445" t="s">
        <v>92</v>
      </c>
      <c r="BG230" s="445" t="s">
        <v>92</v>
      </c>
      <c r="BH230" s="446"/>
      <c r="BI230" s="442"/>
      <c r="BK230" s="446"/>
      <c r="BL230" s="442"/>
      <c r="BN230" s="446"/>
      <c r="BO230" s="442"/>
      <c r="BQ230" s="445" t="s">
        <v>92</v>
      </c>
      <c r="BR230" s="442"/>
      <c r="BS230" s="442"/>
      <c r="BT230" s="442"/>
      <c r="BU230" s="442"/>
      <c r="BV230" s="442"/>
    </row>
    <row r="231" spans="1:74">
      <c r="A231" s="442">
        <v>240</v>
      </c>
      <c r="B231" s="442" t="str">
        <f>IF($H231="已改造",VLOOKUP($A231+1000,改造信息!$A$2:$AQ$1002,COLUMN(B230),0),VLOOKUP($A231,未改造信息!$A$2:$AQ$1002,COLUMN(B230),0))</f>
        <v>U</v>
      </c>
      <c r="C231" s="442" t="str">
        <f>IF($H231="已改造",VLOOKUP($A231+1000,改造信息!$A$2:$AQ$1002,COLUMN(C230),0),VLOOKUP($A231,未改造信息!$A$2:$AQ$1002,COLUMN(C230),0))</f>
        <v>重巡洋舰</v>
      </c>
      <c r="D231" s="442">
        <f>IF($H231="已改造",VLOOKUP($A231+1000,改造信息!$A$2:$AQ$1002,COLUMN(D230),0),VLOOKUP($A231,未改造信息!$A$2:$AQ$1002,COLUMN(D230),0))</f>
        <v>4</v>
      </c>
      <c r="E231" s="442" t="str">
        <f>IF($H231="已改造",VLOOKUP($A231+1000,改造信息!$A$2:$AQ$1002,COLUMN(E230),0),VLOOKUP($A231,未改造信息!$A$2:$AQ$1002,COLUMN(E230),0))</f>
        <v>旧金山</v>
      </c>
      <c r="F231" s="442" t="str">
        <f>VLOOKUP(A231,未改造信息!$A$2:$F$1000,COLUMN(F230),0)</f>
        <v>未拥有</v>
      </c>
      <c r="H231" s="442" t="str">
        <f>IF(COUNTIF(改造信息!$A$2:$A$196,A231+1000),IF(VLOOKUP(A231+1000,改造信息!$A$2:$F$502,6,0)="已拥有","已改造","尚未改造"),"未开放改造")</f>
        <v>尚未改造</v>
      </c>
      <c r="I231" s="442" t="str">
        <f t="shared" si="3"/>
        <v>E3~E4 可建造</v>
      </c>
      <c r="J231" s="445" t="s">
        <v>92</v>
      </c>
      <c r="K231" s="442" t="str">
        <f>IF($H231="已改造",VLOOKUP($A231+1000,改造信息!$A$2:$AQ$1002,COLUMN(K230)-4,0),VLOOKUP($A231,未改造信息!$A$2:$AQ$1002,COLUMN(K230)-4,0))</f>
        <v>护卫舰</v>
      </c>
      <c r="L231" s="442" t="str">
        <f>IF($H231="已改造",VLOOKUP($A231+1000,改造信息!$A$2:$AQ$1002,COLUMN(L230)-4,0),VLOOKUP($A231,未改造信息!$A$2:$AQ$1002,COLUMN(L230)-4,0))</f>
        <v>中型舰</v>
      </c>
      <c r="M231" s="442">
        <f>IF($H231="已改造",VLOOKUP($A231+1000,改造信息!$A$2:$AQ$1002,COLUMN(M230)-4,0),VLOOKUP($A231,未改造信息!$A$2:$AQ$1002,COLUMN(M230)-4,0))</f>
        <v>2</v>
      </c>
      <c r="N231" s="442">
        <f>IF($H231="已改造",VLOOKUP($A231+1000,改造信息!$A$2:$AQ$1002,COLUMN(N230)-4,0),VLOOKUP($A231,未改造信息!$A$2:$AQ$1002,COLUMN(N230)-4,0))</f>
        <v>2</v>
      </c>
      <c r="O231" s="442">
        <f>IF($H231="已改造",VLOOKUP($A231+1000,改造信息!$A$2:$AQ$1002,COLUMN(O230)-4,0),VLOOKUP($A231,未改造信息!$A$2:$AQ$1002,COLUMN(O230)-4,0))</f>
        <v>43</v>
      </c>
      <c r="P231" s="442">
        <f>IF($H231="已改造",VLOOKUP($A231+1000,改造信息!$A$2:$AQ$1002,COLUMN(P230)-4,0),VLOOKUP($A231,未改造信息!$A$2:$AQ$1002,COLUMN(P230)-4,0))</f>
        <v>1</v>
      </c>
      <c r="Q231" s="442">
        <f>IF($H231="已改造",VLOOKUP($A231+1000,改造信息!$A$2:$AQ$1002,COLUMN(Q230)-4,0),VLOOKUP($A231,未改造信息!$A$2:$AQ$1002,COLUMN(Q230)-4,0))</f>
        <v>68</v>
      </c>
      <c r="R231" s="442">
        <f>IF($H231="已改造",VLOOKUP($A231+1000,改造信息!$A$2:$AQ$1002,COLUMN(R230)-4,0),VLOOKUP($A231,未改造信息!$A$2:$AQ$1002,COLUMN(R230)-4,0))</f>
        <v>47</v>
      </c>
      <c r="S231" s="442">
        <f>IF($H231="已改造",VLOOKUP($A231+1000,改造信息!$A$2:$AQ$1002,COLUMN(S230)-4,0),VLOOKUP($A231,未改造信息!$A$2:$AQ$1002,COLUMN(S230)-4,0))</f>
        <v>0</v>
      </c>
      <c r="T231" s="442">
        <f>IF($H231="已改造",VLOOKUP($A231+1000,改造信息!$A$2:$AQ$1002,COLUMN(T230)-4,0),VLOOKUP($A231,未改造信息!$A$2:$AQ$1002,COLUMN(T230)-4,0))</f>
        <v>70</v>
      </c>
      <c r="U231" s="442">
        <f>IF($H231="已改造",VLOOKUP($A231+1000,改造信息!$A$2:$AQ$1002,COLUMN(U230)-4,0),VLOOKUP($A231,未改造信息!$A$2:$AQ$1002,COLUMN(U230)-4,0))</f>
        <v>0</v>
      </c>
      <c r="V231" s="442">
        <f>IF($H231="已改造",VLOOKUP($A231+1000,改造信息!$A$2:$AQ$1002,COLUMN(V230)-4,0),VLOOKUP($A231,未改造信息!$A$2:$AQ$1002,COLUMN(V230)-4,0))</f>
        <v>53</v>
      </c>
      <c r="W231" s="442">
        <f>IF($H231="已改造",VLOOKUP($A231+1000,改造信息!$A$2:$AQ$1002,COLUMN(W230)-4,0),VLOOKUP($A231,未改造信息!$A$2:$AQ$1002,COLUMN(W230)-4,0))</f>
        <v>77</v>
      </c>
      <c r="X231" s="442">
        <f>IF($H231="已改造",VLOOKUP($A231+1000,改造信息!$A$2:$AQ$1002,COLUMN(X230)-4,0),VLOOKUP($A231,未改造信息!$A$2:$AQ$1002,COLUMN(X230)-4,0))</f>
        <v>92</v>
      </c>
      <c r="Y231" s="442">
        <f>IF($H231="已改造",VLOOKUP($A231+1000,改造信息!$A$2:$AQ$1002,COLUMN(Y230)-4,0),VLOOKUP($A231,未改造信息!$A$2:$AQ$1002,COLUMN(Y230)-4,0))</f>
        <v>30</v>
      </c>
      <c r="Z231" s="442">
        <f>IF($H231="已改造",VLOOKUP($A231+1000,改造信息!$A$2:$AQ$1002,COLUMN(Z230)-4,0),VLOOKUP($A231,未改造信息!$A$2:$AQ$1002,COLUMN(Z230)-4,0))</f>
        <v>32.7</v>
      </c>
      <c r="AA231" s="442" t="str">
        <f>IF($H231="已改造",VLOOKUP($A231+1000,改造信息!$A$2:$AQ$1002,COLUMN(AA230)-4,0),VLOOKUP($A231,未改造信息!$A$2:$AQ$1002,COLUMN(AA230)-4,0))</f>
        <v>中</v>
      </c>
      <c r="AB231" s="442" t="str">
        <f>IF($H231="已改造",VLOOKUP($A231+1000,改造信息!$A$2:$AQ$1002,COLUMN(AB230)-4,0),VLOOKUP($A231,未改造信息!$A$2:$AQ$1002,COLUMN(AB230)-4,0))</f>
        <v>[3,3,3]</v>
      </c>
      <c r="AC231" s="442">
        <f>IF($H231="已改造",VLOOKUP($A231+1000,改造信息!$A$2:$AQ$1002,COLUMN(AC230)-4,0),VLOOKUP($A231,未改造信息!$A$2:$AQ$1002,COLUMN(AC230)-4,0))</f>
        <v>9</v>
      </c>
      <c r="AD231" s="442">
        <f>IF($H231="已改造",VLOOKUP($A231+1000,改造信息!$A$2:$AQ$1002,COLUMN(AD230)-4,0),VLOOKUP($A231,未改造信息!$A$2:$AQ$1002,COLUMN(AD230)-4,0))</f>
        <v>3</v>
      </c>
      <c r="AE231" s="446" t="str">
        <f>IF($H231="已改造",VLOOKUP($A231+1000,改造信息!$A$2:$AQ$1002,COLUMN(AE230)-4,0),VLOOKUP($A231,未改造信息!$A$2:$AQ$1002,COLUMN(AE230)-4,0))</f>
        <v>U国三联8英寸炮</v>
      </c>
      <c r="AF231" s="445" t="s">
        <v>92</v>
      </c>
      <c r="AG231" s="445" t="s">
        <v>92</v>
      </c>
      <c r="AH231" s="442">
        <f>IF($H231="已改造",VLOOKUP($A231+1000,改造信息!$A$2:$AQ$1002,COLUMN(AH230)-6,0),VLOOKUP($A231,未改造信息!$A$2:$AQ$1002,COLUMN(AH230)-6,0))</f>
        <v>40</v>
      </c>
      <c r="AI231" s="442">
        <f>IF($H231="已改造",VLOOKUP($A231+1000,改造信息!$A$2:$AQ$1002,COLUMN(AI230)-6,0),VLOOKUP($A231,未改造信息!$A$2:$AQ$1002,COLUMN(AI230)-6,0))</f>
        <v>70</v>
      </c>
      <c r="AJ231" s="442">
        <f>IF($H231="已改造",VLOOKUP($A231+1000,改造信息!$A$2:$AQ$1002,COLUMN(AJ230)-6,0),VLOOKUP($A231,未改造信息!$A$2:$AQ$1002,COLUMN(AJ230)-6,0))</f>
        <v>1.28</v>
      </c>
      <c r="AK231" s="442">
        <f>IF($H231="已改造",VLOOKUP($A231+1000,改造信息!$A$2:$AQ$1002,COLUMN(AK230)-6,0),VLOOKUP($A231,未改造信息!$A$2:$AQ$1002,COLUMN(AK230)-6,0))</f>
        <v>2.4</v>
      </c>
      <c r="AL231" s="442">
        <f>IF($H231="已改造",VLOOKUP($A231+1000,改造信息!$A$2:$AQ$1002,COLUMN(AL230)-6,0),VLOOKUP($A231,未改造信息!$A$2:$AQ$1002,COLUMN(AL230)-6,0))</f>
        <v>0.625</v>
      </c>
      <c r="AM231" s="445" t="s">
        <v>92</v>
      </c>
      <c r="AN231" s="445" t="s">
        <v>92</v>
      </c>
      <c r="AO231" s="442">
        <f>IF($H231="已改造",VLOOKUP($A231+1000,改造信息!$A$2:$AQ$1002,COLUMN(AO230)-8,0),VLOOKUP($A231,未改造信息!$A$2:$AQ$1002,COLUMN(AO230)-8,0))</f>
        <v>30</v>
      </c>
      <c r="AP231" s="442">
        <f>IF($H231="已改造",VLOOKUP($A231+1000,改造信息!$A$2:$AQ$1002,COLUMN(AP230)-8,0),VLOOKUP($A231,未改造信息!$A$2:$AQ$1002,COLUMN(AP230)-8,0))</f>
        <v>40</v>
      </c>
      <c r="AQ231" s="442">
        <f>IF($H231="已改造",VLOOKUP($A231+1000,改造信息!$A$2:$AQ$1002,COLUMN(AQ230)-8,0),VLOOKUP($A231,未改造信息!$A$2:$AQ$1002,COLUMN(AQ230)-8,0))</f>
        <v>30</v>
      </c>
      <c r="AR231" s="442">
        <f>IF($H231="已改造",VLOOKUP($A231+1000,改造信息!$A$2:$AQ$1002,COLUMN(AR230)-8,0),VLOOKUP($A231,未改造信息!$A$2:$AQ$1002,COLUMN(AR230)-8,0))</f>
        <v>0</v>
      </c>
      <c r="AS231" s="442">
        <f>IF($H231="已改造",VLOOKUP($A231+1000,改造信息!$A$2:$AQ$1002,COLUMN(AS230)-8,0),VLOOKUP($A231,未改造信息!$A$2:$AQ$1002,COLUMN(AS230)-8,0))</f>
        <v>38</v>
      </c>
      <c r="AT231" s="442">
        <f>IF($H231="已改造",VLOOKUP($A231+1000,改造信息!$A$2:$AQ$1002,COLUMN(AT230)-8,0),VLOOKUP($A231,未改造信息!$A$2:$AQ$1002,COLUMN(AT230)-8,0))</f>
        <v>0</v>
      </c>
      <c r="AU231" s="442">
        <f>IF($H231="已改造",VLOOKUP($A231+1000,改造信息!$A$2:$AQ$1002,COLUMN(AU230)-8,0),VLOOKUP($A231,未改造信息!$A$2:$AQ$1002,COLUMN(AU230)-8,0))</f>
        <v>16</v>
      </c>
      <c r="AV231" s="442">
        <f>IF($H231="已改造",VLOOKUP($A231+1000,改造信息!$A$2:$AQ$1002,COLUMN(AV230)-8,0),VLOOKUP($A231,未改造信息!$A$2:$AQ$1002,COLUMN(AV230)-8,0))</f>
        <v>29</v>
      </c>
      <c r="AW231" s="445" t="s">
        <v>92</v>
      </c>
      <c r="AX231" s="445" t="s">
        <v>92</v>
      </c>
      <c r="AY231" s="442">
        <f>IF($H231="已改造",VLOOKUP($A231+1000,改造信息!$A$2:$AQ$1002,COLUMN(AY230)-10,0),VLOOKUP($A231,未改造信息!$A$2:$AQ$1002,COLUMN(AY230)-10,0))</f>
        <v>0</v>
      </c>
      <c r="AZ231" s="442">
        <f>IF($H231="已改造",VLOOKUP($A231+1000,改造信息!$A$2:$AQ$1002,COLUMN(AZ230)-10,0),VLOOKUP($A231,未改造信息!$A$2:$AQ$1002,COLUMN(AZ230)-10,0))</f>
        <v>0</v>
      </c>
      <c r="BA231" s="445" t="s">
        <v>92</v>
      </c>
      <c r="BB231" s="445" t="s">
        <v>92</v>
      </c>
      <c r="BC231" s="442" t="str">
        <f>IF($H231="尚未改造",VLOOKUP($A231,未改造信息!$A$2:$AQ$1002,COLUMN(BC230)-12,0),"0")</f>
        <v>等级45|巡洋核心9|油300|弹200|钢500</v>
      </c>
      <c r="BD231" s="450">
        <f>VLOOKUP($A231,未改造信息!$A$2:$BA$1002,COLUMN(BD230)-12,0)</f>
        <v>0.0590277777777778</v>
      </c>
      <c r="BE231" s="442" t="s">
        <v>107</v>
      </c>
      <c r="BF231" s="445" t="s">
        <v>92</v>
      </c>
      <c r="BG231" s="445" t="s">
        <v>92</v>
      </c>
      <c r="BH231" s="442"/>
      <c r="BI231" s="450"/>
      <c r="BK231" s="442"/>
      <c r="BL231" s="450"/>
      <c r="BN231" s="442"/>
      <c r="BO231" s="450"/>
      <c r="BQ231" s="445" t="s">
        <v>92</v>
      </c>
      <c r="BR231" s="442"/>
      <c r="BS231" s="442"/>
      <c r="BT231" s="442"/>
      <c r="BU231" s="442"/>
      <c r="BV231" s="442"/>
    </row>
    <row r="232" spans="1:74">
      <c r="A232" s="442">
        <v>241</v>
      </c>
      <c r="B232" s="442" t="str">
        <f>IF($H232="已改造",VLOOKUP($A232+1000,改造信息!$A$2:$AQ$1002,COLUMN(B231),0),VLOOKUP($A232,未改造信息!$A$2:$AQ$1002,COLUMN(B231),0))</f>
        <v>U</v>
      </c>
      <c r="C232" s="442" t="str">
        <f>IF($H232="已改造",VLOOKUP($A232+1000,改造信息!$A$2:$AQ$1002,COLUMN(C231),0),VLOOKUP($A232,未改造信息!$A$2:$AQ$1002,COLUMN(C231),0))</f>
        <v>重巡洋舰</v>
      </c>
      <c r="D232" s="442">
        <f>IF($H232="已改造",VLOOKUP($A232+1000,改造信息!$A$2:$AQ$1002,COLUMN(D231),0),VLOOKUP($A232,未改造信息!$A$2:$AQ$1002,COLUMN(D231),0))</f>
        <v>5</v>
      </c>
      <c r="E232" s="442" t="str">
        <f>IF($H232="已改造",VLOOKUP($A232+1000,改造信息!$A$2:$AQ$1002,COLUMN(E231),0),VLOOKUP($A232,未改造信息!$A$2:$AQ$1002,COLUMN(E231),0))</f>
        <v>巴尔的摩</v>
      </c>
      <c r="F232" s="442" t="str">
        <f>VLOOKUP(A232,未改造信息!$A$2:$F$1000,COLUMN(F231),0)</f>
        <v>未拥有</v>
      </c>
      <c r="H232" s="442" t="str">
        <f>IF(COUNTIF(改造信息!$A$2:$A$196,A232+1000),IF(VLOOKUP(A232+1000,改造信息!$A$2:$F$502,6,0)="已拥有","已改造","尚未改造"),"未开放改造")</f>
        <v>尚未改造</v>
      </c>
      <c r="I232" s="442" t="str">
        <f t="shared" si="3"/>
        <v>E5 可建造</v>
      </c>
      <c r="J232" s="445" t="s">
        <v>92</v>
      </c>
      <c r="K232" s="442" t="str">
        <f>IF($H232="已改造",VLOOKUP($A232+1000,改造信息!$A$2:$AQ$1002,COLUMN(K231)-4,0),VLOOKUP($A232,未改造信息!$A$2:$AQ$1002,COLUMN(K231)-4,0))</f>
        <v>护卫舰</v>
      </c>
      <c r="L232" s="442" t="str">
        <f>IF($H232="已改造",VLOOKUP($A232+1000,改造信息!$A$2:$AQ$1002,COLUMN(L231)-4,0),VLOOKUP($A232,未改造信息!$A$2:$AQ$1002,COLUMN(L231)-4,0))</f>
        <v>中型舰</v>
      </c>
      <c r="M232" s="442">
        <f>IF($H232="已改造",VLOOKUP($A232+1000,改造信息!$A$2:$AQ$1002,COLUMN(M231)-4,0),VLOOKUP($A232,未改造信息!$A$2:$AQ$1002,COLUMN(M231)-4,0))</f>
        <v>4</v>
      </c>
      <c r="N232" s="442">
        <f>IF($H232="已改造",VLOOKUP($A232+1000,改造信息!$A$2:$AQ$1002,COLUMN(N231)-4,0),VLOOKUP($A232,未改造信息!$A$2:$AQ$1002,COLUMN(N231)-4,0))</f>
        <v>4</v>
      </c>
      <c r="O232" s="442">
        <f>IF($H232="已改造",VLOOKUP($A232+1000,改造信息!$A$2:$AQ$1002,COLUMN(O231)-4,0),VLOOKUP($A232,未改造信息!$A$2:$AQ$1002,COLUMN(O231)-4,0))</f>
        <v>52</v>
      </c>
      <c r="P232" s="442">
        <f>IF($H232="已改造",VLOOKUP($A232+1000,改造信息!$A$2:$AQ$1002,COLUMN(P231)-4,0),VLOOKUP($A232,未改造信息!$A$2:$AQ$1002,COLUMN(P231)-4,0))</f>
        <v>0</v>
      </c>
      <c r="Q232" s="442">
        <f>IF($H232="已改造",VLOOKUP($A232+1000,改造信息!$A$2:$AQ$1002,COLUMN(Q231)-4,0),VLOOKUP($A232,未改造信息!$A$2:$AQ$1002,COLUMN(Q231)-4,0))</f>
        <v>68</v>
      </c>
      <c r="R232" s="442">
        <f>IF($H232="已改造",VLOOKUP($A232+1000,改造信息!$A$2:$AQ$1002,COLUMN(R231)-4,0),VLOOKUP($A232,未改造信息!$A$2:$AQ$1002,COLUMN(R231)-4,0))</f>
        <v>56</v>
      </c>
      <c r="S232" s="442">
        <f>IF($H232="已改造",VLOOKUP($A232+1000,改造信息!$A$2:$AQ$1002,COLUMN(S231)-4,0),VLOOKUP($A232,未改造信息!$A$2:$AQ$1002,COLUMN(S231)-4,0))</f>
        <v>0</v>
      </c>
      <c r="T232" s="442">
        <f>IF($H232="已改造",VLOOKUP($A232+1000,改造信息!$A$2:$AQ$1002,COLUMN(T231)-4,0),VLOOKUP($A232,未改造信息!$A$2:$AQ$1002,COLUMN(T231)-4,0))</f>
        <v>90</v>
      </c>
      <c r="U232" s="442">
        <f>IF($H232="已改造",VLOOKUP($A232+1000,改造信息!$A$2:$AQ$1002,COLUMN(U231)-4,0),VLOOKUP($A232,未改造信息!$A$2:$AQ$1002,COLUMN(U231)-4,0))</f>
        <v>0</v>
      </c>
      <c r="V232" s="442">
        <f>IF($H232="已改造",VLOOKUP($A232+1000,改造信息!$A$2:$AQ$1002,COLUMN(V231)-4,0),VLOOKUP($A232,未改造信息!$A$2:$AQ$1002,COLUMN(V231)-4,0))</f>
        <v>56</v>
      </c>
      <c r="W232" s="442">
        <f>IF($H232="已改造",VLOOKUP($A232+1000,改造信息!$A$2:$AQ$1002,COLUMN(W231)-4,0),VLOOKUP($A232,未改造信息!$A$2:$AQ$1002,COLUMN(W231)-4,0))</f>
        <v>75</v>
      </c>
      <c r="X232" s="442">
        <f>IF($H232="已改造",VLOOKUP($A232+1000,改造信息!$A$2:$AQ$1002,COLUMN(X231)-4,0),VLOOKUP($A232,未改造信息!$A$2:$AQ$1002,COLUMN(X231)-4,0))</f>
        <v>93</v>
      </c>
      <c r="Y232" s="442">
        <f>IF($H232="已改造",VLOOKUP($A232+1000,改造信息!$A$2:$AQ$1002,COLUMN(Y231)-4,0),VLOOKUP($A232,未改造信息!$A$2:$AQ$1002,COLUMN(Y231)-4,0))</f>
        <v>17</v>
      </c>
      <c r="Z232" s="442">
        <f>IF($H232="已改造",VLOOKUP($A232+1000,改造信息!$A$2:$AQ$1002,COLUMN(Z231)-4,0),VLOOKUP($A232,未改造信息!$A$2:$AQ$1002,COLUMN(Z231)-4,0))</f>
        <v>33</v>
      </c>
      <c r="AA232" s="442" t="str">
        <f>IF($H232="已改造",VLOOKUP($A232+1000,改造信息!$A$2:$AQ$1002,COLUMN(AA231)-4,0),VLOOKUP($A232,未改造信息!$A$2:$AQ$1002,COLUMN(AA231)-4,0))</f>
        <v>中</v>
      </c>
      <c r="AB232" s="442" t="str">
        <f>IF($H232="已改造",VLOOKUP($A232+1000,改造信息!$A$2:$AQ$1002,COLUMN(AB231)-4,0),VLOOKUP($A232,未改造信息!$A$2:$AQ$1002,COLUMN(AB231)-4,0))</f>
        <v>[2,2,2]</v>
      </c>
      <c r="AC232" s="442">
        <f>IF($H232="已改造",VLOOKUP($A232+1000,改造信息!$A$2:$AQ$1002,COLUMN(AC231)-4,0),VLOOKUP($A232,未改造信息!$A$2:$AQ$1002,COLUMN(AC231)-4,0))</f>
        <v>6</v>
      </c>
      <c r="AD232" s="442">
        <f>IF($H232="已改造",VLOOKUP($A232+1000,改造信息!$A$2:$AQ$1002,COLUMN(AD231)-4,0),VLOOKUP($A232,未改造信息!$A$2:$AQ$1002,COLUMN(AD231)-4,0))</f>
        <v>3</v>
      </c>
      <c r="AE232" s="446" t="str">
        <f>IF($H232="已改造",VLOOKUP($A232+1000,改造信息!$A$2:$AQ$1002,COLUMN(AE231)-4,0),VLOOKUP($A232,未改造信息!$A$2:$AQ$1002,COLUMN(AE231)-4,0))</f>
        <v>U国三联8英寸炮(MK12/15)|U国双联5英寸平高两用炮</v>
      </c>
      <c r="AF232" s="445" t="s">
        <v>92</v>
      </c>
      <c r="AG232" s="445" t="s">
        <v>92</v>
      </c>
      <c r="AH232" s="442">
        <f>IF($H232="已改造",VLOOKUP($A232+1000,改造信息!$A$2:$AQ$1002,COLUMN(AH231)-6,0),VLOOKUP($A232,未改造信息!$A$2:$AQ$1002,COLUMN(AH231)-6,0))</f>
        <v>40</v>
      </c>
      <c r="AI232" s="442">
        <f>IF($H232="已改造",VLOOKUP($A232+1000,改造信息!$A$2:$AQ$1002,COLUMN(AI231)-6,0),VLOOKUP($A232,未改造信息!$A$2:$AQ$1002,COLUMN(AI231)-6,0))</f>
        <v>70</v>
      </c>
      <c r="AJ232" s="442">
        <f>IF($H232="已改造",VLOOKUP($A232+1000,改造信息!$A$2:$AQ$1002,COLUMN(AJ231)-6,0),VLOOKUP($A232,未改造信息!$A$2:$AQ$1002,COLUMN(AJ231)-6,0))</f>
        <v>1.28</v>
      </c>
      <c r="AK232" s="442">
        <f>IF($H232="已改造",VLOOKUP($A232+1000,改造信息!$A$2:$AQ$1002,COLUMN(AK231)-6,0),VLOOKUP($A232,未改造信息!$A$2:$AQ$1002,COLUMN(AK231)-6,0))</f>
        <v>2.4</v>
      </c>
      <c r="AL232" s="442">
        <f>IF($H232="已改造",VLOOKUP($A232+1000,改造信息!$A$2:$AQ$1002,COLUMN(AL231)-6,0),VLOOKUP($A232,未改造信息!$A$2:$AQ$1002,COLUMN(AL231)-6,0))</f>
        <v>0.625</v>
      </c>
      <c r="AM232" s="445" t="s">
        <v>92</v>
      </c>
      <c r="AN232" s="445" t="s">
        <v>92</v>
      </c>
      <c r="AO232" s="442">
        <f>IF($H232="已改造",VLOOKUP($A232+1000,改造信息!$A$2:$AQ$1002,COLUMN(AO231)-8,0),VLOOKUP($A232,未改造信息!$A$2:$AQ$1002,COLUMN(AO231)-8,0))</f>
        <v>30</v>
      </c>
      <c r="AP232" s="442">
        <f>IF($H232="已改造",VLOOKUP($A232+1000,改造信息!$A$2:$AQ$1002,COLUMN(AP231)-8,0),VLOOKUP($A232,未改造信息!$A$2:$AQ$1002,COLUMN(AP231)-8,0))</f>
        <v>40</v>
      </c>
      <c r="AQ232" s="442">
        <f>IF($H232="已改造",VLOOKUP($A232+1000,改造信息!$A$2:$AQ$1002,COLUMN(AQ231)-8,0),VLOOKUP($A232,未改造信息!$A$2:$AQ$1002,COLUMN(AQ231)-8,0))</f>
        <v>30</v>
      </c>
      <c r="AR232" s="442">
        <f>IF($H232="已改造",VLOOKUP($A232+1000,改造信息!$A$2:$AQ$1002,COLUMN(AR231)-8,0),VLOOKUP($A232,未改造信息!$A$2:$AQ$1002,COLUMN(AR231)-8,0))</f>
        <v>0</v>
      </c>
      <c r="AS232" s="442">
        <f>IF($H232="已改造",VLOOKUP($A232+1000,改造信息!$A$2:$AQ$1002,COLUMN(AS231)-8,0),VLOOKUP($A232,未改造信息!$A$2:$AQ$1002,COLUMN(AS231)-8,0))</f>
        <v>43</v>
      </c>
      <c r="AT232" s="442">
        <f>IF($H232="已改造",VLOOKUP($A232+1000,改造信息!$A$2:$AQ$1002,COLUMN(AT231)-8,0),VLOOKUP($A232,未改造信息!$A$2:$AQ$1002,COLUMN(AT231)-8,0))</f>
        <v>0</v>
      </c>
      <c r="AU232" s="442">
        <f>IF($H232="已改造",VLOOKUP($A232+1000,改造信息!$A$2:$AQ$1002,COLUMN(AU231)-8,0),VLOOKUP($A232,未改造信息!$A$2:$AQ$1002,COLUMN(AU231)-8,0))</f>
        <v>18</v>
      </c>
      <c r="AV232" s="442">
        <f>IF($H232="已改造",VLOOKUP($A232+1000,改造信息!$A$2:$AQ$1002,COLUMN(AV231)-8,0),VLOOKUP($A232,未改造信息!$A$2:$AQ$1002,COLUMN(AV231)-8,0))</f>
        <v>60</v>
      </c>
      <c r="AW232" s="445" t="s">
        <v>92</v>
      </c>
      <c r="AX232" s="445" t="s">
        <v>92</v>
      </c>
      <c r="AY232" s="442" t="str">
        <f>IF($H232="已改造",VLOOKUP($A232+1000,改造信息!$A$2:$AQ$1002,COLUMN(AY231)-10,0),VLOOKUP($A232,未改造信息!$A$2:$AQ$1002,COLUMN(AY231)-10,0))</f>
        <v>不朽的英魂</v>
      </c>
      <c r="AZ232" s="442">
        <f>IF($H232="已改造",VLOOKUP($A232+1000,改造信息!$A$2:$AQ$1002,COLUMN(AZ231)-10,0),VLOOKUP($A232,未改造信息!$A$2:$AQ$1002,COLUMN(AZ231)-10,0))</f>
        <v>0</v>
      </c>
      <c r="BA232" s="445" t="s">
        <v>92</v>
      </c>
      <c r="BB232" s="445" t="s">
        <v>92</v>
      </c>
      <c r="BC232" s="446" t="str">
        <f>IF($H232="尚未改造",VLOOKUP($A232,未改造信息!$A$2:$AQ$1002,COLUMN(BC231)-12,0),"0")</f>
        <v>等级50|巡洋核心15|油300|弹200|钢800|铝300</v>
      </c>
      <c r="BD232" s="450">
        <f>VLOOKUP($A232,未改造信息!$A$2:$BA$1002,COLUMN(BD231)-12,0)</f>
        <v>0.0625</v>
      </c>
      <c r="BE232" s="442" t="s">
        <v>96</v>
      </c>
      <c r="BF232" s="445" t="s">
        <v>92</v>
      </c>
      <c r="BG232" s="445" t="s">
        <v>92</v>
      </c>
      <c r="BH232" s="446"/>
      <c r="BI232" s="450"/>
      <c r="BK232" s="446"/>
      <c r="BL232" s="450"/>
      <c r="BN232" s="446"/>
      <c r="BO232" s="450"/>
      <c r="BQ232" s="445" t="s">
        <v>92</v>
      </c>
      <c r="BR232" s="442"/>
      <c r="BS232" s="442"/>
      <c r="BT232" s="442"/>
      <c r="BU232" s="442"/>
      <c r="BV232" s="442"/>
    </row>
    <row r="233" spans="1:74">
      <c r="A233" s="442">
        <v>243</v>
      </c>
      <c r="B233" s="442" t="str">
        <f>IF($H233="已改造",VLOOKUP($A233+1000,改造信息!$A$2:$AQ$1002,COLUMN(B232),0),VLOOKUP($A233,未改造信息!$A$2:$AQ$1002,COLUMN(B232),0))</f>
        <v>U</v>
      </c>
      <c r="C233" s="442" t="str">
        <f>IF($H233="已改造",VLOOKUP($A233+1000,改造信息!$A$2:$AQ$1002,COLUMN(C232),0),VLOOKUP($A233,未改造信息!$A$2:$AQ$1002,COLUMN(C232),0))</f>
        <v>重巡洋舰</v>
      </c>
      <c r="D233" s="442">
        <f>IF($H233="已改造",VLOOKUP($A233+1000,改造信息!$A$2:$AQ$1002,COLUMN(D232),0),VLOOKUP($A233,未改造信息!$A$2:$AQ$1002,COLUMN(D232),0))</f>
        <v>6</v>
      </c>
      <c r="E233" s="442" t="str">
        <f>IF($H233="已改造",VLOOKUP($A233+1000,改造信息!$A$2:$AQ$1002,COLUMN(E232),0),VLOOKUP($A233,未改造信息!$A$2:$AQ$1002,COLUMN(E232),0))</f>
        <v>德梅因</v>
      </c>
      <c r="F233" s="442" t="str">
        <f>VLOOKUP(A233,未改造信息!$A$2:$F$1000,COLUMN(F232),0)</f>
        <v>未拥有</v>
      </c>
      <c r="H233" s="442" t="str">
        <f>IF(COUNTIF(改造信息!$A$2:$A$196,A233+1000),IF(VLOOKUP(A233+1000,改造信息!$A$2:$F$502,6,0)="已拥有","已改造","尚未改造"),"未开放改造")</f>
        <v>未开放改造</v>
      </c>
      <c r="I233" s="442" t="str">
        <f t="shared" si="3"/>
        <v>可建造</v>
      </c>
      <c r="J233" s="445" t="s">
        <v>92</v>
      </c>
      <c r="K233" s="442" t="str">
        <f>IF($H233="已改造",VLOOKUP($A233+1000,改造信息!$A$2:$AQ$1002,COLUMN(K232)-4,0),VLOOKUP($A233,未改造信息!$A$2:$AQ$1002,COLUMN(K232)-4,0))</f>
        <v>护卫舰</v>
      </c>
      <c r="L233" s="442" t="str">
        <f>IF($H233="已改造",VLOOKUP($A233+1000,改造信息!$A$2:$AQ$1002,COLUMN(L232)-4,0),VLOOKUP($A233,未改造信息!$A$2:$AQ$1002,COLUMN(L232)-4,0))</f>
        <v>中型舰</v>
      </c>
      <c r="M233" s="442">
        <f>IF($H233="已改造",VLOOKUP($A233+1000,改造信息!$A$2:$AQ$1002,COLUMN(M232)-4,0),VLOOKUP($A233,未改造信息!$A$2:$AQ$1002,COLUMN(M232)-4,0))</f>
        <v>3</v>
      </c>
      <c r="N233" s="442">
        <f>IF($H233="已改造",VLOOKUP($A233+1000,改造信息!$A$2:$AQ$1002,COLUMN(N232)-4,0),VLOOKUP($A233,未改造信息!$A$2:$AQ$1002,COLUMN(N232)-4,0))</f>
        <v>3</v>
      </c>
      <c r="O233" s="442">
        <f>IF($H233="已改造",VLOOKUP($A233+1000,改造信息!$A$2:$AQ$1002,COLUMN(O232)-4,0),VLOOKUP($A233,未改造信息!$A$2:$AQ$1002,COLUMN(O232)-4,0))</f>
        <v>52</v>
      </c>
      <c r="P233" s="442">
        <f>IF($H233="已改造",VLOOKUP($A233+1000,改造信息!$A$2:$AQ$1002,COLUMN(P232)-4,0),VLOOKUP($A233,未改造信息!$A$2:$AQ$1002,COLUMN(P232)-4,0))</f>
        <v>0</v>
      </c>
      <c r="Q233" s="442">
        <f>IF($H233="已改造",VLOOKUP($A233+1000,改造信息!$A$2:$AQ$1002,COLUMN(Q232)-4,0),VLOOKUP($A233,未改造信息!$A$2:$AQ$1002,COLUMN(Q232)-4,0))</f>
        <v>83</v>
      </c>
      <c r="R233" s="442">
        <f>IF($H233="已改造",VLOOKUP($A233+1000,改造信息!$A$2:$AQ$1002,COLUMN(R232)-4,0),VLOOKUP($A233,未改造信息!$A$2:$AQ$1002,COLUMN(R232)-4,0))</f>
        <v>58</v>
      </c>
      <c r="S233" s="442">
        <f>IF($H233="已改造",VLOOKUP($A233+1000,改造信息!$A$2:$AQ$1002,COLUMN(S232)-4,0),VLOOKUP($A233,未改造信息!$A$2:$AQ$1002,COLUMN(S232)-4,0))</f>
        <v>0</v>
      </c>
      <c r="T233" s="442">
        <f>IF($H233="已改造",VLOOKUP($A233+1000,改造信息!$A$2:$AQ$1002,COLUMN(T232)-4,0),VLOOKUP($A233,未改造信息!$A$2:$AQ$1002,COLUMN(T232)-4,0))</f>
        <v>108</v>
      </c>
      <c r="U233" s="442">
        <f>IF($H233="已改造",VLOOKUP($A233+1000,改造信息!$A$2:$AQ$1002,COLUMN(U232)-4,0),VLOOKUP($A233,未改造信息!$A$2:$AQ$1002,COLUMN(U232)-4,0))</f>
        <v>0</v>
      </c>
      <c r="V233" s="442">
        <f>IF($H233="已改造",VLOOKUP($A233+1000,改造信息!$A$2:$AQ$1002,COLUMN(V232)-4,0),VLOOKUP($A233,未改造信息!$A$2:$AQ$1002,COLUMN(V232)-4,0))</f>
        <v>56</v>
      </c>
      <c r="W233" s="442">
        <f>IF($H233="已改造",VLOOKUP($A233+1000,改造信息!$A$2:$AQ$1002,COLUMN(W232)-4,0),VLOOKUP($A233,未改造信息!$A$2:$AQ$1002,COLUMN(W232)-4,0))</f>
        <v>75</v>
      </c>
      <c r="X233" s="442">
        <f>IF($H233="已改造",VLOOKUP($A233+1000,改造信息!$A$2:$AQ$1002,COLUMN(X232)-4,0),VLOOKUP($A233,未改造信息!$A$2:$AQ$1002,COLUMN(X232)-4,0))</f>
        <v>94</v>
      </c>
      <c r="Y233" s="442">
        <f>IF($H233="已改造",VLOOKUP($A233+1000,改造信息!$A$2:$AQ$1002,COLUMN(Y232)-4,0),VLOOKUP($A233,未改造信息!$A$2:$AQ$1002,COLUMN(Y232)-4,0))</f>
        <v>11</v>
      </c>
      <c r="Z233" s="442">
        <f>IF($H233="已改造",VLOOKUP($A233+1000,改造信息!$A$2:$AQ$1002,COLUMN(Z232)-4,0),VLOOKUP($A233,未改造信息!$A$2:$AQ$1002,COLUMN(Z232)-4,0))</f>
        <v>33</v>
      </c>
      <c r="AA233" s="442" t="str">
        <f>IF($H233="已改造",VLOOKUP($A233+1000,改造信息!$A$2:$AQ$1002,COLUMN(AA232)-4,0),VLOOKUP($A233,未改造信息!$A$2:$AQ$1002,COLUMN(AA232)-4,0))</f>
        <v>中</v>
      </c>
      <c r="AB233" s="442" t="str">
        <f>IF($H233="已改造",VLOOKUP($A233+1000,改造信息!$A$2:$AQ$1002,COLUMN(AB232)-4,0),VLOOKUP($A233,未改造信息!$A$2:$AQ$1002,COLUMN(AB232)-4,0))</f>
        <v>[3,3,3]</v>
      </c>
      <c r="AC233" s="442">
        <f>IF($H233="已改造",VLOOKUP($A233+1000,改造信息!$A$2:$AQ$1002,COLUMN(AC232)-4,0),VLOOKUP($A233,未改造信息!$A$2:$AQ$1002,COLUMN(AC232)-4,0))</f>
        <v>9</v>
      </c>
      <c r="AD233" s="442">
        <f>IF($H233="已改造",VLOOKUP($A233+1000,改造信息!$A$2:$AQ$1002,COLUMN(AD232)-4,0),VLOOKUP($A233,未改造信息!$A$2:$AQ$1002,COLUMN(AD232)-4,0))</f>
        <v>3</v>
      </c>
      <c r="AE233" s="446" t="str">
        <f>IF($H233="已改造",VLOOKUP($A233+1000,改造信息!$A$2:$AQ$1002,COLUMN(AE232)-4,0),VLOOKUP($A233,未改造信息!$A$2:$AQ$1002,COLUMN(AE232)-4,0))</f>
        <v>MK.16三联8英寸自动炮|U国双联3英寸防空炮</v>
      </c>
      <c r="AF233" s="445" t="s">
        <v>92</v>
      </c>
      <c r="AG233" s="445" t="s">
        <v>92</v>
      </c>
      <c r="AH233" s="442">
        <f>IF($H233="已改造",VLOOKUP($A233+1000,改造信息!$A$2:$AQ$1002,COLUMN(AH232)-6,0),VLOOKUP($A233,未改造信息!$A$2:$AQ$1002,COLUMN(AH232)-6,0))</f>
        <v>40</v>
      </c>
      <c r="AI233" s="442">
        <f>IF($H233="已改造",VLOOKUP($A233+1000,改造信息!$A$2:$AQ$1002,COLUMN(AI232)-6,0),VLOOKUP($A233,未改造信息!$A$2:$AQ$1002,COLUMN(AI232)-6,0))</f>
        <v>70</v>
      </c>
      <c r="AJ233" s="442">
        <f>IF($H233="已改造",VLOOKUP($A233+1000,改造信息!$A$2:$AQ$1002,COLUMN(AJ232)-6,0),VLOOKUP($A233,未改造信息!$A$2:$AQ$1002,COLUMN(AJ232)-6,0))</f>
        <v>1.28</v>
      </c>
      <c r="AK233" s="442">
        <f>IF($H233="已改造",VLOOKUP($A233+1000,改造信息!$A$2:$AQ$1002,COLUMN(AK232)-6,0),VLOOKUP($A233,未改造信息!$A$2:$AQ$1002,COLUMN(AK232)-6,0))</f>
        <v>2.4</v>
      </c>
      <c r="AL233" s="442">
        <f>IF($H233="已改造",VLOOKUP($A233+1000,改造信息!$A$2:$AQ$1002,COLUMN(AL232)-6,0),VLOOKUP($A233,未改造信息!$A$2:$AQ$1002,COLUMN(AL232)-6,0))</f>
        <v>0.625</v>
      </c>
      <c r="AM233" s="445" t="s">
        <v>92</v>
      </c>
      <c r="AN233" s="445" t="s">
        <v>92</v>
      </c>
      <c r="AO233" s="442">
        <f>IF($H233="已改造",VLOOKUP($A233+1000,改造信息!$A$2:$AQ$1002,COLUMN(AO232)-8,0),VLOOKUP($A233,未改造信息!$A$2:$AQ$1002,COLUMN(AO232)-8,0))</f>
        <v>30</v>
      </c>
      <c r="AP233" s="442">
        <f>IF($H233="已改造",VLOOKUP($A233+1000,改造信息!$A$2:$AQ$1002,COLUMN(AP232)-8,0),VLOOKUP($A233,未改造信息!$A$2:$AQ$1002,COLUMN(AP232)-8,0))</f>
        <v>40</v>
      </c>
      <c r="AQ233" s="442">
        <f>IF($H233="已改造",VLOOKUP($A233+1000,改造信息!$A$2:$AQ$1002,COLUMN(AQ232)-8,0),VLOOKUP($A233,未改造信息!$A$2:$AQ$1002,COLUMN(AQ232)-8,0))</f>
        <v>30</v>
      </c>
      <c r="AR233" s="442">
        <f>IF($H233="已改造",VLOOKUP($A233+1000,改造信息!$A$2:$AQ$1002,COLUMN(AR232)-8,0),VLOOKUP($A233,未改造信息!$A$2:$AQ$1002,COLUMN(AR232)-8,0))</f>
        <v>0</v>
      </c>
      <c r="AS233" s="442">
        <f>IF($H233="已改造",VLOOKUP($A233+1000,改造信息!$A$2:$AQ$1002,COLUMN(AS232)-8,0),VLOOKUP($A233,未改造信息!$A$2:$AQ$1002,COLUMN(AS232)-8,0))</f>
        <v>53</v>
      </c>
      <c r="AT233" s="442">
        <f>IF($H233="已改造",VLOOKUP($A233+1000,改造信息!$A$2:$AQ$1002,COLUMN(AT232)-8,0),VLOOKUP($A233,未改造信息!$A$2:$AQ$1002,COLUMN(AT232)-8,0))</f>
        <v>0</v>
      </c>
      <c r="AU233" s="442">
        <f>IF($H233="已改造",VLOOKUP($A233+1000,改造信息!$A$2:$AQ$1002,COLUMN(AU232)-8,0),VLOOKUP($A233,未改造信息!$A$2:$AQ$1002,COLUMN(AU232)-8,0))</f>
        <v>19</v>
      </c>
      <c r="AV233" s="442">
        <f>IF($H233="已改造",VLOOKUP($A233+1000,改造信息!$A$2:$AQ$1002,COLUMN(AV232)-8,0),VLOOKUP($A233,未改造信息!$A$2:$AQ$1002,COLUMN(AV232)-8,0))</f>
        <v>88</v>
      </c>
      <c r="AW233" s="445" t="s">
        <v>92</v>
      </c>
      <c r="AX233" s="445" t="s">
        <v>92</v>
      </c>
      <c r="AY233" s="442" t="str">
        <f>IF($H233="已改造",VLOOKUP($A233+1000,改造信息!$A$2:$AQ$1002,COLUMN(AY232)-10,0),VLOOKUP($A233,未改造信息!$A$2:$AQ$1002,COLUMN(AY232)-10,0))</f>
        <v>八英寸机关枪</v>
      </c>
      <c r="AZ233" s="442">
        <f>IF($H233="已改造",VLOOKUP($A233+1000,改造信息!$A$2:$AQ$1002,COLUMN(AZ232)-10,0),VLOOKUP($A233,未改造信息!$A$2:$AQ$1002,COLUMN(AZ232)-10,0))</f>
        <v>0</v>
      </c>
      <c r="BA233" s="445" t="s">
        <v>92</v>
      </c>
      <c r="BB233" s="445" t="s">
        <v>92</v>
      </c>
      <c r="BC233" s="442" t="str">
        <f>IF($H233="尚未改造",VLOOKUP($A233,未改造信息!$A$2:$AQ$1002,COLUMN(BC232)-12,0),"0")</f>
        <v>0</v>
      </c>
      <c r="BD233" s="450">
        <f>VLOOKUP($A233,未改造信息!$A$2:$BA$1002,COLUMN(BD232)-12,0)</f>
        <v>0.0833333333333333</v>
      </c>
      <c r="BE233" s="442" t="s">
        <v>103</v>
      </c>
      <c r="BF233" s="445" t="s">
        <v>92</v>
      </c>
      <c r="BG233" s="445" t="s">
        <v>92</v>
      </c>
      <c r="BH233" s="442"/>
      <c r="BI233" s="450"/>
      <c r="BK233" s="442"/>
      <c r="BL233" s="450"/>
      <c r="BN233" s="442"/>
      <c r="BO233" s="450"/>
      <c r="BQ233" s="445" t="s">
        <v>92</v>
      </c>
      <c r="BR233" s="442"/>
      <c r="BS233" s="442"/>
      <c r="BT233" s="442"/>
      <c r="BU233" s="442"/>
      <c r="BV233" s="442"/>
    </row>
    <row r="234" spans="1:74">
      <c r="A234" s="442">
        <v>245</v>
      </c>
      <c r="B234" s="442" t="str">
        <f>IF($H234="已改造",VLOOKUP($A234+1000,改造信息!$A$2:$AQ$1002,COLUMN(B233),0),VLOOKUP($A234,未改造信息!$A$2:$AQ$1002,COLUMN(B233),0))</f>
        <v>I</v>
      </c>
      <c r="C234" s="442" t="str">
        <f>IF($H234="已改造",VLOOKUP($A234+1000,改造信息!$A$2:$AQ$1002,COLUMN(C233),0),VLOOKUP($A234,未改造信息!$A$2:$AQ$1002,COLUMN(C233),0))</f>
        <v>重巡洋舰</v>
      </c>
      <c r="D234" s="442">
        <f>IF($H234="已改造",VLOOKUP($A234+1000,改造信息!$A$2:$AQ$1002,COLUMN(D233),0),VLOOKUP($A234,未改造信息!$A$2:$AQ$1002,COLUMN(D233),0))</f>
        <v>4</v>
      </c>
      <c r="E234" s="442" t="str">
        <f>IF($H234="已改造",VLOOKUP($A234+1000,改造信息!$A$2:$AQ$1002,COLUMN(E233),0),VLOOKUP($A234,未改造信息!$A$2:$AQ$1002,COLUMN(E233),0))</f>
        <v>扎拉</v>
      </c>
      <c r="F234" s="442" t="str">
        <f>VLOOKUP(A234,未改造信息!$A$2:$F$1000,COLUMN(F233),0)</f>
        <v>未拥有</v>
      </c>
      <c r="H234" s="442" t="str">
        <f>IF(COUNTIF(改造信息!$A$2:$A$196,A234+1000),IF(VLOOKUP(A234+1000,改造信息!$A$2:$F$502,6,0)="已拥有","已改造","尚未改造"),"未开放改造")</f>
        <v>未开放改造</v>
      </c>
      <c r="I234" s="442" t="str">
        <f t="shared" si="3"/>
        <v>仅打捞可获取</v>
      </c>
      <c r="J234" s="445" t="s">
        <v>92</v>
      </c>
      <c r="K234" s="442" t="str">
        <f>IF($H234="已改造",VLOOKUP($A234+1000,改造信息!$A$2:$AQ$1002,COLUMN(K233)-4,0),VLOOKUP($A234,未改造信息!$A$2:$AQ$1002,COLUMN(K233)-4,0))</f>
        <v>护卫舰</v>
      </c>
      <c r="L234" s="442" t="str">
        <f>IF($H234="已改造",VLOOKUP($A234+1000,改造信息!$A$2:$AQ$1002,COLUMN(L233)-4,0),VLOOKUP($A234,未改造信息!$A$2:$AQ$1002,COLUMN(L233)-4,0))</f>
        <v>中型舰</v>
      </c>
      <c r="M234" s="442">
        <f>IF($H234="已改造",VLOOKUP($A234+1000,改造信息!$A$2:$AQ$1002,COLUMN(M233)-4,0),VLOOKUP($A234,未改造信息!$A$2:$AQ$1002,COLUMN(M233)-4,0))</f>
        <v>2</v>
      </c>
      <c r="N234" s="442">
        <f>IF($H234="已改造",VLOOKUP($A234+1000,改造信息!$A$2:$AQ$1002,COLUMN(N233)-4,0),VLOOKUP($A234,未改造信息!$A$2:$AQ$1002,COLUMN(N233)-4,0))</f>
        <v>2</v>
      </c>
      <c r="O234" s="442">
        <f>IF($H234="已改造",VLOOKUP($A234+1000,改造信息!$A$2:$AQ$1002,COLUMN(O233)-4,0),VLOOKUP($A234,未改造信息!$A$2:$AQ$1002,COLUMN(O233)-4,0))</f>
        <v>46</v>
      </c>
      <c r="P234" s="442">
        <f>IF($H234="已改造",VLOOKUP($A234+1000,改造信息!$A$2:$AQ$1002,COLUMN(P233)-4,0),VLOOKUP($A234,未改造信息!$A$2:$AQ$1002,COLUMN(P233)-4,0))</f>
        <v>2</v>
      </c>
      <c r="Q234" s="442">
        <f>IF($H234="已改造",VLOOKUP($A234+1000,改造信息!$A$2:$AQ$1002,COLUMN(Q233)-4,0),VLOOKUP($A234,未改造信息!$A$2:$AQ$1002,COLUMN(Q233)-4,0))</f>
        <v>60</v>
      </c>
      <c r="R234" s="442">
        <f>IF($H234="已改造",VLOOKUP($A234+1000,改造信息!$A$2:$AQ$1002,COLUMN(R233)-4,0),VLOOKUP($A234,未改造信息!$A$2:$AQ$1002,COLUMN(R233)-4,0))</f>
        <v>61</v>
      </c>
      <c r="S234" s="442">
        <f>IF($H234="已改造",VLOOKUP($A234+1000,改造信息!$A$2:$AQ$1002,COLUMN(S233)-4,0),VLOOKUP($A234,未改造信息!$A$2:$AQ$1002,COLUMN(S233)-4,0))</f>
        <v>0</v>
      </c>
      <c r="T234" s="442">
        <f>IF($H234="已改造",VLOOKUP($A234+1000,改造信息!$A$2:$AQ$1002,COLUMN(T233)-4,0),VLOOKUP($A234,未改造信息!$A$2:$AQ$1002,COLUMN(T233)-4,0))</f>
        <v>53</v>
      </c>
      <c r="U234" s="442">
        <f>IF($H234="已改造",VLOOKUP($A234+1000,改造信息!$A$2:$AQ$1002,COLUMN(U233)-4,0),VLOOKUP($A234,未改造信息!$A$2:$AQ$1002,COLUMN(U233)-4,0))</f>
        <v>0</v>
      </c>
      <c r="V234" s="442">
        <f>IF($H234="已改造",VLOOKUP($A234+1000,改造信息!$A$2:$AQ$1002,COLUMN(V233)-4,0),VLOOKUP($A234,未改造信息!$A$2:$AQ$1002,COLUMN(V233)-4,0))</f>
        <v>52</v>
      </c>
      <c r="W234" s="442">
        <f>IF($H234="已改造",VLOOKUP($A234+1000,改造信息!$A$2:$AQ$1002,COLUMN(W233)-4,0),VLOOKUP($A234,未改造信息!$A$2:$AQ$1002,COLUMN(W233)-4,0))</f>
        <v>70</v>
      </c>
      <c r="X234" s="442">
        <f>IF($H234="已改造",VLOOKUP($A234+1000,改造信息!$A$2:$AQ$1002,COLUMN(X233)-4,0),VLOOKUP($A234,未改造信息!$A$2:$AQ$1002,COLUMN(X233)-4,0))</f>
        <v>91</v>
      </c>
      <c r="Y234" s="442">
        <f>IF($H234="已改造",VLOOKUP($A234+1000,改造信息!$A$2:$AQ$1002,COLUMN(Y233)-4,0),VLOOKUP($A234,未改造信息!$A$2:$AQ$1002,COLUMN(Y233)-4,0))</f>
        <v>10</v>
      </c>
      <c r="Z234" s="442">
        <f>IF($H234="已改造",VLOOKUP($A234+1000,改造信息!$A$2:$AQ$1002,COLUMN(Z233)-4,0),VLOOKUP($A234,未改造信息!$A$2:$AQ$1002,COLUMN(Z233)-4,0))</f>
        <v>32</v>
      </c>
      <c r="AA234" s="442" t="str">
        <f>IF($H234="已改造",VLOOKUP($A234+1000,改造信息!$A$2:$AQ$1002,COLUMN(AA233)-4,0),VLOOKUP($A234,未改造信息!$A$2:$AQ$1002,COLUMN(AA233)-4,0))</f>
        <v>中</v>
      </c>
      <c r="AB234" s="442" t="str">
        <f>IF($H234="已改造",VLOOKUP($A234+1000,改造信息!$A$2:$AQ$1002,COLUMN(AB233)-4,0),VLOOKUP($A234,未改造信息!$A$2:$AQ$1002,COLUMN(AB233)-4,0))</f>
        <v>[2,2,2]</v>
      </c>
      <c r="AC234" s="442">
        <f>IF($H234="已改造",VLOOKUP($A234+1000,改造信息!$A$2:$AQ$1002,COLUMN(AC233)-4,0),VLOOKUP($A234,未改造信息!$A$2:$AQ$1002,COLUMN(AC233)-4,0))</f>
        <v>6</v>
      </c>
      <c r="AD234" s="442">
        <f>IF($H234="已改造",VLOOKUP($A234+1000,改造信息!$A$2:$AQ$1002,COLUMN(AD233)-4,0),VLOOKUP($A234,未改造信息!$A$2:$AQ$1002,COLUMN(AD233)-4,0))</f>
        <v>3</v>
      </c>
      <c r="AE234" s="446" t="str">
        <f>IF($H234="已改造",VLOOKUP($A234+1000,改造信息!$A$2:$AQ$1002,COLUMN(AE233)-4,0),VLOOKUP($A234,未改造信息!$A$2:$AQ$1002,COLUMN(AE233)-4,0))</f>
        <v>附加装甲(中型)</v>
      </c>
      <c r="AF234" s="445" t="s">
        <v>92</v>
      </c>
      <c r="AG234" s="445" t="s">
        <v>92</v>
      </c>
      <c r="AH234" s="442">
        <f>IF($H234="已改造",VLOOKUP($A234+1000,改造信息!$A$2:$AQ$1002,COLUMN(AH233)-6,0),VLOOKUP($A234,未改造信息!$A$2:$AQ$1002,COLUMN(AH233)-6,0))</f>
        <v>35</v>
      </c>
      <c r="AI234" s="442">
        <f>IF($H234="已改造",VLOOKUP($A234+1000,改造信息!$A$2:$AQ$1002,COLUMN(AI233)-6,0),VLOOKUP($A234,未改造信息!$A$2:$AQ$1002,COLUMN(AI233)-6,0))</f>
        <v>70</v>
      </c>
      <c r="AJ234" s="442">
        <f>IF($H234="已改造",VLOOKUP($A234+1000,改造信息!$A$2:$AQ$1002,COLUMN(AJ233)-6,0),VLOOKUP($A234,未改造信息!$A$2:$AQ$1002,COLUMN(AJ233)-6,0))</f>
        <v>1.28</v>
      </c>
      <c r="AK234" s="442">
        <f>IF($H234="已改造",VLOOKUP($A234+1000,改造信息!$A$2:$AQ$1002,COLUMN(AK233)-6,0),VLOOKUP($A234,未改造信息!$A$2:$AQ$1002,COLUMN(AK233)-6,0))</f>
        <v>2.4</v>
      </c>
      <c r="AL234" s="442">
        <f>IF($H234="已改造",VLOOKUP($A234+1000,改造信息!$A$2:$AQ$1002,COLUMN(AL233)-6,0),VLOOKUP($A234,未改造信息!$A$2:$AQ$1002,COLUMN(AL233)-6,0))</f>
        <v>0.8</v>
      </c>
      <c r="AM234" s="445" t="s">
        <v>92</v>
      </c>
      <c r="AN234" s="445" t="s">
        <v>92</v>
      </c>
      <c r="AO234" s="442">
        <f>IF($H234="已改造",VLOOKUP($A234+1000,改造信息!$A$2:$AQ$1002,COLUMN(AO233)-8,0),VLOOKUP($A234,未改造信息!$A$2:$AQ$1002,COLUMN(AO233)-8,0))</f>
        <v>30</v>
      </c>
      <c r="AP234" s="442">
        <f>IF($H234="已改造",VLOOKUP($A234+1000,改造信息!$A$2:$AQ$1002,COLUMN(AP233)-8,0),VLOOKUP($A234,未改造信息!$A$2:$AQ$1002,COLUMN(AP233)-8,0))</f>
        <v>40</v>
      </c>
      <c r="AQ234" s="442">
        <f>IF($H234="已改造",VLOOKUP($A234+1000,改造信息!$A$2:$AQ$1002,COLUMN(AQ233)-8,0),VLOOKUP($A234,未改造信息!$A$2:$AQ$1002,COLUMN(AQ233)-8,0))</f>
        <v>30</v>
      </c>
      <c r="AR234" s="442">
        <f>IF($H234="已改造",VLOOKUP($A234+1000,改造信息!$A$2:$AQ$1002,COLUMN(AR233)-8,0),VLOOKUP($A234,未改造信息!$A$2:$AQ$1002,COLUMN(AR233)-8,0))</f>
        <v>0</v>
      </c>
      <c r="AS234" s="442">
        <f>IF($H234="已改造",VLOOKUP($A234+1000,改造信息!$A$2:$AQ$1002,COLUMN(AS233)-8,0),VLOOKUP($A234,未改造信息!$A$2:$AQ$1002,COLUMN(AS233)-8,0))</f>
        <v>35</v>
      </c>
      <c r="AT234" s="442">
        <f>IF($H234="已改造",VLOOKUP($A234+1000,改造信息!$A$2:$AQ$1002,COLUMN(AT233)-8,0),VLOOKUP($A234,未改造信息!$A$2:$AQ$1002,COLUMN(AT233)-8,0))</f>
        <v>0</v>
      </c>
      <c r="AU234" s="442">
        <f>IF($H234="已改造",VLOOKUP($A234+1000,改造信息!$A$2:$AQ$1002,COLUMN(AU233)-8,0),VLOOKUP($A234,未改造信息!$A$2:$AQ$1002,COLUMN(AU233)-8,0))</f>
        <v>21</v>
      </c>
      <c r="AV234" s="442">
        <f>IF($H234="已改造",VLOOKUP($A234+1000,改造信息!$A$2:$AQ$1002,COLUMN(AV233)-8,0),VLOOKUP($A234,未改造信息!$A$2:$AQ$1002,COLUMN(AV233)-8,0))</f>
        <v>12</v>
      </c>
      <c r="AW234" s="445" t="s">
        <v>92</v>
      </c>
      <c r="AX234" s="445" t="s">
        <v>92</v>
      </c>
      <c r="AY234" s="442">
        <f>IF($H234="已改造",VLOOKUP($A234+1000,改造信息!$A$2:$AQ$1002,COLUMN(AY233)-10,0),VLOOKUP($A234,未改造信息!$A$2:$AQ$1002,COLUMN(AY233)-10,0))</f>
        <v>0</v>
      </c>
      <c r="AZ234" s="442">
        <f>IF($H234="已改造",VLOOKUP($A234+1000,改造信息!$A$2:$AQ$1002,COLUMN(AZ233)-10,0),VLOOKUP($A234,未改造信息!$A$2:$AQ$1002,COLUMN(AZ233)-10,0))</f>
        <v>0</v>
      </c>
      <c r="BA234" s="445" t="s">
        <v>92</v>
      </c>
      <c r="BB234" s="445" t="s">
        <v>92</v>
      </c>
      <c r="BC234" s="442" t="str">
        <f>IF($H234="尚未改造",VLOOKUP($A234,未改造信息!$A$2:$AQ$1002,COLUMN(BC233)-12,0),"0")</f>
        <v>0</v>
      </c>
      <c r="BD234" s="442">
        <f>VLOOKUP($A234,未改造信息!$A$2:$BA$1002,COLUMN(BD233)-12,0)</f>
        <v>0</v>
      </c>
      <c r="BE234" s="442" t="s">
        <v>94</v>
      </c>
      <c r="BF234" s="445" t="s">
        <v>92</v>
      </c>
      <c r="BG234" s="445" t="s">
        <v>92</v>
      </c>
      <c r="BH234" s="442"/>
      <c r="BI234" s="442"/>
      <c r="BK234" s="442"/>
      <c r="BL234" s="442"/>
      <c r="BN234" s="442"/>
      <c r="BO234" s="442"/>
      <c r="BQ234" s="445" t="s">
        <v>92</v>
      </c>
      <c r="BR234" s="442"/>
      <c r="BS234" s="442"/>
      <c r="BT234" s="442"/>
      <c r="BU234" s="442"/>
      <c r="BV234" s="442"/>
    </row>
    <row r="235" spans="1:74">
      <c r="A235" s="442">
        <v>246</v>
      </c>
      <c r="B235" s="442" t="str">
        <f>IF($H235="已改造",VLOOKUP($A235+1000,改造信息!$A$2:$AQ$1002,COLUMN(B234),0),VLOOKUP($A235,未改造信息!$A$2:$AQ$1002,COLUMN(B234),0))</f>
        <v>F</v>
      </c>
      <c r="C235" s="442" t="str">
        <f>IF($H235="已改造",VLOOKUP($A235+1000,改造信息!$A$2:$AQ$1002,COLUMN(C234),0),VLOOKUP($A235,未改造信息!$A$2:$AQ$1002,COLUMN(C234),0))</f>
        <v>重巡洋舰</v>
      </c>
      <c r="D235" s="442">
        <f>IF($H235="已改造",VLOOKUP($A235+1000,改造信息!$A$2:$AQ$1002,COLUMN(D234),0),VLOOKUP($A235,未改造信息!$A$2:$AQ$1002,COLUMN(D234),0))</f>
        <v>4</v>
      </c>
      <c r="E235" s="442" t="str">
        <f>IF($H235="已改造",VLOOKUP($A235+1000,改造信息!$A$2:$AQ$1002,COLUMN(E234),0),VLOOKUP($A235,未改造信息!$A$2:$AQ$1002,COLUMN(E234),0))</f>
        <v>阿尔及利亚</v>
      </c>
      <c r="F235" s="442" t="str">
        <f>VLOOKUP(A235,未改造信息!$A$2:$F$1000,COLUMN(F234),0)</f>
        <v>未拥有</v>
      </c>
      <c r="H235" s="442" t="str">
        <f>IF(COUNTIF(改造信息!$A$2:$A$196,A235+1000),IF(VLOOKUP(A235+1000,改造信息!$A$2:$F$502,6,0)="已拥有","已改造","尚未改造"),"未开放改造")</f>
        <v>未开放改造</v>
      </c>
      <c r="I235" s="442" t="str">
        <f t="shared" si="3"/>
        <v>仅打捞可获取</v>
      </c>
      <c r="J235" s="445" t="s">
        <v>92</v>
      </c>
      <c r="K235" s="442" t="str">
        <f>IF($H235="已改造",VLOOKUP($A235+1000,改造信息!$A$2:$AQ$1002,COLUMN(K234)-4,0),VLOOKUP($A235,未改造信息!$A$2:$AQ$1002,COLUMN(K234)-4,0))</f>
        <v>护卫舰</v>
      </c>
      <c r="L235" s="442" t="str">
        <f>IF($H235="已改造",VLOOKUP($A235+1000,改造信息!$A$2:$AQ$1002,COLUMN(L234)-4,0),VLOOKUP($A235,未改造信息!$A$2:$AQ$1002,COLUMN(L234)-4,0))</f>
        <v>中型舰</v>
      </c>
      <c r="M235" s="442">
        <f>IF($H235="已改造",VLOOKUP($A235+1000,改造信息!$A$2:$AQ$1002,COLUMN(M234)-4,0),VLOOKUP($A235,未改造信息!$A$2:$AQ$1002,COLUMN(M234)-4,0))</f>
        <v>2</v>
      </c>
      <c r="N235" s="442">
        <f>IF($H235="已改造",VLOOKUP($A235+1000,改造信息!$A$2:$AQ$1002,COLUMN(N234)-4,0),VLOOKUP($A235,未改造信息!$A$2:$AQ$1002,COLUMN(N234)-4,0))</f>
        <v>2</v>
      </c>
      <c r="O235" s="442">
        <f>IF($H235="已改造",VLOOKUP($A235+1000,改造信息!$A$2:$AQ$1002,COLUMN(O234)-4,0),VLOOKUP($A235,未改造信息!$A$2:$AQ$1002,COLUMN(O234)-4,0))</f>
        <v>42</v>
      </c>
      <c r="P235" s="442">
        <f>IF($H235="已改造",VLOOKUP($A235+1000,改造信息!$A$2:$AQ$1002,COLUMN(P234)-4,0),VLOOKUP($A235,未改造信息!$A$2:$AQ$1002,COLUMN(P234)-4,0))</f>
        <v>2</v>
      </c>
      <c r="Q235" s="442">
        <f>IF($H235="已改造",VLOOKUP($A235+1000,改造信息!$A$2:$AQ$1002,COLUMN(Q234)-4,0),VLOOKUP($A235,未改造信息!$A$2:$AQ$1002,COLUMN(Q234)-4,0))</f>
        <v>61</v>
      </c>
      <c r="R235" s="442">
        <f>IF($H235="已改造",VLOOKUP($A235+1000,改造信息!$A$2:$AQ$1002,COLUMN(R234)-4,0),VLOOKUP($A235,未改造信息!$A$2:$AQ$1002,COLUMN(R234)-4,0))</f>
        <v>55</v>
      </c>
      <c r="S235" s="442">
        <f>IF($H235="已改造",VLOOKUP($A235+1000,改造信息!$A$2:$AQ$1002,COLUMN(S234)-4,0),VLOOKUP($A235,未改造信息!$A$2:$AQ$1002,COLUMN(S234)-4,0))</f>
        <v>42</v>
      </c>
      <c r="T235" s="442">
        <f>IF($H235="已改造",VLOOKUP($A235+1000,改造信息!$A$2:$AQ$1002,COLUMN(T234)-4,0),VLOOKUP($A235,未改造信息!$A$2:$AQ$1002,COLUMN(T234)-4,0))</f>
        <v>61</v>
      </c>
      <c r="U235" s="442">
        <f>IF($H235="已改造",VLOOKUP($A235+1000,改造信息!$A$2:$AQ$1002,COLUMN(U234)-4,0),VLOOKUP($A235,未改造信息!$A$2:$AQ$1002,COLUMN(U234)-4,0))</f>
        <v>0</v>
      </c>
      <c r="V235" s="442">
        <f>IF($H235="已改造",VLOOKUP($A235+1000,改造信息!$A$2:$AQ$1002,COLUMN(V234)-4,0),VLOOKUP($A235,未改造信息!$A$2:$AQ$1002,COLUMN(V234)-4,0))</f>
        <v>52</v>
      </c>
      <c r="W235" s="442">
        <f>IF($H235="已改造",VLOOKUP($A235+1000,改造信息!$A$2:$AQ$1002,COLUMN(W234)-4,0),VLOOKUP($A235,未改造信息!$A$2:$AQ$1002,COLUMN(W234)-4,0))</f>
        <v>69</v>
      </c>
      <c r="X235" s="442">
        <f>IF($H235="已改造",VLOOKUP($A235+1000,改造信息!$A$2:$AQ$1002,COLUMN(X234)-4,0),VLOOKUP($A235,未改造信息!$A$2:$AQ$1002,COLUMN(X234)-4,0))</f>
        <v>91</v>
      </c>
      <c r="Y235" s="442">
        <f>IF($H235="已改造",VLOOKUP($A235+1000,改造信息!$A$2:$AQ$1002,COLUMN(Y234)-4,0),VLOOKUP($A235,未改造信息!$A$2:$AQ$1002,COLUMN(Y234)-4,0))</f>
        <v>10</v>
      </c>
      <c r="Z235" s="442">
        <f>IF($H235="已改造",VLOOKUP($A235+1000,改造信息!$A$2:$AQ$1002,COLUMN(Z234)-4,0),VLOOKUP($A235,未改造信息!$A$2:$AQ$1002,COLUMN(Z234)-4,0))</f>
        <v>31</v>
      </c>
      <c r="AA235" s="442" t="str">
        <f>IF($H235="已改造",VLOOKUP($A235+1000,改造信息!$A$2:$AQ$1002,COLUMN(AA234)-4,0),VLOOKUP($A235,未改造信息!$A$2:$AQ$1002,COLUMN(AA234)-4,0))</f>
        <v>中</v>
      </c>
      <c r="AB235" s="442" t="str">
        <f>IF($H235="已改造",VLOOKUP($A235+1000,改造信息!$A$2:$AQ$1002,COLUMN(AB234)-4,0),VLOOKUP($A235,未改造信息!$A$2:$AQ$1002,COLUMN(AB234)-4,0))</f>
        <v>[2,2,2]</v>
      </c>
      <c r="AC235" s="442">
        <f>IF($H235="已改造",VLOOKUP($A235+1000,改造信息!$A$2:$AQ$1002,COLUMN(AC234)-4,0),VLOOKUP($A235,未改造信息!$A$2:$AQ$1002,COLUMN(AC234)-4,0))</f>
        <v>6</v>
      </c>
      <c r="AD235" s="442">
        <f>IF($H235="已改造",VLOOKUP($A235+1000,改造信息!$A$2:$AQ$1002,COLUMN(AD234)-4,0),VLOOKUP($A235,未改造信息!$A$2:$AQ$1002,COLUMN(AD234)-4,0))</f>
        <v>3</v>
      </c>
      <c r="AE235" s="446" t="str">
        <f>IF($H235="已改造",VLOOKUP($A235+1000,改造信息!$A$2:$AQ$1002,COLUMN(AE234)-4,0),VLOOKUP($A235,未改造信息!$A$2:$AQ$1002,COLUMN(AE234)-4,0))</f>
        <v>F国双联M1931式203毫米炮</v>
      </c>
      <c r="AF235" s="445" t="s">
        <v>92</v>
      </c>
      <c r="AG235" s="445" t="s">
        <v>92</v>
      </c>
      <c r="AH235" s="442">
        <f>IF($H235="已改造",VLOOKUP($A235+1000,改造信息!$A$2:$AQ$1002,COLUMN(AH234)-6,0),VLOOKUP($A235,未改造信息!$A$2:$AQ$1002,COLUMN(AH234)-6,0))</f>
        <v>35</v>
      </c>
      <c r="AI235" s="442">
        <f>IF($H235="已改造",VLOOKUP($A235+1000,改造信息!$A$2:$AQ$1002,COLUMN(AI234)-6,0),VLOOKUP($A235,未改造信息!$A$2:$AQ$1002,COLUMN(AI234)-6,0))</f>
        <v>70</v>
      </c>
      <c r="AJ235" s="442">
        <f>IF($H235="已改造",VLOOKUP($A235+1000,改造信息!$A$2:$AQ$1002,COLUMN(AJ234)-6,0),VLOOKUP($A235,未改造信息!$A$2:$AQ$1002,COLUMN(AJ234)-6,0))</f>
        <v>1.28</v>
      </c>
      <c r="AK235" s="442">
        <f>IF($H235="已改造",VLOOKUP($A235+1000,改造信息!$A$2:$AQ$1002,COLUMN(AK234)-6,0),VLOOKUP($A235,未改造信息!$A$2:$AQ$1002,COLUMN(AK234)-6,0))</f>
        <v>2.4</v>
      </c>
      <c r="AL235" s="442">
        <f>IF($H235="已改造",VLOOKUP($A235+1000,改造信息!$A$2:$AQ$1002,COLUMN(AL234)-6,0),VLOOKUP($A235,未改造信息!$A$2:$AQ$1002,COLUMN(AL234)-6,0))</f>
        <v>0.75</v>
      </c>
      <c r="AM235" s="445" t="s">
        <v>92</v>
      </c>
      <c r="AN235" s="445" t="s">
        <v>92</v>
      </c>
      <c r="AO235" s="442">
        <f>IF($H235="已改造",VLOOKUP($A235+1000,改造信息!$A$2:$AQ$1002,COLUMN(AO234)-8,0),VLOOKUP($A235,未改造信息!$A$2:$AQ$1002,COLUMN(AO234)-8,0))</f>
        <v>30</v>
      </c>
      <c r="AP235" s="442">
        <f>IF($H235="已改造",VLOOKUP($A235+1000,改造信息!$A$2:$AQ$1002,COLUMN(AP234)-8,0),VLOOKUP($A235,未改造信息!$A$2:$AQ$1002,COLUMN(AP234)-8,0))</f>
        <v>40</v>
      </c>
      <c r="AQ235" s="442">
        <f>IF($H235="已改造",VLOOKUP($A235+1000,改造信息!$A$2:$AQ$1002,COLUMN(AQ234)-8,0),VLOOKUP($A235,未改造信息!$A$2:$AQ$1002,COLUMN(AQ234)-8,0))</f>
        <v>30</v>
      </c>
      <c r="AR235" s="442">
        <f>IF($H235="已改造",VLOOKUP($A235+1000,改造信息!$A$2:$AQ$1002,COLUMN(AR234)-8,0),VLOOKUP($A235,未改造信息!$A$2:$AQ$1002,COLUMN(AR234)-8,0))</f>
        <v>0</v>
      </c>
      <c r="AS235" s="442">
        <f>IF($H235="已改造",VLOOKUP($A235+1000,改造信息!$A$2:$AQ$1002,COLUMN(AS234)-8,0),VLOOKUP($A235,未改造信息!$A$2:$AQ$1002,COLUMN(AS234)-8,0))</f>
        <v>36</v>
      </c>
      <c r="AT235" s="442">
        <f>IF($H235="已改造",VLOOKUP($A235+1000,改造信息!$A$2:$AQ$1002,COLUMN(AT234)-8,0),VLOOKUP($A235,未改造信息!$A$2:$AQ$1002,COLUMN(AT234)-8,0))</f>
        <v>6</v>
      </c>
      <c r="AU235" s="442">
        <f>IF($H235="已改造",VLOOKUP($A235+1000,改造信息!$A$2:$AQ$1002,COLUMN(AU234)-8,0),VLOOKUP($A235,未改造信息!$A$2:$AQ$1002,COLUMN(AU234)-8,0))</f>
        <v>18</v>
      </c>
      <c r="AV235" s="442">
        <f>IF($H235="已改造",VLOOKUP($A235+1000,改造信息!$A$2:$AQ$1002,COLUMN(AV234)-8,0),VLOOKUP($A235,未改造信息!$A$2:$AQ$1002,COLUMN(AV234)-8,0))</f>
        <v>16</v>
      </c>
      <c r="AW235" s="445" t="s">
        <v>92</v>
      </c>
      <c r="AX235" s="445" t="s">
        <v>92</v>
      </c>
      <c r="AY235" s="442">
        <f>IF($H235="已改造",VLOOKUP($A235+1000,改造信息!$A$2:$AQ$1002,COLUMN(AY234)-10,0),VLOOKUP($A235,未改造信息!$A$2:$AQ$1002,COLUMN(AY234)-10,0))</f>
        <v>0</v>
      </c>
      <c r="AZ235" s="442">
        <f>IF($H235="已改造",VLOOKUP($A235+1000,改造信息!$A$2:$AQ$1002,COLUMN(AZ234)-10,0),VLOOKUP($A235,未改造信息!$A$2:$AQ$1002,COLUMN(AZ234)-10,0))</f>
        <v>0</v>
      </c>
      <c r="BA235" s="445" t="s">
        <v>92</v>
      </c>
      <c r="BB235" s="445" t="s">
        <v>92</v>
      </c>
      <c r="BC235" s="442" t="str">
        <f>IF($H235="尚未改造",VLOOKUP($A235,未改造信息!$A$2:$AQ$1002,COLUMN(BC234)-12,0),"0")</f>
        <v>0</v>
      </c>
      <c r="BD235" s="442">
        <f>VLOOKUP($A235,未改造信息!$A$2:$BA$1002,COLUMN(BD234)-12,0)</f>
        <v>0</v>
      </c>
      <c r="BE235" s="442" t="s">
        <v>94</v>
      </c>
      <c r="BF235" s="445" t="s">
        <v>92</v>
      </c>
      <c r="BG235" s="445" t="s">
        <v>92</v>
      </c>
      <c r="BH235" s="442"/>
      <c r="BI235" s="442"/>
      <c r="BK235" s="442"/>
      <c r="BL235" s="442"/>
      <c r="BN235" s="442"/>
      <c r="BO235" s="442"/>
      <c r="BQ235" s="445" t="s">
        <v>92</v>
      </c>
      <c r="BR235" s="442"/>
      <c r="BS235" s="442"/>
      <c r="BT235" s="442"/>
      <c r="BU235" s="442"/>
      <c r="BV235" s="442"/>
    </row>
    <row r="236" spans="1:74">
      <c r="A236" s="442">
        <v>247</v>
      </c>
      <c r="B236" s="442" t="str">
        <f>IF($H236="已改造",VLOOKUP($A236+1000,改造信息!$A$2:$AQ$1002,COLUMN(B235),0),VLOOKUP($A236,未改造信息!$A$2:$AQ$1002,COLUMN(B235),0))</f>
        <v>J</v>
      </c>
      <c r="C236" s="442" t="str">
        <f>IF($H236="已改造",VLOOKUP($A236+1000,改造信息!$A$2:$AQ$1002,COLUMN(C235),0),VLOOKUP($A236,未改造信息!$A$2:$AQ$1002,COLUMN(C235),0))</f>
        <v>轻巡洋舰</v>
      </c>
      <c r="D236" s="442">
        <f>IF($H236="已改造",VLOOKUP($A236+1000,改造信息!$A$2:$AQ$1002,COLUMN(D235),0),VLOOKUP($A236,未改造信息!$A$2:$AQ$1002,COLUMN(D235),0))</f>
        <v>3</v>
      </c>
      <c r="E236" s="442" t="str">
        <f>IF($H236="已改造",VLOOKUP($A236+1000,改造信息!$A$2:$AQ$1002,COLUMN(E235),0),VLOOKUP($A236,未改造信息!$A$2:$AQ$1002,COLUMN(E235),0))</f>
        <v>香取</v>
      </c>
      <c r="F236" s="442" t="str">
        <f>VLOOKUP(A236,未改造信息!$A$2:$F$1000,COLUMN(F235),0)</f>
        <v>未拥有</v>
      </c>
      <c r="H236" s="442" t="str">
        <f>IF(COUNTIF(改造信息!$A$2:$A$196,A236+1000),IF(VLOOKUP(A236+1000,改造信息!$A$2:$F$502,6,0)="已拥有","已改造","尚未改造"),"未开放改造")</f>
        <v>尚未改造</v>
      </c>
      <c r="I236" s="442" t="str">
        <f t="shared" si="3"/>
        <v>仅打捞可获取</v>
      </c>
      <c r="J236" s="445" t="s">
        <v>92</v>
      </c>
      <c r="K236" s="442" t="str">
        <f>IF($H236="已改造",VLOOKUP($A236+1000,改造信息!$A$2:$AQ$1002,COLUMN(K235)-4,0),VLOOKUP($A236,未改造信息!$A$2:$AQ$1002,COLUMN(K235)-4,0))</f>
        <v>护卫舰</v>
      </c>
      <c r="L236" s="442" t="str">
        <f>IF($H236="已改造",VLOOKUP($A236+1000,改造信息!$A$2:$AQ$1002,COLUMN(L235)-4,0),VLOOKUP($A236,未改造信息!$A$2:$AQ$1002,COLUMN(L235)-4,0))</f>
        <v>中型舰</v>
      </c>
      <c r="M236" s="442">
        <f>IF($H236="已改造",VLOOKUP($A236+1000,改造信息!$A$2:$AQ$1002,COLUMN(M235)-4,0),VLOOKUP($A236,未改造信息!$A$2:$AQ$1002,COLUMN(M235)-4,0))</f>
        <v>1</v>
      </c>
      <c r="N236" s="442">
        <f>IF($H236="已改造",VLOOKUP($A236+1000,改造信息!$A$2:$AQ$1002,COLUMN(N235)-4,0),VLOOKUP($A236,未改造信息!$A$2:$AQ$1002,COLUMN(N235)-4,0))</f>
        <v>2</v>
      </c>
      <c r="O236" s="442">
        <f>IF($H236="已改造",VLOOKUP($A236+1000,改造信息!$A$2:$AQ$1002,COLUMN(O235)-4,0),VLOOKUP($A236,未改造信息!$A$2:$AQ$1002,COLUMN(O235)-4,0))</f>
        <v>23</v>
      </c>
      <c r="P236" s="442">
        <f>IF($H236="已改造",VLOOKUP($A236+1000,改造信息!$A$2:$AQ$1002,COLUMN(P235)-4,0),VLOOKUP($A236,未改造信息!$A$2:$AQ$1002,COLUMN(P235)-4,0))</f>
        <v>1</v>
      </c>
      <c r="Q236" s="442">
        <f>IF($H236="已改造",VLOOKUP($A236+1000,改造信息!$A$2:$AQ$1002,COLUMN(Q235)-4,0),VLOOKUP($A236,未改造信息!$A$2:$AQ$1002,COLUMN(Q235)-4,0))</f>
        <v>38</v>
      </c>
      <c r="R236" s="442">
        <f>IF($H236="已改造",VLOOKUP($A236+1000,改造信息!$A$2:$AQ$1002,COLUMN(R235)-4,0),VLOOKUP($A236,未改造信息!$A$2:$AQ$1002,COLUMN(R235)-4,0))</f>
        <v>27</v>
      </c>
      <c r="S236" s="442">
        <f>IF($H236="已改造",VLOOKUP($A236+1000,改造信息!$A$2:$AQ$1002,COLUMN(S235)-4,0),VLOOKUP($A236,未改造信息!$A$2:$AQ$1002,COLUMN(S235)-4,0))</f>
        <v>50</v>
      </c>
      <c r="T236" s="442">
        <f>IF($H236="已改造",VLOOKUP($A236+1000,改造信息!$A$2:$AQ$1002,COLUMN(T235)-4,0),VLOOKUP($A236,未改造信息!$A$2:$AQ$1002,COLUMN(T235)-4,0))</f>
        <v>46</v>
      </c>
      <c r="U236" s="442">
        <f>IF($H236="已改造",VLOOKUP($A236+1000,改造信息!$A$2:$AQ$1002,COLUMN(U235)-4,0),VLOOKUP($A236,未改造信息!$A$2:$AQ$1002,COLUMN(U235)-4,0))</f>
        <v>74</v>
      </c>
      <c r="V236" s="442">
        <f>IF($H236="已改造",VLOOKUP($A236+1000,改造信息!$A$2:$AQ$1002,COLUMN(V235)-4,0),VLOOKUP($A236,未改造信息!$A$2:$AQ$1002,COLUMN(V235)-4,0))</f>
        <v>20</v>
      </c>
      <c r="W236" s="442">
        <f>IF($H236="已改造",VLOOKUP($A236+1000,改造信息!$A$2:$AQ$1002,COLUMN(W235)-4,0),VLOOKUP($A236,未改造信息!$A$2:$AQ$1002,COLUMN(W235)-4,0))</f>
        <v>53</v>
      </c>
      <c r="X236" s="442">
        <f>IF($H236="已改造",VLOOKUP($A236+1000,改造信息!$A$2:$AQ$1002,COLUMN(X235)-4,0),VLOOKUP($A236,未改造信息!$A$2:$AQ$1002,COLUMN(X235)-4,0))</f>
        <v>90</v>
      </c>
      <c r="Y236" s="442">
        <f>IF($H236="已改造",VLOOKUP($A236+1000,改造信息!$A$2:$AQ$1002,COLUMN(Y235)-4,0),VLOOKUP($A236,未改造信息!$A$2:$AQ$1002,COLUMN(Y235)-4,0))</f>
        <v>10</v>
      </c>
      <c r="Z236" s="442">
        <f>IF($H236="已改造",VLOOKUP($A236+1000,改造信息!$A$2:$AQ$1002,COLUMN(Z235)-4,0),VLOOKUP($A236,未改造信息!$A$2:$AQ$1002,COLUMN(Z235)-4,0))</f>
        <v>18</v>
      </c>
      <c r="AA236" s="442" t="str">
        <f>IF($H236="已改造",VLOOKUP($A236+1000,改造信息!$A$2:$AQ$1002,COLUMN(AA235)-4,0),VLOOKUP($A236,未改造信息!$A$2:$AQ$1002,COLUMN(AA235)-4,0))</f>
        <v>中</v>
      </c>
      <c r="AB236" s="442" t="str">
        <f>IF($H236="已改造",VLOOKUP($A236+1000,改造信息!$A$2:$AQ$1002,COLUMN(AB235)-4,0),VLOOKUP($A236,未改造信息!$A$2:$AQ$1002,COLUMN(AB235)-4,0))</f>
        <v>[2,2,2]</v>
      </c>
      <c r="AC236" s="442">
        <f>IF($H236="已改造",VLOOKUP($A236+1000,改造信息!$A$2:$AQ$1002,COLUMN(AC235)-4,0),VLOOKUP($A236,未改造信息!$A$2:$AQ$1002,COLUMN(AC235)-4,0))</f>
        <v>6</v>
      </c>
      <c r="AD236" s="442">
        <f>IF($H236="已改造",VLOOKUP($A236+1000,改造信息!$A$2:$AQ$1002,COLUMN(AD235)-4,0),VLOOKUP($A236,未改造信息!$A$2:$AQ$1002,COLUMN(AD235)-4,0))</f>
        <v>3</v>
      </c>
      <c r="AE236" s="446" t="str">
        <f>IF($H236="已改造",VLOOKUP($A236+1000,改造信息!$A$2:$AQ$1002,COLUMN(AE235)-4,0),VLOOKUP($A236,未改造信息!$A$2:$AQ$1002,COLUMN(AE235)-4,0))</f>
        <v>J国12.7厘米连装高射炮|零式水上侦察机</v>
      </c>
      <c r="AF236" s="445" t="s">
        <v>92</v>
      </c>
      <c r="AG236" s="445" t="s">
        <v>92</v>
      </c>
      <c r="AH236" s="442">
        <f>IF($H236="已改造",VLOOKUP($A236+1000,改造信息!$A$2:$AQ$1002,COLUMN(AH235)-6,0),VLOOKUP($A236,未改造信息!$A$2:$AQ$1002,COLUMN(AH235)-6,0))</f>
        <v>20</v>
      </c>
      <c r="AI236" s="442">
        <f>IF($H236="已改造",VLOOKUP($A236+1000,改造信息!$A$2:$AQ$1002,COLUMN(AI235)-6,0),VLOOKUP($A236,未改造信息!$A$2:$AQ$1002,COLUMN(AI235)-6,0))</f>
        <v>25</v>
      </c>
      <c r="AJ236" s="442">
        <f>IF($H236="已改造",VLOOKUP($A236+1000,改造信息!$A$2:$AQ$1002,COLUMN(AJ235)-6,0),VLOOKUP($A236,未改造信息!$A$2:$AQ$1002,COLUMN(AJ235)-6,0))</f>
        <v>0.5</v>
      </c>
      <c r="AK236" s="442">
        <f>IF($H236="已改造",VLOOKUP($A236+1000,改造信息!$A$2:$AQ$1002,COLUMN(AK235)-6,0),VLOOKUP($A236,未改造信息!$A$2:$AQ$1002,COLUMN(AK235)-6,0))</f>
        <v>1.5</v>
      </c>
      <c r="AL236" s="442">
        <f>IF($H236="已改造",VLOOKUP($A236+1000,改造信息!$A$2:$AQ$1002,COLUMN(AL235)-6,0),VLOOKUP($A236,未改造信息!$A$2:$AQ$1002,COLUMN(AL235)-6,0))</f>
        <v>0.5</v>
      </c>
      <c r="AM236" s="445" t="s">
        <v>92</v>
      </c>
      <c r="AN236" s="445" t="s">
        <v>92</v>
      </c>
      <c r="AO236" s="442">
        <f>IF($H236="已改造",VLOOKUP($A236+1000,改造信息!$A$2:$AQ$1002,COLUMN(AO235)-8,0),VLOOKUP($A236,未改造信息!$A$2:$AQ$1002,COLUMN(AO235)-8,0))</f>
        <v>10</v>
      </c>
      <c r="AP236" s="442">
        <f>IF($H236="已改造",VLOOKUP($A236+1000,改造信息!$A$2:$AQ$1002,COLUMN(AP235)-8,0),VLOOKUP($A236,未改造信息!$A$2:$AQ$1002,COLUMN(AP235)-8,0))</f>
        <v>16</v>
      </c>
      <c r="AQ236" s="442">
        <f>IF($H236="已改造",VLOOKUP($A236+1000,改造信息!$A$2:$AQ$1002,COLUMN(AQ235)-8,0),VLOOKUP($A236,未改造信息!$A$2:$AQ$1002,COLUMN(AQ235)-8,0))</f>
        <v>10</v>
      </c>
      <c r="AR236" s="442">
        <f>IF($H236="已改造",VLOOKUP($A236+1000,改造信息!$A$2:$AQ$1002,COLUMN(AR235)-8,0),VLOOKUP($A236,未改造信息!$A$2:$AQ$1002,COLUMN(AR235)-8,0))</f>
        <v>0</v>
      </c>
      <c r="AS236" s="442">
        <f>IF($H236="已改造",VLOOKUP($A236+1000,改造信息!$A$2:$AQ$1002,COLUMN(AS235)-8,0),VLOOKUP($A236,未改造信息!$A$2:$AQ$1002,COLUMN(AS235)-8,0))</f>
        <v>7</v>
      </c>
      <c r="AT236" s="442">
        <f>IF($H236="已改造",VLOOKUP($A236+1000,改造信息!$A$2:$AQ$1002,COLUMN(AT235)-8,0),VLOOKUP($A236,未改造信息!$A$2:$AQ$1002,COLUMN(AT235)-8,0))</f>
        <v>12</v>
      </c>
      <c r="AU236" s="442">
        <f>IF($H236="已改造",VLOOKUP($A236+1000,改造信息!$A$2:$AQ$1002,COLUMN(AU235)-8,0),VLOOKUP($A236,未改造信息!$A$2:$AQ$1002,COLUMN(AU235)-8,0))</f>
        <v>4</v>
      </c>
      <c r="AV236" s="442">
        <f>IF($H236="已改造",VLOOKUP($A236+1000,改造信息!$A$2:$AQ$1002,COLUMN(AV235)-8,0),VLOOKUP($A236,未改造信息!$A$2:$AQ$1002,COLUMN(AV235)-8,0))</f>
        <v>8</v>
      </c>
      <c r="AW236" s="445" t="s">
        <v>92</v>
      </c>
      <c r="AX236" s="445" t="s">
        <v>92</v>
      </c>
      <c r="AY236" s="442">
        <f>IF($H236="已改造",VLOOKUP($A236+1000,改造信息!$A$2:$AQ$1002,COLUMN(AY235)-10,0),VLOOKUP($A236,未改造信息!$A$2:$AQ$1002,COLUMN(AY235)-10,0))</f>
        <v>0</v>
      </c>
      <c r="AZ236" s="442">
        <f>IF($H236="已改造",VLOOKUP($A236+1000,改造信息!$A$2:$AQ$1002,COLUMN(AZ235)-10,0),VLOOKUP($A236,未改造信息!$A$2:$AQ$1002,COLUMN(AZ235)-10,0))</f>
        <v>0</v>
      </c>
      <c r="BA236" s="445" t="s">
        <v>92</v>
      </c>
      <c r="BB236" s="445" t="s">
        <v>92</v>
      </c>
      <c r="BC236" s="446" t="str">
        <f>IF($H236="尚未改造",VLOOKUP($A236,未改造信息!$A$2:$AQ$1002,COLUMN(BC235)-12,0),"0")</f>
        <v>等级35|巡洋核心5|油500|弹500|钢500|铝500</v>
      </c>
      <c r="BD236" s="442">
        <f>VLOOKUP($A236,未改造信息!$A$2:$BA$1002,COLUMN(BD235)-12,0)</f>
        <v>0</v>
      </c>
      <c r="BE236" s="442" t="s">
        <v>94</v>
      </c>
      <c r="BF236" s="445" t="s">
        <v>92</v>
      </c>
      <c r="BG236" s="445" t="s">
        <v>92</v>
      </c>
      <c r="BH236" s="446"/>
      <c r="BI236" s="442"/>
      <c r="BK236" s="446"/>
      <c r="BL236" s="442"/>
      <c r="BN236" s="446"/>
      <c r="BO236" s="442"/>
      <c r="BQ236" s="445" t="s">
        <v>92</v>
      </c>
      <c r="BR236" s="442"/>
      <c r="BS236" s="442"/>
      <c r="BT236" s="442"/>
      <c r="BU236" s="442"/>
      <c r="BV236" s="442"/>
    </row>
    <row r="237" spans="1:74">
      <c r="A237" s="442">
        <v>248</v>
      </c>
      <c r="B237" s="442" t="str">
        <f>IF($H237="已改造",VLOOKUP($A237+1000,改造信息!$A$2:$AQ$1002,COLUMN(B236),0),VLOOKUP($A237,未改造信息!$A$2:$AQ$1002,COLUMN(B236),0))</f>
        <v>J</v>
      </c>
      <c r="C237" s="442" t="str">
        <f>IF($H237="已改造",VLOOKUP($A237+1000,改造信息!$A$2:$AQ$1002,COLUMN(C236),0),VLOOKUP($A237,未改造信息!$A$2:$AQ$1002,COLUMN(C236),0))</f>
        <v>轻巡洋舰</v>
      </c>
      <c r="D237" s="442">
        <f>IF($H237="已改造",VLOOKUP($A237+1000,改造信息!$A$2:$AQ$1002,COLUMN(D236),0),VLOOKUP($A237,未改造信息!$A$2:$AQ$1002,COLUMN(D236),0))</f>
        <v>5</v>
      </c>
      <c r="E237" s="442" t="str">
        <f>IF($H237="已改造",VLOOKUP($A237+1000,改造信息!$A$2:$AQ$1002,COLUMN(E236),0),VLOOKUP($A237,未改造信息!$A$2:$AQ$1002,COLUMN(E236),0))</f>
        <v>大淀</v>
      </c>
      <c r="F237" s="442" t="str">
        <f>VLOOKUP(A237,未改造信息!$A$2:$F$1000,COLUMN(F236),0)</f>
        <v>未拥有</v>
      </c>
      <c r="H237" s="442" t="str">
        <f>IF(COUNTIF(改造信息!$A$2:$A$196,A237+1000),IF(VLOOKUP(A237+1000,改造信息!$A$2:$F$502,6,0)="已拥有","已改造","尚未改造"),"未开放改造")</f>
        <v>尚未改造</v>
      </c>
      <c r="I237" s="442" t="str">
        <f t="shared" si="3"/>
        <v>E6 不推荐打捞获取</v>
      </c>
      <c r="J237" s="445" t="s">
        <v>92</v>
      </c>
      <c r="K237" s="442" t="str">
        <f>IF($H237="已改造",VLOOKUP($A237+1000,改造信息!$A$2:$AQ$1002,COLUMN(K236)-4,0),VLOOKUP($A237,未改造信息!$A$2:$AQ$1002,COLUMN(K236)-4,0))</f>
        <v>护卫舰</v>
      </c>
      <c r="L237" s="442" t="str">
        <f>IF($H237="已改造",VLOOKUP($A237+1000,改造信息!$A$2:$AQ$1002,COLUMN(L236)-4,0),VLOOKUP($A237,未改造信息!$A$2:$AQ$1002,COLUMN(L236)-4,0))</f>
        <v>中型舰</v>
      </c>
      <c r="M237" s="442">
        <f>IF($H237="已改造",VLOOKUP($A237+1000,改造信息!$A$2:$AQ$1002,COLUMN(M236)-4,0),VLOOKUP($A237,未改造信息!$A$2:$AQ$1002,COLUMN(M236)-4,0))</f>
        <v>1</v>
      </c>
      <c r="N237" s="442">
        <f>IF($H237="已改造",VLOOKUP($A237+1000,改造信息!$A$2:$AQ$1002,COLUMN(N236)-4,0),VLOOKUP($A237,未改造信息!$A$2:$AQ$1002,COLUMN(N236)-4,0))</f>
        <v>2</v>
      </c>
      <c r="O237" s="442">
        <f>IF($H237="已改造",VLOOKUP($A237+1000,改造信息!$A$2:$AQ$1002,COLUMN(O236)-4,0),VLOOKUP($A237,未改造信息!$A$2:$AQ$1002,COLUMN(O236)-4,0))</f>
        <v>32</v>
      </c>
      <c r="P237" s="442">
        <f>IF($H237="已改造",VLOOKUP($A237+1000,改造信息!$A$2:$AQ$1002,COLUMN(P236)-4,0),VLOOKUP($A237,未改造信息!$A$2:$AQ$1002,COLUMN(P236)-4,0))</f>
        <v>0</v>
      </c>
      <c r="Q237" s="442">
        <f>IF($H237="已改造",VLOOKUP($A237+1000,改造信息!$A$2:$AQ$1002,COLUMN(Q236)-4,0),VLOOKUP($A237,未改造信息!$A$2:$AQ$1002,COLUMN(Q236)-4,0))</f>
        <v>50</v>
      </c>
      <c r="R237" s="442">
        <f>IF($H237="已改造",VLOOKUP($A237+1000,改造信息!$A$2:$AQ$1002,COLUMN(R236)-4,0),VLOOKUP($A237,未改造信息!$A$2:$AQ$1002,COLUMN(R236)-4,0))</f>
        <v>50</v>
      </c>
      <c r="S237" s="442">
        <f>IF($H237="已改造",VLOOKUP($A237+1000,改造信息!$A$2:$AQ$1002,COLUMN(S236)-4,0),VLOOKUP($A237,未改造信息!$A$2:$AQ$1002,COLUMN(S236)-4,0))</f>
        <v>0</v>
      </c>
      <c r="T237" s="442">
        <f>IF($H237="已改造",VLOOKUP($A237+1000,改造信息!$A$2:$AQ$1002,COLUMN(T236)-4,0),VLOOKUP($A237,未改造信息!$A$2:$AQ$1002,COLUMN(T236)-4,0))</f>
        <v>63</v>
      </c>
      <c r="U237" s="442">
        <f>IF($H237="已改造",VLOOKUP($A237+1000,改造信息!$A$2:$AQ$1002,COLUMN(U236)-4,0),VLOOKUP($A237,未改造信息!$A$2:$AQ$1002,COLUMN(U236)-4,0))</f>
        <v>72</v>
      </c>
      <c r="V237" s="442">
        <f>IF($H237="已改造",VLOOKUP($A237+1000,改造信息!$A$2:$AQ$1002,COLUMN(V236)-4,0),VLOOKUP($A237,未改造信息!$A$2:$AQ$1002,COLUMN(V236)-4,0))</f>
        <v>31</v>
      </c>
      <c r="W237" s="442">
        <f>IF($H237="已改造",VLOOKUP($A237+1000,改造信息!$A$2:$AQ$1002,COLUMN(W236)-4,0),VLOOKUP($A237,未改造信息!$A$2:$AQ$1002,COLUMN(W236)-4,0))</f>
        <v>73</v>
      </c>
      <c r="X237" s="442">
        <f>IF($H237="已改造",VLOOKUP($A237+1000,改造信息!$A$2:$AQ$1002,COLUMN(X236)-4,0),VLOOKUP($A237,未改造信息!$A$2:$AQ$1002,COLUMN(X236)-4,0))</f>
        <v>92</v>
      </c>
      <c r="Y237" s="442">
        <f>IF($H237="已改造",VLOOKUP($A237+1000,改造信息!$A$2:$AQ$1002,COLUMN(Y236)-4,0),VLOOKUP($A237,未改造信息!$A$2:$AQ$1002,COLUMN(Y236)-4,0))</f>
        <v>15</v>
      </c>
      <c r="Z237" s="442">
        <f>IF($H237="已改造",VLOOKUP($A237+1000,改造信息!$A$2:$AQ$1002,COLUMN(Z236)-4,0),VLOOKUP($A237,未改造信息!$A$2:$AQ$1002,COLUMN(Z236)-4,0))</f>
        <v>35.3</v>
      </c>
      <c r="AA237" s="442" t="str">
        <f>IF($H237="已改造",VLOOKUP($A237+1000,改造信息!$A$2:$AQ$1002,COLUMN(AA236)-4,0),VLOOKUP($A237,未改造信息!$A$2:$AQ$1002,COLUMN(AA236)-4,0))</f>
        <v>中</v>
      </c>
      <c r="AB237" s="442" t="str">
        <f>IF($H237="已改造",VLOOKUP($A237+1000,改造信息!$A$2:$AQ$1002,COLUMN(AB236)-4,0),VLOOKUP($A237,未改造信息!$A$2:$AQ$1002,COLUMN(AB236)-4,0))</f>
        <v>[6,6,6]</v>
      </c>
      <c r="AC237" s="442">
        <f>IF($H237="已改造",VLOOKUP($A237+1000,改造信息!$A$2:$AQ$1002,COLUMN(AC236)-4,0),VLOOKUP($A237,未改造信息!$A$2:$AQ$1002,COLUMN(AC236)-4,0))</f>
        <v>18</v>
      </c>
      <c r="AD237" s="442">
        <f>IF($H237="已改造",VLOOKUP($A237+1000,改造信息!$A$2:$AQ$1002,COLUMN(AD236)-4,0),VLOOKUP($A237,未改造信息!$A$2:$AQ$1002,COLUMN(AD236)-4,0))</f>
        <v>3</v>
      </c>
      <c r="AE237" s="446" t="str">
        <f>IF($H237="已改造",VLOOKUP($A237+1000,改造信息!$A$2:$AQ$1002,COLUMN(AE236)-4,0),VLOOKUP($A237,未改造信息!$A$2:$AQ$1002,COLUMN(AE236)-4,0))</f>
        <v>J国15.5厘米三联主炮|紫云|改良型声纳</v>
      </c>
      <c r="AF237" s="445" t="s">
        <v>92</v>
      </c>
      <c r="AG237" s="445" t="s">
        <v>92</v>
      </c>
      <c r="AH237" s="442">
        <f>IF($H237="已改造",VLOOKUP($A237+1000,改造信息!$A$2:$AQ$1002,COLUMN(AH236)-6,0),VLOOKUP($A237,未改造信息!$A$2:$AQ$1002,COLUMN(AH236)-6,0))</f>
        <v>20</v>
      </c>
      <c r="AI237" s="442">
        <f>IF($H237="已改造",VLOOKUP($A237+1000,改造信息!$A$2:$AQ$1002,COLUMN(AI236)-6,0),VLOOKUP($A237,未改造信息!$A$2:$AQ$1002,COLUMN(AI236)-6,0))</f>
        <v>30</v>
      </c>
      <c r="AJ237" s="442">
        <f>IF($H237="已改造",VLOOKUP($A237+1000,改造信息!$A$2:$AQ$1002,COLUMN(AJ236)-6,0),VLOOKUP($A237,未改造信息!$A$2:$AQ$1002,COLUMN(AJ236)-6,0))</f>
        <v>0.8</v>
      </c>
      <c r="AK237" s="442">
        <f>IF($H237="已改造",VLOOKUP($A237+1000,改造信息!$A$2:$AQ$1002,COLUMN(AK236)-6,0),VLOOKUP($A237,未改造信息!$A$2:$AQ$1002,COLUMN(AK236)-6,0))</f>
        <v>1.5</v>
      </c>
      <c r="AL237" s="442">
        <f>IF($H237="已改造",VLOOKUP($A237+1000,改造信息!$A$2:$AQ$1002,COLUMN(AL236)-6,0),VLOOKUP($A237,未改造信息!$A$2:$AQ$1002,COLUMN(AL236)-6,0))</f>
        <v>0.5</v>
      </c>
      <c r="AM237" s="445" t="s">
        <v>92</v>
      </c>
      <c r="AN237" s="445" t="s">
        <v>92</v>
      </c>
      <c r="AO237" s="442">
        <f>IF($H237="已改造",VLOOKUP($A237+1000,改造信息!$A$2:$AQ$1002,COLUMN(AO236)-8,0),VLOOKUP($A237,未改造信息!$A$2:$AQ$1002,COLUMN(AO236)-8,0))</f>
        <v>10</v>
      </c>
      <c r="AP237" s="442">
        <f>IF($H237="已改造",VLOOKUP($A237+1000,改造信息!$A$2:$AQ$1002,COLUMN(AP236)-8,0),VLOOKUP($A237,未改造信息!$A$2:$AQ$1002,COLUMN(AP236)-8,0))</f>
        <v>16</v>
      </c>
      <c r="AQ237" s="442">
        <f>IF($H237="已改造",VLOOKUP($A237+1000,改造信息!$A$2:$AQ$1002,COLUMN(AQ236)-8,0),VLOOKUP($A237,未改造信息!$A$2:$AQ$1002,COLUMN(AQ236)-8,0))</f>
        <v>10</v>
      </c>
      <c r="AR237" s="442">
        <f>IF($H237="已改造",VLOOKUP($A237+1000,改造信息!$A$2:$AQ$1002,COLUMN(AR236)-8,0),VLOOKUP($A237,未改造信息!$A$2:$AQ$1002,COLUMN(AR236)-8,0))</f>
        <v>0</v>
      </c>
      <c r="AS237" s="442">
        <f>IF($H237="已改造",VLOOKUP($A237+1000,改造信息!$A$2:$AQ$1002,COLUMN(AS236)-8,0),VLOOKUP($A237,未改造信息!$A$2:$AQ$1002,COLUMN(AS236)-8,0))</f>
        <v>10</v>
      </c>
      <c r="AT237" s="442">
        <f>IF($H237="已改造",VLOOKUP($A237+1000,改造信息!$A$2:$AQ$1002,COLUMN(AT236)-8,0),VLOOKUP($A237,未改造信息!$A$2:$AQ$1002,COLUMN(AT236)-8,0))</f>
        <v>0</v>
      </c>
      <c r="AU237" s="442">
        <f>IF($H237="已改造",VLOOKUP($A237+1000,改造信息!$A$2:$AQ$1002,COLUMN(AU236)-8,0),VLOOKUP($A237,未改造信息!$A$2:$AQ$1002,COLUMN(AU236)-8,0))</f>
        <v>13</v>
      </c>
      <c r="AV237" s="442">
        <f>IF($H237="已改造",VLOOKUP($A237+1000,改造信息!$A$2:$AQ$1002,COLUMN(AV236)-8,0),VLOOKUP($A237,未改造信息!$A$2:$AQ$1002,COLUMN(AV236)-8,0))</f>
        <v>17</v>
      </c>
      <c r="AW237" s="445" t="s">
        <v>92</v>
      </c>
      <c r="AX237" s="445" t="s">
        <v>92</v>
      </c>
      <c r="AY237" s="442">
        <f>IF($H237="已改造",VLOOKUP($A237+1000,改造信息!$A$2:$AQ$1002,COLUMN(AY236)-10,0),VLOOKUP($A237,未改造信息!$A$2:$AQ$1002,COLUMN(AY236)-10,0))</f>
        <v>0</v>
      </c>
      <c r="AZ237" s="442">
        <f>IF($H237="已改造",VLOOKUP($A237+1000,改造信息!$A$2:$AQ$1002,COLUMN(AZ236)-10,0),VLOOKUP($A237,未改造信息!$A$2:$AQ$1002,COLUMN(AZ236)-10,0))</f>
        <v>0</v>
      </c>
      <c r="BA237" s="445" t="s">
        <v>92</v>
      </c>
      <c r="BB237" s="445" t="s">
        <v>92</v>
      </c>
      <c r="BC237" s="446" t="str">
        <f>IF($H237="尚未改造",VLOOKUP($A237,未改造信息!$A$2:$AQ$1002,COLUMN(BC236)-12,0),"0")</f>
        <v>等级55|航母核心10|油800|弹500|钢900|铝900</v>
      </c>
      <c r="BD237" s="442">
        <f>VLOOKUP($A237,未改造信息!$A$2:$BA$1002,COLUMN(BD236)-12,0)</f>
        <v>0</v>
      </c>
      <c r="BE237" s="442" t="s">
        <v>101</v>
      </c>
      <c r="BF237" s="445" t="s">
        <v>92</v>
      </c>
      <c r="BG237" s="445" t="s">
        <v>92</v>
      </c>
      <c r="BH237" s="446"/>
      <c r="BI237" s="442"/>
      <c r="BK237" s="446"/>
      <c r="BL237" s="442"/>
      <c r="BN237" s="446"/>
      <c r="BO237" s="442"/>
      <c r="BQ237" s="445" t="s">
        <v>92</v>
      </c>
      <c r="BR237" s="442"/>
      <c r="BS237" s="442"/>
      <c r="BT237" s="442"/>
      <c r="BU237" s="442"/>
      <c r="BV237" s="442"/>
    </row>
    <row r="238" spans="1:74">
      <c r="A238" s="442">
        <v>249</v>
      </c>
      <c r="B238" s="442" t="str">
        <f>IF($H238="已改造",VLOOKUP($A238+1000,改造信息!$A$2:$AQ$1002,COLUMN(B237),0),VLOOKUP($A238,未改造信息!$A$2:$AQ$1002,COLUMN(B237),0))</f>
        <v>G</v>
      </c>
      <c r="C238" s="442" t="str">
        <f>IF($H238="已改造",VLOOKUP($A238+1000,改造信息!$A$2:$AQ$1002,COLUMN(C237),0),VLOOKUP($A238,未改造信息!$A$2:$AQ$1002,COLUMN(C237),0))</f>
        <v>轻巡洋舰</v>
      </c>
      <c r="D238" s="442">
        <f>IF($H238="已改造",VLOOKUP($A238+1000,改造信息!$A$2:$AQ$1002,COLUMN(D237),0),VLOOKUP($A238,未改造信息!$A$2:$AQ$1002,COLUMN(D237),0))</f>
        <v>3</v>
      </c>
      <c r="E238" s="442" t="str">
        <f>IF($H238="已改造",VLOOKUP($A238+1000,改造信息!$A$2:$AQ$1002,COLUMN(E237),0),VLOOKUP($A238,未改造信息!$A$2:$AQ$1002,COLUMN(E237),0))</f>
        <v>莱比锡</v>
      </c>
      <c r="F238" s="442" t="str">
        <f>VLOOKUP(A238,未改造信息!$A$2:$F$1000,COLUMN(F237),0)</f>
        <v>未拥有</v>
      </c>
      <c r="H238" s="442" t="str">
        <f>IF(COUNTIF(改造信息!$A$2:$A$196,A238+1000),IF(VLOOKUP(A238+1000,改造信息!$A$2:$F$502,6,0)="已拥有","已改造","尚未改造"),"未开放改造")</f>
        <v>尚未改造</v>
      </c>
      <c r="I238" s="442" t="str">
        <f t="shared" si="3"/>
        <v>E3~E4 可建造</v>
      </c>
      <c r="J238" s="445" t="s">
        <v>92</v>
      </c>
      <c r="K238" s="442" t="str">
        <f>IF($H238="已改造",VLOOKUP($A238+1000,改造信息!$A$2:$AQ$1002,COLUMN(K237)-4,0),VLOOKUP($A238,未改造信息!$A$2:$AQ$1002,COLUMN(K237)-4,0))</f>
        <v>护卫舰</v>
      </c>
      <c r="L238" s="442" t="str">
        <f>IF($H238="已改造",VLOOKUP($A238+1000,改造信息!$A$2:$AQ$1002,COLUMN(L237)-4,0),VLOOKUP($A238,未改造信息!$A$2:$AQ$1002,COLUMN(L237)-4,0))</f>
        <v>中型舰</v>
      </c>
      <c r="M238" s="442">
        <f>IF($H238="已改造",VLOOKUP($A238+1000,改造信息!$A$2:$AQ$1002,COLUMN(M237)-4,0),VLOOKUP($A238,未改造信息!$A$2:$AQ$1002,COLUMN(M237)-4,0))</f>
        <v>1</v>
      </c>
      <c r="N238" s="442">
        <f>IF($H238="已改造",VLOOKUP($A238+1000,改造信息!$A$2:$AQ$1002,COLUMN(N237)-4,0),VLOOKUP($A238,未改造信息!$A$2:$AQ$1002,COLUMN(N237)-4,0))</f>
        <v>2</v>
      </c>
      <c r="O238" s="442">
        <f>IF($H238="已改造",VLOOKUP($A238+1000,改造信息!$A$2:$AQ$1002,COLUMN(O237)-4,0),VLOOKUP($A238,未改造信息!$A$2:$AQ$1002,COLUMN(O237)-4,0))</f>
        <v>35</v>
      </c>
      <c r="P238" s="442">
        <f>IF($H238="已改造",VLOOKUP($A238+1000,改造信息!$A$2:$AQ$1002,COLUMN(P237)-4,0),VLOOKUP($A238,未改造信息!$A$2:$AQ$1002,COLUMN(P237)-4,0))</f>
        <v>1</v>
      </c>
      <c r="Q238" s="442">
        <f>IF($H238="已改造",VLOOKUP($A238+1000,改造信息!$A$2:$AQ$1002,COLUMN(Q237)-4,0),VLOOKUP($A238,未改造信息!$A$2:$AQ$1002,COLUMN(Q237)-4,0))</f>
        <v>50</v>
      </c>
      <c r="R238" s="442">
        <f>IF($H238="已改造",VLOOKUP($A238+1000,改造信息!$A$2:$AQ$1002,COLUMN(R237)-4,0),VLOOKUP($A238,未改造信息!$A$2:$AQ$1002,COLUMN(R237)-4,0))</f>
        <v>46</v>
      </c>
      <c r="S238" s="442">
        <f>IF($H238="已改造",VLOOKUP($A238+1000,改造信息!$A$2:$AQ$1002,COLUMN(S237)-4,0),VLOOKUP($A238,未改造信息!$A$2:$AQ$1002,COLUMN(S237)-4,0))</f>
        <v>60</v>
      </c>
      <c r="T238" s="442">
        <f>IF($H238="已改造",VLOOKUP($A238+1000,改造信息!$A$2:$AQ$1002,COLUMN(T237)-4,0),VLOOKUP($A238,未改造信息!$A$2:$AQ$1002,COLUMN(T237)-4,0))</f>
        <v>49</v>
      </c>
      <c r="U238" s="442">
        <f>IF($H238="已改造",VLOOKUP($A238+1000,改造信息!$A$2:$AQ$1002,COLUMN(U237)-4,0),VLOOKUP($A238,未改造信息!$A$2:$AQ$1002,COLUMN(U237)-4,0))</f>
        <v>70</v>
      </c>
      <c r="V238" s="442">
        <f>IF($H238="已改造",VLOOKUP($A238+1000,改造信息!$A$2:$AQ$1002,COLUMN(V237)-4,0),VLOOKUP($A238,未改造信息!$A$2:$AQ$1002,COLUMN(V237)-4,0))</f>
        <v>20</v>
      </c>
      <c r="W238" s="442">
        <f>IF($H238="已改造",VLOOKUP($A238+1000,改造信息!$A$2:$AQ$1002,COLUMN(W237)-4,0),VLOOKUP($A238,未改造信息!$A$2:$AQ$1002,COLUMN(W237)-4,0))</f>
        <v>68</v>
      </c>
      <c r="X238" s="442">
        <f>IF($H238="已改造",VLOOKUP($A238+1000,改造信息!$A$2:$AQ$1002,COLUMN(X237)-4,0),VLOOKUP($A238,未改造信息!$A$2:$AQ$1002,COLUMN(X237)-4,0))</f>
        <v>90</v>
      </c>
      <c r="Y238" s="442">
        <f>IF($H238="已改造",VLOOKUP($A238+1000,改造信息!$A$2:$AQ$1002,COLUMN(Y237)-4,0),VLOOKUP($A238,未改造信息!$A$2:$AQ$1002,COLUMN(Y237)-4,0))</f>
        <v>17</v>
      </c>
      <c r="Z238" s="442">
        <f>IF($H238="已改造",VLOOKUP($A238+1000,改造信息!$A$2:$AQ$1002,COLUMN(Z237)-4,0),VLOOKUP($A238,未改造信息!$A$2:$AQ$1002,COLUMN(Z237)-4,0))</f>
        <v>32</v>
      </c>
      <c r="AA238" s="442" t="str">
        <f>IF($H238="已改造",VLOOKUP($A238+1000,改造信息!$A$2:$AQ$1002,COLUMN(AA237)-4,0),VLOOKUP($A238,未改造信息!$A$2:$AQ$1002,COLUMN(AA237)-4,0))</f>
        <v>中</v>
      </c>
      <c r="AB238" s="442" t="str">
        <f>IF($H238="已改造",VLOOKUP($A238+1000,改造信息!$A$2:$AQ$1002,COLUMN(AB237)-4,0),VLOOKUP($A238,未改造信息!$A$2:$AQ$1002,COLUMN(AB237)-4,0))</f>
        <v>[2,2,2]</v>
      </c>
      <c r="AC238" s="442">
        <f>IF($H238="已改造",VLOOKUP($A238+1000,改造信息!$A$2:$AQ$1002,COLUMN(AC237)-4,0),VLOOKUP($A238,未改造信息!$A$2:$AQ$1002,COLUMN(AC237)-4,0))</f>
        <v>6</v>
      </c>
      <c r="AD238" s="442">
        <f>IF($H238="已改造",VLOOKUP($A238+1000,改造信息!$A$2:$AQ$1002,COLUMN(AD237)-4,0),VLOOKUP($A238,未改造信息!$A$2:$AQ$1002,COLUMN(AD237)-4,0))</f>
        <v>3</v>
      </c>
      <c r="AE238" s="446" t="str">
        <f>IF($H238="已改造",VLOOKUP($A238+1000,改造信息!$A$2:$AQ$1002,COLUMN(AE237)-4,0),VLOOKUP($A238,未改造信息!$A$2:$AQ$1002,COLUMN(AE237)-4,0))</f>
        <v>G国三联150毫米炮</v>
      </c>
      <c r="AF238" s="445" t="s">
        <v>92</v>
      </c>
      <c r="AG238" s="445" t="s">
        <v>92</v>
      </c>
      <c r="AH238" s="442">
        <f>IF($H238="已改造",VLOOKUP($A238+1000,改造信息!$A$2:$AQ$1002,COLUMN(AH237)-6,0),VLOOKUP($A238,未改造信息!$A$2:$AQ$1002,COLUMN(AH237)-6,0))</f>
        <v>20</v>
      </c>
      <c r="AI238" s="442">
        <f>IF($H238="已改造",VLOOKUP($A238+1000,改造信息!$A$2:$AQ$1002,COLUMN(AI237)-6,0),VLOOKUP($A238,未改造信息!$A$2:$AQ$1002,COLUMN(AI237)-6,0))</f>
        <v>25</v>
      </c>
      <c r="AJ238" s="442">
        <f>IF($H238="已改造",VLOOKUP($A238+1000,改造信息!$A$2:$AQ$1002,COLUMN(AJ237)-6,0),VLOOKUP($A238,未改造信息!$A$2:$AQ$1002,COLUMN(AJ237)-6,0))</f>
        <v>0.8</v>
      </c>
      <c r="AK238" s="442">
        <f>IF($H238="已改造",VLOOKUP($A238+1000,改造信息!$A$2:$AQ$1002,COLUMN(AK237)-6,0),VLOOKUP($A238,未改造信息!$A$2:$AQ$1002,COLUMN(AK237)-6,0))</f>
        <v>1.65</v>
      </c>
      <c r="AL238" s="442">
        <f>IF($H238="已改造",VLOOKUP($A238+1000,改造信息!$A$2:$AQ$1002,COLUMN(AL237)-6,0),VLOOKUP($A238,未改造信息!$A$2:$AQ$1002,COLUMN(AL237)-6,0))</f>
        <v>0.5</v>
      </c>
      <c r="AM238" s="445" t="s">
        <v>92</v>
      </c>
      <c r="AN238" s="445" t="s">
        <v>92</v>
      </c>
      <c r="AO238" s="442">
        <f>IF($H238="已改造",VLOOKUP($A238+1000,改造信息!$A$2:$AQ$1002,COLUMN(AO237)-8,0),VLOOKUP($A238,未改造信息!$A$2:$AQ$1002,COLUMN(AO237)-8,0))</f>
        <v>10</v>
      </c>
      <c r="AP238" s="442">
        <f>IF($H238="已改造",VLOOKUP($A238+1000,改造信息!$A$2:$AQ$1002,COLUMN(AP237)-8,0),VLOOKUP($A238,未改造信息!$A$2:$AQ$1002,COLUMN(AP237)-8,0))</f>
        <v>16</v>
      </c>
      <c r="AQ238" s="442">
        <f>IF($H238="已改造",VLOOKUP($A238+1000,改造信息!$A$2:$AQ$1002,COLUMN(AQ237)-8,0),VLOOKUP($A238,未改造信息!$A$2:$AQ$1002,COLUMN(AQ237)-8,0))</f>
        <v>10</v>
      </c>
      <c r="AR238" s="442">
        <f>IF($H238="已改造",VLOOKUP($A238+1000,改造信息!$A$2:$AQ$1002,COLUMN(AR237)-8,0),VLOOKUP($A238,未改造信息!$A$2:$AQ$1002,COLUMN(AR237)-8,0))</f>
        <v>0</v>
      </c>
      <c r="AS238" s="442">
        <f>IF($H238="已改造",VLOOKUP($A238+1000,改造信息!$A$2:$AQ$1002,COLUMN(AS237)-8,0),VLOOKUP($A238,未改造信息!$A$2:$AQ$1002,COLUMN(AS237)-8,0))</f>
        <v>13</v>
      </c>
      <c r="AT238" s="442">
        <f>IF($H238="已改造",VLOOKUP($A238+1000,改造信息!$A$2:$AQ$1002,COLUMN(AT237)-8,0),VLOOKUP($A238,未改造信息!$A$2:$AQ$1002,COLUMN(AT237)-8,0))</f>
        <v>20</v>
      </c>
      <c r="AU238" s="442">
        <f>IF($H238="已改造",VLOOKUP($A238+1000,改造信息!$A$2:$AQ$1002,COLUMN(AU237)-8,0),VLOOKUP($A238,未改造信息!$A$2:$AQ$1002,COLUMN(AU237)-8,0))</f>
        <v>16</v>
      </c>
      <c r="AV238" s="442">
        <f>IF($H238="已改造",VLOOKUP($A238+1000,改造信息!$A$2:$AQ$1002,COLUMN(AV237)-8,0),VLOOKUP($A238,未改造信息!$A$2:$AQ$1002,COLUMN(AV237)-8,0))</f>
        <v>10</v>
      </c>
      <c r="AW238" s="445" t="s">
        <v>92</v>
      </c>
      <c r="AX238" s="445" t="s">
        <v>92</v>
      </c>
      <c r="AY238" s="442">
        <f>IF($H238="已改造",VLOOKUP($A238+1000,改造信息!$A$2:$AQ$1002,COLUMN(AY237)-10,0),VLOOKUP($A238,未改造信息!$A$2:$AQ$1002,COLUMN(AY237)-10,0))</f>
        <v>0</v>
      </c>
      <c r="AZ238" s="442">
        <f>IF($H238="已改造",VLOOKUP($A238+1000,改造信息!$A$2:$AQ$1002,COLUMN(AZ237)-10,0),VLOOKUP($A238,未改造信息!$A$2:$AQ$1002,COLUMN(AZ237)-10,0))</f>
        <v>0</v>
      </c>
      <c r="BA238" s="445" t="s">
        <v>92</v>
      </c>
      <c r="BB238" s="445" t="s">
        <v>92</v>
      </c>
      <c r="BC238" s="446" t="str">
        <f>IF($H238="尚未改造",VLOOKUP($A238,未改造信息!$A$2:$AQ$1002,COLUMN(BC237)-12,0),"0")</f>
        <v>等级48|巡洋核心6|油200|弹200|钢150|铝200</v>
      </c>
      <c r="BD238" s="450">
        <f>VLOOKUP($A238,未改造信息!$A$2:$BA$1002,COLUMN(BD237)-12,0)</f>
        <v>0.0520833333333333</v>
      </c>
      <c r="BE238" s="442" t="s">
        <v>107</v>
      </c>
      <c r="BF238" s="445" t="s">
        <v>92</v>
      </c>
      <c r="BG238" s="445" t="s">
        <v>92</v>
      </c>
      <c r="BH238" s="446"/>
      <c r="BI238" s="450"/>
      <c r="BK238" s="446"/>
      <c r="BL238" s="450"/>
      <c r="BN238" s="446"/>
      <c r="BO238" s="450"/>
      <c r="BQ238" s="445" t="s">
        <v>92</v>
      </c>
      <c r="BR238" s="442"/>
      <c r="BS238" s="442"/>
      <c r="BT238" s="442"/>
      <c r="BU238" s="442"/>
      <c r="BV238" s="442"/>
    </row>
    <row r="239" spans="1:74">
      <c r="A239" s="442">
        <v>250</v>
      </c>
      <c r="B239" s="442" t="str">
        <f>IF($H239="已改造",VLOOKUP($A239+1000,改造信息!$A$2:$AQ$1002,COLUMN(B238),0),VLOOKUP($A239,未改造信息!$A$2:$AQ$1002,COLUMN(B238),0))</f>
        <v>U</v>
      </c>
      <c r="C239" s="442" t="str">
        <f>IF($H239="已改造",VLOOKUP($A239+1000,改造信息!$A$2:$AQ$1002,COLUMN(C238),0),VLOOKUP($A239,未改造信息!$A$2:$AQ$1002,COLUMN(C238),0))</f>
        <v>轻巡洋舰</v>
      </c>
      <c r="D239" s="442">
        <f>IF($H239="已改造",VLOOKUP($A239+1000,改造信息!$A$2:$AQ$1002,COLUMN(D238),0),VLOOKUP($A239,未改造信息!$A$2:$AQ$1002,COLUMN(D238),0))</f>
        <v>6</v>
      </c>
      <c r="E239" s="442" t="str">
        <f>IF($H239="已改造",VLOOKUP($A239+1000,改造信息!$A$2:$AQ$1002,COLUMN(E238),0),VLOOKUP($A239,未改造信息!$A$2:$AQ$1002,COLUMN(E238),0))</f>
        <v>伍斯特</v>
      </c>
      <c r="F239" s="442" t="str">
        <f>VLOOKUP(A239,未改造信息!$A$2:$F$1000,COLUMN(F238),0)</f>
        <v>未拥有</v>
      </c>
      <c r="H239" s="442" t="str">
        <f>IF(COUNTIF(改造信息!$A$2:$A$196,A239+1000),IF(VLOOKUP(A239+1000,改造信息!$A$2:$F$502,6,0)="已拥有","已改造","尚未改造"),"未开放改造")</f>
        <v>未开放改造</v>
      </c>
      <c r="I239" s="442" t="str">
        <f t="shared" si="3"/>
        <v>E5 可建造</v>
      </c>
      <c r="J239" s="445" t="s">
        <v>92</v>
      </c>
      <c r="K239" s="442" t="str">
        <f>IF($H239="已改造",VLOOKUP($A239+1000,改造信息!$A$2:$AQ$1002,COLUMN(K238)-4,0),VLOOKUP($A239,未改造信息!$A$2:$AQ$1002,COLUMN(K238)-4,0))</f>
        <v>护卫舰</v>
      </c>
      <c r="L239" s="442" t="str">
        <f>IF($H239="已改造",VLOOKUP($A239+1000,改造信息!$A$2:$AQ$1002,COLUMN(L238)-4,0),VLOOKUP($A239,未改造信息!$A$2:$AQ$1002,COLUMN(L238)-4,0))</f>
        <v>中型舰</v>
      </c>
      <c r="M239" s="442">
        <f>IF($H239="已改造",VLOOKUP($A239+1000,改造信息!$A$2:$AQ$1002,COLUMN(M238)-4,0),VLOOKUP($A239,未改造信息!$A$2:$AQ$1002,COLUMN(M238)-4,0))</f>
        <v>2</v>
      </c>
      <c r="N239" s="442">
        <f>IF($H239="已改造",VLOOKUP($A239+1000,改造信息!$A$2:$AQ$1002,COLUMN(N238)-4,0),VLOOKUP($A239,未改造信息!$A$2:$AQ$1002,COLUMN(N238)-4,0))</f>
        <v>2</v>
      </c>
      <c r="O239" s="442">
        <f>IF($H239="已改造",VLOOKUP($A239+1000,改造信息!$A$2:$AQ$1002,COLUMN(O238)-4,0),VLOOKUP($A239,未改造信息!$A$2:$AQ$1002,COLUMN(O238)-4,0))</f>
        <v>36</v>
      </c>
      <c r="P239" s="442">
        <f>IF($H239="已改造",VLOOKUP($A239+1000,改造信息!$A$2:$AQ$1002,COLUMN(P238)-4,0),VLOOKUP($A239,未改造信息!$A$2:$AQ$1002,COLUMN(P238)-4,0))</f>
        <v>0</v>
      </c>
      <c r="Q239" s="442">
        <f>IF($H239="已改造",VLOOKUP($A239+1000,改造信息!$A$2:$AQ$1002,COLUMN(Q238)-4,0),VLOOKUP($A239,未改造信息!$A$2:$AQ$1002,COLUMN(Q238)-4,0))</f>
        <v>68</v>
      </c>
      <c r="R239" s="442">
        <f>IF($H239="已改造",VLOOKUP($A239+1000,改造信息!$A$2:$AQ$1002,COLUMN(R238)-4,0),VLOOKUP($A239,未改造信息!$A$2:$AQ$1002,COLUMN(R238)-4,0))</f>
        <v>55</v>
      </c>
      <c r="S239" s="442">
        <f>IF($H239="已改造",VLOOKUP($A239+1000,改造信息!$A$2:$AQ$1002,COLUMN(S238)-4,0),VLOOKUP($A239,未改造信息!$A$2:$AQ$1002,COLUMN(S238)-4,0))</f>
        <v>0</v>
      </c>
      <c r="T239" s="442">
        <f>IF($H239="已改造",VLOOKUP($A239+1000,改造信息!$A$2:$AQ$1002,COLUMN(T238)-4,0),VLOOKUP($A239,未改造信息!$A$2:$AQ$1002,COLUMN(T238)-4,0))</f>
        <v>122</v>
      </c>
      <c r="U239" s="442">
        <f>IF($H239="已改造",VLOOKUP($A239+1000,改造信息!$A$2:$AQ$1002,COLUMN(U238)-4,0),VLOOKUP($A239,未改造信息!$A$2:$AQ$1002,COLUMN(U238)-4,0))</f>
        <v>62</v>
      </c>
      <c r="V239" s="442">
        <f>IF($H239="已改造",VLOOKUP($A239+1000,改造信息!$A$2:$AQ$1002,COLUMN(V238)-4,0),VLOOKUP($A239,未改造信息!$A$2:$AQ$1002,COLUMN(V238)-4,0))</f>
        <v>55</v>
      </c>
      <c r="W239" s="442">
        <f>IF($H239="已改造",VLOOKUP($A239+1000,改造信息!$A$2:$AQ$1002,COLUMN(W238)-4,0),VLOOKUP($A239,未改造信息!$A$2:$AQ$1002,COLUMN(W238)-4,0))</f>
        <v>69</v>
      </c>
      <c r="X239" s="442">
        <f>IF($H239="已改造",VLOOKUP($A239+1000,改造信息!$A$2:$AQ$1002,COLUMN(X238)-4,0),VLOOKUP($A239,未改造信息!$A$2:$AQ$1002,COLUMN(X238)-4,0))</f>
        <v>92</v>
      </c>
      <c r="Y239" s="442">
        <f>IF($H239="已改造",VLOOKUP($A239+1000,改造信息!$A$2:$AQ$1002,COLUMN(Y238)-4,0),VLOOKUP($A239,未改造信息!$A$2:$AQ$1002,COLUMN(Y238)-4,0))</f>
        <v>15</v>
      </c>
      <c r="Z239" s="442">
        <f>IF($H239="已改造",VLOOKUP($A239+1000,改造信息!$A$2:$AQ$1002,COLUMN(Z238)-4,0),VLOOKUP($A239,未改造信息!$A$2:$AQ$1002,COLUMN(Z238)-4,0))</f>
        <v>32</v>
      </c>
      <c r="AA239" s="442" t="str">
        <f>IF($H239="已改造",VLOOKUP($A239+1000,改造信息!$A$2:$AQ$1002,COLUMN(AA238)-4,0),VLOOKUP($A239,未改造信息!$A$2:$AQ$1002,COLUMN(AA238)-4,0))</f>
        <v>中</v>
      </c>
      <c r="AB239" s="442">
        <f>IF($H239="已改造",VLOOKUP($A239+1000,改造信息!$A$2:$AQ$1002,COLUMN(AB238)-4,0),VLOOKUP($A239,未改造信息!$A$2:$AQ$1002,COLUMN(AB238)-4,0))</f>
        <v>0</v>
      </c>
      <c r="AC239" s="442">
        <f>IF($H239="已改造",VLOOKUP($A239+1000,改造信息!$A$2:$AQ$1002,COLUMN(AC238)-4,0),VLOOKUP($A239,未改造信息!$A$2:$AQ$1002,COLUMN(AC238)-4,0))</f>
        <v>0</v>
      </c>
      <c r="AD239" s="442">
        <f>IF($H239="已改造",VLOOKUP($A239+1000,改造信息!$A$2:$AQ$1002,COLUMN(AD238)-4,0),VLOOKUP($A239,未改造信息!$A$2:$AQ$1002,COLUMN(AD238)-4,0))</f>
        <v>3</v>
      </c>
      <c r="AE239" s="446" t="str">
        <f>IF($H239="已改造",VLOOKUP($A239+1000,改造信息!$A$2:$AQ$1002,COLUMN(AE238)-4,0),VLOOKUP($A239,未改造信息!$A$2:$AQ$1002,COLUMN(AE238)-4,0))</f>
        <v>U国MK16DP双联6英寸高射炮|U国双联3英寸防空炮</v>
      </c>
      <c r="AF239" s="445" t="s">
        <v>92</v>
      </c>
      <c r="AG239" s="445" t="s">
        <v>92</v>
      </c>
      <c r="AH239" s="442">
        <f>IF($H239="已改造",VLOOKUP($A239+1000,改造信息!$A$2:$AQ$1002,COLUMN(AH238)-6,0),VLOOKUP($A239,未改造信息!$A$2:$AQ$1002,COLUMN(AH238)-6,0))</f>
        <v>25</v>
      </c>
      <c r="AI239" s="442">
        <f>IF($H239="已改造",VLOOKUP($A239+1000,改造信息!$A$2:$AQ$1002,COLUMN(AI238)-6,0),VLOOKUP($A239,未改造信息!$A$2:$AQ$1002,COLUMN(AI238)-6,0))</f>
        <v>35</v>
      </c>
      <c r="AJ239" s="442">
        <f>IF($H239="已改造",VLOOKUP($A239+1000,改造信息!$A$2:$AQ$1002,COLUMN(AJ238)-6,0),VLOOKUP($A239,未改造信息!$A$2:$AQ$1002,COLUMN(AJ238)-6,0))</f>
        <v>0.8</v>
      </c>
      <c r="AK239" s="442">
        <f>IF($H239="已改造",VLOOKUP($A239+1000,改造信息!$A$2:$AQ$1002,COLUMN(AK238)-6,0),VLOOKUP($A239,未改造信息!$A$2:$AQ$1002,COLUMN(AK238)-6,0))</f>
        <v>1.5</v>
      </c>
      <c r="AL239" s="442">
        <f>IF($H239="已改造",VLOOKUP($A239+1000,改造信息!$A$2:$AQ$1002,COLUMN(AL238)-6,0),VLOOKUP($A239,未改造信息!$A$2:$AQ$1002,COLUMN(AL238)-6,0))</f>
        <v>0.45</v>
      </c>
      <c r="AM239" s="445" t="s">
        <v>92</v>
      </c>
      <c r="AN239" s="445" t="s">
        <v>92</v>
      </c>
      <c r="AO239" s="442">
        <f>IF($H239="已改造",VLOOKUP($A239+1000,改造信息!$A$2:$AQ$1002,COLUMN(AO238)-8,0),VLOOKUP($A239,未改造信息!$A$2:$AQ$1002,COLUMN(AO238)-8,0))</f>
        <v>10</v>
      </c>
      <c r="AP239" s="442">
        <f>IF($H239="已改造",VLOOKUP($A239+1000,改造信息!$A$2:$AQ$1002,COLUMN(AP238)-8,0),VLOOKUP($A239,未改造信息!$A$2:$AQ$1002,COLUMN(AP238)-8,0))</f>
        <v>16</v>
      </c>
      <c r="AQ239" s="442">
        <f>IF($H239="已改造",VLOOKUP($A239+1000,改造信息!$A$2:$AQ$1002,COLUMN(AQ238)-8,0),VLOOKUP($A239,未改造信息!$A$2:$AQ$1002,COLUMN(AQ238)-8,0))</f>
        <v>10</v>
      </c>
      <c r="AR239" s="442">
        <f>IF($H239="已改造",VLOOKUP($A239+1000,改造信息!$A$2:$AQ$1002,COLUMN(AR238)-8,0),VLOOKUP($A239,未改造信息!$A$2:$AQ$1002,COLUMN(AR238)-8,0))</f>
        <v>0</v>
      </c>
      <c r="AS239" s="442">
        <f>IF($H239="已改造",VLOOKUP($A239+1000,改造信息!$A$2:$AQ$1002,COLUMN(AS238)-8,0),VLOOKUP($A239,未改造信息!$A$2:$AQ$1002,COLUMN(AS238)-8,0))</f>
        <v>19</v>
      </c>
      <c r="AT239" s="442">
        <f>IF($H239="已改造",VLOOKUP($A239+1000,改造信息!$A$2:$AQ$1002,COLUMN(AT238)-8,0),VLOOKUP($A239,未改造信息!$A$2:$AQ$1002,COLUMN(AT238)-8,0))</f>
        <v>0</v>
      </c>
      <c r="AU239" s="442">
        <f>IF($H239="已改造",VLOOKUP($A239+1000,改造信息!$A$2:$AQ$1002,COLUMN(AU238)-8,0),VLOOKUP($A239,未改造信息!$A$2:$AQ$1002,COLUMN(AU238)-8,0))</f>
        <v>15</v>
      </c>
      <c r="AV239" s="442">
        <f>IF($H239="已改造",VLOOKUP($A239+1000,改造信息!$A$2:$AQ$1002,COLUMN(AV238)-8,0),VLOOKUP($A239,未改造信息!$A$2:$AQ$1002,COLUMN(AV238)-8,0))</f>
        <v>104</v>
      </c>
      <c r="AW239" s="445" t="s">
        <v>92</v>
      </c>
      <c r="AX239" s="445" t="s">
        <v>92</v>
      </c>
      <c r="AY239" s="442">
        <f>IF($H239="已改造",VLOOKUP($A239+1000,改造信息!$A$2:$AQ$1002,COLUMN(AY238)-10,0),VLOOKUP($A239,未改造信息!$A$2:$AQ$1002,COLUMN(AY238)-10,0))</f>
        <v>0</v>
      </c>
      <c r="AZ239" s="442">
        <f>IF($H239="已改造",VLOOKUP($A239+1000,改造信息!$A$2:$AQ$1002,COLUMN(AZ238)-10,0),VLOOKUP($A239,未改造信息!$A$2:$AQ$1002,COLUMN(AZ238)-10,0))</f>
        <v>0</v>
      </c>
      <c r="BA239" s="445" t="s">
        <v>92</v>
      </c>
      <c r="BB239" s="445" t="s">
        <v>92</v>
      </c>
      <c r="BC239" s="442" t="str">
        <f>IF($H239="尚未改造",VLOOKUP($A239,未改造信息!$A$2:$AQ$1002,COLUMN(BC238)-12,0),"0")</f>
        <v>0</v>
      </c>
      <c r="BD239" s="450">
        <f>VLOOKUP($A239,未改造信息!$A$2:$BA$1002,COLUMN(BD238)-12,0)</f>
        <v>0.0590277777777778</v>
      </c>
      <c r="BE239" s="442" t="s">
        <v>96</v>
      </c>
      <c r="BF239" s="445" t="s">
        <v>92</v>
      </c>
      <c r="BG239" s="445" t="s">
        <v>92</v>
      </c>
      <c r="BH239" s="442"/>
      <c r="BI239" s="450"/>
      <c r="BK239" s="442"/>
      <c r="BL239" s="450"/>
      <c r="BN239" s="442"/>
      <c r="BO239" s="450"/>
      <c r="BQ239" s="445" t="s">
        <v>92</v>
      </c>
      <c r="BR239" s="442"/>
      <c r="BS239" s="442"/>
      <c r="BT239" s="442"/>
      <c r="BU239" s="442"/>
      <c r="BV239" s="442"/>
    </row>
    <row r="240" spans="1:74">
      <c r="A240" s="442">
        <v>251</v>
      </c>
      <c r="B240" s="442" t="str">
        <f>IF($H240="已改造",VLOOKUP($A240+1000,改造信息!$A$2:$AQ$1002,COLUMN(B239),0),VLOOKUP($A240,未改造信息!$A$2:$AQ$1002,COLUMN(B239),0))</f>
        <v>U</v>
      </c>
      <c r="C240" s="442" t="str">
        <f>IF($H240="已改造",VLOOKUP($A240+1000,改造信息!$A$2:$AQ$1002,COLUMN(C239),0),VLOOKUP($A240,未改造信息!$A$2:$AQ$1002,COLUMN(C239),0))</f>
        <v>轻巡洋舰</v>
      </c>
      <c r="D240" s="442">
        <f>IF($H240="已改造",VLOOKUP($A240+1000,改造信息!$A$2:$AQ$1002,COLUMN(D239),0),VLOOKUP($A240,未改造信息!$A$2:$AQ$1002,COLUMN(D239),0))</f>
        <v>3</v>
      </c>
      <c r="E240" s="442" t="str">
        <f>IF($H240="已改造",VLOOKUP($A240+1000,改造信息!$A$2:$AQ$1002,COLUMN(E239),0),VLOOKUP($A240,未改造信息!$A$2:$AQ$1002,COLUMN(E239),0))</f>
        <v>奥克兰</v>
      </c>
      <c r="F240" s="442" t="str">
        <f>VLOOKUP(A240,未改造信息!$A$2:$F$1000,COLUMN(F239),0)</f>
        <v>未拥有</v>
      </c>
      <c r="H240" s="442" t="str">
        <f>IF(COUNTIF(改造信息!$A$2:$A$196,A240+1000),IF(VLOOKUP(A240+1000,改造信息!$A$2:$F$502,6,0)="已拥有","已改造","尚未改造"),"未开放改造")</f>
        <v>未开放改造</v>
      </c>
      <c r="I240" s="442" t="str">
        <f t="shared" si="3"/>
        <v>E3~E4 打捞可获取</v>
      </c>
      <c r="J240" s="445" t="s">
        <v>92</v>
      </c>
      <c r="K240" s="442" t="str">
        <f>IF($H240="已改造",VLOOKUP($A240+1000,改造信息!$A$2:$AQ$1002,COLUMN(K239)-4,0),VLOOKUP($A240,未改造信息!$A$2:$AQ$1002,COLUMN(K239)-4,0))</f>
        <v>护卫舰</v>
      </c>
      <c r="L240" s="442" t="str">
        <f>IF($H240="已改造",VLOOKUP($A240+1000,改造信息!$A$2:$AQ$1002,COLUMN(L239)-4,0),VLOOKUP($A240,未改造信息!$A$2:$AQ$1002,COLUMN(L239)-4,0))</f>
        <v>中型舰</v>
      </c>
      <c r="M240" s="442">
        <f>IF($H240="已改造",VLOOKUP($A240+1000,改造信息!$A$2:$AQ$1002,COLUMN(M239)-4,0),VLOOKUP($A240,未改造信息!$A$2:$AQ$1002,COLUMN(M239)-4,0))</f>
        <v>2</v>
      </c>
      <c r="N240" s="442">
        <f>IF($H240="已改造",VLOOKUP($A240+1000,改造信息!$A$2:$AQ$1002,COLUMN(N239)-4,0),VLOOKUP($A240,未改造信息!$A$2:$AQ$1002,COLUMN(N239)-4,0))</f>
        <v>2</v>
      </c>
      <c r="O240" s="442">
        <f>IF($H240="已改造",VLOOKUP($A240+1000,改造信息!$A$2:$AQ$1002,COLUMN(O239)-4,0),VLOOKUP($A240,未改造信息!$A$2:$AQ$1002,COLUMN(O239)-4,0))</f>
        <v>27</v>
      </c>
      <c r="P240" s="442">
        <f>IF($H240="已改造",VLOOKUP($A240+1000,改造信息!$A$2:$AQ$1002,COLUMN(P239)-4,0),VLOOKUP($A240,未改造信息!$A$2:$AQ$1002,COLUMN(P239)-4,0))</f>
        <v>1</v>
      </c>
      <c r="Q240" s="442">
        <f>IF($H240="已改造",VLOOKUP($A240+1000,改造信息!$A$2:$AQ$1002,COLUMN(Q239)-4,0),VLOOKUP($A240,未改造信息!$A$2:$AQ$1002,COLUMN(Q239)-4,0))</f>
        <v>52</v>
      </c>
      <c r="R240" s="442">
        <f>IF($H240="已改造",VLOOKUP($A240+1000,改造信息!$A$2:$AQ$1002,COLUMN(R239)-4,0),VLOOKUP($A240,未改造信息!$A$2:$AQ$1002,COLUMN(R239)-4,0))</f>
        <v>44</v>
      </c>
      <c r="S240" s="442">
        <f>IF($H240="已改造",VLOOKUP($A240+1000,改造信息!$A$2:$AQ$1002,COLUMN(S239)-4,0),VLOOKUP($A240,未改造信息!$A$2:$AQ$1002,COLUMN(S239)-4,0))</f>
        <v>0</v>
      </c>
      <c r="T240" s="442">
        <f>IF($H240="已改造",VLOOKUP($A240+1000,改造信息!$A$2:$AQ$1002,COLUMN(T239)-4,0),VLOOKUP($A240,未改造信息!$A$2:$AQ$1002,COLUMN(T239)-4,0))</f>
        <v>105</v>
      </c>
      <c r="U240" s="442">
        <f>IF($H240="已改造",VLOOKUP($A240+1000,改造信息!$A$2:$AQ$1002,COLUMN(U239)-4,0),VLOOKUP($A240,未改造信息!$A$2:$AQ$1002,COLUMN(U239)-4,0))</f>
        <v>84</v>
      </c>
      <c r="V240" s="442">
        <f>IF($H240="已改造",VLOOKUP($A240+1000,改造信息!$A$2:$AQ$1002,COLUMN(V239)-4,0),VLOOKUP($A240,未改造信息!$A$2:$AQ$1002,COLUMN(V239)-4,0))</f>
        <v>23</v>
      </c>
      <c r="W240" s="442">
        <f>IF($H240="已改造",VLOOKUP($A240+1000,改造信息!$A$2:$AQ$1002,COLUMN(W239)-4,0),VLOOKUP($A240,未改造信息!$A$2:$AQ$1002,COLUMN(W239)-4,0))</f>
        <v>69</v>
      </c>
      <c r="X240" s="442">
        <f>IF($H240="已改造",VLOOKUP($A240+1000,改造信息!$A$2:$AQ$1002,COLUMN(X239)-4,0),VLOOKUP($A240,未改造信息!$A$2:$AQ$1002,COLUMN(X239)-4,0))</f>
        <v>90</v>
      </c>
      <c r="Y240" s="442">
        <f>IF($H240="已改造",VLOOKUP($A240+1000,改造信息!$A$2:$AQ$1002,COLUMN(Y239)-4,0),VLOOKUP($A240,未改造信息!$A$2:$AQ$1002,COLUMN(Y239)-4,0))</f>
        <v>15</v>
      </c>
      <c r="Z240" s="442">
        <f>IF($H240="已改造",VLOOKUP($A240+1000,改造信息!$A$2:$AQ$1002,COLUMN(Z239)-4,0),VLOOKUP($A240,未改造信息!$A$2:$AQ$1002,COLUMN(Z239)-4,0))</f>
        <v>32.5</v>
      </c>
      <c r="AA240" s="442" t="str">
        <f>IF($H240="已改造",VLOOKUP($A240+1000,改造信息!$A$2:$AQ$1002,COLUMN(AA239)-4,0),VLOOKUP($A240,未改造信息!$A$2:$AQ$1002,COLUMN(AA239)-4,0))</f>
        <v>中</v>
      </c>
      <c r="AB240" s="442">
        <f>IF($H240="已改造",VLOOKUP($A240+1000,改造信息!$A$2:$AQ$1002,COLUMN(AB239)-4,0),VLOOKUP($A240,未改造信息!$A$2:$AQ$1002,COLUMN(AB239)-4,0))</f>
        <v>0</v>
      </c>
      <c r="AC240" s="442">
        <f>IF($H240="已改造",VLOOKUP($A240+1000,改造信息!$A$2:$AQ$1002,COLUMN(AC239)-4,0),VLOOKUP($A240,未改造信息!$A$2:$AQ$1002,COLUMN(AC239)-4,0))</f>
        <v>0</v>
      </c>
      <c r="AD240" s="442">
        <f>IF($H240="已改造",VLOOKUP($A240+1000,改造信息!$A$2:$AQ$1002,COLUMN(AD239)-4,0),VLOOKUP($A240,未改造信息!$A$2:$AQ$1002,COLUMN(AD239)-4,0))</f>
        <v>3</v>
      </c>
      <c r="AE240" s="446" t="str">
        <f>IF($H240="已改造",VLOOKUP($A240+1000,改造信息!$A$2:$AQ$1002,COLUMN(AE239)-4,0),VLOOKUP($A240,未改造信息!$A$2:$AQ$1002,COLUMN(AE239)-4,0))</f>
        <v>U国博福斯40毫米防空炮(四联)</v>
      </c>
      <c r="AF240" s="445" t="s">
        <v>92</v>
      </c>
      <c r="AG240" s="445" t="s">
        <v>92</v>
      </c>
      <c r="AH240" s="442">
        <f>IF($H240="已改造",VLOOKUP($A240+1000,改造信息!$A$2:$AQ$1002,COLUMN(AH239)-6,0),VLOOKUP($A240,未改造信息!$A$2:$AQ$1002,COLUMN(AH239)-6,0))</f>
        <v>25</v>
      </c>
      <c r="AI240" s="442">
        <f>IF($H240="已改造",VLOOKUP($A240+1000,改造信息!$A$2:$AQ$1002,COLUMN(AI239)-6,0),VLOOKUP($A240,未改造信息!$A$2:$AQ$1002,COLUMN(AI239)-6,0))</f>
        <v>30</v>
      </c>
      <c r="AJ240" s="442">
        <f>IF($H240="已改造",VLOOKUP($A240+1000,改造信息!$A$2:$AQ$1002,COLUMN(AJ239)-6,0),VLOOKUP($A240,未改造信息!$A$2:$AQ$1002,COLUMN(AJ239)-6,0))</f>
        <v>0.8</v>
      </c>
      <c r="AK240" s="442">
        <f>IF($H240="已改造",VLOOKUP($A240+1000,改造信息!$A$2:$AQ$1002,COLUMN(AK239)-6,0),VLOOKUP($A240,未改造信息!$A$2:$AQ$1002,COLUMN(AK239)-6,0))</f>
        <v>1.5</v>
      </c>
      <c r="AL240" s="442">
        <f>IF($H240="已改造",VLOOKUP($A240+1000,改造信息!$A$2:$AQ$1002,COLUMN(AL239)-6,0),VLOOKUP($A240,未改造信息!$A$2:$AQ$1002,COLUMN(AL239)-6,0))</f>
        <v>0.4</v>
      </c>
      <c r="AM240" s="445" t="s">
        <v>92</v>
      </c>
      <c r="AN240" s="445" t="s">
        <v>92</v>
      </c>
      <c r="AO240" s="442">
        <f>IF($H240="已改造",VLOOKUP($A240+1000,改造信息!$A$2:$AQ$1002,COLUMN(AO239)-8,0),VLOOKUP($A240,未改造信息!$A$2:$AQ$1002,COLUMN(AO239)-8,0))</f>
        <v>10</v>
      </c>
      <c r="AP240" s="442">
        <f>IF($H240="已改造",VLOOKUP($A240+1000,改造信息!$A$2:$AQ$1002,COLUMN(AP239)-8,0),VLOOKUP($A240,未改造信息!$A$2:$AQ$1002,COLUMN(AP239)-8,0))</f>
        <v>16</v>
      </c>
      <c r="AQ240" s="442">
        <f>IF($H240="已改造",VLOOKUP($A240+1000,改造信息!$A$2:$AQ$1002,COLUMN(AQ239)-8,0),VLOOKUP($A240,未改造信息!$A$2:$AQ$1002,COLUMN(AQ239)-8,0))</f>
        <v>10</v>
      </c>
      <c r="AR240" s="442">
        <f>IF($H240="已改造",VLOOKUP($A240+1000,改造信息!$A$2:$AQ$1002,COLUMN(AR239)-8,0),VLOOKUP($A240,未改造信息!$A$2:$AQ$1002,COLUMN(AR239)-8,0))</f>
        <v>0</v>
      </c>
      <c r="AS240" s="442">
        <f>IF($H240="已改造",VLOOKUP($A240+1000,改造信息!$A$2:$AQ$1002,COLUMN(AS239)-8,0),VLOOKUP($A240,未改造信息!$A$2:$AQ$1002,COLUMN(AS239)-8,0))</f>
        <v>11</v>
      </c>
      <c r="AT240" s="442">
        <f>IF($H240="已改造",VLOOKUP($A240+1000,改造信息!$A$2:$AQ$1002,COLUMN(AT239)-8,0),VLOOKUP($A240,未改造信息!$A$2:$AQ$1002,COLUMN(AT239)-8,0))</f>
        <v>0</v>
      </c>
      <c r="AU240" s="442">
        <f>IF($H240="已改造",VLOOKUP($A240+1000,改造信息!$A$2:$AQ$1002,COLUMN(AU239)-8,0),VLOOKUP($A240,未改造信息!$A$2:$AQ$1002,COLUMN(AU239)-8,0))</f>
        <v>10</v>
      </c>
      <c r="AV240" s="442">
        <f>IF($H240="已改造",VLOOKUP($A240+1000,改造信息!$A$2:$AQ$1002,COLUMN(AV239)-8,0),VLOOKUP($A240,未改造信息!$A$2:$AQ$1002,COLUMN(AV239)-8,0))</f>
        <v>79</v>
      </c>
      <c r="AW240" s="445" t="s">
        <v>92</v>
      </c>
      <c r="AX240" s="445" t="s">
        <v>92</v>
      </c>
      <c r="AY240" s="442">
        <f>IF($H240="已改造",VLOOKUP($A240+1000,改造信息!$A$2:$AQ$1002,COLUMN(AY239)-10,0),VLOOKUP($A240,未改造信息!$A$2:$AQ$1002,COLUMN(AY239)-10,0))</f>
        <v>0</v>
      </c>
      <c r="AZ240" s="442">
        <f>IF($H240="已改造",VLOOKUP($A240+1000,改造信息!$A$2:$AQ$1002,COLUMN(AZ239)-10,0),VLOOKUP($A240,未改造信息!$A$2:$AQ$1002,COLUMN(AZ239)-10,0))</f>
        <v>0</v>
      </c>
      <c r="BA240" s="445" t="s">
        <v>92</v>
      </c>
      <c r="BB240" s="445" t="s">
        <v>92</v>
      </c>
      <c r="BC240" s="442" t="str">
        <f>IF($H240="尚未改造",VLOOKUP($A240,未改造信息!$A$2:$AQ$1002,COLUMN(BC239)-12,0),"0")</f>
        <v>0</v>
      </c>
      <c r="BD240" s="442">
        <f>VLOOKUP($A240,未改造信息!$A$2:$BA$1002,COLUMN(BD239)-12,0)</f>
        <v>0</v>
      </c>
      <c r="BE240" s="442" t="s">
        <v>99</v>
      </c>
      <c r="BF240" s="445" t="s">
        <v>92</v>
      </c>
      <c r="BG240" s="445" t="s">
        <v>92</v>
      </c>
      <c r="BH240" s="442"/>
      <c r="BI240" s="442"/>
      <c r="BK240" s="442"/>
      <c r="BL240" s="442"/>
      <c r="BN240" s="442"/>
      <c r="BO240" s="442"/>
      <c r="BQ240" s="445" t="s">
        <v>92</v>
      </c>
      <c r="BR240" s="442"/>
      <c r="BS240" s="442"/>
      <c r="BT240" s="442"/>
      <c r="BU240" s="442"/>
      <c r="BV240" s="442"/>
    </row>
    <row r="241" spans="1:74">
      <c r="A241" s="442">
        <v>252</v>
      </c>
      <c r="B241" s="442" t="str">
        <f>IF($H241="已改造",VLOOKUP($A241+1000,改造信息!$A$2:$AQ$1002,COLUMN(B240),0),VLOOKUP($A241,未改造信息!$A$2:$AQ$1002,COLUMN(B240),0))</f>
        <v>U</v>
      </c>
      <c r="C241" s="442" t="str">
        <f>IF($H241="已改造",VLOOKUP($A241+1000,改造信息!$A$2:$AQ$1002,COLUMN(C240),0),VLOOKUP($A241,未改造信息!$A$2:$AQ$1002,COLUMN(C240),0))</f>
        <v>轻巡洋舰</v>
      </c>
      <c r="D241" s="442">
        <f>IF($H241="已改造",VLOOKUP($A241+1000,改造信息!$A$2:$AQ$1002,COLUMN(D240),0),VLOOKUP($A241,未改造信息!$A$2:$AQ$1002,COLUMN(D240),0))</f>
        <v>4</v>
      </c>
      <c r="E241" s="442" t="str">
        <f>IF($H241="已改造",VLOOKUP($A241+1000,改造信息!$A$2:$AQ$1002,COLUMN(E240),0),VLOOKUP($A241,未改造信息!$A$2:$AQ$1002,COLUMN(E240),0))</f>
        <v>克利夫兰</v>
      </c>
      <c r="F241" s="442" t="str">
        <f>VLOOKUP(A241,未改造信息!$A$2:$F$1000,COLUMN(F240),0)</f>
        <v>未拥有</v>
      </c>
      <c r="H241" s="442" t="str">
        <f>IF(COUNTIF(改造信息!$A$2:$A$196,A241+1000),IF(VLOOKUP(A241+1000,改造信息!$A$2:$F$502,6,0)="已拥有","已改造","尚未改造"),"未开放改造")</f>
        <v>未开放改造</v>
      </c>
      <c r="I241" s="442" t="str">
        <f t="shared" si="3"/>
        <v>E3~E4 可建造</v>
      </c>
      <c r="J241" s="445" t="s">
        <v>92</v>
      </c>
      <c r="K241" s="442" t="str">
        <f>IF($H241="已改造",VLOOKUP($A241+1000,改造信息!$A$2:$AQ$1002,COLUMN(K240)-4,0),VLOOKUP($A241,未改造信息!$A$2:$AQ$1002,COLUMN(K240)-4,0))</f>
        <v>护卫舰</v>
      </c>
      <c r="L241" s="442" t="str">
        <f>IF($H241="已改造",VLOOKUP($A241+1000,改造信息!$A$2:$AQ$1002,COLUMN(L240)-4,0),VLOOKUP($A241,未改造信息!$A$2:$AQ$1002,COLUMN(L240)-4,0))</f>
        <v>中型舰</v>
      </c>
      <c r="M241" s="442">
        <f>IF($H241="已改造",VLOOKUP($A241+1000,改造信息!$A$2:$AQ$1002,COLUMN(M240)-4,0),VLOOKUP($A241,未改造信息!$A$2:$AQ$1002,COLUMN(M240)-4,0))</f>
        <v>2</v>
      </c>
      <c r="N241" s="442">
        <f>IF($H241="已改造",VLOOKUP($A241+1000,改造信息!$A$2:$AQ$1002,COLUMN(N240)-4,0),VLOOKUP($A241,未改造信息!$A$2:$AQ$1002,COLUMN(N240)-4,0))</f>
        <v>2</v>
      </c>
      <c r="O241" s="442">
        <f>IF($H241="已改造",VLOOKUP($A241+1000,改造信息!$A$2:$AQ$1002,COLUMN(O240)-4,0),VLOOKUP($A241,未改造信息!$A$2:$AQ$1002,COLUMN(O240)-4,0))</f>
        <v>36</v>
      </c>
      <c r="P241" s="442">
        <f>IF($H241="已改造",VLOOKUP($A241+1000,改造信息!$A$2:$AQ$1002,COLUMN(P240)-4,0),VLOOKUP($A241,未改造信息!$A$2:$AQ$1002,COLUMN(P240)-4,0))</f>
        <v>0</v>
      </c>
      <c r="Q241" s="442">
        <f>IF($H241="已改造",VLOOKUP($A241+1000,改造信息!$A$2:$AQ$1002,COLUMN(Q240)-4,0),VLOOKUP($A241,未改造信息!$A$2:$AQ$1002,COLUMN(Q240)-4,0))</f>
        <v>61</v>
      </c>
      <c r="R241" s="442">
        <f>IF($H241="已改造",VLOOKUP($A241+1000,改造信息!$A$2:$AQ$1002,COLUMN(R240)-4,0),VLOOKUP($A241,未改造信息!$A$2:$AQ$1002,COLUMN(R240)-4,0))</f>
        <v>55</v>
      </c>
      <c r="S241" s="442">
        <f>IF($H241="已改造",VLOOKUP($A241+1000,改造信息!$A$2:$AQ$1002,COLUMN(S240)-4,0),VLOOKUP($A241,未改造信息!$A$2:$AQ$1002,COLUMN(S240)-4,0))</f>
        <v>0</v>
      </c>
      <c r="T241" s="442">
        <f>IF($H241="已改造",VLOOKUP($A241+1000,改造信息!$A$2:$AQ$1002,COLUMN(T240)-4,0),VLOOKUP($A241,未改造信息!$A$2:$AQ$1002,COLUMN(T240)-4,0))</f>
        <v>105</v>
      </c>
      <c r="U241" s="442">
        <f>IF($H241="已改造",VLOOKUP($A241+1000,改造信息!$A$2:$AQ$1002,COLUMN(U240)-4,0),VLOOKUP($A241,未改造信息!$A$2:$AQ$1002,COLUMN(U240)-4,0))</f>
        <v>74</v>
      </c>
      <c r="V241" s="442">
        <f>IF($H241="已改造",VLOOKUP($A241+1000,改造信息!$A$2:$AQ$1002,COLUMN(V240)-4,0),VLOOKUP($A241,未改造信息!$A$2:$AQ$1002,COLUMN(V240)-4,0))</f>
        <v>23</v>
      </c>
      <c r="W241" s="442">
        <f>IF($H241="已改造",VLOOKUP($A241+1000,改造信息!$A$2:$AQ$1002,COLUMN(W240)-4,0),VLOOKUP($A241,未改造信息!$A$2:$AQ$1002,COLUMN(W240)-4,0))</f>
        <v>69</v>
      </c>
      <c r="X241" s="442">
        <f>IF($H241="已改造",VLOOKUP($A241+1000,改造信息!$A$2:$AQ$1002,COLUMN(X240)-4,0),VLOOKUP($A241,未改造信息!$A$2:$AQ$1002,COLUMN(X240)-4,0))</f>
        <v>91</v>
      </c>
      <c r="Y241" s="442">
        <f>IF($H241="已改造",VLOOKUP($A241+1000,改造信息!$A$2:$AQ$1002,COLUMN(Y240)-4,0),VLOOKUP($A241,未改造信息!$A$2:$AQ$1002,COLUMN(Y240)-4,0))</f>
        <v>20</v>
      </c>
      <c r="Z241" s="442">
        <f>IF($H241="已改造",VLOOKUP($A241+1000,改造信息!$A$2:$AQ$1002,COLUMN(Z240)-4,0),VLOOKUP($A241,未改造信息!$A$2:$AQ$1002,COLUMN(Z240)-4,0))</f>
        <v>32.5</v>
      </c>
      <c r="AA241" s="442" t="str">
        <f>IF($H241="已改造",VLOOKUP($A241+1000,改造信息!$A$2:$AQ$1002,COLUMN(AA240)-4,0),VLOOKUP($A241,未改造信息!$A$2:$AQ$1002,COLUMN(AA240)-4,0))</f>
        <v>中</v>
      </c>
      <c r="AB241" s="442" t="str">
        <f>IF($H241="已改造",VLOOKUP($A241+1000,改造信息!$A$2:$AQ$1002,COLUMN(AB240)-4,0),VLOOKUP($A241,未改造信息!$A$2:$AQ$1002,COLUMN(AB240)-4,0))</f>
        <v>[3,3,3]</v>
      </c>
      <c r="AC241" s="442">
        <f>IF($H241="已改造",VLOOKUP($A241+1000,改造信息!$A$2:$AQ$1002,COLUMN(AC240)-4,0),VLOOKUP($A241,未改造信息!$A$2:$AQ$1002,COLUMN(AC240)-4,0))</f>
        <v>9</v>
      </c>
      <c r="AD241" s="442">
        <f>IF($H241="已改造",VLOOKUP($A241+1000,改造信息!$A$2:$AQ$1002,COLUMN(AD240)-4,0),VLOOKUP($A241,未改造信息!$A$2:$AQ$1002,COLUMN(AD240)-4,0))</f>
        <v>3</v>
      </c>
      <c r="AE241" s="446" t="str">
        <f>IF($H241="已改造",VLOOKUP($A241+1000,改造信息!$A$2:$AQ$1002,COLUMN(AE240)-4,0),VLOOKUP($A241,未改造信息!$A$2:$AQ$1002,COLUMN(AE240)-4,0))</f>
        <v>U国三联6英寸炮</v>
      </c>
      <c r="AF241" s="445" t="s">
        <v>92</v>
      </c>
      <c r="AG241" s="445" t="s">
        <v>92</v>
      </c>
      <c r="AH241" s="442">
        <f>IF($H241="已改造",VLOOKUP($A241+1000,改造信息!$A$2:$AQ$1002,COLUMN(AH240)-6,0),VLOOKUP($A241,未改造信息!$A$2:$AQ$1002,COLUMN(AH240)-6,0))</f>
        <v>25</v>
      </c>
      <c r="AI241" s="442">
        <f>IF($H241="已改造",VLOOKUP($A241+1000,改造信息!$A$2:$AQ$1002,COLUMN(AI240)-6,0),VLOOKUP($A241,未改造信息!$A$2:$AQ$1002,COLUMN(AI240)-6,0))</f>
        <v>30</v>
      </c>
      <c r="AJ241" s="442">
        <f>IF($H241="已改造",VLOOKUP($A241+1000,改造信息!$A$2:$AQ$1002,COLUMN(AJ240)-6,0),VLOOKUP($A241,未改造信息!$A$2:$AQ$1002,COLUMN(AJ240)-6,0))</f>
        <v>0.8</v>
      </c>
      <c r="AK241" s="442">
        <f>IF($H241="已改造",VLOOKUP($A241+1000,改造信息!$A$2:$AQ$1002,COLUMN(AK240)-6,0),VLOOKUP($A241,未改造信息!$A$2:$AQ$1002,COLUMN(AK240)-6,0))</f>
        <v>1.5</v>
      </c>
      <c r="AL241" s="442">
        <f>IF($H241="已改造",VLOOKUP($A241+1000,改造信息!$A$2:$AQ$1002,COLUMN(AL240)-6,0),VLOOKUP($A241,未改造信息!$A$2:$AQ$1002,COLUMN(AL240)-6,0))</f>
        <v>0.4</v>
      </c>
      <c r="AM241" s="445" t="s">
        <v>92</v>
      </c>
      <c r="AN241" s="445" t="s">
        <v>92</v>
      </c>
      <c r="AO241" s="442">
        <f>IF($H241="已改造",VLOOKUP($A241+1000,改造信息!$A$2:$AQ$1002,COLUMN(AO240)-8,0),VLOOKUP($A241,未改造信息!$A$2:$AQ$1002,COLUMN(AO240)-8,0))</f>
        <v>10</v>
      </c>
      <c r="AP241" s="442">
        <f>IF($H241="已改造",VLOOKUP($A241+1000,改造信息!$A$2:$AQ$1002,COLUMN(AP240)-8,0),VLOOKUP($A241,未改造信息!$A$2:$AQ$1002,COLUMN(AP240)-8,0))</f>
        <v>16</v>
      </c>
      <c r="AQ241" s="442">
        <f>IF($H241="已改造",VLOOKUP($A241+1000,改造信息!$A$2:$AQ$1002,COLUMN(AQ240)-8,0),VLOOKUP($A241,未改造信息!$A$2:$AQ$1002,COLUMN(AQ240)-8,0))</f>
        <v>10</v>
      </c>
      <c r="AR241" s="442">
        <f>IF($H241="已改造",VLOOKUP($A241+1000,改造信息!$A$2:$AQ$1002,COLUMN(AR240)-8,0),VLOOKUP($A241,未改造信息!$A$2:$AQ$1002,COLUMN(AR240)-8,0))</f>
        <v>0</v>
      </c>
      <c r="AS241" s="442">
        <f>IF($H241="已改造",VLOOKUP($A241+1000,改造信息!$A$2:$AQ$1002,COLUMN(AS240)-8,0),VLOOKUP($A241,未改造信息!$A$2:$AQ$1002,COLUMN(AS240)-8,0))</f>
        <v>16</v>
      </c>
      <c r="AT241" s="442">
        <f>IF($H241="已改造",VLOOKUP($A241+1000,改造信息!$A$2:$AQ$1002,COLUMN(AT240)-8,0),VLOOKUP($A241,未改造信息!$A$2:$AQ$1002,COLUMN(AT240)-8,0))</f>
        <v>0</v>
      </c>
      <c r="AU241" s="442">
        <f>IF($H241="已改造",VLOOKUP($A241+1000,改造信息!$A$2:$AQ$1002,COLUMN(AU240)-8,0),VLOOKUP($A241,未改造信息!$A$2:$AQ$1002,COLUMN(AU240)-8,0))</f>
        <v>15</v>
      </c>
      <c r="AV241" s="442">
        <f>IF($H241="已改造",VLOOKUP($A241+1000,改造信息!$A$2:$AQ$1002,COLUMN(AV240)-8,0),VLOOKUP($A241,未改造信息!$A$2:$AQ$1002,COLUMN(AV240)-8,0))</f>
        <v>79</v>
      </c>
      <c r="AW241" s="445" t="s">
        <v>92</v>
      </c>
      <c r="AX241" s="445" t="s">
        <v>92</v>
      </c>
      <c r="AY241" s="442" t="str">
        <f>IF($H241="已改造",VLOOKUP($A241+1000,改造信息!$A$2:$AQ$1002,COLUMN(AY240)-10,0),VLOOKUP($A241,未改造信息!$A$2:$AQ$1002,COLUMN(AY240)-10,0))</f>
        <v>高速射击</v>
      </c>
      <c r="AZ241" s="442">
        <f>IF($H241="已改造",VLOOKUP($A241+1000,改造信息!$A$2:$AQ$1002,COLUMN(AZ240)-10,0),VLOOKUP($A241,未改造信息!$A$2:$AQ$1002,COLUMN(AZ240)-10,0))</f>
        <v>0</v>
      </c>
      <c r="BA241" s="445" t="s">
        <v>92</v>
      </c>
      <c r="BB241" s="445" t="s">
        <v>92</v>
      </c>
      <c r="BC241" s="442" t="str">
        <f>IF($H241="尚未改造",VLOOKUP($A241,未改造信息!$A$2:$AQ$1002,COLUMN(BC240)-12,0),"0")</f>
        <v>0</v>
      </c>
      <c r="BD241" s="450">
        <f>VLOOKUP($A241,未改造信息!$A$2:$BA$1002,COLUMN(BD240)-12,0)</f>
        <v>0.0541666666666667</v>
      </c>
      <c r="BE241" s="442" t="s">
        <v>107</v>
      </c>
      <c r="BF241" s="445" t="s">
        <v>92</v>
      </c>
      <c r="BG241" s="445" t="s">
        <v>92</v>
      </c>
      <c r="BH241" s="442"/>
      <c r="BI241" s="450"/>
      <c r="BK241" s="442"/>
      <c r="BL241" s="450"/>
      <c r="BN241" s="442"/>
      <c r="BO241" s="450"/>
      <c r="BQ241" s="445" t="s">
        <v>92</v>
      </c>
      <c r="BR241" s="442"/>
      <c r="BS241" s="442"/>
      <c r="BT241" s="442"/>
      <c r="BU241" s="442"/>
      <c r="BV241" s="442"/>
    </row>
    <row r="242" spans="1:74">
      <c r="A242" s="442">
        <v>253</v>
      </c>
      <c r="B242" s="442" t="str">
        <f>IF($H242="已改造",VLOOKUP($A242+1000,改造信息!$A$2:$AQ$1002,COLUMN(B241),0),VLOOKUP($A242,未改造信息!$A$2:$AQ$1002,COLUMN(B241),0))</f>
        <v>C</v>
      </c>
      <c r="C242" s="442" t="str">
        <f>IF($H242="已改造",VLOOKUP($A242+1000,改造信息!$A$2:$AQ$1002,COLUMN(C241),0),VLOOKUP($A242,未改造信息!$A$2:$AQ$1002,COLUMN(C241),0))</f>
        <v>轻巡洋舰</v>
      </c>
      <c r="D242" s="442">
        <f>IF($H242="已改造",VLOOKUP($A242+1000,改造信息!$A$2:$AQ$1002,COLUMN(D241),0),VLOOKUP($A242,未改造信息!$A$2:$AQ$1002,COLUMN(D241),0))</f>
        <v>3</v>
      </c>
      <c r="E242" s="442" t="str">
        <f>IF($H242="已改造",VLOOKUP($A242+1000,改造信息!$A$2:$AQ$1002,COLUMN(E241),0),VLOOKUP($A242,未改造信息!$A$2:$AQ$1002,COLUMN(E241),0))</f>
        <v>应瑞</v>
      </c>
      <c r="F242" s="442" t="str">
        <f>VLOOKUP(A242,未改造信息!$A$2:$F$1000,COLUMN(F241),0)</f>
        <v>未拥有</v>
      </c>
      <c r="H242" s="442" t="str">
        <f>IF(COUNTIF(改造信息!$A$2:$A$196,A242+1000),IF(VLOOKUP(A242+1000,改造信息!$A$2:$F$502,6,0)="已拥有","已改造","尚未改造"),"未开放改造")</f>
        <v>未开放改造</v>
      </c>
      <c r="I242" s="442" t="str">
        <f t="shared" si="3"/>
        <v>仅打捞可获取</v>
      </c>
      <c r="J242" s="445" t="s">
        <v>92</v>
      </c>
      <c r="K242" s="442" t="str">
        <f>IF($H242="已改造",VLOOKUP($A242+1000,改造信息!$A$2:$AQ$1002,COLUMN(K241)-4,0),VLOOKUP($A242,未改造信息!$A$2:$AQ$1002,COLUMN(K241)-4,0))</f>
        <v>护卫舰</v>
      </c>
      <c r="L242" s="442" t="str">
        <f>IF($H242="已改造",VLOOKUP($A242+1000,改造信息!$A$2:$AQ$1002,COLUMN(L241)-4,0),VLOOKUP($A242,未改造信息!$A$2:$AQ$1002,COLUMN(L241)-4,0))</f>
        <v>中型舰</v>
      </c>
      <c r="M242" s="442">
        <f>IF($H242="已改造",VLOOKUP($A242+1000,改造信息!$A$2:$AQ$1002,COLUMN(M241)-4,0),VLOOKUP($A242,未改造信息!$A$2:$AQ$1002,COLUMN(M241)-4,0))</f>
        <v>0</v>
      </c>
      <c r="N242" s="442">
        <f>IF($H242="已改造",VLOOKUP($A242+1000,改造信息!$A$2:$AQ$1002,COLUMN(N241)-4,0),VLOOKUP($A242,未改造信息!$A$2:$AQ$1002,COLUMN(N241)-4,0))</f>
        <v>2</v>
      </c>
      <c r="O242" s="442">
        <f>IF($H242="已改造",VLOOKUP($A242+1000,改造信息!$A$2:$AQ$1002,COLUMN(O241)-4,0),VLOOKUP($A242,未改造信息!$A$2:$AQ$1002,COLUMN(O241)-4,0))</f>
        <v>23</v>
      </c>
      <c r="P242" s="442">
        <f>IF($H242="已改造",VLOOKUP($A242+1000,改造信息!$A$2:$AQ$1002,COLUMN(P241)-4,0),VLOOKUP($A242,未改造信息!$A$2:$AQ$1002,COLUMN(P241)-4,0))</f>
        <v>1</v>
      </c>
      <c r="Q242" s="442">
        <f>IF($H242="已改造",VLOOKUP($A242+1000,改造信息!$A$2:$AQ$1002,COLUMN(Q241)-4,0),VLOOKUP($A242,未改造信息!$A$2:$AQ$1002,COLUMN(Q241)-4,0))</f>
        <v>39</v>
      </c>
      <c r="R242" s="442">
        <f>IF($H242="已改造",VLOOKUP($A242+1000,改造信息!$A$2:$AQ$1002,COLUMN(R241)-4,0),VLOOKUP($A242,未改造信息!$A$2:$AQ$1002,COLUMN(R241)-4,0))</f>
        <v>36</v>
      </c>
      <c r="S242" s="442">
        <f>IF($H242="已改造",VLOOKUP($A242+1000,改造信息!$A$2:$AQ$1002,COLUMN(S241)-4,0),VLOOKUP($A242,未改造信息!$A$2:$AQ$1002,COLUMN(S241)-4,0))</f>
        <v>50</v>
      </c>
      <c r="T242" s="442">
        <f>IF($H242="已改造",VLOOKUP($A242+1000,改造信息!$A$2:$AQ$1002,COLUMN(T241)-4,0),VLOOKUP($A242,未改造信息!$A$2:$AQ$1002,COLUMN(T241)-4,0))</f>
        <v>40</v>
      </c>
      <c r="U242" s="442">
        <f>IF($H242="已改造",VLOOKUP($A242+1000,改造信息!$A$2:$AQ$1002,COLUMN(U241)-4,0),VLOOKUP($A242,未改造信息!$A$2:$AQ$1002,COLUMN(U241)-4,0))</f>
        <v>64</v>
      </c>
      <c r="V242" s="442">
        <f>IF($H242="已改造",VLOOKUP($A242+1000,改造信息!$A$2:$AQ$1002,COLUMN(V241)-4,0),VLOOKUP($A242,未改造信息!$A$2:$AQ$1002,COLUMN(V241)-4,0))</f>
        <v>18</v>
      </c>
      <c r="W242" s="442">
        <f>IF($H242="已改造",VLOOKUP($A242+1000,改造信息!$A$2:$AQ$1002,COLUMN(W241)-4,0),VLOOKUP($A242,未改造信息!$A$2:$AQ$1002,COLUMN(W241)-4,0))</f>
        <v>53</v>
      </c>
      <c r="X242" s="442">
        <f>IF($H242="已改造",VLOOKUP($A242+1000,改造信息!$A$2:$AQ$1002,COLUMN(X241)-4,0),VLOOKUP($A242,未改造信息!$A$2:$AQ$1002,COLUMN(X241)-4,0))</f>
        <v>90</v>
      </c>
      <c r="Y242" s="442">
        <f>IF($H242="已改造",VLOOKUP($A242+1000,改造信息!$A$2:$AQ$1002,COLUMN(Y241)-4,0),VLOOKUP($A242,未改造信息!$A$2:$AQ$1002,COLUMN(Y241)-4,0))</f>
        <v>15</v>
      </c>
      <c r="Z242" s="442">
        <f>IF($H242="已改造",VLOOKUP($A242+1000,改造信息!$A$2:$AQ$1002,COLUMN(Z241)-4,0),VLOOKUP($A242,未改造信息!$A$2:$AQ$1002,COLUMN(Z241)-4,0))</f>
        <v>20</v>
      </c>
      <c r="AA242" s="442" t="str">
        <f>IF($H242="已改造",VLOOKUP($A242+1000,改造信息!$A$2:$AQ$1002,COLUMN(AA241)-4,0),VLOOKUP($A242,未改造信息!$A$2:$AQ$1002,COLUMN(AA241)-4,0))</f>
        <v>中</v>
      </c>
      <c r="AB242" s="442">
        <f>IF($H242="已改造",VLOOKUP($A242+1000,改造信息!$A$2:$AQ$1002,COLUMN(AB241)-4,0),VLOOKUP($A242,未改造信息!$A$2:$AQ$1002,COLUMN(AB241)-4,0))</f>
        <v>0</v>
      </c>
      <c r="AC242" s="442">
        <f>IF($H242="已改造",VLOOKUP($A242+1000,改造信息!$A$2:$AQ$1002,COLUMN(AC241)-4,0),VLOOKUP($A242,未改造信息!$A$2:$AQ$1002,COLUMN(AC241)-4,0))</f>
        <v>0</v>
      </c>
      <c r="AD242" s="442">
        <f>IF($H242="已改造",VLOOKUP($A242+1000,改造信息!$A$2:$AQ$1002,COLUMN(AD241)-4,0),VLOOKUP($A242,未改造信息!$A$2:$AQ$1002,COLUMN(AD241)-4,0))</f>
        <v>3</v>
      </c>
      <c r="AE242" s="446" t="str">
        <f>IF($H242="已改造",VLOOKUP($A242+1000,改造信息!$A$2:$AQ$1002,COLUMN(AE241)-4,0),VLOOKUP($A242,未改造信息!$A$2:$AQ$1002,COLUMN(AE241)-4,0))</f>
        <v>C国单装150毫米炮</v>
      </c>
      <c r="AF242" s="445" t="s">
        <v>92</v>
      </c>
      <c r="AG242" s="445" t="s">
        <v>92</v>
      </c>
      <c r="AH242" s="442">
        <f>IF($H242="已改造",VLOOKUP($A242+1000,改造信息!$A$2:$AQ$1002,COLUMN(AH241)-6,0),VLOOKUP($A242,未改造信息!$A$2:$AQ$1002,COLUMN(AH241)-6,0))</f>
        <v>15</v>
      </c>
      <c r="AI242" s="442">
        <f>IF($H242="已改造",VLOOKUP($A242+1000,改造信息!$A$2:$AQ$1002,COLUMN(AI241)-6,0),VLOOKUP($A242,未改造信息!$A$2:$AQ$1002,COLUMN(AI241)-6,0))</f>
        <v>20</v>
      </c>
      <c r="AJ242" s="442">
        <f>IF($H242="已改造",VLOOKUP($A242+1000,改造信息!$A$2:$AQ$1002,COLUMN(AJ241)-6,0),VLOOKUP($A242,未改造信息!$A$2:$AQ$1002,COLUMN(AJ241)-6,0))</f>
        <v>0.64</v>
      </c>
      <c r="AK242" s="442">
        <f>IF($H242="已改造",VLOOKUP($A242+1000,改造信息!$A$2:$AQ$1002,COLUMN(AK241)-6,0),VLOOKUP($A242,未改造信息!$A$2:$AQ$1002,COLUMN(AK241)-6,0))</f>
        <v>1.2</v>
      </c>
      <c r="AL242" s="442">
        <f>IF($H242="已改造",VLOOKUP($A242+1000,改造信息!$A$2:$AQ$1002,COLUMN(AL241)-6,0),VLOOKUP($A242,未改造信息!$A$2:$AQ$1002,COLUMN(AL241)-6,0))</f>
        <v>0.5</v>
      </c>
      <c r="AM242" s="445" t="s">
        <v>92</v>
      </c>
      <c r="AN242" s="445" t="s">
        <v>92</v>
      </c>
      <c r="AO242" s="442">
        <f>IF($H242="已改造",VLOOKUP($A242+1000,改造信息!$A$2:$AQ$1002,COLUMN(AO241)-8,0),VLOOKUP($A242,未改造信息!$A$2:$AQ$1002,COLUMN(AO241)-8,0))</f>
        <v>10</v>
      </c>
      <c r="AP242" s="442">
        <f>IF($H242="已改造",VLOOKUP($A242+1000,改造信息!$A$2:$AQ$1002,COLUMN(AP241)-8,0),VLOOKUP($A242,未改造信息!$A$2:$AQ$1002,COLUMN(AP241)-8,0))</f>
        <v>16</v>
      </c>
      <c r="AQ242" s="442">
        <f>IF($H242="已改造",VLOOKUP($A242+1000,改造信息!$A$2:$AQ$1002,COLUMN(AQ241)-8,0),VLOOKUP($A242,未改造信息!$A$2:$AQ$1002,COLUMN(AQ241)-8,0))</f>
        <v>10</v>
      </c>
      <c r="AR242" s="442">
        <f>IF($H242="已改造",VLOOKUP($A242+1000,改造信息!$A$2:$AQ$1002,COLUMN(AR241)-8,0),VLOOKUP($A242,未改造信息!$A$2:$AQ$1002,COLUMN(AR241)-8,0))</f>
        <v>0</v>
      </c>
      <c r="AS242" s="442">
        <f>IF($H242="已改造",VLOOKUP($A242+1000,改造信息!$A$2:$AQ$1002,COLUMN(AS241)-8,0),VLOOKUP($A242,未改造信息!$A$2:$AQ$1002,COLUMN(AS241)-8,0))</f>
        <v>7</v>
      </c>
      <c r="AT242" s="442">
        <f>IF($H242="已改造",VLOOKUP($A242+1000,改造信息!$A$2:$AQ$1002,COLUMN(AT241)-8,0),VLOOKUP($A242,未改造信息!$A$2:$AQ$1002,COLUMN(AT241)-8,0))</f>
        <v>10</v>
      </c>
      <c r="AU242" s="442">
        <f>IF($H242="已改造",VLOOKUP($A242+1000,改造信息!$A$2:$AQ$1002,COLUMN(AU241)-8,0),VLOOKUP($A242,未改造信息!$A$2:$AQ$1002,COLUMN(AU241)-8,0))</f>
        <v>8</v>
      </c>
      <c r="AV242" s="442">
        <f>IF($H242="已改造",VLOOKUP($A242+1000,改造信息!$A$2:$AQ$1002,COLUMN(AV241)-8,0),VLOOKUP($A242,未改造信息!$A$2:$AQ$1002,COLUMN(AV241)-8,0))</f>
        <v>5</v>
      </c>
      <c r="AW242" s="445" t="s">
        <v>92</v>
      </c>
      <c r="AX242" s="445" t="s">
        <v>92</v>
      </c>
      <c r="AY242" s="442">
        <f>IF($H242="已改造",VLOOKUP($A242+1000,改造信息!$A$2:$AQ$1002,COLUMN(AY241)-10,0),VLOOKUP($A242,未改造信息!$A$2:$AQ$1002,COLUMN(AY241)-10,0))</f>
        <v>0</v>
      </c>
      <c r="AZ242" s="442">
        <f>IF($H242="已改造",VLOOKUP($A242+1000,改造信息!$A$2:$AQ$1002,COLUMN(AZ241)-10,0),VLOOKUP($A242,未改造信息!$A$2:$AQ$1002,COLUMN(AZ241)-10,0))</f>
        <v>0</v>
      </c>
      <c r="BA242" s="445" t="s">
        <v>92</v>
      </c>
      <c r="BB242" s="445" t="s">
        <v>92</v>
      </c>
      <c r="BC242" s="442" t="str">
        <f>IF($H242="尚未改造",VLOOKUP($A242,未改造信息!$A$2:$AQ$1002,COLUMN(BC241)-12,0),"0")</f>
        <v>0</v>
      </c>
      <c r="BD242" s="442">
        <f>VLOOKUP($A242,未改造信息!$A$2:$BA$1002,COLUMN(BD241)-12,0)</f>
        <v>0</v>
      </c>
      <c r="BE242" s="442" t="s">
        <v>94</v>
      </c>
      <c r="BF242" s="445" t="s">
        <v>92</v>
      </c>
      <c r="BG242" s="445" t="s">
        <v>92</v>
      </c>
      <c r="BH242" s="442"/>
      <c r="BI242" s="442"/>
      <c r="BK242" s="442"/>
      <c r="BL242" s="442"/>
      <c r="BN242" s="442"/>
      <c r="BO242" s="442"/>
      <c r="BQ242" s="445" t="s">
        <v>92</v>
      </c>
      <c r="BR242" s="442"/>
      <c r="BS242" s="442"/>
      <c r="BT242" s="442"/>
      <c r="BU242" s="442"/>
      <c r="BV242" s="442"/>
    </row>
    <row r="243" spans="1:74">
      <c r="A243" s="442">
        <v>254</v>
      </c>
      <c r="B243" s="442" t="str">
        <f>IF($H243="已改造",VLOOKUP($A243+1000,改造信息!$A$2:$AQ$1002,COLUMN(B242),0),VLOOKUP($A243,未改造信息!$A$2:$AQ$1002,COLUMN(B242),0))</f>
        <v>C</v>
      </c>
      <c r="C243" s="442" t="str">
        <f>IF($H243="已改造",VLOOKUP($A243+1000,改造信息!$A$2:$AQ$1002,COLUMN(C242),0),VLOOKUP($A243,未改造信息!$A$2:$AQ$1002,COLUMN(C242),0))</f>
        <v>轻巡洋舰</v>
      </c>
      <c r="D243" s="442">
        <f>IF($H243="已改造",VLOOKUP($A243+1000,改造信息!$A$2:$AQ$1002,COLUMN(D242),0),VLOOKUP($A243,未改造信息!$A$2:$AQ$1002,COLUMN(D242),0))</f>
        <v>3</v>
      </c>
      <c r="E243" s="442" t="str">
        <f>IF($H243="已改造",VLOOKUP($A243+1000,改造信息!$A$2:$AQ$1002,COLUMN(E242),0),VLOOKUP($A243,未改造信息!$A$2:$AQ$1002,COLUMN(E242),0))</f>
        <v>肇和</v>
      </c>
      <c r="F243" s="442" t="str">
        <f>VLOOKUP(A243,未改造信息!$A$2:$F$1000,COLUMN(F242),0)</f>
        <v>未拥有</v>
      </c>
      <c r="H243" s="442" t="str">
        <f>IF(COUNTIF(改造信息!$A$2:$A$196,A243+1000),IF(VLOOKUP(A243+1000,改造信息!$A$2:$F$502,6,0)="已拥有","已改造","尚未改造"),"未开放改造")</f>
        <v>未开放改造</v>
      </c>
      <c r="I243" s="442" t="str">
        <f t="shared" si="3"/>
        <v>仅打捞可获取</v>
      </c>
      <c r="J243" s="445" t="s">
        <v>92</v>
      </c>
      <c r="K243" s="442" t="str">
        <f>IF($H243="已改造",VLOOKUP($A243+1000,改造信息!$A$2:$AQ$1002,COLUMN(K242)-4,0),VLOOKUP($A243,未改造信息!$A$2:$AQ$1002,COLUMN(K242)-4,0))</f>
        <v>护卫舰</v>
      </c>
      <c r="L243" s="442" t="str">
        <f>IF($H243="已改造",VLOOKUP($A243+1000,改造信息!$A$2:$AQ$1002,COLUMN(L242)-4,0),VLOOKUP($A243,未改造信息!$A$2:$AQ$1002,COLUMN(L242)-4,0))</f>
        <v>中型舰</v>
      </c>
      <c r="M243" s="442">
        <f>IF($H243="已改造",VLOOKUP($A243+1000,改造信息!$A$2:$AQ$1002,COLUMN(M242)-4,0),VLOOKUP($A243,未改造信息!$A$2:$AQ$1002,COLUMN(M242)-4,0))</f>
        <v>0</v>
      </c>
      <c r="N243" s="442">
        <f>IF($H243="已改造",VLOOKUP($A243+1000,改造信息!$A$2:$AQ$1002,COLUMN(N242)-4,0),VLOOKUP($A243,未改造信息!$A$2:$AQ$1002,COLUMN(N242)-4,0))</f>
        <v>2</v>
      </c>
      <c r="O243" s="442">
        <f>IF($H243="已改造",VLOOKUP($A243+1000,改造信息!$A$2:$AQ$1002,COLUMN(O242)-4,0),VLOOKUP($A243,未改造信息!$A$2:$AQ$1002,COLUMN(O242)-4,0))</f>
        <v>24</v>
      </c>
      <c r="P243" s="442">
        <f>IF($H243="已改造",VLOOKUP($A243+1000,改造信息!$A$2:$AQ$1002,COLUMN(P242)-4,0),VLOOKUP($A243,未改造信息!$A$2:$AQ$1002,COLUMN(P242)-4,0))</f>
        <v>0</v>
      </c>
      <c r="Q243" s="442">
        <f>IF($H243="已改造",VLOOKUP($A243+1000,改造信息!$A$2:$AQ$1002,COLUMN(Q242)-4,0),VLOOKUP($A243,未改造信息!$A$2:$AQ$1002,COLUMN(Q242)-4,0))</f>
        <v>39</v>
      </c>
      <c r="R243" s="442">
        <f>IF($H243="已改造",VLOOKUP($A243+1000,改造信息!$A$2:$AQ$1002,COLUMN(R242)-4,0),VLOOKUP($A243,未改造信息!$A$2:$AQ$1002,COLUMN(R242)-4,0))</f>
        <v>36</v>
      </c>
      <c r="S243" s="442">
        <f>IF($H243="已改造",VLOOKUP($A243+1000,改造信息!$A$2:$AQ$1002,COLUMN(S242)-4,0),VLOOKUP($A243,未改造信息!$A$2:$AQ$1002,COLUMN(S242)-4,0))</f>
        <v>50</v>
      </c>
      <c r="T243" s="442">
        <f>IF($H243="已改造",VLOOKUP($A243+1000,改造信息!$A$2:$AQ$1002,COLUMN(T242)-4,0),VLOOKUP($A243,未改造信息!$A$2:$AQ$1002,COLUMN(T242)-4,0))</f>
        <v>40</v>
      </c>
      <c r="U243" s="442">
        <f>IF($H243="已改造",VLOOKUP($A243+1000,改造信息!$A$2:$AQ$1002,COLUMN(U242)-4,0),VLOOKUP($A243,未改造信息!$A$2:$AQ$1002,COLUMN(U242)-4,0))</f>
        <v>64</v>
      </c>
      <c r="V243" s="442">
        <f>IF($H243="已改造",VLOOKUP($A243+1000,改造信息!$A$2:$AQ$1002,COLUMN(V242)-4,0),VLOOKUP($A243,未改造信息!$A$2:$AQ$1002,COLUMN(V242)-4,0))</f>
        <v>18</v>
      </c>
      <c r="W243" s="442">
        <f>IF($H243="已改造",VLOOKUP($A243+1000,改造信息!$A$2:$AQ$1002,COLUMN(W242)-4,0),VLOOKUP($A243,未改造信息!$A$2:$AQ$1002,COLUMN(W242)-4,0))</f>
        <v>53</v>
      </c>
      <c r="X243" s="442">
        <f>IF($H243="已改造",VLOOKUP($A243+1000,改造信息!$A$2:$AQ$1002,COLUMN(X242)-4,0),VLOOKUP($A243,未改造信息!$A$2:$AQ$1002,COLUMN(X242)-4,0))</f>
        <v>90</v>
      </c>
      <c r="Y243" s="442">
        <f>IF($H243="已改造",VLOOKUP($A243+1000,改造信息!$A$2:$AQ$1002,COLUMN(Y242)-4,0),VLOOKUP($A243,未改造信息!$A$2:$AQ$1002,COLUMN(Y242)-4,0))</f>
        <v>15</v>
      </c>
      <c r="Z243" s="442">
        <f>IF($H243="已改造",VLOOKUP($A243+1000,改造信息!$A$2:$AQ$1002,COLUMN(Z242)-4,0),VLOOKUP($A243,未改造信息!$A$2:$AQ$1002,COLUMN(Z242)-4,0))</f>
        <v>20</v>
      </c>
      <c r="AA243" s="442" t="str">
        <f>IF($H243="已改造",VLOOKUP($A243+1000,改造信息!$A$2:$AQ$1002,COLUMN(AA242)-4,0),VLOOKUP($A243,未改造信息!$A$2:$AQ$1002,COLUMN(AA242)-4,0))</f>
        <v>中</v>
      </c>
      <c r="AB243" s="442">
        <f>IF($H243="已改造",VLOOKUP($A243+1000,改造信息!$A$2:$AQ$1002,COLUMN(AB242)-4,0),VLOOKUP($A243,未改造信息!$A$2:$AQ$1002,COLUMN(AB242)-4,0))</f>
        <v>0</v>
      </c>
      <c r="AC243" s="442">
        <f>IF($H243="已改造",VLOOKUP($A243+1000,改造信息!$A$2:$AQ$1002,COLUMN(AC242)-4,0),VLOOKUP($A243,未改造信息!$A$2:$AQ$1002,COLUMN(AC242)-4,0))</f>
        <v>0</v>
      </c>
      <c r="AD243" s="442">
        <f>IF($H243="已改造",VLOOKUP($A243+1000,改造信息!$A$2:$AQ$1002,COLUMN(AD242)-4,0),VLOOKUP($A243,未改造信息!$A$2:$AQ$1002,COLUMN(AD242)-4,0))</f>
        <v>3</v>
      </c>
      <c r="AE243" s="446" t="str">
        <f>IF($H243="已改造",VLOOKUP($A243+1000,改造信息!$A$2:$AQ$1002,COLUMN(AE242)-4,0),VLOOKUP($A243,未改造信息!$A$2:$AQ$1002,COLUMN(AE242)-4,0))</f>
        <v>C国单装150毫米炮</v>
      </c>
      <c r="AF243" s="445" t="s">
        <v>92</v>
      </c>
      <c r="AG243" s="445" t="s">
        <v>92</v>
      </c>
      <c r="AH243" s="442">
        <f>IF($H243="已改造",VLOOKUP($A243+1000,改造信息!$A$2:$AQ$1002,COLUMN(AH242)-6,0),VLOOKUP($A243,未改造信息!$A$2:$AQ$1002,COLUMN(AH242)-6,0))</f>
        <v>15</v>
      </c>
      <c r="AI243" s="442">
        <f>IF($H243="已改造",VLOOKUP($A243+1000,改造信息!$A$2:$AQ$1002,COLUMN(AI242)-6,0),VLOOKUP($A243,未改造信息!$A$2:$AQ$1002,COLUMN(AI242)-6,0))</f>
        <v>20</v>
      </c>
      <c r="AJ243" s="442">
        <f>IF($H243="已改造",VLOOKUP($A243+1000,改造信息!$A$2:$AQ$1002,COLUMN(AJ242)-6,0),VLOOKUP($A243,未改造信息!$A$2:$AQ$1002,COLUMN(AJ242)-6,0))</f>
        <v>0.64</v>
      </c>
      <c r="AK243" s="442">
        <f>IF($H243="已改造",VLOOKUP($A243+1000,改造信息!$A$2:$AQ$1002,COLUMN(AK242)-6,0),VLOOKUP($A243,未改造信息!$A$2:$AQ$1002,COLUMN(AK242)-6,0))</f>
        <v>1.2</v>
      </c>
      <c r="AL243" s="442">
        <f>IF($H243="已改造",VLOOKUP($A243+1000,改造信息!$A$2:$AQ$1002,COLUMN(AL242)-6,0),VLOOKUP($A243,未改造信息!$A$2:$AQ$1002,COLUMN(AL242)-6,0))</f>
        <v>0.5</v>
      </c>
      <c r="AM243" s="445" t="s">
        <v>92</v>
      </c>
      <c r="AN243" s="445" t="s">
        <v>92</v>
      </c>
      <c r="AO243" s="442">
        <f>IF($H243="已改造",VLOOKUP($A243+1000,改造信息!$A$2:$AQ$1002,COLUMN(AO242)-8,0),VLOOKUP($A243,未改造信息!$A$2:$AQ$1002,COLUMN(AO242)-8,0))</f>
        <v>10</v>
      </c>
      <c r="AP243" s="442">
        <f>IF($H243="已改造",VLOOKUP($A243+1000,改造信息!$A$2:$AQ$1002,COLUMN(AP242)-8,0),VLOOKUP($A243,未改造信息!$A$2:$AQ$1002,COLUMN(AP242)-8,0))</f>
        <v>16</v>
      </c>
      <c r="AQ243" s="442">
        <f>IF($H243="已改造",VLOOKUP($A243+1000,改造信息!$A$2:$AQ$1002,COLUMN(AQ242)-8,0),VLOOKUP($A243,未改造信息!$A$2:$AQ$1002,COLUMN(AQ242)-8,0))</f>
        <v>10</v>
      </c>
      <c r="AR243" s="442">
        <f>IF($H243="已改造",VLOOKUP($A243+1000,改造信息!$A$2:$AQ$1002,COLUMN(AR242)-8,0),VLOOKUP($A243,未改造信息!$A$2:$AQ$1002,COLUMN(AR242)-8,0))</f>
        <v>0</v>
      </c>
      <c r="AS243" s="442">
        <f>IF($H243="已改造",VLOOKUP($A243+1000,改造信息!$A$2:$AQ$1002,COLUMN(AS242)-8,0),VLOOKUP($A243,未改造信息!$A$2:$AQ$1002,COLUMN(AS242)-8,0))</f>
        <v>7</v>
      </c>
      <c r="AT243" s="442">
        <f>IF($H243="已改造",VLOOKUP($A243+1000,改造信息!$A$2:$AQ$1002,COLUMN(AT242)-8,0),VLOOKUP($A243,未改造信息!$A$2:$AQ$1002,COLUMN(AT242)-8,0))</f>
        <v>10</v>
      </c>
      <c r="AU243" s="442">
        <f>IF($H243="已改造",VLOOKUP($A243+1000,改造信息!$A$2:$AQ$1002,COLUMN(AU242)-8,0),VLOOKUP($A243,未改造信息!$A$2:$AQ$1002,COLUMN(AU242)-8,0))</f>
        <v>8</v>
      </c>
      <c r="AV243" s="442">
        <f>IF($H243="已改造",VLOOKUP($A243+1000,改造信息!$A$2:$AQ$1002,COLUMN(AV242)-8,0),VLOOKUP($A243,未改造信息!$A$2:$AQ$1002,COLUMN(AV242)-8,0))</f>
        <v>5</v>
      </c>
      <c r="AW243" s="445" t="s">
        <v>92</v>
      </c>
      <c r="AX243" s="445" t="s">
        <v>92</v>
      </c>
      <c r="AY243" s="442">
        <f>IF($H243="已改造",VLOOKUP($A243+1000,改造信息!$A$2:$AQ$1002,COLUMN(AY242)-10,0),VLOOKUP($A243,未改造信息!$A$2:$AQ$1002,COLUMN(AY242)-10,0))</f>
        <v>0</v>
      </c>
      <c r="AZ243" s="442">
        <f>IF($H243="已改造",VLOOKUP($A243+1000,改造信息!$A$2:$AQ$1002,COLUMN(AZ242)-10,0),VLOOKUP($A243,未改造信息!$A$2:$AQ$1002,COLUMN(AZ242)-10,0))</f>
        <v>0</v>
      </c>
      <c r="BA243" s="445" t="s">
        <v>92</v>
      </c>
      <c r="BB243" s="445" t="s">
        <v>92</v>
      </c>
      <c r="BC243" s="442" t="str">
        <f>IF($H243="尚未改造",VLOOKUP($A243,未改造信息!$A$2:$AQ$1002,COLUMN(BC242)-12,0),"0")</f>
        <v>0</v>
      </c>
      <c r="BD243" s="442">
        <f>VLOOKUP($A243,未改造信息!$A$2:$BA$1002,COLUMN(BD242)-12,0)</f>
        <v>0</v>
      </c>
      <c r="BE243" s="442" t="s">
        <v>94</v>
      </c>
      <c r="BF243" s="445" t="s">
        <v>92</v>
      </c>
      <c r="BG243" s="445" t="s">
        <v>92</v>
      </c>
      <c r="BH243" s="442"/>
      <c r="BI243" s="442"/>
      <c r="BK243" s="442"/>
      <c r="BL243" s="442"/>
      <c r="BN243" s="442"/>
      <c r="BO243" s="442"/>
      <c r="BQ243" s="445" t="s">
        <v>92</v>
      </c>
      <c r="BR243" s="442"/>
      <c r="BS243" s="442"/>
      <c r="BT243" s="442"/>
      <c r="BU243" s="442"/>
      <c r="BV243" s="442"/>
    </row>
    <row r="244" spans="1:74">
      <c r="A244" s="442">
        <v>259</v>
      </c>
      <c r="B244" s="442" t="str">
        <f>IF($H244="已改造",VLOOKUP($A244+1000,改造信息!$A$2:$AQ$1002,COLUMN(B243),0),VLOOKUP($A244,未改造信息!$A$2:$AQ$1002,COLUMN(B243),0))</f>
        <v>Th</v>
      </c>
      <c r="C244" s="442" t="str">
        <f>IF($H244="已改造",VLOOKUP($A244+1000,改造信息!$A$2:$AQ$1002,COLUMN(C243),0),VLOOKUP($A244,未改造信息!$A$2:$AQ$1002,COLUMN(C243),0))</f>
        <v>浅水重炮舰</v>
      </c>
      <c r="D244" s="442">
        <f>IF($H244="已改造",VLOOKUP($A244+1000,改造信息!$A$2:$AQ$1002,COLUMN(D243),0),VLOOKUP($A244,未改造信息!$A$2:$AQ$1002,COLUMN(D243),0))</f>
        <v>4</v>
      </c>
      <c r="E244" s="442" t="str">
        <f>IF($H244="已改造",VLOOKUP($A244+1000,改造信息!$A$2:$AQ$1002,COLUMN(E243),0),VLOOKUP($A244,未改造信息!$A$2:$AQ$1002,COLUMN(E243),0))</f>
        <v>吞武里</v>
      </c>
      <c r="F244" s="442" t="str">
        <f>VLOOKUP(A244,未改造信息!$A$2:$F$1000,COLUMN(F243),0)</f>
        <v>未拥有</v>
      </c>
      <c r="H244" s="442" t="str">
        <f>IF(COUNTIF(改造信息!$A$2:$A$196,A244+1000),IF(VLOOKUP(A244+1000,改造信息!$A$2:$F$502,6,0)="已拥有","已改造","尚未改造"),"未开放改造")</f>
        <v>未开放改造</v>
      </c>
      <c r="I244" s="442" t="str">
        <f t="shared" si="3"/>
        <v>仅打捞可获取</v>
      </c>
      <c r="J244" s="445" t="s">
        <v>92</v>
      </c>
      <c r="K244" s="442" t="str">
        <f>IF($H244="已改造",VLOOKUP($A244+1000,改造信息!$A$2:$AQ$1002,COLUMN(K243)-4,0),VLOOKUP($A244,未改造信息!$A$2:$AQ$1002,COLUMN(K243)-4,0))</f>
        <v>护卫舰</v>
      </c>
      <c r="L244" s="442" t="str">
        <f>IF($H244="已改造",VLOOKUP($A244+1000,改造信息!$A$2:$AQ$1002,COLUMN(L243)-4,0),VLOOKUP($A244,未改造信息!$A$2:$AQ$1002,COLUMN(L243)-4,0))</f>
        <v>小型舰</v>
      </c>
      <c r="M244" s="442">
        <f>IF($H244="已改造",VLOOKUP($A244+1000,改造信息!$A$2:$AQ$1002,COLUMN(M243)-4,0),VLOOKUP($A244,未改造信息!$A$2:$AQ$1002,COLUMN(M243)-4,0))</f>
        <v>1</v>
      </c>
      <c r="N244" s="442">
        <f>IF($H244="已改造",VLOOKUP($A244+1000,改造信息!$A$2:$AQ$1002,COLUMN(N243)-4,0),VLOOKUP($A244,未改造信息!$A$2:$AQ$1002,COLUMN(N243)-4,0))</f>
        <v>2</v>
      </c>
      <c r="O244" s="442">
        <f>IF($H244="已改造",VLOOKUP($A244+1000,改造信息!$A$2:$AQ$1002,COLUMN(O243)-4,0),VLOOKUP($A244,未改造信息!$A$2:$AQ$1002,COLUMN(O243)-4,0))</f>
        <v>24</v>
      </c>
      <c r="P244" s="442">
        <f>IF($H244="已改造",VLOOKUP($A244+1000,改造信息!$A$2:$AQ$1002,COLUMN(P243)-4,0),VLOOKUP($A244,未改造信息!$A$2:$AQ$1002,COLUMN(P243)-4,0))</f>
        <v>0</v>
      </c>
      <c r="Q244" s="442">
        <f>IF($H244="已改造",VLOOKUP($A244+1000,改造信息!$A$2:$AQ$1002,COLUMN(Q243)-4,0),VLOOKUP($A244,未改造信息!$A$2:$AQ$1002,COLUMN(Q243)-4,0))</f>
        <v>50</v>
      </c>
      <c r="R244" s="442">
        <f>IF($H244="已改造",VLOOKUP($A244+1000,改造信息!$A$2:$AQ$1002,COLUMN(R243)-4,0),VLOOKUP($A244,未改造信息!$A$2:$AQ$1002,COLUMN(R243)-4,0))</f>
        <v>46</v>
      </c>
      <c r="S244" s="442">
        <f>IF($H244="已改造",VLOOKUP($A244+1000,改造信息!$A$2:$AQ$1002,COLUMN(S243)-4,0),VLOOKUP($A244,未改造信息!$A$2:$AQ$1002,COLUMN(S243)-4,0))</f>
        <v>0</v>
      </c>
      <c r="T244" s="442">
        <f>IF($H244="已改造",VLOOKUP($A244+1000,改造信息!$A$2:$AQ$1002,COLUMN(T243)-4,0),VLOOKUP($A244,未改造信息!$A$2:$AQ$1002,COLUMN(T243)-4,0))</f>
        <v>40</v>
      </c>
      <c r="U244" s="442">
        <f>IF($H244="已改造",VLOOKUP($A244+1000,改造信息!$A$2:$AQ$1002,COLUMN(U243)-4,0),VLOOKUP($A244,未改造信息!$A$2:$AQ$1002,COLUMN(U243)-4,0))</f>
        <v>0</v>
      </c>
      <c r="V244" s="442">
        <f>IF($H244="已改造",VLOOKUP($A244+1000,改造信息!$A$2:$AQ$1002,COLUMN(V243)-4,0),VLOOKUP($A244,未改造信息!$A$2:$AQ$1002,COLUMN(V243)-4,0))</f>
        <v>20</v>
      </c>
      <c r="W244" s="442">
        <f>IF($H244="已改造",VLOOKUP($A244+1000,改造信息!$A$2:$AQ$1002,COLUMN(W243)-4,0),VLOOKUP($A244,未改造信息!$A$2:$AQ$1002,COLUMN(W243)-4,0))</f>
        <v>46</v>
      </c>
      <c r="X244" s="442">
        <f>IF($H244="已改造",VLOOKUP($A244+1000,改造信息!$A$2:$AQ$1002,COLUMN(X243)-4,0),VLOOKUP($A244,未改造信息!$A$2:$AQ$1002,COLUMN(X243)-4,0))</f>
        <v>88</v>
      </c>
      <c r="Y244" s="442">
        <f>IF($H244="已改造",VLOOKUP($A244+1000,改造信息!$A$2:$AQ$1002,COLUMN(Y243)-4,0),VLOOKUP($A244,未改造信息!$A$2:$AQ$1002,COLUMN(Y243)-4,0))</f>
        <v>17</v>
      </c>
      <c r="Z244" s="442">
        <f>IF($H244="已改造",VLOOKUP($A244+1000,改造信息!$A$2:$AQ$1002,COLUMN(Z243)-4,0),VLOOKUP($A244,未改造信息!$A$2:$AQ$1002,COLUMN(Z243)-4,0))</f>
        <v>15.5</v>
      </c>
      <c r="AA244" s="442" t="str">
        <f>IF($H244="已改造",VLOOKUP($A244+1000,改造信息!$A$2:$AQ$1002,COLUMN(AA243)-4,0),VLOOKUP($A244,未改造信息!$A$2:$AQ$1002,COLUMN(AA243)-4,0))</f>
        <v>长</v>
      </c>
      <c r="AB244" s="442">
        <f>IF($H244="已改造",VLOOKUP($A244+1000,改造信息!$A$2:$AQ$1002,COLUMN(AB243)-4,0),VLOOKUP($A244,未改造信息!$A$2:$AQ$1002,COLUMN(AB243)-4,0))</f>
        <v>0</v>
      </c>
      <c r="AC244" s="442">
        <f>IF($H244="已改造",VLOOKUP($A244+1000,改造信息!$A$2:$AQ$1002,COLUMN(AC243)-4,0),VLOOKUP($A244,未改造信息!$A$2:$AQ$1002,COLUMN(AC243)-4,0))</f>
        <v>0</v>
      </c>
      <c r="AD244" s="442">
        <f>IF($H244="已改造",VLOOKUP($A244+1000,改造信息!$A$2:$AQ$1002,COLUMN(AD243)-4,0),VLOOKUP($A244,未改造信息!$A$2:$AQ$1002,COLUMN(AD243)-4,0))</f>
        <v>2</v>
      </c>
      <c r="AE244" s="446" t="str">
        <f>IF($H244="已改造",VLOOKUP($A244+1000,改造信息!$A$2:$AQ$1002,COLUMN(AE243)-4,0),VLOOKUP($A244,未改造信息!$A$2:$AQ$1002,COLUMN(AE243)-4,0))</f>
        <v>J国20.3厘米连装炮|柴油机</v>
      </c>
      <c r="AF244" s="445" t="s">
        <v>92</v>
      </c>
      <c r="AG244" s="445" t="s">
        <v>92</v>
      </c>
      <c r="AH244" s="442">
        <f>IF($H244="已改造",VLOOKUP($A244+1000,改造信息!$A$2:$AQ$1002,COLUMN(AH243)-6,0),VLOOKUP($A244,未改造信息!$A$2:$AQ$1002,COLUMN(AH243)-6,0))</f>
        <v>12</v>
      </c>
      <c r="AI244" s="442">
        <f>IF($H244="已改造",VLOOKUP($A244+1000,改造信息!$A$2:$AQ$1002,COLUMN(AI243)-6,0),VLOOKUP($A244,未改造信息!$A$2:$AQ$1002,COLUMN(AI243)-6,0))</f>
        <v>20</v>
      </c>
      <c r="AJ244" s="442">
        <f>IF($H244="已改造",VLOOKUP($A244+1000,改造信息!$A$2:$AQ$1002,COLUMN(AJ243)-6,0),VLOOKUP($A244,未改造信息!$A$2:$AQ$1002,COLUMN(AJ243)-6,0))</f>
        <v>0.48</v>
      </c>
      <c r="AK244" s="442">
        <f>IF($H244="已改造",VLOOKUP($A244+1000,改造信息!$A$2:$AQ$1002,COLUMN(AK243)-6,0),VLOOKUP($A244,未改造信息!$A$2:$AQ$1002,COLUMN(AK243)-6,0))</f>
        <v>1.05</v>
      </c>
      <c r="AL244" s="442">
        <f>IF($H244="已改造",VLOOKUP($A244+1000,改造信息!$A$2:$AQ$1002,COLUMN(AL243)-6,0),VLOOKUP($A244,未改造信息!$A$2:$AQ$1002,COLUMN(AL243)-6,0))</f>
        <v>0.4</v>
      </c>
      <c r="AM244" s="445" t="s">
        <v>92</v>
      </c>
      <c r="AN244" s="445" t="s">
        <v>92</v>
      </c>
      <c r="AO244" s="442">
        <f>IF($H244="已改造",VLOOKUP($A244+1000,改造信息!$A$2:$AQ$1002,COLUMN(AO243)-8,0),VLOOKUP($A244,未改造信息!$A$2:$AQ$1002,COLUMN(AO243)-8,0))</f>
        <v>20</v>
      </c>
      <c r="AP244" s="442">
        <f>IF($H244="已改造",VLOOKUP($A244+1000,改造信息!$A$2:$AQ$1002,COLUMN(AP243)-8,0),VLOOKUP($A244,未改造信息!$A$2:$AQ$1002,COLUMN(AP243)-8,0))</f>
        <v>20</v>
      </c>
      <c r="AQ244" s="442">
        <f>IF($H244="已改造",VLOOKUP($A244+1000,改造信息!$A$2:$AQ$1002,COLUMN(AQ243)-8,0),VLOOKUP($A244,未改造信息!$A$2:$AQ$1002,COLUMN(AQ243)-8,0))</f>
        <v>30</v>
      </c>
      <c r="AR244" s="442">
        <f>IF($H244="已改造",VLOOKUP($A244+1000,改造信息!$A$2:$AQ$1002,COLUMN(AR243)-8,0),VLOOKUP($A244,未改造信息!$A$2:$AQ$1002,COLUMN(AR243)-8,0))</f>
        <v>0</v>
      </c>
      <c r="AS244" s="442">
        <f>IF($H244="已改造",VLOOKUP($A244+1000,改造信息!$A$2:$AQ$1002,COLUMN(AS243)-8,0),VLOOKUP($A244,未改造信息!$A$2:$AQ$1002,COLUMN(AS243)-8,0))</f>
        <v>20</v>
      </c>
      <c r="AT244" s="442">
        <f>IF($H244="已改造",VLOOKUP($A244+1000,改造信息!$A$2:$AQ$1002,COLUMN(AT243)-8,0),VLOOKUP($A244,未改造信息!$A$2:$AQ$1002,COLUMN(AT243)-8,0))</f>
        <v>0</v>
      </c>
      <c r="AU244" s="442">
        <f>IF($H244="已改造",VLOOKUP($A244+1000,改造信息!$A$2:$AQ$1002,COLUMN(AU243)-8,0),VLOOKUP($A244,未改造信息!$A$2:$AQ$1002,COLUMN(AU243)-8,0))</f>
        <v>26</v>
      </c>
      <c r="AV244" s="442">
        <f>IF($H244="已改造",VLOOKUP($A244+1000,改造信息!$A$2:$AQ$1002,COLUMN(AV243)-8,0),VLOOKUP($A244,未改造信息!$A$2:$AQ$1002,COLUMN(AV243)-8,0))</f>
        <v>0</v>
      </c>
      <c r="AW244" s="445" t="s">
        <v>92</v>
      </c>
      <c r="AX244" s="445" t="s">
        <v>92</v>
      </c>
      <c r="AY244" s="442">
        <f>IF($H244="已改造",VLOOKUP($A244+1000,改造信息!$A$2:$AQ$1002,COLUMN(AY243)-10,0),VLOOKUP($A244,未改造信息!$A$2:$AQ$1002,COLUMN(AY243)-10,0))</f>
        <v>0</v>
      </c>
      <c r="AZ244" s="442">
        <f>IF($H244="已改造",VLOOKUP($A244+1000,改造信息!$A$2:$AQ$1002,COLUMN(AZ243)-10,0),VLOOKUP($A244,未改造信息!$A$2:$AQ$1002,COLUMN(AZ243)-10,0))</f>
        <v>0</v>
      </c>
      <c r="BA244" s="445" t="s">
        <v>92</v>
      </c>
      <c r="BB244" s="445" t="s">
        <v>92</v>
      </c>
      <c r="BC244" s="442" t="str">
        <f>IF($H244="尚未改造",VLOOKUP($A244,未改造信息!$A$2:$AQ$1002,COLUMN(BC243)-12,0),"0")</f>
        <v>0</v>
      </c>
      <c r="BD244" s="442">
        <f>VLOOKUP($A244,未改造信息!$A$2:$BA$1002,COLUMN(BD243)-12,0)</f>
        <v>0</v>
      </c>
      <c r="BE244" s="442" t="s">
        <v>94</v>
      </c>
      <c r="BF244" s="445" t="s">
        <v>92</v>
      </c>
      <c r="BG244" s="445" t="s">
        <v>92</v>
      </c>
      <c r="BH244" s="442"/>
      <c r="BI244" s="442"/>
      <c r="BK244" s="442"/>
      <c r="BL244" s="442"/>
      <c r="BN244" s="442"/>
      <c r="BO244" s="442"/>
      <c r="BQ244" s="445" t="s">
        <v>92</v>
      </c>
      <c r="BR244" s="442"/>
      <c r="BS244" s="442"/>
      <c r="BT244" s="442"/>
      <c r="BU244" s="442"/>
      <c r="BV244" s="442"/>
    </row>
    <row r="245" spans="1:74">
      <c r="A245" s="442">
        <v>260</v>
      </c>
      <c r="B245" s="442" t="str">
        <f>IF($H245="已改造",VLOOKUP($A245+1000,改造信息!$A$2:$AQ$1002,COLUMN(B244),0),VLOOKUP($A245,未改造信息!$A$2:$AQ$1002,COLUMN(B244),0))</f>
        <v>J</v>
      </c>
      <c r="C245" s="442" t="str">
        <f>IF($H245="已改造",VLOOKUP($A245+1000,改造信息!$A$2:$AQ$1002,COLUMN(C244),0),VLOOKUP($A245,未改造信息!$A$2:$AQ$1002,COLUMN(C244),0))</f>
        <v>驱逐舰</v>
      </c>
      <c r="D245" s="442">
        <f>IF($H245="已改造",VLOOKUP($A245+1000,改造信息!$A$2:$AQ$1002,COLUMN(D244),0),VLOOKUP($A245,未改造信息!$A$2:$AQ$1002,COLUMN(D244),0))</f>
        <v>1</v>
      </c>
      <c r="E245" s="442" t="str">
        <f>IF($H245="已改造",VLOOKUP($A245+1000,改造信息!$A$2:$AQ$1002,COLUMN(E244),0),VLOOKUP($A245,未改造信息!$A$2:$AQ$1002,COLUMN(E244),0))</f>
        <v>睦月</v>
      </c>
      <c r="F245" s="442" t="str">
        <f>VLOOKUP(A245,未改造信息!$A$2:$F$1000,COLUMN(F244),0)</f>
        <v>未拥有</v>
      </c>
      <c r="H245" s="442" t="str">
        <f>IF(COUNTIF(改造信息!$A$2:$A$196,A245+1000),IF(VLOOKUP(A245+1000,改造信息!$A$2:$F$502,6,0)="已拥有","已改造","尚未改造"),"未开放改造")</f>
        <v>未开放改造</v>
      </c>
      <c r="I245" s="442" t="str">
        <f t="shared" si="3"/>
        <v>仅打捞可获取</v>
      </c>
      <c r="J245" s="445" t="s">
        <v>92</v>
      </c>
      <c r="K245" s="442" t="str">
        <f>IF($H245="已改造",VLOOKUP($A245+1000,改造信息!$A$2:$AQ$1002,COLUMN(K244)-4,0),VLOOKUP($A245,未改造信息!$A$2:$AQ$1002,COLUMN(K244)-4,0))</f>
        <v>护卫舰</v>
      </c>
      <c r="L245" s="442" t="str">
        <f>IF($H245="已改造",VLOOKUP($A245+1000,改造信息!$A$2:$AQ$1002,COLUMN(L244)-4,0),VLOOKUP($A245,未改造信息!$A$2:$AQ$1002,COLUMN(L244)-4,0))</f>
        <v>小型舰</v>
      </c>
      <c r="M245" s="442">
        <f>IF($H245="已改造",VLOOKUP($A245+1000,改造信息!$A$2:$AQ$1002,COLUMN(M244)-4,0),VLOOKUP($A245,未改造信息!$A$2:$AQ$1002,COLUMN(M244)-4,0))</f>
        <v>1</v>
      </c>
      <c r="N245" s="442">
        <f>IF($H245="已改造",VLOOKUP($A245+1000,改造信息!$A$2:$AQ$1002,COLUMN(N244)-4,0),VLOOKUP($A245,未改造信息!$A$2:$AQ$1002,COLUMN(N244)-4,0))</f>
        <v>2</v>
      </c>
      <c r="O245" s="442">
        <f>IF($H245="已改造",VLOOKUP($A245+1000,改造信息!$A$2:$AQ$1002,COLUMN(O244)-4,0),VLOOKUP($A245,未改造信息!$A$2:$AQ$1002,COLUMN(O244)-4,0))</f>
        <v>13</v>
      </c>
      <c r="P245" s="442">
        <f>IF($H245="已改造",VLOOKUP($A245+1000,改造信息!$A$2:$AQ$1002,COLUMN(P244)-4,0),VLOOKUP($A245,未改造信息!$A$2:$AQ$1002,COLUMN(P244)-4,0))</f>
        <v>-1</v>
      </c>
      <c r="Q245" s="442">
        <f>IF($H245="已改造",VLOOKUP($A245+1000,改造信息!$A$2:$AQ$1002,COLUMN(Q244)-4,0),VLOOKUP($A245,未改造信息!$A$2:$AQ$1002,COLUMN(Q244)-4,0))</f>
        <v>27</v>
      </c>
      <c r="R245" s="442">
        <f>IF($H245="已改造",VLOOKUP($A245+1000,改造信息!$A$2:$AQ$1002,COLUMN(R244)-4,0),VLOOKUP($A245,未改造信息!$A$2:$AQ$1002,COLUMN(R244)-4,0))</f>
        <v>20</v>
      </c>
      <c r="S245" s="442">
        <f>IF($H245="已改造",VLOOKUP($A245+1000,改造信息!$A$2:$AQ$1002,COLUMN(S244)-4,0),VLOOKUP($A245,未改造信息!$A$2:$AQ$1002,COLUMN(S244)-4,0))</f>
        <v>68</v>
      </c>
      <c r="T245" s="442">
        <f>IF($H245="已改造",VLOOKUP($A245+1000,改造信息!$A$2:$AQ$1002,COLUMN(T244)-4,0),VLOOKUP($A245,未改造信息!$A$2:$AQ$1002,COLUMN(T244)-4,0))</f>
        <v>38</v>
      </c>
      <c r="U245" s="442">
        <f>IF($H245="已改造",VLOOKUP($A245+1000,改造信息!$A$2:$AQ$1002,COLUMN(U244)-4,0),VLOOKUP($A245,未改造信息!$A$2:$AQ$1002,COLUMN(U244)-4,0))</f>
        <v>49</v>
      </c>
      <c r="V245" s="442">
        <f>IF($H245="已改造",VLOOKUP($A245+1000,改造信息!$A$2:$AQ$1002,COLUMN(V244)-4,0),VLOOKUP($A245,未改造信息!$A$2:$AQ$1002,COLUMN(V244)-4,0))</f>
        <v>15</v>
      </c>
      <c r="W245" s="442">
        <f>IF($H245="已改造",VLOOKUP($A245+1000,改造信息!$A$2:$AQ$1002,COLUMN(W244)-4,0),VLOOKUP($A245,未改造信息!$A$2:$AQ$1002,COLUMN(W244)-4,0))</f>
        <v>84</v>
      </c>
      <c r="X245" s="442">
        <f>IF($H245="已改造",VLOOKUP($A245+1000,改造信息!$A$2:$AQ$1002,COLUMN(X244)-4,0),VLOOKUP($A245,未改造信息!$A$2:$AQ$1002,COLUMN(X244)-4,0))</f>
        <v>87</v>
      </c>
      <c r="Y245" s="442">
        <f>IF($H245="已改造",VLOOKUP($A245+1000,改造信息!$A$2:$AQ$1002,COLUMN(Y244)-4,0),VLOOKUP($A245,未改造信息!$A$2:$AQ$1002,COLUMN(Y244)-4,0))</f>
        <v>12</v>
      </c>
      <c r="Z245" s="442">
        <f>IF($H245="已改造",VLOOKUP($A245+1000,改造信息!$A$2:$AQ$1002,COLUMN(Z244)-4,0),VLOOKUP($A245,未改造信息!$A$2:$AQ$1002,COLUMN(Z244)-4,0))</f>
        <v>37</v>
      </c>
      <c r="AA245" s="442" t="str">
        <f>IF($H245="已改造",VLOOKUP($A245+1000,改造信息!$A$2:$AQ$1002,COLUMN(AA244)-4,0),VLOOKUP($A245,未改造信息!$A$2:$AQ$1002,COLUMN(AA244)-4,0))</f>
        <v>短</v>
      </c>
      <c r="AB245" s="442">
        <f>IF($H245="已改造",VLOOKUP($A245+1000,改造信息!$A$2:$AQ$1002,COLUMN(AB244)-4,0),VLOOKUP($A245,未改造信息!$A$2:$AQ$1002,COLUMN(AB244)-4,0))</f>
        <v>0</v>
      </c>
      <c r="AC245" s="442">
        <f>IF($H245="已改造",VLOOKUP($A245+1000,改造信息!$A$2:$AQ$1002,COLUMN(AC244)-4,0),VLOOKUP($A245,未改造信息!$A$2:$AQ$1002,COLUMN(AC244)-4,0))</f>
        <v>0</v>
      </c>
      <c r="AD245" s="442">
        <f>IF($H245="已改造",VLOOKUP($A245+1000,改造信息!$A$2:$AQ$1002,COLUMN(AD244)-4,0),VLOOKUP($A245,未改造信息!$A$2:$AQ$1002,COLUMN(AD244)-4,0))</f>
        <v>2</v>
      </c>
      <c r="AE245" s="446" t="str">
        <f>IF($H245="已改造",VLOOKUP($A245+1000,改造信息!$A$2:$AQ$1002,COLUMN(AE244)-4,0),VLOOKUP($A245,未改造信息!$A$2:$AQ$1002,COLUMN(AE244)-4,0))</f>
        <v>J国12厘米单装炮</v>
      </c>
      <c r="AF245" s="445" t="s">
        <v>92</v>
      </c>
      <c r="AG245" s="445" t="s">
        <v>92</v>
      </c>
      <c r="AH245" s="442">
        <f>IF($H245="已改造",VLOOKUP($A245+1000,改造信息!$A$2:$AQ$1002,COLUMN(AH244)-6,0),VLOOKUP($A245,未改造信息!$A$2:$AQ$1002,COLUMN(AH244)-6,0))</f>
        <v>15</v>
      </c>
      <c r="AI245" s="442">
        <f>IF($H245="已改造",VLOOKUP($A245+1000,改造信息!$A$2:$AQ$1002,COLUMN(AI244)-6,0),VLOOKUP($A245,未改造信息!$A$2:$AQ$1002,COLUMN(AI244)-6,0))</f>
        <v>15</v>
      </c>
      <c r="AJ245" s="442">
        <f>IF($H245="已改造",VLOOKUP($A245+1000,改造信息!$A$2:$AQ$1002,COLUMN(AJ244)-6,0),VLOOKUP($A245,未改造信息!$A$2:$AQ$1002,COLUMN(AJ244)-6,0))</f>
        <v>0.48</v>
      </c>
      <c r="AK245" s="442">
        <f>IF($H245="已改造",VLOOKUP($A245+1000,改造信息!$A$2:$AQ$1002,COLUMN(AK244)-6,0),VLOOKUP($A245,未改造信息!$A$2:$AQ$1002,COLUMN(AK244)-6,0))</f>
        <v>0.9</v>
      </c>
      <c r="AL245" s="442">
        <f>IF($H245="已改造",VLOOKUP($A245+1000,改造信息!$A$2:$AQ$1002,COLUMN(AL244)-6,0),VLOOKUP($A245,未改造信息!$A$2:$AQ$1002,COLUMN(AL244)-6,0))</f>
        <v>0.5</v>
      </c>
      <c r="AM245" s="445" t="s">
        <v>92</v>
      </c>
      <c r="AN245" s="445" t="s">
        <v>92</v>
      </c>
      <c r="AO245" s="442">
        <f>IF($H245="已改造",VLOOKUP($A245+1000,改造信息!$A$2:$AQ$1002,COLUMN(AO244)-8,0),VLOOKUP($A245,未改造信息!$A$2:$AQ$1002,COLUMN(AO244)-8,0))</f>
        <v>2</v>
      </c>
      <c r="AP245" s="442">
        <f>IF($H245="已改造",VLOOKUP($A245+1000,改造信息!$A$2:$AQ$1002,COLUMN(AP244)-8,0),VLOOKUP($A245,未改造信息!$A$2:$AQ$1002,COLUMN(AP244)-8,0))</f>
        <v>4</v>
      </c>
      <c r="AQ245" s="442">
        <f>IF($H245="已改造",VLOOKUP($A245+1000,改造信息!$A$2:$AQ$1002,COLUMN(AQ244)-8,0),VLOOKUP($A245,未改造信息!$A$2:$AQ$1002,COLUMN(AQ244)-8,0))</f>
        <v>3</v>
      </c>
      <c r="AR245" s="442">
        <f>IF($H245="已改造",VLOOKUP($A245+1000,改造信息!$A$2:$AQ$1002,COLUMN(AR244)-8,0),VLOOKUP($A245,未改造信息!$A$2:$AQ$1002,COLUMN(AR244)-8,0))</f>
        <v>0</v>
      </c>
      <c r="AS245" s="442">
        <f>IF($H245="已改造",VLOOKUP($A245+1000,改造信息!$A$2:$AQ$1002,COLUMN(AS244)-8,0),VLOOKUP($A245,未改造信息!$A$2:$AQ$1002,COLUMN(AS244)-8,0))</f>
        <v>0</v>
      </c>
      <c r="AT245" s="442">
        <f>IF($H245="已改造",VLOOKUP($A245+1000,改造信息!$A$2:$AQ$1002,COLUMN(AT244)-8,0),VLOOKUP($A245,未改造信息!$A$2:$AQ$1002,COLUMN(AT244)-8,0))</f>
        <v>21</v>
      </c>
      <c r="AU245" s="442">
        <f>IF($H245="已改造",VLOOKUP($A245+1000,改造信息!$A$2:$AQ$1002,COLUMN(AU244)-8,0),VLOOKUP($A245,未改造信息!$A$2:$AQ$1002,COLUMN(AU244)-8,0))</f>
        <v>5</v>
      </c>
      <c r="AV245" s="442">
        <f>IF($H245="已改造",VLOOKUP($A245+1000,改造信息!$A$2:$AQ$1002,COLUMN(AV244)-8,0),VLOOKUP($A245,未改造信息!$A$2:$AQ$1002,COLUMN(AV244)-8,0))</f>
        <v>0</v>
      </c>
      <c r="AW245" s="445" t="s">
        <v>92</v>
      </c>
      <c r="AX245" s="445" t="s">
        <v>92</v>
      </c>
      <c r="AY245" s="442">
        <f>IF($H245="已改造",VLOOKUP($A245+1000,改造信息!$A$2:$AQ$1002,COLUMN(AY244)-10,0),VLOOKUP($A245,未改造信息!$A$2:$AQ$1002,COLUMN(AY244)-10,0))</f>
        <v>0</v>
      </c>
      <c r="AZ245" s="442">
        <f>IF($H245="已改造",VLOOKUP($A245+1000,改造信息!$A$2:$AQ$1002,COLUMN(AZ244)-10,0),VLOOKUP($A245,未改造信息!$A$2:$AQ$1002,COLUMN(AZ244)-10,0))</f>
        <v>0</v>
      </c>
      <c r="BA245" s="445" t="s">
        <v>92</v>
      </c>
      <c r="BB245" s="445" t="s">
        <v>92</v>
      </c>
      <c r="BC245" s="442" t="str">
        <f>IF($H245="尚未改造",VLOOKUP($A245,未改造信息!$A$2:$AQ$1002,COLUMN(BC244)-12,0),"0")</f>
        <v>0</v>
      </c>
      <c r="BD245" s="442">
        <f>VLOOKUP($A245,未改造信息!$A$2:$BA$1002,COLUMN(BD244)-12,0)</f>
        <v>0</v>
      </c>
      <c r="BE245" s="442" t="s">
        <v>94</v>
      </c>
      <c r="BF245" s="445" t="s">
        <v>92</v>
      </c>
      <c r="BG245" s="445" t="s">
        <v>92</v>
      </c>
      <c r="BH245" s="442"/>
      <c r="BI245" s="442"/>
      <c r="BK245" s="442"/>
      <c r="BL245" s="442"/>
      <c r="BN245" s="442"/>
      <c r="BO245" s="442"/>
      <c r="BQ245" s="445" t="s">
        <v>92</v>
      </c>
      <c r="BR245" s="442"/>
      <c r="BS245" s="442"/>
      <c r="BT245" s="442"/>
      <c r="BU245" s="442"/>
      <c r="BV245" s="442"/>
    </row>
    <row r="246" spans="1:74">
      <c r="A246" s="442">
        <v>261</v>
      </c>
      <c r="B246" s="442" t="str">
        <f>IF($H246="已改造",VLOOKUP($A246+1000,改造信息!$A$2:$AQ$1002,COLUMN(B245),0),VLOOKUP($A246,未改造信息!$A$2:$AQ$1002,COLUMN(B245),0))</f>
        <v>J</v>
      </c>
      <c r="C246" s="442" t="str">
        <f>IF($H246="已改造",VLOOKUP($A246+1000,改造信息!$A$2:$AQ$1002,COLUMN(C245),0),VLOOKUP($A246,未改造信息!$A$2:$AQ$1002,COLUMN(C245),0))</f>
        <v>驱逐舰</v>
      </c>
      <c r="D246" s="442">
        <f>IF($H246="已改造",VLOOKUP($A246+1000,改造信息!$A$2:$AQ$1002,COLUMN(D245),0),VLOOKUP($A246,未改造信息!$A$2:$AQ$1002,COLUMN(D245),0))</f>
        <v>3</v>
      </c>
      <c r="E246" s="442" t="str">
        <f>IF($H246="已改造",VLOOKUP($A246+1000,改造信息!$A$2:$AQ$1002,COLUMN(E245),0),VLOOKUP($A246,未改造信息!$A$2:$AQ$1002,COLUMN(E245),0))</f>
        <v>白露</v>
      </c>
      <c r="F246" s="442" t="str">
        <f>VLOOKUP(A246,未改造信息!$A$2:$F$1000,COLUMN(F245),0)</f>
        <v>未拥有</v>
      </c>
      <c r="H246" s="442" t="str">
        <f>IF(COUNTIF(改造信息!$A$2:$A$196,A246+1000),IF(VLOOKUP(A246+1000,改造信息!$A$2:$F$502,6,0)="已拥有","已改造","尚未改造"),"未开放改造")</f>
        <v>未开放改造</v>
      </c>
      <c r="I246" s="442" t="str">
        <f t="shared" si="3"/>
        <v>E6 不推荐打捞获取</v>
      </c>
      <c r="J246" s="445" t="s">
        <v>92</v>
      </c>
      <c r="K246" s="442" t="str">
        <f>IF($H246="已改造",VLOOKUP($A246+1000,改造信息!$A$2:$AQ$1002,COLUMN(K245)-4,0),VLOOKUP($A246,未改造信息!$A$2:$AQ$1002,COLUMN(K245)-4,0))</f>
        <v>护卫舰</v>
      </c>
      <c r="L246" s="442" t="str">
        <f>IF($H246="已改造",VLOOKUP($A246+1000,改造信息!$A$2:$AQ$1002,COLUMN(L245)-4,0),VLOOKUP($A246,未改造信息!$A$2:$AQ$1002,COLUMN(L245)-4,0))</f>
        <v>小型舰</v>
      </c>
      <c r="M246" s="442">
        <f>IF($H246="已改造",VLOOKUP($A246+1000,改造信息!$A$2:$AQ$1002,COLUMN(M245)-4,0),VLOOKUP($A246,未改造信息!$A$2:$AQ$1002,COLUMN(M245)-4,0))</f>
        <v>1</v>
      </c>
      <c r="N246" s="442">
        <f>IF($H246="已改造",VLOOKUP($A246+1000,改造信息!$A$2:$AQ$1002,COLUMN(N245)-4,0),VLOOKUP($A246,未改造信息!$A$2:$AQ$1002,COLUMN(N245)-4,0))</f>
        <v>2</v>
      </c>
      <c r="O246" s="442">
        <f>IF($H246="已改造",VLOOKUP($A246+1000,改造信息!$A$2:$AQ$1002,COLUMN(O245)-4,0),VLOOKUP($A246,未改造信息!$A$2:$AQ$1002,COLUMN(O245)-4,0))</f>
        <v>15</v>
      </c>
      <c r="P246" s="442">
        <f>IF($H246="已改造",VLOOKUP($A246+1000,改造信息!$A$2:$AQ$1002,COLUMN(P245)-4,0),VLOOKUP($A246,未改造信息!$A$2:$AQ$1002,COLUMN(P245)-4,0))</f>
        <v>1</v>
      </c>
      <c r="Q246" s="442">
        <f>IF($H246="已改造",VLOOKUP($A246+1000,改造信息!$A$2:$AQ$1002,COLUMN(Q245)-4,0),VLOOKUP($A246,未改造信息!$A$2:$AQ$1002,COLUMN(Q245)-4,0))</f>
        <v>29</v>
      </c>
      <c r="R246" s="442">
        <f>IF($H246="已改造",VLOOKUP($A246+1000,改造信息!$A$2:$AQ$1002,COLUMN(R245)-4,0),VLOOKUP($A246,未改造信息!$A$2:$AQ$1002,COLUMN(R245)-4,0))</f>
        <v>20</v>
      </c>
      <c r="S246" s="442">
        <f>IF($H246="已改造",VLOOKUP($A246+1000,改造信息!$A$2:$AQ$1002,COLUMN(S245)-4,0),VLOOKUP($A246,未改造信息!$A$2:$AQ$1002,COLUMN(S245)-4,0))</f>
        <v>74</v>
      </c>
      <c r="T246" s="442">
        <f>IF($H246="已改造",VLOOKUP($A246+1000,改造信息!$A$2:$AQ$1002,COLUMN(T245)-4,0),VLOOKUP($A246,未改造信息!$A$2:$AQ$1002,COLUMN(T245)-4,0))</f>
        <v>40</v>
      </c>
      <c r="U246" s="442">
        <f>IF($H246="已改造",VLOOKUP($A246+1000,改造信息!$A$2:$AQ$1002,COLUMN(U245)-4,0),VLOOKUP($A246,未改造信息!$A$2:$AQ$1002,COLUMN(U245)-4,0))</f>
        <v>54</v>
      </c>
      <c r="V246" s="442">
        <f>IF($H246="已改造",VLOOKUP($A246+1000,改造信息!$A$2:$AQ$1002,COLUMN(V245)-4,0),VLOOKUP($A246,未改造信息!$A$2:$AQ$1002,COLUMN(V245)-4,0))</f>
        <v>16</v>
      </c>
      <c r="W246" s="442">
        <f>IF($H246="已改造",VLOOKUP($A246+1000,改造信息!$A$2:$AQ$1002,COLUMN(W245)-4,0),VLOOKUP($A246,未改造信息!$A$2:$AQ$1002,COLUMN(W245)-4,0))</f>
        <v>82</v>
      </c>
      <c r="X246" s="442">
        <f>IF($H246="已改造",VLOOKUP($A246+1000,改造信息!$A$2:$AQ$1002,COLUMN(X245)-4,0),VLOOKUP($A246,未改造信息!$A$2:$AQ$1002,COLUMN(X245)-4,0))</f>
        <v>87</v>
      </c>
      <c r="Y246" s="442">
        <f>IF($H246="已改造",VLOOKUP($A246+1000,改造信息!$A$2:$AQ$1002,COLUMN(Y245)-4,0),VLOOKUP($A246,未改造信息!$A$2:$AQ$1002,COLUMN(Y245)-4,0))</f>
        <v>15</v>
      </c>
      <c r="Z246" s="442">
        <f>IF($H246="已改造",VLOOKUP($A246+1000,改造信息!$A$2:$AQ$1002,COLUMN(Z245)-4,0),VLOOKUP($A246,未改造信息!$A$2:$AQ$1002,COLUMN(Z245)-4,0))</f>
        <v>34</v>
      </c>
      <c r="AA246" s="442" t="str">
        <f>IF($H246="已改造",VLOOKUP($A246+1000,改造信息!$A$2:$AQ$1002,COLUMN(AA245)-4,0),VLOOKUP($A246,未改造信息!$A$2:$AQ$1002,COLUMN(AA245)-4,0))</f>
        <v>短</v>
      </c>
      <c r="AB246" s="442">
        <f>IF($H246="已改造",VLOOKUP($A246+1000,改造信息!$A$2:$AQ$1002,COLUMN(AB245)-4,0),VLOOKUP($A246,未改造信息!$A$2:$AQ$1002,COLUMN(AB245)-4,0))</f>
        <v>0</v>
      </c>
      <c r="AC246" s="442">
        <f>IF($H246="已改造",VLOOKUP($A246+1000,改造信息!$A$2:$AQ$1002,COLUMN(AC245)-4,0),VLOOKUP($A246,未改造信息!$A$2:$AQ$1002,COLUMN(AC245)-4,0))</f>
        <v>0</v>
      </c>
      <c r="AD246" s="442">
        <f>IF($H246="已改造",VLOOKUP($A246+1000,改造信息!$A$2:$AQ$1002,COLUMN(AD245)-4,0),VLOOKUP($A246,未改造信息!$A$2:$AQ$1002,COLUMN(AD245)-4,0))</f>
        <v>2</v>
      </c>
      <c r="AE246" s="446" t="str">
        <f>IF($H246="已改造",VLOOKUP($A246+1000,改造信息!$A$2:$AQ$1002,COLUMN(AE245)-4,0),VLOOKUP($A246,未改造信息!$A$2:$AQ$1002,COLUMN(AE245)-4,0))</f>
        <v>J国12.7厘米连装炮|61厘米四连装鱼雷</v>
      </c>
      <c r="AF246" s="445" t="s">
        <v>92</v>
      </c>
      <c r="AG246" s="445" t="s">
        <v>92</v>
      </c>
      <c r="AH246" s="442">
        <f>IF($H246="已改造",VLOOKUP($A246+1000,改造信息!$A$2:$AQ$1002,COLUMN(AH245)-6,0),VLOOKUP($A246,未改造信息!$A$2:$AQ$1002,COLUMN(AH245)-6,0))</f>
        <v>15</v>
      </c>
      <c r="AI246" s="442">
        <f>IF($H246="已改造",VLOOKUP($A246+1000,改造信息!$A$2:$AQ$1002,COLUMN(AI245)-6,0),VLOOKUP($A246,未改造信息!$A$2:$AQ$1002,COLUMN(AI245)-6,0))</f>
        <v>15</v>
      </c>
      <c r="AJ246" s="442">
        <f>IF($H246="已改造",VLOOKUP($A246+1000,改造信息!$A$2:$AQ$1002,COLUMN(AJ245)-6,0),VLOOKUP($A246,未改造信息!$A$2:$AQ$1002,COLUMN(AJ245)-6,0))</f>
        <v>0.48</v>
      </c>
      <c r="AK246" s="442">
        <f>IF($H246="已改造",VLOOKUP($A246+1000,改造信息!$A$2:$AQ$1002,COLUMN(AK245)-6,0),VLOOKUP($A246,未改造信息!$A$2:$AQ$1002,COLUMN(AK245)-6,0))</f>
        <v>0.9</v>
      </c>
      <c r="AL246" s="442">
        <f>IF($H246="已改造",VLOOKUP($A246+1000,改造信息!$A$2:$AQ$1002,COLUMN(AL245)-6,0),VLOOKUP($A246,未改造信息!$A$2:$AQ$1002,COLUMN(AL245)-6,0))</f>
        <v>0.5</v>
      </c>
      <c r="AM246" s="445" t="s">
        <v>92</v>
      </c>
      <c r="AN246" s="445" t="s">
        <v>92</v>
      </c>
      <c r="AO246" s="442">
        <f>IF($H246="已改造",VLOOKUP($A246+1000,改造信息!$A$2:$AQ$1002,COLUMN(AO245)-8,0),VLOOKUP($A246,未改造信息!$A$2:$AQ$1002,COLUMN(AO245)-8,0))</f>
        <v>4</v>
      </c>
      <c r="AP246" s="442">
        <f>IF($H246="已改造",VLOOKUP($A246+1000,改造信息!$A$2:$AQ$1002,COLUMN(AP245)-8,0),VLOOKUP($A246,未改造信息!$A$2:$AQ$1002,COLUMN(AP245)-8,0))</f>
        <v>8</v>
      </c>
      <c r="AQ246" s="442">
        <f>IF($H246="已改造",VLOOKUP($A246+1000,改造信息!$A$2:$AQ$1002,COLUMN(AQ245)-8,0),VLOOKUP($A246,未改造信息!$A$2:$AQ$1002,COLUMN(AQ245)-8,0))</f>
        <v>6</v>
      </c>
      <c r="AR246" s="442">
        <f>IF($H246="已改造",VLOOKUP($A246+1000,改造信息!$A$2:$AQ$1002,COLUMN(AR245)-8,0),VLOOKUP($A246,未改造信息!$A$2:$AQ$1002,COLUMN(AR245)-8,0))</f>
        <v>0</v>
      </c>
      <c r="AS246" s="442">
        <f>IF($H246="已改造",VLOOKUP($A246+1000,改造信息!$A$2:$AQ$1002,COLUMN(AS245)-8,0),VLOOKUP($A246,未改造信息!$A$2:$AQ$1002,COLUMN(AS245)-8,0))</f>
        <v>0</v>
      </c>
      <c r="AT246" s="442">
        <f>IF($H246="已改造",VLOOKUP($A246+1000,改造信息!$A$2:$AQ$1002,COLUMN(AT245)-8,0),VLOOKUP($A246,未改造信息!$A$2:$AQ$1002,COLUMN(AT245)-8,0))</f>
        <v>27</v>
      </c>
      <c r="AU246" s="442">
        <f>IF($H246="已改造",VLOOKUP($A246+1000,改造信息!$A$2:$AQ$1002,COLUMN(AU245)-8,0),VLOOKUP($A246,未改造信息!$A$2:$AQ$1002,COLUMN(AU245)-8,0))</f>
        <v>5</v>
      </c>
      <c r="AV246" s="442">
        <f>IF($H246="已改造",VLOOKUP($A246+1000,改造信息!$A$2:$AQ$1002,COLUMN(AV245)-8,0),VLOOKUP($A246,未改造信息!$A$2:$AQ$1002,COLUMN(AV245)-8,0))</f>
        <v>0</v>
      </c>
      <c r="AW246" s="445" t="s">
        <v>92</v>
      </c>
      <c r="AX246" s="445" t="s">
        <v>92</v>
      </c>
      <c r="AY246" s="442">
        <f>IF($H246="已改造",VLOOKUP($A246+1000,改造信息!$A$2:$AQ$1002,COLUMN(AY245)-10,0),VLOOKUP($A246,未改造信息!$A$2:$AQ$1002,COLUMN(AY245)-10,0))</f>
        <v>0</v>
      </c>
      <c r="AZ246" s="442">
        <f>IF($H246="已改造",VLOOKUP($A246+1000,改造信息!$A$2:$AQ$1002,COLUMN(AZ245)-10,0),VLOOKUP($A246,未改造信息!$A$2:$AQ$1002,COLUMN(AZ245)-10,0))</f>
        <v>0</v>
      </c>
      <c r="BA246" s="445" t="s">
        <v>92</v>
      </c>
      <c r="BB246" s="445" t="s">
        <v>92</v>
      </c>
      <c r="BC246" s="442" t="str">
        <f>IF($H246="尚未改造",VLOOKUP($A246,未改造信息!$A$2:$AQ$1002,COLUMN(BC245)-12,0),"0")</f>
        <v>0</v>
      </c>
      <c r="BD246" s="442">
        <f>VLOOKUP($A246,未改造信息!$A$2:$BA$1002,COLUMN(BD245)-12,0)</f>
        <v>0</v>
      </c>
      <c r="BE246" s="442" t="s">
        <v>101</v>
      </c>
      <c r="BF246" s="445" t="s">
        <v>92</v>
      </c>
      <c r="BG246" s="445" t="s">
        <v>92</v>
      </c>
      <c r="BH246" s="442"/>
      <c r="BI246" s="442"/>
      <c r="BK246" s="442"/>
      <c r="BL246" s="442"/>
      <c r="BN246" s="442"/>
      <c r="BO246" s="442"/>
      <c r="BQ246" s="445" t="s">
        <v>92</v>
      </c>
      <c r="BR246" s="442"/>
      <c r="BS246" s="442"/>
      <c r="BT246" s="442"/>
      <c r="BU246" s="442"/>
      <c r="BV246" s="442"/>
    </row>
    <row r="247" spans="1:74">
      <c r="A247" s="442">
        <v>262</v>
      </c>
      <c r="B247" s="442" t="str">
        <f>IF($H247="已改造",VLOOKUP($A247+1000,改造信息!$A$2:$AQ$1002,COLUMN(B246),0),VLOOKUP($A247,未改造信息!$A$2:$AQ$1002,COLUMN(B246),0))</f>
        <v>J</v>
      </c>
      <c r="C247" s="442" t="str">
        <f>IF($H247="已改造",VLOOKUP($A247+1000,改造信息!$A$2:$AQ$1002,COLUMN(C246),0),VLOOKUP($A247,未改造信息!$A$2:$AQ$1002,COLUMN(C246),0))</f>
        <v>驱逐舰</v>
      </c>
      <c r="D247" s="442">
        <f>IF($H247="已改造",VLOOKUP($A247+1000,改造信息!$A$2:$AQ$1002,COLUMN(D246),0),VLOOKUP($A247,未改造信息!$A$2:$AQ$1002,COLUMN(D246),0))</f>
        <v>4</v>
      </c>
      <c r="E247" s="442" t="str">
        <f>IF($H247="已改造",VLOOKUP($A247+1000,改造信息!$A$2:$AQ$1002,COLUMN(E246),0),VLOOKUP($A247,未改造信息!$A$2:$AQ$1002,COLUMN(E246),0))</f>
        <v>时雨</v>
      </c>
      <c r="F247" s="442" t="str">
        <f>VLOOKUP(A247,未改造信息!$A$2:$F$1000,COLUMN(F246),0)</f>
        <v>未拥有</v>
      </c>
      <c r="H247" s="442" t="str">
        <f>IF(COUNTIF(改造信息!$A$2:$A$196,A247+1000),IF(VLOOKUP(A247+1000,改造信息!$A$2:$F$502,6,0)="已拥有","已改造","尚未改造"),"未开放改造")</f>
        <v>未开放改造</v>
      </c>
      <c r="I247" s="442" t="str">
        <f t="shared" si="3"/>
        <v>可建造</v>
      </c>
      <c r="J247" s="445" t="s">
        <v>92</v>
      </c>
      <c r="K247" s="442" t="str">
        <f>IF($H247="已改造",VLOOKUP($A247+1000,改造信息!$A$2:$AQ$1002,COLUMN(K246)-4,0),VLOOKUP($A247,未改造信息!$A$2:$AQ$1002,COLUMN(K246)-4,0))</f>
        <v>护卫舰</v>
      </c>
      <c r="L247" s="442" t="str">
        <f>IF($H247="已改造",VLOOKUP($A247+1000,改造信息!$A$2:$AQ$1002,COLUMN(L246)-4,0),VLOOKUP($A247,未改造信息!$A$2:$AQ$1002,COLUMN(L246)-4,0))</f>
        <v>小型舰</v>
      </c>
      <c r="M247" s="442">
        <f>IF($H247="已改造",VLOOKUP($A247+1000,改造信息!$A$2:$AQ$1002,COLUMN(M246)-4,0),VLOOKUP($A247,未改造信息!$A$2:$AQ$1002,COLUMN(M246)-4,0))</f>
        <v>1</v>
      </c>
      <c r="N247" s="442">
        <f>IF($H247="已改造",VLOOKUP($A247+1000,改造信息!$A$2:$AQ$1002,COLUMN(N246)-4,0),VLOOKUP($A247,未改造信息!$A$2:$AQ$1002,COLUMN(N246)-4,0))</f>
        <v>2</v>
      </c>
      <c r="O247" s="442">
        <f>IF($H247="已改造",VLOOKUP($A247+1000,改造信息!$A$2:$AQ$1002,COLUMN(O246)-4,0),VLOOKUP($A247,未改造信息!$A$2:$AQ$1002,COLUMN(O246)-4,0))</f>
        <v>16</v>
      </c>
      <c r="P247" s="442">
        <f>IF($H247="已改造",VLOOKUP($A247+1000,改造信息!$A$2:$AQ$1002,COLUMN(P246)-4,0),VLOOKUP($A247,未改造信息!$A$2:$AQ$1002,COLUMN(P246)-4,0))</f>
        <v>0</v>
      </c>
      <c r="Q247" s="442">
        <f>IF($H247="已改造",VLOOKUP($A247+1000,改造信息!$A$2:$AQ$1002,COLUMN(Q246)-4,0),VLOOKUP($A247,未改造信息!$A$2:$AQ$1002,COLUMN(Q246)-4,0))</f>
        <v>29</v>
      </c>
      <c r="R247" s="442">
        <f>IF($H247="已改造",VLOOKUP($A247+1000,改造信息!$A$2:$AQ$1002,COLUMN(R246)-4,0),VLOOKUP($A247,未改造信息!$A$2:$AQ$1002,COLUMN(R246)-4,0))</f>
        <v>20</v>
      </c>
      <c r="S247" s="442">
        <f>IF($H247="已改造",VLOOKUP($A247+1000,改造信息!$A$2:$AQ$1002,COLUMN(S246)-4,0),VLOOKUP($A247,未改造信息!$A$2:$AQ$1002,COLUMN(S246)-4,0))</f>
        <v>74</v>
      </c>
      <c r="T247" s="442">
        <f>IF($H247="已改造",VLOOKUP($A247+1000,改造信息!$A$2:$AQ$1002,COLUMN(T246)-4,0),VLOOKUP($A247,未改造信息!$A$2:$AQ$1002,COLUMN(T246)-4,0))</f>
        <v>40</v>
      </c>
      <c r="U247" s="442">
        <f>IF($H247="已改造",VLOOKUP($A247+1000,改造信息!$A$2:$AQ$1002,COLUMN(U246)-4,0),VLOOKUP($A247,未改造信息!$A$2:$AQ$1002,COLUMN(U246)-4,0))</f>
        <v>54</v>
      </c>
      <c r="V247" s="442">
        <f>IF($H247="已改造",VLOOKUP($A247+1000,改造信息!$A$2:$AQ$1002,COLUMN(V246)-4,0),VLOOKUP($A247,未改造信息!$A$2:$AQ$1002,COLUMN(V246)-4,0))</f>
        <v>16</v>
      </c>
      <c r="W247" s="442">
        <f>IF($H247="已改造",VLOOKUP($A247+1000,改造信息!$A$2:$AQ$1002,COLUMN(W246)-4,0),VLOOKUP($A247,未改造信息!$A$2:$AQ$1002,COLUMN(W246)-4,0))</f>
        <v>88</v>
      </c>
      <c r="X247" s="442">
        <f>IF($H247="已改造",VLOOKUP($A247+1000,改造信息!$A$2:$AQ$1002,COLUMN(X246)-4,0),VLOOKUP($A247,未改造信息!$A$2:$AQ$1002,COLUMN(X246)-4,0))</f>
        <v>87</v>
      </c>
      <c r="Y247" s="442">
        <f>IF($H247="已改造",VLOOKUP($A247+1000,改造信息!$A$2:$AQ$1002,COLUMN(Y246)-4,0),VLOOKUP($A247,未改造信息!$A$2:$AQ$1002,COLUMN(Y246)-4,0))</f>
        <v>35</v>
      </c>
      <c r="Z247" s="442">
        <f>IF($H247="已改造",VLOOKUP($A247+1000,改造信息!$A$2:$AQ$1002,COLUMN(Z246)-4,0),VLOOKUP($A247,未改造信息!$A$2:$AQ$1002,COLUMN(Z246)-4,0))</f>
        <v>34</v>
      </c>
      <c r="AA247" s="442" t="str">
        <f>IF($H247="已改造",VLOOKUP($A247+1000,改造信息!$A$2:$AQ$1002,COLUMN(AA246)-4,0),VLOOKUP($A247,未改造信息!$A$2:$AQ$1002,COLUMN(AA246)-4,0))</f>
        <v>短</v>
      </c>
      <c r="AB247" s="442">
        <f>IF($H247="已改造",VLOOKUP($A247+1000,改造信息!$A$2:$AQ$1002,COLUMN(AB246)-4,0),VLOOKUP($A247,未改造信息!$A$2:$AQ$1002,COLUMN(AB246)-4,0))</f>
        <v>0</v>
      </c>
      <c r="AC247" s="442">
        <f>IF($H247="已改造",VLOOKUP($A247+1000,改造信息!$A$2:$AQ$1002,COLUMN(AC246)-4,0),VLOOKUP($A247,未改造信息!$A$2:$AQ$1002,COLUMN(AC246)-4,0))</f>
        <v>0</v>
      </c>
      <c r="AD247" s="442">
        <f>IF($H247="已改造",VLOOKUP($A247+1000,改造信息!$A$2:$AQ$1002,COLUMN(AD246)-4,0),VLOOKUP($A247,未改造信息!$A$2:$AQ$1002,COLUMN(AD246)-4,0))</f>
        <v>2</v>
      </c>
      <c r="AE247" s="446" t="str">
        <f>IF($H247="已改造",VLOOKUP($A247+1000,改造信息!$A$2:$AQ$1002,COLUMN(AE246)-4,0),VLOOKUP($A247,未改造信息!$A$2:$AQ$1002,COLUMN(AE246)-4,0))</f>
        <v>J国12.7厘米连装炮|61厘米四连装鱼雷</v>
      </c>
      <c r="AF247" s="445" t="s">
        <v>92</v>
      </c>
      <c r="AG247" s="445" t="s">
        <v>92</v>
      </c>
      <c r="AH247" s="442">
        <f>IF($H247="已改造",VLOOKUP($A247+1000,改造信息!$A$2:$AQ$1002,COLUMN(AH246)-6,0),VLOOKUP($A247,未改造信息!$A$2:$AQ$1002,COLUMN(AH246)-6,0))</f>
        <v>15</v>
      </c>
      <c r="AI247" s="442">
        <f>IF($H247="已改造",VLOOKUP($A247+1000,改造信息!$A$2:$AQ$1002,COLUMN(AI246)-6,0),VLOOKUP($A247,未改造信息!$A$2:$AQ$1002,COLUMN(AI246)-6,0))</f>
        <v>15</v>
      </c>
      <c r="AJ247" s="442">
        <f>IF($H247="已改造",VLOOKUP($A247+1000,改造信息!$A$2:$AQ$1002,COLUMN(AJ246)-6,0),VLOOKUP($A247,未改造信息!$A$2:$AQ$1002,COLUMN(AJ246)-6,0))</f>
        <v>0.48</v>
      </c>
      <c r="AK247" s="442">
        <f>IF($H247="已改造",VLOOKUP($A247+1000,改造信息!$A$2:$AQ$1002,COLUMN(AK246)-6,0),VLOOKUP($A247,未改造信息!$A$2:$AQ$1002,COLUMN(AK246)-6,0))</f>
        <v>0.9</v>
      </c>
      <c r="AL247" s="442">
        <f>IF($H247="已改造",VLOOKUP($A247+1000,改造信息!$A$2:$AQ$1002,COLUMN(AL246)-6,0),VLOOKUP($A247,未改造信息!$A$2:$AQ$1002,COLUMN(AL246)-6,0))</f>
        <v>0.5</v>
      </c>
      <c r="AM247" s="445" t="s">
        <v>92</v>
      </c>
      <c r="AN247" s="445" t="s">
        <v>92</v>
      </c>
      <c r="AO247" s="442">
        <f>IF($H247="已改造",VLOOKUP($A247+1000,改造信息!$A$2:$AQ$1002,COLUMN(AO246)-8,0),VLOOKUP($A247,未改造信息!$A$2:$AQ$1002,COLUMN(AO246)-8,0))</f>
        <v>4</v>
      </c>
      <c r="AP247" s="442">
        <f>IF($H247="已改造",VLOOKUP($A247+1000,改造信息!$A$2:$AQ$1002,COLUMN(AP246)-8,0),VLOOKUP($A247,未改造信息!$A$2:$AQ$1002,COLUMN(AP246)-8,0))</f>
        <v>8</v>
      </c>
      <c r="AQ247" s="442">
        <f>IF($H247="已改造",VLOOKUP($A247+1000,改造信息!$A$2:$AQ$1002,COLUMN(AQ246)-8,0),VLOOKUP($A247,未改造信息!$A$2:$AQ$1002,COLUMN(AQ246)-8,0))</f>
        <v>6</v>
      </c>
      <c r="AR247" s="442">
        <f>IF($H247="已改造",VLOOKUP($A247+1000,改造信息!$A$2:$AQ$1002,COLUMN(AR246)-8,0),VLOOKUP($A247,未改造信息!$A$2:$AQ$1002,COLUMN(AR246)-8,0))</f>
        <v>0</v>
      </c>
      <c r="AS247" s="442">
        <f>IF($H247="已改造",VLOOKUP($A247+1000,改造信息!$A$2:$AQ$1002,COLUMN(AS246)-8,0),VLOOKUP($A247,未改造信息!$A$2:$AQ$1002,COLUMN(AS246)-8,0))</f>
        <v>0</v>
      </c>
      <c r="AT247" s="442">
        <f>IF($H247="已改造",VLOOKUP($A247+1000,改造信息!$A$2:$AQ$1002,COLUMN(AT246)-8,0),VLOOKUP($A247,未改造信息!$A$2:$AQ$1002,COLUMN(AT246)-8,0))</f>
        <v>27</v>
      </c>
      <c r="AU247" s="442">
        <f>IF($H247="已改造",VLOOKUP($A247+1000,改造信息!$A$2:$AQ$1002,COLUMN(AU246)-8,0),VLOOKUP($A247,未改造信息!$A$2:$AQ$1002,COLUMN(AU246)-8,0))</f>
        <v>5</v>
      </c>
      <c r="AV247" s="442">
        <f>IF($H247="已改造",VLOOKUP($A247+1000,改造信息!$A$2:$AQ$1002,COLUMN(AV246)-8,0),VLOOKUP($A247,未改造信息!$A$2:$AQ$1002,COLUMN(AV246)-8,0))</f>
        <v>0</v>
      </c>
      <c r="AW247" s="445" t="s">
        <v>92</v>
      </c>
      <c r="AX247" s="445" t="s">
        <v>92</v>
      </c>
      <c r="AY247" s="442" t="str">
        <f>IF($H247="已改造",VLOOKUP($A247+1000,改造信息!$A$2:$AQ$1002,COLUMN(AY246)-10,0),VLOOKUP($A247,未改造信息!$A$2:$AQ$1002,COLUMN(AY246)-10,0))</f>
        <v>及时雨</v>
      </c>
      <c r="AZ247" s="442">
        <f>IF($H247="已改造",VLOOKUP($A247+1000,改造信息!$A$2:$AQ$1002,COLUMN(AZ246)-10,0),VLOOKUP($A247,未改造信息!$A$2:$AQ$1002,COLUMN(AZ246)-10,0))</f>
        <v>0</v>
      </c>
      <c r="BA247" s="445" t="s">
        <v>92</v>
      </c>
      <c r="BB247" s="445" t="s">
        <v>92</v>
      </c>
      <c r="BC247" s="442" t="str">
        <f>IF($H247="尚未改造",VLOOKUP($A247,未改造信息!$A$2:$AQ$1002,COLUMN(BC246)-12,0),"0")</f>
        <v>0</v>
      </c>
      <c r="BD247" s="450">
        <f>VLOOKUP($A247,未改造信息!$A$2:$BA$1002,COLUMN(BD246)-12,0)</f>
        <v>0.0145833333333333</v>
      </c>
      <c r="BE247" s="442" t="s">
        <v>103</v>
      </c>
      <c r="BF247" s="445" t="s">
        <v>92</v>
      </c>
      <c r="BG247" s="445" t="s">
        <v>92</v>
      </c>
      <c r="BH247" s="442"/>
      <c r="BI247" s="450"/>
      <c r="BK247" s="442"/>
      <c r="BL247" s="450"/>
      <c r="BN247" s="442"/>
      <c r="BO247" s="450"/>
      <c r="BQ247" s="445" t="s">
        <v>92</v>
      </c>
      <c r="BR247" s="442"/>
      <c r="BS247" s="442"/>
      <c r="BT247" s="442"/>
      <c r="BU247" s="442"/>
      <c r="BV247" s="442"/>
    </row>
    <row r="248" spans="1:74">
      <c r="A248" s="442">
        <v>263</v>
      </c>
      <c r="B248" s="442" t="str">
        <f>IF($H248="已改造",VLOOKUP($A248+1000,改造信息!$A$2:$AQ$1002,COLUMN(B247),0),VLOOKUP($A248,未改造信息!$A$2:$AQ$1002,COLUMN(B247),0))</f>
        <v>J</v>
      </c>
      <c r="C248" s="442" t="str">
        <f>IF($H248="已改造",VLOOKUP($A248+1000,改造信息!$A$2:$AQ$1002,COLUMN(C247),0),VLOOKUP($A248,未改造信息!$A$2:$AQ$1002,COLUMN(C247),0))</f>
        <v>驱逐舰</v>
      </c>
      <c r="D248" s="442">
        <f>IF($H248="已改造",VLOOKUP($A248+1000,改造信息!$A$2:$AQ$1002,COLUMN(D247),0),VLOOKUP($A248,未改造信息!$A$2:$AQ$1002,COLUMN(D247),0))</f>
        <v>3</v>
      </c>
      <c r="E248" s="442" t="str">
        <f>IF($H248="已改造",VLOOKUP($A248+1000,改造信息!$A$2:$AQ$1002,COLUMN(E247),0),VLOOKUP($A248,未改造信息!$A$2:$AQ$1002,COLUMN(E247),0))</f>
        <v>村雨</v>
      </c>
      <c r="F248" s="442" t="str">
        <f>VLOOKUP(A248,未改造信息!$A$2:$F$1000,COLUMN(F247),0)</f>
        <v>未拥有</v>
      </c>
      <c r="H248" s="442" t="str">
        <f>IF(COUNTIF(改造信息!$A$2:$A$196,A248+1000),IF(VLOOKUP(A248+1000,改造信息!$A$2:$F$502,6,0)="已拥有","已改造","尚未改造"),"未开放改造")</f>
        <v>未开放改造</v>
      </c>
      <c r="I248" s="442" t="str">
        <f t="shared" si="3"/>
        <v>可建造</v>
      </c>
      <c r="J248" s="445" t="s">
        <v>92</v>
      </c>
      <c r="K248" s="442" t="str">
        <f>IF($H248="已改造",VLOOKUP($A248+1000,改造信息!$A$2:$AQ$1002,COLUMN(K247)-4,0),VLOOKUP($A248,未改造信息!$A$2:$AQ$1002,COLUMN(K247)-4,0))</f>
        <v>护卫舰</v>
      </c>
      <c r="L248" s="442" t="str">
        <f>IF($H248="已改造",VLOOKUP($A248+1000,改造信息!$A$2:$AQ$1002,COLUMN(L247)-4,0),VLOOKUP($A248,未改造信息!$A$2:$AQ$1002,COLUMN(L247)-4,0))</f>
        <v>小型舰</v>
      </c>
      <c r="M248" s="442">
        <f>IF($H248="已改造",VLOOKUP($A248+1000,改造信息!$A$2:$AQ$1002,COLUMN(M247)-4,0),VLOOKUP($A248,未改造信息!$A$2:$AQ$1002,COLUMN(M247)-4,0))</f>
        <v>1</v>
      </c>
      <c r="N248" s="442">
        <f>IF($H248="已改造",VLOOKUP($A248+1000,改造信息!$A$2:$AQ$1002,COLUMN(N247)-4,0),VLOOKUP($A248,未改造信息!$A$2:$AQ$1002,COLUMN(N247)-4,0))</f>
        <v>2</v>
      </c>
      <c r="O248" s="442">
        <f>IF($H248="已改造",VLOOKUP($A248+1000,改造信息!$A$2:$AQ$1002,COLUMN(O247)-4,0),VLOOKUP($A248,未改造信息!$A$2:$AQ$1002,COLUMN(O247)-4,0))</f>
        <v>15</v>
      </c>
      <c r="P248" s="442">
        <f>IF($H248="已改造",VLOOKUP($A248+1000,改造信息!$A$2:$AQ$1002,COLUMN(P247)-4,0),VLOOKUP($A248,未改造信息!$A$2:$AQ$1002,COLUMN(P247)-4,0))</f>
        <v>1</v>
      </c>
      <c r="Q248" s="442">
        <f>IF($H248="已改造",VLOOKUP($A248+1000,改造信息!$A$2:$AQ$1002,COLUMN(Q247)-4,0),VLOOKUP($A248,未改造信息!$A$2:$AQ$1002,COLUMN(Q247)-4,0))</f>
        <v>29</v>
      </c>
      <c r="R248" s="442">
        <f>IF($H248="已改造",VLOOKUP($A248+1000,改造信息!$A$2:$AQ$1002,COLUMN(R247)-4,0),VLOOKUP($A248,未改造信息!$A$2:$AQ$1002,COLUMN(R247)-4,0))</f>
        <v>20</v>
      </c>
      <c r="S248" s="442">
        <f>IF($H248="已改造",VLOOKUP($A248+1000,改造信息!$A$2:$AQ$1002,COLUMN(S247)-4,0),VLOOKUP($A248,未改造信息!$A$2:$AQ$1002,COLUMN(S247)-4,0))</f>
        <v>74</v>
      </c>
      <c r="T248" s="442">
        <f>IF($H248="已改造",VLOOKUP($A248+1000,改造信息!$A$2:$AQ$1002,COLUMN(T247)-4,0),VLOOKUP($A248,未改造信息!$A$2:$AQ$1002,COLUMN(T247)-4,0))</f>
        <v>40</v>
      </c>
      <c r="U248" s="442">
        <f>IF($H248="已改造",VLOOKUP($A248+1000,改造信息!$A$2:$AQ$1002,COLUMN(U247)-4,0),VLOOKUP($A248,未改造信息!$A$2:$AQ$1002,COLUMN(U247)-4,0))</f>
        <v>54</v>
      </c>
      <c r="V248" s="442">
        <f>IF($H248="已改造",VLOOKUP($A248+1000,改造信息!$A$2:$AQ$1002,COLUMN(V247)-4,0),VLOOKUP($A248,未改造信息!$A$2:$AQ$1002,COLUMN(V247)-4,0))</f>
        <v>16</v>
      </c>
      <c r="W248" s="442">
        <f>IF($H248="已改造",VLOOKUP($A248+1000,改造信息!$A$2:$AQ$1002,COLUMN(W247)-4,0),VLOOKUP($A248,未改造信息!$A$2:$AQ$1002,COLUMN(W247)-4,0))</f>
        <v>82</v>
      </c>
      <c r="X248" s="442">
        <f>IF($H248="已改造",VLOOKUP($A248+1000,改造信息!$A$2:$AQ$1002,COLUMN(X247)-4,0),VLOOKUP($A248,未改造信息!$A$2:$AQ$1002,COLUMN(X247)-4,0))</f>
        <v>87</v>
      </c>
      <c r="Y248" s="442">
        <f>IF($H248="已改造",VLOOKUP($A248+1000,改造信息!$A$2:$AQ$1002,COLUMN(Y247)-4,0),VLOOKUP($A248,未改造信息!$A$2:$AQ$1002,COLUMN(Y247)-4,0))</f>
        <v>15</v>
      </c>
      <c r="Z248" s="442">
        <f>IF($H248="已改造",VLOOKUP($A248+1000,改造信息!$A$2:$AQ$1002,COLUMN(Z247)-4,0),VLOOKUP($A248,未改造信息!$A$2:$AQ$1002,COLUMN(Z247)-4,0))</f>
        <v>34</v>
      </c>
      <c r="AA248" s="442" t="str">
        <f>IF($H248="已改造",VLOOKUP($A248+1000,改造信息!$A$2:$AQ$1002,COLUMN(AA247)-4,0),VLOOKUP($A248,未改造信息!$A$2:$AQ$1002,COLUMN(AA247)-4,0))</f>
        <v>短</v>
      </c>
      <c r="AB248" s="442">
        <f>IF($H248="已改造",VLOOKUP($A248+1000,改造信息!$A$2:$AQ$1002,COLUMN(AB247)-4,0),VLOOKUP($A248,未改造信息!$A$2:$AQ$1002,COLUMN(AB247)-4,0))</f>
        <v>0</v>
      </c>
      <c r="AC248" s="442">
        <f>IF($H248="已改造",VLOOKUP($A248+1000,改造信息!$A$2:$AQ$1002,COLUMN(AC247)-4,0),VLOOKUP($A248,未改造信息!$A$2:$AQ$1002,COLUMN(AC247)-4,0))</f>
        <v>0</v>
      </c>
      <c r="AD248" s="442">
        <f>IF($H248="已改造",VLOOKUP($A248+1000,改造信息!$A$2:$AQ$1002,COLUMN(AD247)-4,0),VLOOKUP($A248,未改造信息!$A$2:$AQ$1002,COLUMN(AD247)-4,0))</f>
        <v>2</v>
      </c>
      <c r="AE248" s="446" t="str">
        <f>IF($H248="已改造",VLOOKUP($A248+1000,改造信息!$A$2:$AQ$1002,COLUMN(AE247)-4,0),VLOOKUP($A248,未改造信息!$A$2:$AQ$1002,COLUMN(AE247)-4,0))</f>
        <v>J国12.7厘米连装炮|61厘米四连装鱼雷</v>
      </c>
      <c r="AF248" s="445" t="s">
        <v>92</v>
      </c>
      <c r="AG248" s="445" t="s">
        <v>92</v>
      </c>
      <c r="AH248" s="442">
        <f>IF($H248="已改造",VLOOKUP($A248+1000,改造信息!$A$2:$AQ$1002,COLUMN(AH247)-6,0),VLOOKUP($A248,未改造信息!$A$2:$AQ$1002,COLUMN(AH247)-6,0))</f>
        <v>15</v>
      </c>
      <c r="AI248" s="442">
        <f>IF($H248="已改造",VLOOKUP($A248+1000,改造信息!$A$2:$AQ$1002,COLUMN(AI247)-6,0),VLOOKUP($A248,未改造信息!$A$2:$AQ$1002,COLUMN(AI247)-6,0))</f>
        <v>15</v>
      </c>
      <c r="AJ248" s="442">
        <f>IF($H248="已改造",VLOOKUP($A248+1000,改造信息!$A$2:$AQ$1002,COLUMN(AJ247)-6,0),VLOOKUP($A248,未改造信息!$A$2:$AQ$1002,COLUMN(AJ247)-6,0))</f>
        <v>0.48</v>
      </c>
      <c r="AK248" s="442">
        <f>IF($H248="已改造",VLOOKUP($A248+1000,改造信息!$A$2:$AQ$1002,COLUMN(AK247)-6,0),VLOOKUP($A248,未改造信息!$A$2:$AQ$1002,COLUMN(AK247)-6,0))</f>
        <v>0.9</v>
      </c>
      <c r="AL248" s="442">
        <f>IF($H248="已改造",VLOOKUP($A248+1000,改造信息!$A$2:$AQ$1002,COLUMN(AL247)-6,0),VLOOKUP($A248,未改造信息!$A$2:$AQ$1002,COLUMN(AL247)-6,0))</f>
        <v>0.5</v>
      </c>
      <c r="AM248" s="445" t="s">
        <v>92</v>
      </c>
      <c r="AN248" s="445" t="s">
        <v>92</v>
      </c>
      <c r="AO248" s="442">
        <f>IF($H248="已改造",VLOOKUP($A248+1000,改造信息!$A$2:$AQ$1002,COLUMN(AO247)-8,0),VLOOKUP($A248,未改造信息!$A$2:$AQ$1002,COLUMN(AO247)-8,0))</f>
        <v>4</v>
      </c>
      <c r="AP248" s="442">
        <f>IF($H248="已改造",VLOOKUP($A248+1000,改造信息!$A$2:$AQ$1002,COLUMN(AP247)-8,0),VLOOKUP($A248,未改造信息!$A$2:$AQ$1002,COLUMN(AP247)-8,0))</f>
        <v>8</v>
      </c>
      <c r="AQ248" s="442">
        <f>IF($H248="已改造",VLOOKUP($A248+1000,改造信息!$A$2:$AQ$1002,COLUMN(AQ247)-8,0),VLOOKUP($A248,未改造信息!$A$2:$AQ$1002,COLUMN(AQ247)-8,0))</f>
        <v>6</v>
      </c>
      <c r="AR248" s="442">
        <f>IF($H248="已改造",VLOOKUP($A248+1000,改造信息!$A$2:$AQ$1002,COLUMN(AR247)-8,0),VLOOKUP($A248,未改造信息!$A$2:$AQ$1002,COLUMN(AR247)-8,0))</f>
        <v>0</v>
      </c>
      <c r="AS248" s="442">
        <f>IF($H248="已改造",VLOOKUP($A248+1000,改造信息!$A$2:$AQ$1002,COLUMN(AS247)-8,0),VLOOKUP($A248,未改造信息!$A$2:$AQ$1002,COLUMN(AS247)-8,0))</f>
        <v>0</v>
      </c>
      <c r="AT248" s="442">
        <f>IF($H248="已改造",VLOOKUP($A248+1000,改造信息!$A$2:$AQ$1002,COLUMN(AT247)-8,0),VLOOKUP($A248,未改造信息!$A$2:$AQ$1002,COLUMN(AT247)-8,0))</f>
        <v>27</v>
      </c>
      <c r="AU248" s="442">
        <f>IF($H248="已改造",VLOOKUP($A248+1000,改造信息!$A$2:$AQ$1002,COLUMN(AU247)-8,0),VLOOKUP($A248,未改造信息!$A$2:$AQ$1002,COLUMN(AU247)-8,0))</f>
        <v>5</v>
      </c>
      <c r="AV248" s="442">
        <f>IF($H248="已改造",VLOOKUP($A248+1000,改造信息!$A$2:$AQ$1002,COLUMN(AV247)-8,0),VLOOKUP($A248,未改造信息!$A$2:$AQ$1002,COLUMN(AV247)-8,0))</f>
        <v>0</v>
      </c>
      <c r="AW248" s="445" t="s">
        <v>92</v>
      </c>
      <c r="AX248" s="445" t="s">
        <v>92</v>
      </c>
      <c r="AY248" s="442">
        <f>IF($H248="已改造",VLOOKUP($A248+1000,改造信息!$A$2:$AQ$1002,COLUMN(AY247)-10,0),VLOOKUP($A248,未改造信息!$A$2:$AQ$1002,COLUMN(AY247)-10,0))</f>
        <v>0</v>
      </c>
      <c r="AZ248" s="442">
        <f>IF($H248="已改造",VLOOKUP($A248+1000,改造信息!$A$2:$AQ$1002,COLUMN(AZ247)-10,0),VLOOKUP($A248,未改造信息!$A$2:$AQ$1002,COLUMN(AZ247)-10,0))</f>
        <v>0</v>
      </c>
      <c r="BA248" s="445" t="s">
        <v>92</v>
      </c>
      <c r="BB248" s="445" t="s">
        <v>92</v>
      </c>
      <c r="BC248" s="442" t="str">
        <f>IF($H248="尚未改造",VLOOKUP($A248,未改造信息!$A$2:$AQ$1002,COLUMN(BC247)-12,0),"0")</f>
        <v>0</v>
      </c>
      <c r="BD248" s="450">
        <f>VLOOKUP($A248,未改造信息!$A$2:$BA$1002,COLUMN(BD247)-12,0)</f>
        <v>0.0138888888888889</v>
      </c>
      <c r="BE248" s="442" t="s">
        <v>103</v>
      </c>
      <c r="BF248" s="445" t="s">
        <v>92</v>
      </c>
      <c r="BG248" s="445" t="s">
        <v>92</v>
      </c>
      <c r="BH248" s="442"/>
      <c r="BI248" s="450"/>
      <c r="BK248" s="442"/>
      <c r="BL248" s="450"/>
      <c r="BN248" s="442"/>
      <c r="BO248" s="450"/>
      <c r="BQ248" s="445" t="s">
        <v>92</v>
      </c>
      <c r="BR248" s="442"/>
      <c r="BS248" s="442"/>
      <c r="BT248" s="442"/>
      <c r="BU248" s="442"/>
      <c r="BV248" s="442"/>
    </row>
    <row r="249" spans="1:74">
      <c r="A249" s="442">
        <v>264</v>
      </c>
      <c r="B249" s="442" t="str">
        <f>IF($H249="已改造",VLOOKUP($A249+1000,改造信息!$A$2:$AQ$1002,COLUMN(B248),0),VLOOKUP($A249,未改造信息!$A$2:$AQ$1002,COLUMN(B248),0))</f>
        <v>J</v>
      </c>
      <c r="C249" s="442" t="str">
        <f>IF($H249="已改造",VLOOKUP($A249+1000,改造信息!$A$2:$AQ$1002,COLUMN(C248),0),VLOOKUP($A249,未改造信息!$A$2:$AQ$1002,COLUMN(C248),0))</f>
        <v>驱逐舰</v>
      </c>
      <c r="D249" s="442">
        <f>IF($H249="已改造",VLOOKUP($A249+1000,改造信息!$A$2:$AQ$1002,COLUMN(D248),0),VLOOKUP($A249,未改造信息!$A$2:$AQ$1002,COLUMN(D248),0))</f>
        <v>4</v>
      </c>
      <c r="E249" s="442" t="str">
        <f>IF($H249="已改造",VLOOKUP($A249+1000,改造信息!$A$2:$AQ$1002,COLUMN(E248),0),VLOOKUP($A249,未改造信息!$A$2:$AQ$1002,COLUMN(E248),0))</f>
        <v>夕立</v>
      </c>
      <c r="F249" s="442" t="str">
        <f>VLOOKUP(A249,未改造信息!$A$2:$F$1000,COLUMN(F248),0)</f>
        <v>未拥有</v>
      </c>
      <c r="H249" s="442" t="str">
        <f>IF(COUNTIF(改造信息!$A$2:$A$196,A249+1000),IF(VLOOKUP(A249+1000,改造信息!$A$2:$F$502,6,0)="已拥有","已改造","尚未改造"),"未开放改造")</f>
        <v>未开放改造</v>
      </c>
      <c r="I249" s="442" t="str">
        <f t="shared" si="3"/>
        <v>可建造</v>
      </c>
      <c r="J249" s="445" t="s">
        <v>92</v>
      </c>
      <c r="K249" s="442" t="str">
        <f>IF($H249="已改造",VLOOKUP($A249+1000,改造信息!$A$2:$AQ$1002,COLUMN(K248)-4,0),VLOOKUP($A249,未改造信息!$A$2:$AQ$1002,COLUMN(K248)-4,0))</f>
        <v>护卫舰</v>
      </c>
      <c r="L249" s="442" t="str">
        <f>IF($H249="已改造",VLOOKUP($A249+1000,改造信息!$A$2:$AQ$1002,COLUMN(L248)-4,0),VLOOKUP($A249,未改造信息!$A$2:$AQ$1002,COLUMN(L248)-4,0))</f>
        <v>小型舰</v>
      </c>
      <c r="M249" s="442">
        <f>IF($H249="已改造",VLOOKUP($A249+1000,改造信息!$A$2:$AQ$1002,COLUMN(M248)-4,0),VLOOKUP($A249,未改造信息!$A$2:$AQ$1002,COLUMN(M248)-4,0))</f>
        <v>1</v>
      </c>
      <c r="N249" s="442">
        <f>IF($H249="已改造",VLOOKUP($A249+1000,改造信息!$A$2:$AQ$1002,COLUMN(N248)-4,0),VLOOKUP($A249,未改造信息!$A$2:$AQ$1002,COLUMN(N248)-4,0))</f>
        <v>2</v>
      </c>
      <c r="O249" s="442">
        <f>IF($H249="已改造",VLOOKUP($A249+1000,改造信息!$A$2:$AQ$1002,COLUMN(O248)-4,0),VLOOKUP($A249,未改造信息!$A$2:$AQ$1002,COLUMN(O248)-4,0))</f>
        <v>15</v>
      </c>
      <c r="P249" s="442">
        <f>IF($H249="已改造",VLOOKUP($A249+1000,改造信息!$A$2:$AQ$1002,COLUMN(P248)-4,0),VLOOKUP($A249,未改造信息!$A$2:$AQ$1002,COLUMN(P248)-4,0))</f>
        <v>1</v>
      </c>
      <c r="Q249" s="442">
        <f>IF($H249="已改造",VLOOKUP($A249+1000,改造信息!$A$2:$AQ$1002,COLUMN(Q248)-4,0),VLOOKUP($A249,未改造信息!$A$2:$AQ$1002,COLUMN(Q248)-4,0))</f>
        <v>29</v>
      </c>
      <c r="R249" s="442">
        <f>IF($H249="已改造",VLOOKUP($A249+1000,改造信息!$A$2:$AQ$1002,COLUMN(R248)-4,0),VLOOKUP($A249,未改造信息!$A$2:$AQ$1002,COLUMN(R248)-4,0))</f>
        <v>20</v>
      </c>
      <c r="S249" s="442">
        <f>IF($H249="已改造",VLOOKUP($A249+1000,改造信息!$A$2:$AQ$1002,COLUMN(S248)-4,0),VLOOKUP($A249,未改造信息!$A$2:$AQ$1002,COLUMN(S248)-4,0))</f>
        <v>74</v>
      </c>
      <c r="T249" s="442">
        <f>IF($H249="已改造",VLOOKUP($A249+1000,改造信息!$A$2:$AQ$1002,COLUMN(T248)-4,0),VLOOKUP($A249,未改造信息!$A$2:$AQ$1002,COLUMN(T248)-4,0))</f>
        <v>40</v>
      </c>
      <c r="U249" s="442">
        <f>IF($H249="已改造",VLOOKUP($A249+1000,改造信息!$A$2:$AQ$1002,COLUMN(U248)-4,0),VLOOKUP($A249,未改造信息!$A$2:$AQ$1002,COLUMN(U248)-4,0))</f>
        <v>54</v>
      </c>
      <c r="V249" s="442">
        <f>IF($H249="已改造",VLOOKUP($A249+1000,改造信息!$A$2:$AQ$1002,COLUMN(V248)-4,0),VLOOKUP($A249,未改造信息!$A$2:$AQ$1002,COLUMN(V248)-4,0))</f>
        <v>16</v>
      </c>
      <c r="W249" s="442">
        <f>IF($H249="已改造",VLOOKUP($A249+1000,改造信息!$A$2:$AQ$1002,COLUMN(W248)-4,0),VLOOKUP($A249,未改造信息!$A$2:$AQ$1002,COLUMN(W248)-4,0))</f>
        <v>82</v>
      </c>
      <c r="X249" s="442">
        <f>IF($H249="已改造",VLOOKUP($A249+1000,改造信息!$A$2:$AQ$1002,COLUMN(X248)-4,0),VLOOKUP($A249,未改造信息!$A$2:$AQ$1002,COLUMN(X248)-4,0))</f>
        <v>87</v>
      </c>
      <c r="Y249" s="442">
        <f>IF($H249="已改造",VLOOKUP($A249+1000,改造信息!$A$2:$AQ$1002,COLUMN(Y248)-4,0),VLOOKUP($A249,未改造信息!$A$2:$AQ$1002,COLUMN(Y248)-4,0))</f>
        <v>15</v>
      </c>
      <c r="Z249" s="442">
        <f>IF($H249="已改造",VLOOKUP($A249+1000,改造信息!$A$2:$AQ$1002,COLUMN(Z248)-4,0),VLOOKUP($A249,未改造信息!$A$2:$AQ$1002,COLUMN(Z248)-4,0))</f>
        <v>34</v>
      </c>
      <c r="AA249" s="442" t="str">
        <f>IF($H249="已改造",VLOOKUP($A249+1000,改造信息!$A$2:$AQ$1002,COLUMN(AA248)-4,0),VLOOKUP($A249,未改造信息!$A$2:$AQ$1002,COLUMN(AA248)-4,0))</f>
        <v>短</v>
      </c>
      <c r="AB249" s="442">
        <f>IF($H249="已改造",VLOOKUP($A249+1000,改造信息!$A$2:$AQ$1002,COLUMN(AB248)-4,0),VLOOKUP($A249,未改造信息!$A$2:$AQ$1002,COLUMN(AB248)-4,0))</f>
        <v>0</v>
      </c>
      <c r="AC249" s="442">
        <f>IF($H249="已改造",VLOOKUP($A249+1000,改造信息!$A$2:$AQ$1002,COLUMN(AC248)-4,0),VLOOKUP($A249,未改造信息!$A$2:$AQ$1002,COLUMN(AC248)-4,0))</f>
        <v>0</v>
      </c>
      <c r="AD249" s="442">
        <f>IF($H249="已改造",VLOOKUP($A249+1000,改造信息!$A$2:$AQ$1002,COLUMN(AD248)-4,0),VLOOKUP($A249,未改造信息!$A$2:$AQ$1002,COLUMN(AD248)-4,0))</f>
        <v>2</v>
      </c>
      <c r="AE249" s="446" t="str">
        <f>IF($H249="已改造",VLOOKUP($A249+1000,改造信息!$A$2:$AQ$1002,COLUMN(AE248)-4,0),VLOOKUP($A249,未改造信息!$A$2:$AQ$1002,COLUMN(AE248)-4,0))</f>
        <v>J国12.7厘米连装炮|61厘米四连装鱼雷</v>
      </c>
      <c r="AF249" s="445" t="s">
        <v>92</v>
      </c>
      <c r="AG249" s="445" t="s">
        <v>92</v>
      </c>
      <c r="AH249" s="442">
        <f>IF($H249="已改造",VLOOKUP($A249+1000,改造信息!$A$2:$AQ$1002,COLUMN(AH248)-6,0),VLOOKUP($A249,未改造信息!$A$2:$AQ$1002,COLUMN(AH248)-6,0))</f>
        <v>15</v>
      </c>
      <c r="AI249" s="442">
        <f>IF($H249="已改造",VLOOKUP($A249+1000,改造信息!$A$2:$AQ$1002,COLUMN(AI248)-6,0),VLOOKUP($A249,未改造信息!$A$2:$AQ$1002,COLUMN(AI248)-6,0))</f>
        <v>15</v>
      </c>
      <c r="AJ249" s="442">
        <f>IF($H249="已改造",VLOOKUP($A249+1000,改造信息!$A$2:$AQ$1002,COLUMN(AJ248)-6,0),VLOOKUP($A249,未改造信息!$A$2:$AQ$1002,COLUMN(AJ248)-6,0))</f>
        <v>0.48</v>
      </c>
      <c r="AK249" s="442">
        <f>IF($H249="已改造",VLOOKUP($A249+1000,改造信息!$A$2:$AQ$1002,COLUMN(AK248)-6,0),VLOOKUP($A249,未改造信息!$A$2:$AQ$1002,COLUMN(AK248)-6,0))</f>
        <v>0.9</v>
      </c>
      <c r="AL249" s="442">
        <f>IF($H249="已改造",VLOOKUP($A249+1000,改造信息!$A$2:$AQ$1002,COLUMN(AL248)-6,0),VLOOKUP($A249,未改造信息!$A$2:$AQ$1002,COLUMN(AL248)-6,0))</f>
        <v>0.5</v>
      </c>
      <c r="AM249" s="445" t="s">
        <v>92</v>
      </c>
      <c r="AN249" s="445" t="s">
        <v>92</v>
      </c>
      <c r="AO249" s="442">
        <f>IF($H249="已改造",VLOOKUP($A249+1000,改造信息!$A$2:$AQ$1002,COLUMN(AO248)-8,0),VLOOKUP($A249,未改造信息!$A$2:$AQ$1002,COLUMN(AO248)-8,0))</f>
        <v>4</v>
      </c>
      <c r="AP249" s="442">
        <f>IF($H249="已改造",VLOOKUP($A249+1000,改造信息!$A$2:$AQ$1002,COLUMN(AP248)-8,0),VLOOKUP($A249,未改造信息!$A$2:$AQ$1002,COLUMN(AP248)-8,0))</f>
        <v>8</v>
      </c>
      <c r="AQ249" s="442">
        <f>IF($H249="已改造",VLOOKUP($A249+1000,改造信息!$A$2:$AQ$1002,COLUMN(AQ248)-8,0),VLOOKUP($A249,未改造信息!$A$2:$AQ$1002,COLUMN(AQ248)-8,0))</f>
        <v>6</v>
      </c>
      <c r="AR249" s="442">
        <f>IF($H249="已改造",VLOOKUP($A249+1000,改造信息!$A$2:$AQ$1002,COLUMN(AR248)-8,0),VLOOKUP($A249,未改造信息!$A$2:$AQ$1002,COLUMN(AR248)-8,0))</f>
        <v>0</v>
      </c>
      <c r="AS249" s="442">
        <f>IF($H249="已改造",VLOOKUP($A249+1000,改造信息!$A$2:$AQ$1002,COLUMN(AS248)-8,0),VLOOKUP($A249,未改造信息!$A$2:$AQ$1002,COLUMN(AS248)-8,0))</f>
        <v>0</v>
      </c>
      <c r="AT249" s="442">
        <f>IF($H249="已改造",VLOOKUP($A249+1000,改造信息!$A$2:$AQ$1002,COLUMN(AT248)-8,0),VLOOKUP($A249,未改造信息!$A$2:$AQ$1002,COLUMN(AT248)-8,0))</f>
        <v>27</v>
      </c>
      <c r="AU249" s="442">
        <f>IF($H249="已改造",VLOOKUP($A249+1000,改造信息!$A$2:$AQ$1002,COLUMN(AU248)-8,0),VLOOKUP($A249,未改造信息!$A$2:$AQ$1002,COLUMN(AU248)-8,0))</f>
        <v>5</v>
      </c>
      <c r="AV249" s="442">
        <f>IF($H249="已改造",VLOOKUP($A249+1000,改造信息!$A$2:$AQ$1002,COLUMN(AV248)-8,0),VLOOKUP($A249,未改造信息!$A$2:$AQ$1002,COLUMN(AV248)-8,0))</f>
        <v>0</v>
      </c>
      <c r="AW249" s="445" t="s">
        <v>92</v>
      </c>
      <c r="AX249" s="445" t="s">
        <v>92</v>
      </c>
      <c r="AY249" s="442">
        <f>IF($H249="已改造",VLOOKUP($A249+1000,改造信息!$A$2:$AQ$1002,COLUMN(AY248)-10,0),VLOOKUP($A249,未改造信息!$A$2:$AQ$1002,COLUMN(AY248)-10,0))</f>
        <v>0</v>
      </c>
      <c r="AZ249" s="442">
        <f>IF($H249="已改造",VLOOKUP($A249+1000,改造信息!$A$2:$AQ$1002,COLUMN(AZ248)-10,0),VLOOKUP($A249,未改造信息!$A$2:$AQ$1002,COLUMN(AZ248)-10,0))</f>
        <v>0</v>
      </c>
      <c r="BA249" s="445" t="s">
        <v>92</v>
      </c>
      <c r="BB249" s="445" t="s">
        <v>92</v>
      </c>
      <c r="BC249" s="442" t="str">
        <f>IF($H249="尚未改造",VLOOKUP($A249,未改造信息!$A$2:$AQ$1002,COLUMN(BC248)-12,0),"0")</f>
        <v>0</v>
      </c>
      <c r="BD249" s="450">
        <f>VLOOKUP($A249,未改造信息!$A$2:$BA$1002,COLUMN(BD248)-12,0)</f>
        <v>0.0138888888888889</v>
      </c>
      <c r="BE249" s="442" t="s">
        <v>103</v>
      </c>
      <c r="BF249" s="445" t="s">
        <v>92</v>
      </c>
      <c r="BG249" s="445" t="s">
        <v>92</v>
      </c>
      <c r="BH249" s="442"/>
      <c r="BI249" s="450"/>
      <c r="BK249" s="442"/>
      <c r="BL249" s="450"/>
      <c r="BN249" s="442"/>
      <c r="BO249" s="450"/>
      <c r="BQ249" s="445" t="s">
        <v>92</v>
      </c>
      <c r="BR249" s="442"/>
      <c r="BS249" s="442"/>
      <c r="BT249" s="442"/>
      <c r="BU249" s="442"/>
      <c r="BV249" s="442"/>
    </row>
    <row r="250" spans="1:74">
      <c r="A250" s="442">
        <v>265</v>
      </c>
      <c r="B250" s="442" t="str">
        <f>IF($H250="已改造",VLOOKUP($A250+1000,改造信息!$A$2:$AQ$1002,COLUMN(B249),0),VLOOKUP($A250,未改造信息!$A$2:$AQ$1002,COLUMN(B249),0))</f>
        <v>J</v>
      </c>
      <c r="C250" s="442" t="str">
        <f>IF($H250="已改造",VLOOKUP($A250+1000,改造信息!$A$2:$AQ$1002,COLUMN(C249),0),VLOOKUP($A250,未改造信息!$A$2:$AQ$1002,COLUMN(C249),0))</f>
        <v>驱逐舰</v>
      </c>
      <c r="D250" s="442">
        <f>IF($H250="已改造",VLOOKUP($A250+1000,改造信息!$A$2:$AQ$1002,COLUMN(D249),0),VLOOKUP($A250,未改造信息!$A$2:$AQ$1002,COLUMN(D249),0))</f>
        <v>4</v>
      </c>
      <c r="E250" s="442" t="str">
        <f>IF($H250="已改造",VLOOKUP($A250+1000,改造信息!$A$2:$AQ$1002,COLUMN(E249),0),VLOOKUP($A250,未改造信息!$A$2:$AQ$1002,COLUMN(E249),0))</f>
        <v>岚</v>
      </c>
      <c r="F250" s="442" t="str">
        <f>VLOOKUP(A250,未改造信息!$A$2:$F$1000,COLUMN(F249),0)</f>
        <v>未拥有</v>
      </c>
      <c r="H250" s="442" t="str">
        <f>IF(COUNTIF(改造信息!$A$2:$A$196,A250+1000),IF(VLOOKUP(A250+1000,改造信息!$A$2:$F$502,6,0)="已拥有","已改造","尚未改造"),"未开放改造")</f>
        <v>尚未改造</v>
      </c>
      <c r="I250" s="442" t="str">
        <f t="shared" si="3"/>
        <v>E3~E4 可建造</v>
      </c>
      <c r="J250" s="445" t="s">
        <v>92</v>
      </c>
      <c r="K250" s="442" t="str">
        <f>IF($H250="已改造",VLOOKUP($A250+1000,改造信息!$A$2:$AQ$1002,COLUMN(K249)-4,0),VLOOKUP($A250,未改造信息!$A$2:$AQ$1002,COLUMN(K249)-4,0))</f>
        <v>护卫舰</v>
      </c>
      <c r="L250" s="442" t="str">
        <f>IF($H250="已改造",VLOOKUP($A250+1000,改造信息!$A$2:$AQ$1002,COLUMN(L249)-4,0),VLOOKUP($A250,未改造信息!$A$2:$AQ$1002,COLUMN(L249)-4,0))</f>
        <v>小型舰</v>
      </c>
      <c r="M250" s="442">
        <f>IF($H250="已改造",VLOOKUP($A250+1000,改造信息!$A$2:$AQ$1002,COLUMN(M249)-4,0),VLOOKUP($A250,未改造信息!$A$2:$AQ$1002,COLUMN(M249)-4,0))</f>
        <v>1</v>
      </c>
      <c r="N250" s="442">
        <f>IF($H250="已改造",VLOOKUP($A250+1000,改造信息!$A$2:$AQ$1002,COLUMN(N249)-4,0),VLOOKUP($A250,未改造信息!$A$2:$AQ$1002,COLUMN(N249)-4,0))</f>
        <v>2</v>
      </c>
      <c r="O250" s="442">
        <f>IF($H250="已改造",VLOOKUP($A250+1000,改造信息!$A$2:$AQ$1002,COLUMN(O249)-4,0),VLOOKUP($A250,未改造信息!$A$2:$AQ$1002,COLUMN(O249)-4,0))</f>
        <v>16</v>
      </c>
      <c r="P250" s="442">
        <f>IF($H250="已改造",VLOOKUP($A250+1000,改造信息!$A$2:$AQ$1002,COLUMN(P249)-4,0),VLOOKUP($A250,未改造信息!$A$2:$AQ$1002,COLUMN(P249)-4,0))</f>
        <v>0</v>
      </c>
      <c r="Q250" s="442">
        <f>IF($H250="已改造",VLOOKUP($A250+1000,改造信息!$A$2:$AQ$1002,COLUMN(Q249)-4,0),VLOOKUP($A250,未改造信息!$A$2:$AQ$1002,COLUMN(Q249)-4,0))</f>
        <v>30</v>
      </c>
      <c r="R250" s="442">
        <f>IF($H250="已改造",VLOOKUP($A250+1000,改造信息!$A$2:$AQ$1002,COLUMN(R249)-4,0),VLOOKUP($A250,未改造信息!$A$2:$AQ$1002,COLUMN(R249)-4,0))</f>
        <v>21</v>
      </c>
      <c r="S250" s="442">
        <f>IF($H250="已改造",VLOOKUP($A250+1000,改造信息!$A$2:$AQ$1002,COLUMN(S249)-4,0),VLOOKUP($A250,未改造信息!$A$2:$AQ$1002,COLUMN(S249)-4,0))</f>
        <v>74</v>
      </c>
      <c r="T250" s="442">
        <f>IF($H250="已改造",VLOOKUP($A250+1000,改造信息!$A$2:$AQ$1002,COLUMN(T249)-4,0),VLOOKUP($A250,未改造信息!$A$2:$AQ$1002,COLUMN(T249)-4,0))</f>
        <v>41</v>
      </c>
      <c r="U250" s="442">
        <f>IF($H250="已改造",VLOOKUP($A250+1000,改造信息!$A$2:$AQ$1002,COLUMN(U249)-4,0),VLOOKUP($A250,未改造信息!$A$2:$AQ$1002,COLUMN(U249)-4,0))</f>
        <v>57</v>
      </c>
      <c r="V250" s="442">
        <f>IF($H250="已改造",VLOOKUP($A250+1000,改造信息!$A$2:$AQ$1002,COLUMN(V249)-4,0),VLOOKUP($A250,未改造信息!$A$2:$AQ$1002,COLUMN(V249)-4,0))</f>
        <v>17</v>
      </c>
      <c r="W250" s="442">
        <f>IF($H250="已改造",VLOOKUP($A250+1000,改造信息!$A$2:$AQ$1002,COLUMN(W249)-4,0),VLOOKUP($A250,未改造信息!$A$2:$AQ$1002,COLUMN(W249)-4,0))</f>
        <v>81</v>
      </c>
      <c r="X250" s="442">
        <f>IF($H250="已改造",VLOOKUP($A250+1000,改造信息!$A$2:$AQ$1002,COLUMN(X249)-4,0),VLOOKUP($A250,未改造信息!$A$2:$AQ$1002,COLUMN(X249)-4,0))</f>
        <v>88</v>
      </c>
      <c r="Y250" s="442">
        <f>IF($H250="已改造",VLOOKUP($A250+1000,改造信息!$A$2:$AQ$1002,COLUMN(Y249)-4,0),VLOOKUP($A250,未改造信息!$A$2:$AQ$1002,COLUMN(Y249)-4,0))</f>
        <v>9</v>
      </c>
      <c r="Z250" s="442">
        <f>IF($H250="已改造",VLOOKUP($A250+1000,改造信息!$A$2:$AQ$1002,COLUMN(Z249)-4,0),VLOOKUP($A250,未改造信息!$A$2:$AQ$1002,COLUMN(Z249)-4,0))</f>
        <v>34</v>
      </c>
      <c r="AA250" s="442" t="str">
        <f>IF($H250="已改造",VLOOKUP($A250+1000,改造信息!$A$2:$AQ$1002,COLUMN(AA249)-4,0),VLOOKUP($A250,未改造信息!$A$2:$AQ$1002,COLUMN(AA249)-4,0))</f>
        <v>短</v>
      </c>
      <c r="AB250" s="442">
        <f>IF($H250="已改造",VLOOKUP($A250+1000,改造信息!$A$2:$AQ$1002,COLUMN(AB249)-4,0),VLOOKUP($A250,未改造信息!$A$2:$AQ$1002,COLUMN(AB249)-4,0))</f>
        <v>0</v>
      </c>
      <c r="AC250" s="442">
        <f>IF($H250="已改造",VLOOKUP($A250+1000,改造信息!$A$2:$AQ$1002,COLUMN(AC249)-4,0),VLOOKUP($A250,未改造信息!$A$2:$AQ$1002,COLUMN(AC249)-4,0))</f>
        <v>0</v>
      </c>
      <c r="AD250" s="442">
        <f>IF($H250="已改造",VLOOKUP($A250+1000,改造信息!$A$2:$AQ$1002,COLUMN(AD249)-4,0),VLOOKUP($A250,未改造信息!$A$2:$AQ$1002,COLUMN(AD249)-4,0))</f>
        <v>2</v>
      </c>
      <c r="AE250" s="446" t="str">
        <f>IF($H250="已改造",VLOOKUP($A250+1000,改造信息!$A$2:$AQ$1002,COLUMN(AE249)-4,0),VLOOKUP($A250,未改造信息!$A$2:$AQ$1002,COLUMN(AE249)-4,0))</f>
        <v>标准型声纳|标准型深弹投射器</v>
      </c>
      <c r="AF250" s="445" t="s">
        <v>92</v>
      </c>
      <c r="AG250" s="445" t="s">
        <v>92</v>
      </c>
      <c r="AH250" s="442">
        <f>IF($H250="已改造",VLOOKUP($A250+1000,改造信息!$A$2:$AQ$1002,COLUMN(AH249)-6,0),VLOOKUP($A250,未改造信息!$A$2:$AQ$1002,COLUMN(AH249)-6,0))</f>
        <v>15</v>
      </c>
      <c r="AI250" s="442">
        <f>IF($H250="已改造",VLOOKUP($A250+1000,改造信息!$A$2:$AQ$1002,COLUMN(AI249)-6,0),VLOOKUP($A250,未改造信息!$A$2:$AQ$1002,COLUMN(AI249)-6,0))</f>
        <v>20</v>
      </c>
      <c r="AJ250" s="442">
        <f>IF($H250="已改造",VLOOKUP($A250+1000,改造信息!$A$2:$AQ$1002,COLUMN(AJ249)-6,0),VLOOKUP($A250,未改造信息!$A$2:$AQ$1002,COLUMN(AJ249)-6,0))</f>
        <v>0.48</v>
      </c>
      <c r="AK250" s="442">
        <f>IF($H250="已改造",VLOOKUP($A250+1000,改造信息!$A$2:$AQ$1002,COLUMN(AK249)-6,0),VLOOKUP($A250,未改造信息!$A$2:$AQ$1002,COLUMN(AK249)-6,0))</f>
        <v>0.9</v>
      </c>
      <c r="AL250" s="442">
        <f>IF($H250="已改造",VLOOKUP($A250+1000,改造信息!$A$2:$AQ$1002,COLUMN(AL249)-6,0),VLOOKUP($A250,未改造信息!$A$2:$AQ$1002,COLUMN(AL249)-6,0))</f>
        <v>0.5</v>
      </c>
      <c r="AM250" s="445" t="s">
        <v>92</v>
      </c>
      <c r="AN250" s="445" t="s">
        <v>92</v>
      </c>
      <c r="AO250" s="442">
        <f>IF($H250="已改造",VLOOKUP($A250+1000,改造信息!$A$2:$AQ$1002,COLUMN(AO249)-8,0),VLOOKUP($A250,未改造信息!$A$2:$AQ$1002,COLUMN(AO249)-8,0))</f>
        <v>4</v>
      </c>
      <c r="AP250" s="442">
        <f>IF($H250="已改造",VLOOKUP($A250+1000,改造信息!$A$2:$AQ$1002,COLUMN(AP249)-8,0),VLOOKUP($A250,未改造信息!$A$2:$AQ$1002,COLUMN(AP249)-8,0))</f>
        <v>8</v>
      </c>
      <c r="AQ250" s="442">
        <f>IF($H250="已改造",VLOOKUP($A250+1000,改造信息!$A$2:$AQ$1002,COLUMN(AQ249)-8,0),VLOOKUP($A250,未改造信息!$A$2:$AQ$1002,COLUMN(AQ249)-8,0))</f>
        <v>6</v>
      </c>
      <c r="AR250" s="442">
        <f>IF($H250="已改造",VLOOKUP($A250+1000,改造信息!$A$2:$AQ$1002,COLUMN(AR249)-8,0),VLOOKUP($A250,未改造信息!$A$2:$AQ$1002,COLUMN(AR249)-8,0))</f>
        <v>0</v>
      </c>
      <c r="AS250" s="442">
        <f>IF($H250="已改造",VLOOKUP($A250+1000,改造信息!$A$2:$AQ$1002,COLUMN(AS249)-8,0),VLOOKUP($A250,未改造信息!$A$2:$AQ$1002,COLUMN(AS249)-8,0))</f>
        <v>0</v>
      </c>
      <c r="AT250" s="442">
        <f>IF($H250="已改造",VLOOKUP($A250+1000,改造信息!$A$2:$AQ$1002,COLUMN(AT249)-8,0),VLOOKUP($A250,未改造信息!$A$2:$AQ$1002,COLUMN(AT249)-8,0))</f>
        <v>27</v>
      </c>
      <c r="AU250" s="442">
        <f>IF($H250="已改造",VLOOKUP($A250+1000,改造信息!$A$2:$AQ$1002,COLUMN(AU249)-8,0),VLOOKUP($A250,未改造信息!$A$2:$AQ$1002,COLUMN(AU249)-8,0))</f>
        <v>6</v>
      </c>
      <c r="AV250" s="442">
        <f>IF($H250="已改造",VLOOKUP($A250+1000,改造信息!$A$2:$AQ$1002,COLUMN(AV249)-8,0),VLOOKUP($A250,未改造信息!$A$2:$AQ$1002,COLUMN(AV249)-8,0))</f>
        <v>0</v>
      </c>
      <c r="AW250" s="445" t="s">
        <v>92</v>
      </c>
      <c r="AX250" s="445" t="s">
        <v>92</v>
      </c>
      <c r="AY250" s="442">
        <f>IF($H250="已改造",VLOOKUP($A250+1000,改造信息!$A$2:$AQ$1002,COLUMN(AY249)-10,0),VLOOKUP($A250,未改造信息!$A$2:$AQ$1002,COLUMN(AY249)-10,0))</f>
        <v>0</v>
      </c>
      <c r="AZ250" s="442">
        <f>IF($H250="已改造",VLOOKUP($A250+1000,改造信息!$A$2:$AQ$1002,COLUMN(AZ249)-10,0),VLOOKUP($A250,未改造信息!$A$2:$AQ$1002,COLUMN(AZ249)-10,0))</f>
        <v>0</v>
      </c>
      <c r="BA250" s="445" t="s">
        <v>92</v>
      </c>
      <c r="BB250" s="445" t="s">
        <v>92</v>
      </c>
      <c r="BC250" s="446" t="str">
        <f>IF($H250="尚未改造",VLOOKUP($A250,未改造信息!$A$2:$AQ$1002,COLUMN(BC249)-12,0),"0")</f>
        <v>等级60|驱逐核心12|油250|弹1000|钢300</v>
      </c>
      <c r="BD250" s="450">
        <f>VLOOKUP($A250,未改造信息!$A$2:$BA$1002,COLUMN(BD249)-12,0)</f>
        <v>0.0138888888888889</v>
      </c>
      <c r="BE250" s="442" t="s">
        <v>107</v>
      </c>
      <c r="BF250" s="445" t="s">
        <v>92</v>
      </c>
      <c r="BG250" s="445" t="s">
        <v>92</v>
      </c>
      <c r="BH250" s="446"/>
      <c r="BI250" s="450"/>
      <c r="BK250" s="446"/>
      <c r="BL250" s="450"/>
      <c r="BN250" s="446"/>
      <c r="BO250" s="450"/>
      <c r="BQ250" s="445" t="s">
        <v>92</v>
      </c>
      <c r="BR250" s="442"/>
      <c r="BS250" s="442"/>
      <c r="BT250" s="442"/>
      <c r="BU250" s="442"/>
      <c r="BV250" s="442"/>
    </row>
    <row r="251" spans="1:74">
      <c r="A251" s="442">
        <v>267</v>
      </c>
      <c r="B251" s="442" t="str">
        <f>IF($H251="已改造",VLOOKUP($A251+1000,改造信息!$A$2:$AQ$1002,COLUMN(B250),0),VLOOKUP($A251,未改造信息!$A$2:$AQ$1002,COLUMN(B250),0))</f>
        <v>J</v>
      </c>
      <c r="C251" s="442" t="str">
        <f>IF($H251="已改造",VLOOKUP($A251+1000,改造信息!$A$2:$AQ$1002,COLUMN(C250),0),VLOOKUP($A251,未改造信息!$A$2:$AQ$1002,COLUMN(C250),0))</f>
        <v>驱逐舰</v>
      </c>
      <c r="D251" s="442">
        <f>IF($H251="已改造",VLOOKUP($A251+1000,改造信息!$A$2:$AQ$1002,COLUMN(D250),0),VLOOKUP($A251,未改造信息!$A$2:$AQ$1002,COLUMN(D250),0))</f>
        <v>5</v>
      </c>
      <c r="E251" s="442" t="str">
        <f>IF($H251="已改造",VLOOKUP($A251+1000,改造信息!$A$2:$AQ$1002,COLUMN(E250),0),VLOOKUP($A251,未改造信息!$A$2:$AQ$1002,COLUMN(E250),0))</f>
        <v>岛风</v>
      </c>
      <c r="F251" s="442" t="str">
        <f>VLOOKUP(A251,未改造信息!$A$2:$F$1000,COLUMN(F250),0)</f>
        <v>未拥有</v>
      </c>
      <c r="H251" s="442" t="str">
        <f>IF(COUNTIF(改造信息!$A$2:$A$196,A251+1000),IF(VLOOKUP(A251+1000,改造信息!$A$2:$F$502,6,0)="已拥有","已改造","尚未改造"),"未开放改造")</f>
        <v>未开放改造</v>
      </c>
      <c r="I251" s="442" t="str">
        <f t="shared" si="3"/>
        <v>仅打捞可获取</v>
      </c>
      <c r="J251" s="445" t="s">
        <v>92</v>
      </c>
      <c r="K251" s="442" t="str">
        <f>IF($H251="已改造",VLOOKUP($A251+1000,改造信息!$A$2:$AQ$1002,COLUMN(K250)-4,0),VLOOKUP($A251,未改造信息!$A$2:$AQ$1002,COLUMN(K250)-4,0))</f>
        <v>护卫舰</v>
      </c>
      <c r="L251" s="442" t="str">
        <f>IF($H251="已改造",VLOOKUP($A251+1000,改造信息!$A$2:$AQ$1002,COLUMN(L250)-4,0),VLOOKUP($A251,未改造信息!$A$2:$AQ$1002,COLUMN(L250)-4,0))</f>
        <v>小型舰</v>
      </c>
      <c r="M251" s="442">
        <f>IF($H251="已改造",VLOOKUP($A251+1000,改造信息!$A$2:$AQ$1002,COLUMN(M250)-4,0),VLOOKUP($A251,未改造信息!$A$2:$AQ$1002,COLUMN(M250)-4,0))</f>
        <v>2</v>
      </c>
      <c r="N251" s="442">
        <f>IF($H251="已改造",VLOOKUP($A251+1000,改造信息!$A$2:$AQ$1002,COLUMN(N250)-4,0),VLOOKUP($A251,未改造信息!$A$2:$AQ$1002,COLUMN(N250)-4,0))</f>
        <v>2</v>
      </c>
      <c r="O251" s="442">
        <f>IF($H251="已改造",VLOOKUP($A251+1000,改造信息!$A$2:$AQ$1002,COLUMN(O250)-4,0),VLOOKUP($A251,未改造信息!$A$2:$AQ$1002,COLUMN(O250)-4,0))</f>
        <v>20</v>
      </c>
      <c r="P251" s="442">
        <f>IF($H251="已改造",VLOOKUP($A251+1000,改造信息!$A$2:$AQ$1002,COLUMN(P250)-4,0),VLOOKUP($A251,未改造信息!$A$2:$AQ$1002,COLUMN(P250)-4,0))</f>
        <v>0</v>
      </c>
      <c r="Q251" s="442">
        <f>IF($H251="已改造",VLOOKUP($A251+1000,改造信息!$A$2:$AQ$1002,COLUMN(Q250)-4,0),VLOOKUP($A251,未改造信息!$A$2:$AQ$1002,COLUMN(Q250)-4,0))</f>
        <v>30</v>
      </c>
      <c r="R251" s="442">
        <f>IF($H251="已改造",VLOOKUP($A251+1000,改造信息!$A$2:$AQ$1002,COLUMN(R250)-4,0),VLOOKUP($A251,未改造信息!$A$2:$AQ$1002,COLUMN(R250)-4,0))</f>
        <v>22</v>
      </c>
      <c r="S251" s="442">
        <f>IF($H251="已改造",VLOOKUP($A251+1000,改造信息!$A$2:$AQ$1002,COLUMN(S250)-4,0),VLOOKUP($A251,未改造信息!$A$2:$AQ$1002,COLUMN(S250)-4,0))</f>
        <v>95</v>
      </c>
      <c r="T251" s="442">
        <f>IF($H251="已改造",VLOOKUP($A251+1000,改造信息!$A$2:$AQ$1002,COLUMN(T250)-4,0),VLOOKUP($A251,未改造信息!$A$2:$AQ$1002,COLUMN(T250)-4,0))</f>
        <v>43</v>
      </c>
      <c r="U251" s="442">
        <f>IF($H251="已改造",VLOOKUP($A251+1000,改造信息!$A$2:$AQ$1002,COLUMN(U250)-4,0),VLOOKUP($A251,未改造信息!$A$2:$AQ$1002,COLUMN(U250)-4,0))</f>
        <v>54</v>
      </c>
      <c r="V251" s="442">
        <f>IF($H251="已改造",VLOOKUP($A251+1000,改造信息!$A$2:$AQ$1002,COLUMN(V250)-4,0),VLOOKUP($A251,未改造信息!$A$2:$AQ$1002,COLUMN(V250)-4,0))</f>
        <v>19</v>
      </c>
      <c r="W251" s="442">
        <f>IF($H251="已改造",VLOOKUP($A251+1000,改造信息!$A$2:$AQ$1002,COLUMN(W250)-4,0),VLOOKUP($A251,未改造信息!$A$2:$AQ$1002,COLUMN(W250)-4,0))</f>
        <v>94</v>
      </c>
      <c r="X251" s="442">
        <f>IF($H251="已改造",VLOOKUP($A251+1000,改造信息!$A$2:$AQ$1002,COLUMN(X250)-4,0),VLOOKUP($A251,未改造信息!$A$2:$AQ$1002,COLUMN(X250)-4,0))</f>
        <v>89</v>
      </c>
      <c r="Y251" s="442">
        <f>IF($H251="已改造",VLOOKUP($A251+1000,改造信息!$A$2:$AQ$1002,COLUMN(Y250)-4,0),VLOOKUP($A251,未改造信息!$A$2:$AQ$1002,COLUMN(Y250)-4,0))</f>
        <v>10</v>
      </c>
      <c r="Z251" s="442">
        <f>IF($H251="已改造",VLOOKUP($A251+1000,改造信息!$A$2:$AQ$1002,COLUMN(Z250)-4,0),VLOOKUP($A251,未改造信息!$A$2:$AQ$1002,COLUMN(Z250)-4,0))</f>
        <v>40</v>
      </c>
      <c r="AA251" s="442" t="str">
        <f>IF($H251="已改造",VLOOKUP($A251+1000,改造信息!$A$2:$AQ$1002,COLUMN(AA250)-4,0),VLOOKUP($A251,未改造信息!$A$2:$AQ$1002,COLUMN(AA250)-4,0))</f>
        <v>短</v>
      </c>
      <c r="AB251" s="442">
        <f>IF($H251="已改造",VLOOKUP($A251+1000,改造信息!$A$2:$AQ$1002,COLUMN(AB250)-4,0),VLOOKUP($A251,未改造信息!$A$2:$AQ$1002,COLUMN(AB250)-4,0))</f>
        <v>0</v>
      </c>
      <c r="AC251" s="442">
        <f>IF($H251="已改造",VLOOKUP($A251+1000,改造信息!$A$2:$AQ$1002,COLUMN(AC250)-4,0),VLOOKUP($A251,未改造信息!$A$2:$AQ$1002,COLUMN(AC250)-4,0))</f>
        <v>0</v>
      </c>
      <c r="AD251" s="442">
        <f>IF($H251="已改造",VLOOKUP($A251+1000,改造信息!$A$2:$AQ$1002,COLUMN(AD250)-4,0),VLOOKUP($A251,未改造信息!$A$2:$AQ$1002,COLUMN(AD250)-4,0))</f>
        <v>2</v>
      </c>
      <c r="AE251" s="446" t="str">
        <f>IF($H251="已改造",VLOOKUP($A251+1000,改造信息!$A$2:$AQ$1002,COLUMN(AE250)-4,0),VLOOKUP($A251,未改造信息!$A$2:$AQ$1002,COLUMN(AE250)-4,0))</f>
        <v>61厘米五连装鱼雷|改良型动力系统</v>
      </c>
      <c r="AF251" s="445" t="s">
        <v>92</v>
      </c>
      <c r="AG251" s="445" t="s">
        <v>92</v>
      </c>
      <c r="AH251" s="442">
        <f>IF($H251="已改造",VLOOKUP($A251+1000,改造信息!$A$2:$AQ$1002,COLUMN(AH250)-6,0),VLOOKUP($A251,未改造信息!$A$2:$AQ$1002,COLUMN(AH250)-6,0))</f>
        <v>15</v>
      </c>
      <c r="AI251" s="442">
        <f>IF($H251="已改造",VLOOKUP($A251+1000,改造信息!$A$2:$AQ$1002,COLUMN(AI250)-6,0),VLOOKUP($A251,未改造信息!$A$2:$AQ$1002,COLUMN(AI250)-6,0))</f>
        <v>20</v>
      </c>
      <c r="AJ251" s="442">
        <f>IF($H251="已改造",VLOOKUP($A251+1000,改造信息!$A$2:$AQ$1002,COLUMN(AJ250)-6,0),VLOOKUP($A251,未改造信息!$A$2:$AQ$1002,COLUMN(AJ250)-6,0))</f>
        <v>0.48</v>
      </c>
      <c r="AK251" s="442">
        <f>IF($H251="已改造",VLOOKUP($A251+1000,改造信息!$A$2:$AQ$1002,COLUMN(AK250)-6,0),VLOOKUP($A251,未改造信息!$A$2:$AQ$1002,COLUMN(AK250)-6,0))</f>
        <v>0.9</v>
      </c>
      <c r="AL251" s="442">
        <f>IF($H251="已改造",VLOOKUP($A251+1000,改造信息!$A$2:$AQ$1002,COLUMN(AL250)-6,0),VLOOKUP($A251,未改造信息!$A$2:$AQ$1002,COLUMN(AL250)-6,0))</f>
        <v>0.5</v>
      </c>
      <c r="AM251" s="445" t="s">
        <v>92</v>
      </c>
      <c r="AN251" s="445" t="s">
        <v>92</v>
      </c>
      <c r="AO251" s="442">
        <f>IF($H251="已改造",VLOOKUP($A251+1000,改造信息!$A$2:$AQ$1002,COLUMN(AO250)-8,0),VLOOKUP($A251,未改造信息!$A$2:$AQ$1002,COLUMN(AO250)-8,0))</f>
        <v>4</v>
      </c>
      <c r="AP251" s="442">
        <f>IF($H251="已改造",VLOOKUP($A251+1000,改造信息!$A$2:$AQ$1002,COLUMN(AP250)-8,0),VLOOKUP($A251,未改造信息!$A$2:$AQ$1002,COLUMN(AP250)-8,0))</f>
        <v>8</v>
      </c>
      <c r="AQ251" s="442">
        <f>IF($H251="已改造",VLOOKUP($A251+1000,改造信息!$A$2:$AQ$1002,COLUMN(AQ250)-8,0),VLOOKUP($A251,未改造信息!$A$2:$AQ$1002,COLUMN(AQ250)-8,0))</f>
        <v>6</v>
      </c>
      <c r="AR251" s="442">
        <f>IF($H251="已改造",VLOOKUP($A251+1000,改造信息!$A$2:$AQ$1002,COLUMN(AR250)-8,0),VLOOKUP($A251,未改造信息!$A$2:$AQ$1002,COLUMN(AR250)-8,0))</f>
        <v>0</v>
      </c>
      <c r="AS251" s="442">
        <f>IF($H251="已改造",VLOOKUP($A251+1000,改造信息!$A$2:$AQ$1002,COLUMN(AS250)-8,0),VLOOKUP($A251,未改造信息!$A$2:$AQ$1002,COLUMN(AS250)-8,0))</f>
        <v>0</v>
      </c>
      <c r="AT251" s="442">
        <f>IF($H251="已改造",VLOOKUP($A251+1000,改造信息!$A$2:$AQ$1002,COLUMN(AT250)-8,0),VLOOKUP($A251,未改造信息!$A$2:$AQ$1002,COLUMN(AT250)-8,0))</f>
        <v>48</v>
      </c>
      <c r="AU251" s="442">
        <f>IF($H251="已改造",VLOOKUP($A251+1000,改造信息!$A$2:$AQ$1002,COLUMN(AU250)-8,0),VLOOKUP($A251,未改造信息!$A$2:$AQ$1002,COLUMN(AU250)-8,0))</f>
        <v>7</v>
      </c>
      <c r="AV251" s="442">
        <f>IF($H251="已改造",VLOOKUP($A251+1000,改造信息!$A$2:$AQ$1002,COLUMN(AV250)-8,0),VLOOKUP($A251,未改造信息!$A$2:$AQ$1002,COLUMN(AV250)-8,0))</f>
        <v>0</v>
      </c>
      <c r="AW251" s="445" t="s">
        <v>92</v>
      </c>
      <c r="AX251" s="445" t="s">
        <v>92</v>
      </c>
      <c r="AY251" s="442">
        <f>IF($H251="已改造",VLOOKUP($A251+1000,改造信息!$A$2:$AQ$1002,COLUMN(AY250)-10,0),VLOOKUP($A251,未改造信息!$A$2:$AQ$1002,COLUMN(AY250)-10,0))</f>
        <v>0</v>
      </c>
      <c r="AZ251" s="442">
        <f>IF($H251="已改造",VLOOKUP($A251+1000,改造信息!$A$2:$AQ$1002,COLUMN(AZ250)-10,0),VLOOKUP($A251,未改造信息!$A$2:$AQ$1002,COLUMN(AZ250)-10,0))</f>
        <v>0</v>
      </c>
      <c r="BA251" s="445" t="s">
        <v>92</v>
      </c>
      <c r="BB251" s="445" t="s">
        <v>92</v>
      </c>
      <c r="BC251" s="442" t="str">
        <f>IF($H251="尚未改造",VLOOKUP($A251,未改造信息!$A$2:$AQ$1002,COLUMN(BC250)-12,0),"0")</f>
        <v>0</v>
      </c>
      <c r="BD251" s="442">
        <f>VLOOKUP($A251,未改造信息!$A$2:$BA$1002,COLUMN(BD250)-12,0)</f>
        <v>0</v>
      </c>
      <c r="BE251" s="442" t="s">
        <v>94</v>
      </c>
      <c r="BF251" s="445" t="s">
        <v>92</v>
      </c>
      <c r="BG251" s="445" t="s">
        <v>92</v>
      </c>
      <c r="BH251" s="442"/>
      <c r="BI251" s="442"/>
      <c r="BK251" s="442"/>
      <c r="BL251" s="442"/>
      <c r="BN251" s="442"/>
      <c r="BO251" s="442"/>
      <c r="BQ251" s="445" t="s">
        <v>92</v>
      </c>
      <c r="BR251" s="442"/>
      <c r="BS251" s="442"/>
      <c r="BT251" s="442"/>
      <c r="BU251" s="442"/>
      <c r="BV251" s="442"/>
    </row>
    <row r="252" spans="1:74">
      <c r="A252" s="442">
        <v>268</v>
      </c>
      <c r="B252" s="442" t="str">
        <f>IF($H252="已改造",VLOOKUP($A252+1000,改造信息!$A$2:$AQ$1002,COLUMN(B251),0),VLOOKUP($A252,未改造信息!$A$2:$AQ$1002,COLUMN(B251),0))</f>
        <v>J</v>
      </c>
      <c r="C252" s="442" t="str">
        <f>IF($H252="已改造",VLOOKUP($A252+1000,改造信息!$A$2:$AQ$1002,COLUMN(C251),0),VLOOKUP($A252,未改造信息!$A$2:$AQ$1002,COLUMN(C251),0))</f>
        <v>驱逐舰</v>
      </c>
      <c r="D252" s="442">
        <f>IF($H252="已改造",VLOOKUP($A252+1000,改造信息!$A$2:$AQ$1002,COLUMN(D251),0),VLOOKUP($A252,未改造信息!$A$2:$AQ$1002,COLUMN(D251),0))</f>
        <v>1</v>
      </c>
      <c r="E252" s="442" t="str">
        <f>IF($H252="已改造",VLOOKUP($A252+1000,改造信息!$A$2:$AQ$1002,COLUMN(E251),0),VLOOKUP($A252,未改造信息!$A$2:$AQ$1002,COLUMN(E251),0))</f>
        <v>峰风</v>
      </c>
      <c r="F252" s="442" t="str">
        <f>VLOOKUP(A252,未改造信息!$A$2:$F$1000,COLUMN(F251),0)</f>
        <v>未拥有</v>
      </c>
      <c r="H252" s="442" t="str">
        <f>IF(COUNTIF(改造信息!$A$2:$A$196,A252+1000),IF(VLOOKUP(A252+1000,改造信息!$A$2:$F$502,6,0)="已拥有","已改造","尚未改造"),"未开放改造")</f>
        <v>未开放改造</v>
      </c>
      <c r="I252" s="442" t="str">
        <f t="shared" si="3"/>
        <v>仅打捞可获取</v>
      </c>
      <c r="J252" s="445" t="s">
        <v>92</v>
      </c>
      <c r="K252" s="442" t="str">
        <f>IF($H252="已改造",VLOOKUP($A252+1000,改造信息!$A$2:$AQ$1002,COLUMN(K251)-4,0),VLOOKUP($A252,未改造信息!$A$2:$AQ$1002,COLUMN(K251)-4,0))</f>
        <v>护卫舰</v>
      </c>
      <c r="L252" s="442" t="str">
        <f>IF($H252="已改造",VLOOKUP($A252+1000,改造信息!$A$2:$AQ$1002,COLUMN(L251)-4,0),VLOOKUP($A252,未改造信息!$A$2:$AQ$1002,COLUMN(L251)-4,0))</f>
        <v>小型舰</v>
      </c>
      <c r="M252" s="442">
        <f>IF($H252="已改造",VLOOKUP($A252+1000,改造信息!$A$2:$AQ$1002,COLUMN(M251)-4,0),VLOOKUP($A252,未改造信息!$A$2:$AQ$1002,COLUMN(M251)-4,0))</f>
        <v>1</v>
      </c>
      <c r="N252" s="442">
        <f>IF($H252="已改造",VLOOKUP($A252+1000,改造信息!$A$2:$AQ$1002,COLUMN(N251)-4,0),VLOOKUP($A252,未改造信息!$A$2:$AQ$1002,COLUMN(N251)-4,0))</f>
        <v>2</v>
      </c>
      <c r="O252" s="442">
        <f>IF($H252="已改造",VLOOKUP($A252+1000,改造信息!$A$2:$AQ$1002,COLUMN(O251)-4,0),VLOOKUP($A252,未改造信息!$A$2:$AQ$1002,COLUMN(O251)-4,0))</f>
        <v>12</v>
      </c>
      <c r="P252" s="442">
        <f>IF($H252="已改造",VLOOKUP($A252+1000,改造信息!$A$2:$AQ$1002,COLUMN(P251)-4,0),VLOOKUP($A252,未改造信息!$A$2:$AQ$1002,COLUMN(P251)-4,0))</f>
        <v>0</v>
      </c>
      <c r="Q252" s="442">
        <f>IF($H252="已改造",VLOOKUP($A252+1000,改造信息!$A$2:$AQ$1002,COLUMN(Q251)-4,0),VLOOKUP($A252,未改造信息!$A$2:$AQ$1002,COLUMN(Q251)-4,0))</f>
        <v>26</v>
      </c>
      <c r="R252" s="442">
        <f>IF($H252="已改造",VLOOKUP($A252+1000,改造信息!$A$2:$AQ$1002,COLUMN(R251)-4,0),VLOOKUP($A252,未改造信息!$A$2:$AQ$1002,COLUMN(R251)-4,0))</f>
        <v>20</v>
      </c>
      <c r="S252" s="442">
        <f>IF($H252="已改造",VLOOKUP($A252+1000,改造信息!$A$2:$AQ$1002,COLUMN(S251)-4,0),VLOOKUP($A252,未改造信息!$A$2:$AQ$1002,COLUMN(S251)-4,0))</f>
        <v>66</v>
      </c>
      <c r="T252" s="442">
        <f>IF($H252="已改造",VLOOKUP($A252+1000,改造信息!$A$2:$AQ$1002,COLUMN(T251)-4,0),VLOOKUP($A252,未改造信息!$A$2:$AQ$1002,COLUMN(T251)-4,0))</f>
        <v>38</v>
      </c>
      <c r="U252" s="442">
        <f>IF($H252="已改造",VLOOKUP($A252+1000,改造信息!$A$2:$AQ$1002,COLUMN(U251)-4,0),VLOOKUP($A252,未改造信息!$A$2:$AQ$1002,COLUMN(U251)-4,0))</f>
        <v>49</v>
      </c>
      <c r="V252" s="442">
        <f>IF($H252="已改造",VLOOKUP($A252+1000,改造信息!$A$2:$AQ$1002,COLUMN(V251)-4,0),VLOOKUP($A252,未改造信息!$A$2:$AQ$1002,COLUMN(V251)-4,0))</f>
        <v>15</v>
      </c>
      <c r="W252" s="442">
        <f>IF($H252="已改造",VLOOKUP($A252+1000,改造信息!$A$2:$AQ$1002,COLUMN(W251)-4,0),VLOOKUP($A252,未改造信息!$A$2:$AQ$1002,COLUMN(W251)-4,0))</f>
        <v>94</v>
      </c>
      <c r="X252" s="442">
        <f>IF($H252="已改造",VLOOKUP($A252+1000,改造信息!$A$2:$AQ$1002,COLUMN(X251)-4,0),VLOOKUP($A252,未改造信息!$A$2:$AQ$1002,COLUMN(X251)-4,0))</f>
        <v>87</v>
      </c>
      <c r="Y252" s="442">
        <f>IF($H252="已改造",VLOOKUP($A252+1000,改造信息!$A$2:$AQ$1002,COLUMN(Y251)-4,0),VLOOKUP($A252,未改造信息!$A$2:$AQ$1002,COLUMN(Y251)-4,0))</f>
        <v>13</v>
      </c>
      <c r="Z252" s="442">
        <f>IF($H252="已改造",VLOOKUP($A252+1000,改造信息!$A$2:$AQ$1002,COLUMN(Z251)-4,0),VLOOKUP($A252,未改造信息!$A$2:$AQ$1002,COLUMN(Z251)-4,0))</f>
        <v>39</v>
      </c>
      <c r="AA252" s="442" t="str">
        <f>IF($H252="已改造",VLOOKUP($A252+1000,改造信息!$A$2:$AQ$1002,COLUMN(AA251)-4,0),VLOOKUP($A252,未改造信息!$A$2:$AQ$1002,COLUMN(AA251)-4,0))</f>
        <v>短</v>
      </c>
      <c r="AB252" s="442">
        <f>IF($H252="已改造",VLOOKUP($A252+1000,改造信息!$A$2:$AQ$1002,COLUMN(AB251)-4,0),VLOOKUP($A252,未改造信息!$A$2:$AQ$1002,COLUMN(AB251)-4,0))</f>
        <v>0</v>
      </c>
      <c r="AC252" s="442">
        <f>IF($H252="已改造",VLOOKUP($A252+1000,改造信息!$A$2:$AQ$1002,COLUMN(AC251)-4,0),VLOOKUP($A252,未改造信息!$A$2:$AQ$1002,COLUMN(AC251)-4,0))</f>
        <v>0</v>
      </c>
      <c r="AD252" s="442">
        <f>IF($H252="已改造",VLOOKUP($A252+1000,改造信息!$A$2:$AQ$1002,COLUMN(AD251)-4,0),VLOOKUP($A252,未改造信息!$A$2:$AQ$1002,COLUMN(AD251)-4,0))</f>
        <v>2</v>
      </c>
      <c r="AE252" s="446" t="str">
        <f>IF($H252="已改造",VLOOKUP($A252+1000,改造信息!$A$2:$AQ$1002,COLUMN(AE251)-4,0),VLOOKUP($A252,未改造信息!$A$2:$AQ$1002,COLUMN(AE251)-4,0))</f>
        <v>J国12厘米单装炮</v>
      </c>
      <c r="AF252" s="445" t="s">
        <v>92</v>
      </c>
      <c r="AG252" s="445" t="s">
        <v>92</v>
      </c>
      <c r="AH252" s="442">
        <f>IF($H252="已改造",VLOOKUP($A252+1000,改造信息!$A$2:$AQ$1002,COLUMN(AH251)-6,0),VLOOKUP($A252,未改造信息!$A$2:$AQ$1002,COLUMN(AH251)-6,0))</f>
        <v>15</v>
      </c>
      <c r="AI252" s="442">
        <f>IF($H252="已改造",VLOOKUP($A252+1000,改造信息!$A$2:$AQ$1002,COLUMN(AI251)-6,0),VLOOKUP($A252,未改造信息!$A$2:$AQ$1002,COLUMN(AI251)-6,0))</f>
        <v>15</v>
      </c>
      <c r="AJ252" s="442">
        <f>IF($H252="已改造",VLOOKUP($A252+1000,改造信息!$A$2:$AQ$1002,COLUMN(AJ251)-6,0),VLOOKUP($A252,未改造信息!$A$2:$AQ$1002,COLUMN(AJ251)-6,0))</f>
        <v>0.45</v>
      </c>
      <c r="AK252" s="442">
        <f>IF($H252="已改造",VLOOKUP($A252+1000,改造信息!$A$2:$AQ$1002,COLUMN(AK251)-6,0),VLOOKUP($A252,未改造信息!$A$2:$AQ$1002,COLUMN(AK251)-6,0))</f>
        <v>0.8</v>
      </c>
      <c r="AL252" s="442">
        <f>IF($H252="已改造",VLOOKUP($A252+1000,改造信息!$A$2:$AQ$1002,COLUMN(AL251)-6,0),VLOOKUP($A252,未改造信息!$A$2:$AQ$1002,COLUMN(AL251)-6,0))</f>
        <v>0.45</v>
      </c>
      <c r="AM252" s="445" t="s">
        <v>92</v>
      </c>
      <c r="AN252" s="445" t="s">
        <v>92</v>
      </c>
      <c r="AO252" s="442">
        <f>IF($H252="已改造",VLOOKUP($A252+1000,改造信息!$A$2:$AQ$1002,COLUMN(AO251)-8,0),VLOOKUP($A252,未改造信息!$A$2:$AQ$1002,COLUMN(AO251)-8,0))</f>
        <v>2</v>
      </c>
      <c r="AP252" s="442">
        <f>IF($H252="已改造",VLOOKUP($A252+1000,改造信息!$A$2:$AQ$1002,COLUMN(AP251)-8,0),VLOOKUP($A252,未改造信息!$A$2:$AQ$1002,COLUMN(AP251)-8,0))</f>
        <v>4</v>
      </c>
      <c r="AQ252" s="442">
        <f>IF($H252="已改造",VLOOKUP($A252+1000,改造信息!$A$2:$AQ$1002,COLUMN(AQ251)-8,0),VLOOKUP($A252,未改造信息!$A$2:$AQ$1002,COLUMN(AQ251)-8,0))</f>
        <v>3</v>
      </c>
      <c r="AR252" s="442">
        <f>IF($H252="已改造",VLOOKUP($A252+1000,改造信息!$A$2:$AQ$1002,COLUMN(AR251)-8,0),VLOOKUP($A252,未改造信息!$A$2:$AQ$1002,COLUMN(AR251)-8,0))</f>
        <v>0</v>
      </c>
      <c r="AS252" s="442">
        <f>IF($H252="已改造",VLOOKUP($A252+1000,改造信息!$A$2:$AQ$1002,COLUMN(AS251)-8,0),VLOOKUP($A252,未改造信息!$A$2:$AQ$1002,COLUMN(AS251)-8,0))</f>
        <v>0</v>
      </c>
      <c r="AT252" s="442">
        <f>IF($H252="已改造",VLOOKUP($A252+1000,改造信息!$A$2:$AQ$1002,COLUMN(AT251)-8,0),VLOOKUP($A252,未改造信息!$A$2:$AQ$1002,COLUMN(AT251)-8,0))</f>
        <v>19</v>
      </c>
      <c r="AU252" s="442">
        <f>IF($H252="已改造",VLOOKUP($A252+1000,改造信息!$A$2:$AQ$1002,COLUMN(AU251)-8,0),VLOOKUP($A252,未改造信息!$A$2:$AQ$1002,COLUMN(AU251)-8,0))</f>
        <v>5</v>
      </c>
      <c r="AV252" s="442">
        <f>IF($H252="已改造",VLOOKUP($A252+1000,改造信息!$A$2:$AQ$1002,COLUMN(AV251)-8,0),VLOOKUP($A252,未改造信息!$A$2:$AQ$1002,COLUMN(AV251)-8,0))</f>
        <v>0</v>
      </c>
      <c r="AW252" s="445" t="s">
        <v>92</v>
      </c>
      <c r="AX252" s="445" t="s">
        <v>92</v>
      </c>
      <c r="AY252" s="442">
        <f>IF($H252="已改造",VLOOKUP($A252+1000,改造信息!$A$2:$AQ$1002,COLUMN(AY251)-10,0),VLOOKUP($A252,未改造信息!$A$2:$AQ$1002,COLUMN(AY251)-10,0))</f>
        <v>0</v>
      </c>
      <c r="AZ252" s="442">
        <f>IF($H252="已改造",VLOOKUP($A252+1000,改造信息!$A$2:$AQ$1002,COLUMN(AZ251)-10,0),VLOOKUP($A252,未改造信息!$A$2:$AQ$1002,COLUMN(AZ251)-10,0))</f>
        <v>0</v>
      </c>
      <c r="BA252" s="445" t="s">
        <v>92</v>
      </c>
      <c r="BB252" s="445" t="s">
        <v>92</v>
      </c>
      <c r="BC252" s="442" t="str">
        <f>IF($H252="尚未改造",VLOOKUP($A252,未改造信息!$A$2:$AQ$1002,COLUMN(BC251)-12,0),"0")</f>
        <v>0</v>
      </c>
      <c r="BD252" s="442">
        <f>VLOOKUP($A252,未改造信息!$A$2:$BA$1002,COLUMN(BD251)-12,0)</f>
        <v>0</v>
      </c>
      <c r="BE252" s="442" t="s">
        <v>94</v>
      </c>
      <c r="BF252" s="445" t="s">
        <v>92</v>
      </c>
      <c r="BG252" s="445" t="s">
        <v>92</v>
      </c>
      <c r="BH252" s="442"/>
      <c r="BI252" s="442"/>
      <c r="BK252" s="442"/>
      <c r="BL252" s="442"/>
      <c r="BN252" s="442"/>
      <c r="BO252" s="442"/>
      <c r="BQ252" s="445" t="s">
        <v>92</v>
      </c>
      <c r="BR252" s="442"/>
      <c r="BS252" s="442"/>
      <c r="BT252" s="442"/>
      <c r="BU252" s="442"/>
      <c r="BV252" s="442"/>
    </row>
    <row r="253" spans="1:74">
      <c r="A253" s="442">
        <v>269</v>
      </c>
      <c r="B253" s="442" t="str">
        <f>IF($H253="已改造",VLOOKUP($A253+1000,改造信息!$A$2:$AQ$1002,COLUMN(B252),0),VLOOKUP($A253,未改造信息!$A$2:$AQ$1002,COLUMN(B252),0))</f>
        <v>G</v>
      </c>
      <c r="C253" s="442" t="str">
        <f>IF($H253="已改造",VLOOKUP($A253+1000,改造信息!$A$2:$AQ$1002,COLUMN(C252),0),VLOOKUP($A253,未改造信息!$A$2:$AQ$1002,COLUMN(C252),0))</f>
        <v>驱逐舰</v>
      </c>
      <c r="D253" s="442">
        <f>IF($H253="已改造",VLOOKUP($A253+1000,改造信息!$A$2:$AQ$1002,COLUMN(D252),0),VLOOKUP($A253,未改造信息!$A$2:$AQ$1002,COLUMN(D252),0))</f>
        <v>2</v>
      </c>
      <c r="E253" s="442" t="str">
        <f>IF($H253="已改造",VLOOKUP($A253+1000,改造信息!$A$2:$AQ$1002,COLUMN(E252),0),VLOOKUP($A253,未改造信息!$A$2:$AQ$1002,COLUMN(E252),0))</f>
        <v>Z17</v>
      </c>
      <c r="F253" s="442" t="str">
        <f>VLOOKUP(A253,未改造信息!$A$2:$F$1000,COLUMN(F252),0)</f>
        <v>未拥有</v>
      </c>
      <c r="H253" s="442" t="str">
        <f>IF(COUNTIF(改造信息!$A$2:$A$196,A253+1000),IF(VLOOKUP(A253+1000,改造信息!$A$2:$F$502,6,0)="已拥有","已改造","尚未改造"),"未开放改造")</f>
        <v>尚未改造</v>
      </c>
      <c r="I253" s="442" t="str">
        <f t="shared" si="3"/>
        <v>E3~E4 可建造</v>
      </c>
      <c r="J253" s="445" t="s">
        <v>92</v>
      </c>
      <c r="K253" s="442" t="str">
        <f>IF($H253="已改造",VLOOKUP($A253+1000,改造信息!$A$2:$AQ$1002,COLUMN(K252)-4,0),VLOOKUP($A253,未改造信息!$A$2:$AQ$1002,COLUMN(K252)-4,0))</f>
        <v>护卫舰</v>
      </c>
      <c r="L253" s="442" t="str">
        <f>IF($H253="已改造",VLOOKUP($A253+1000,改造信息!$A$2:$AQ$1002,COLUMN(L252)-4,0),VLOOKUP($A253,未改造信息!$A$2:$AQ$1002,COLUMN(L252)-4,0))</f>
        <v>小型舰</v>
      </c>
      <c r="M253" s="442">
        <f>IF($H253="已改造",VLOOKUP($A253+1000,改造信息!$A$2:$AQ$1002,COLUMN(M252)-4,0),VLOOKUP($A253,未改造信息!$A$2:$AQ$1002,COLUMN(M252)-4,0))</f>
        <v>1</v>
      </c>
      <c r="N253" s="442">
        <f>IF($H253="已改造",VLOOKUP($A253+1000,改造信息!$A$2:$AQ$1002,COLUMN(N252)-4,0),VLOOKUP($A253,未改造信息!$A$2:$AQ$1002,COLUMN(N252)-4,0))</f>
        <v>2</v>
      </c>
      <c r="O253" s="442">
        <f>IF($H253="已改造",VLOOKUP($A253+1000,改造信息!$A$2:$AQ$1002,COLUMN(O252)-4,0),VLOOKUP($A253,未改造信息!$A$2:$AQ$1002,COLUMN(O252)-4,0))</f>
        <v>19</v>
      </c>
      <c r="P253" s="442">
        <f>IF($H253="已改造",VLOOKUP($A253+1000,改造信息!$A$2:$AQ$1002,COLUMN(P252)-4,0),VLOOKUP($A253,未改造信息!$A$2:$AQ$1002,COLUMN(P252)-4,0))</f>
        <v>1</v>
      </c>
      <c r="Q253" s="442">
        <f>IF($H253="已改造",VLOOKUP($A253+1000,改造信息!$A$2:$AQ$1002,COLUMN(Q252)-4,0),VLOOKUP($A253,未改造信息!$A$2:$AQ$1002,COLUMN(Q252)-4,0))</f>
        <v>28</v>
      </c>
      <c r="R253" s="442">
        <f>IF($H253="已改造",VLOOKUP($A253+1000,改造信息!$A$2:$AQ$1002,COLUMN(R252)-4,0),VLOOKUP($A253,未改造信息!$A$2:$AQ$1002,COLUMN(R252)-4,0))</f>
        <v>24</v>
      </c>
      <c r="S253" s="442">
        <f>IF($H253="已改造",VLOOKUP($A253+1000,改造信息!$A$2:$AQ$1002,COLUMN(S252)-4,0),VLOOKUP($A253,未改造信息!$A$2:$AQ$1002,COLUMN(S252)-4,0))</f>
        <v>74</v>
      </c>
      <c r="T253" s="442">
        <f>IF($H253="已改造",VLOOKUP($A253+1000,改造信息!$A$2:$AQ$1002,COLUMN(T252)-4,0),VLOOKUP($A253,未改造信息!$A$2:$AQ$1002,COLUMN(T252)-4,0))</f>
        <v>41</v>
      </c>
      <c r="U253" s="442">
        <f>IF($H253="已改造",VLOOKUP($A253+1000,改造信息!$A$2:$AQ$1002,COLUMN(U252)-4,0),VLOOKUP($A253,未改造信息!$A$2:$AQ$1002,COLUMN(U252)-4,0))</f>
        <v>55</v>
      </c>
      <c r="V253" s="442">
        <f>IF($H253="已改造",VLOOKUP($A253+1000,改造信息!$A$2:$AQ$1002,COLUMN(V252)-4,0),VLOOKUP($A253,未改造信息!$A$2:$AQ$1002,COLUMN(V252)-4,0))</f>
        <v>17</v>
      </c>
      <c r="W253" s="442">
        <f>IF($H253="已改造",VLOOKUP($A253+1000,改造信息!$A$2:$AQ$1002,COLUMN(W252)-4,0),VLOOKUP($A253,未改造信息!$A$2:$AQ$1002,COLUMN(W252)-4,0))</f>
        <v>82</v>
      </c>
      <c r="X253" s="442">
        <f>IF($H253="已改造",VLOOKUP($A253+1000,改造信息!$A$2:$AQ$1002,COLUMN(X252)-4,0),VLOOKUP($A253,未改造信息!$A$2:$AQ$1002,COLUMN(X252)-4,0))</f>
        <v>87</v>
      </c>
      <c r="Y253" s="442">
        <f>IF($H253="已改造",VLOOKUP($A253+1000,改造信息!$A$2:$AQ$1002,COLUMN(Y252)-4,0),VLOOKUP($A253,未改造信息!$A$2:$AQ$1002,COLUMN(Y252)-4,0))</f>
        <v>7</v>
      </c>
      <c r="Z253" s="442">
        <f>IF($H253="已改造",VLOOKUP($A253+1000,改造信息!$A$2:$AQ$1002,COLUMN(Z252)-4,0),VLOOKUP($A253,未改造信息!$A$2:$AQ$1002,COLUMN(Z252)-4,0))</f>
        <v>38.5</v>
      </c>
      <c r="AA253" s="442" t="str">
        <f>IF($H253="已改造",VLOOKUP($A253+1000,改造信息!$A$2:$AQ$1002,COLUMN(AA252)-4,0),VLOOKUP($A253,未改造信息!$A$2:$AQ$1002,COLUMN(AA252)-4,0))</f>
        <v>短</v>
      </c>
      <c r="AB253" s="442">
        <f>IF($H253="已改造",VLOOKUP($A253+1000,改造信息!$A$2:$AQ$1002,COLUMN(AB252)-4,0),VLOOKUP($A253,未改造信息!$A$2:$AQ$1002,COLUMN(AB252)-4,0))</f>
        <v>0</v>
      </c>
      <c r="AC253" s="442">
        <f>IF($H253="已改造",VLOOKUP($A253+1000,改造信息!$A$2:$AQ$1002,COLUMN(AC252)-4,0),VLOOKUP($A253,未改造信息!$A$2:$AQ$1002,COLUMN(AC252)-4,0))</f>
        <v>0</v>
      </c>
      <c r="AD253" s="442">
        <f>IF($H253="已改造",VLOOKUP($A253+1000,改造信息!$A$2:$AQ$1002,COLUMN(AD252)-4,0),VLOOKUP($A253,未改造信息!$A$2:$AQ$1002,COLUMN(AD252)-4,0))</f>
        <v>2</v>
      </c>
      <c r="AE253" s="446" t="str">
        <f>IF($H253="已改造",VLOOKUP($A253+1000,改造信息!$A$2:$AQ$1002,COLUMN(AE252)-4,0),VLOOKUP($A253,未改造信息!$A$2:$AQ$1002,COLUMN(AE252)-4,0))</f>
        <v>G国单装127毫米炮</v>
      </c>
      <c r="AF253" s="445" t="s">
        <v>92</v>
      </c>
      <c r="AG253" s="445" t="s">
        <v>92</v>
      </c>
      <c r="AH253" s="442">
        <f>IF($H253="已改造",VLOOKUP($A253+1000,改造信息!$A$2:$AQ$1002,COLUMN(AH252)-6,0),VLOOKUP($A253,未改造信息!$A$2:$AQ$1002,COLUMN(AH252)-6,0))</f>
        <v>10</v>
      </c>
      <c r="AI253" s="442">
        <f>IF($H253="已改造",VLOOKUP($A253+1000,改造信息!$A$2:$AQ$1002,COLUMN(AI252)-6,0),VLOOKUP($A253,未改造信息!$A$2:$AQ$1002,COLUMN(AI252)-6,0))</f>
        <v>20</v>
      </c>
      <c r="AJ253" s="442">
        <f>IF($H253="已改造",VLOOKUP($A253+1000,改造信息!$A$2:$AQ$1002,COLUMN(AJ252)-6,0),VLOOKUP($A253,未改造信息!$A$2:$AQ$1002,COLUMN(AJ252)-6,0))</f>
        <v>0.48</v>
      </c>
      <c r="AK253" s="442">
        <f>IF($H253="已改造",VLOOKUP($A253+1000,改造信息!$A$2:$AQ$1002,COLUMN(AK252)-6,0),VLOOKUP($A253,未改造信息!$A$2:$AQ$1002,COLUMN(AK252)-6,0))</f>
        <v>0.99</v>
      </c>
      <c r="AL253" s="442">
        <f>IF($H253="已改造",VLOOKUP($A253+1000,改造信息!$A$2:$AQ$1002,COLUMN(AL252)-6,0),VLOOKUP($A253,未改造信息!$A$2:$AQ$1002,COLUMN(AL252)-6,0))</f>
        <v>0.5</v>
      </c>
      <c r="AM253" s="445" t="s">
        <v>92</v>
      </c>
      <c r="AN253" s="445" t="s">
        <v>92</v>
      </c>
      <c r="AO253" s="442">
        <f>IF($H253="已改造",VLOOKUP($A253+1000,改造信息!$A$2:$AQ$1002,COLUMN(AO252)-8,0),VLOOKUP($A253,未改造信息!$A$2:$AQ$1002,COLUMN(AO252)-8,0))</f>
        <v>2</v>
      </c>
      <c r="AP253" s="442">
        <f>IF($H253="已改造",VLOOKUP($A253+1000,改造信息!$A$2:$AQ$1002,COLUMN(AP252)-8,0),VLOOKUP($A253,未改造信息!$A$2:$AQ$1002,COLUMN(AP252)-8,0))</f>
        <v>4</v>
      </c>
      <c r="AQ253" s="442">
        <f>IF($H253="已改造",VLOOKUP($A253+1000,改造信息!$A$2:$AQ$1002,COLUMN(AQ252)-8,0),VLOOKUP($A253,未改造信息!$A$2:$AQ$1002,COLUMN(AQ252)-8,0))</f>
        <v>3</v>
      </c>
      <c r="AR253" s="442">
        <f>IF($H253="已改造",VLOOKUP($A253+1000,改造信息!$A$2:$AQ$1002,COLUMN(AR252)-8,0),VLOOKUP($A253,未改造信息!$A$2:$AQ$1002,COLUMN(AR252)-8,0))</f>
        <v>0</v>
      </c>
      <c r="AS253" s="442">
        <f>IF($H253="已改造",VLOOKUP($A253+1000,改造信息!$A$2:$AQ$1002,COLUMN(AS252)-8,0),VLOOKUP($A253,未改造信息!$A$2:$AQ$1002,COLUMN(AS252)-8,0))</f>
        <v>0</v>
      </c>
      <c r="AT253" s="442">
        <f>IF($H253="已改造",VLOOKUP($A253+1000,改造信息!$A$2:$AQ$1002,COLUMN(AT252)-8,0),VLOOKUP($A253,未改造信息!$A$2:$AQ$1002,COLUMN(AT252)-8,0))</f>
        <v>24</v>
      </c>
      <c r="AU253" s="442">
        <f>IF($H253="已改造",VLOOKUP($A253+1000,改造信息!$A$2:$AQ$1002,COLUMN(AU252)-8,0),VLOOKUP($A253,未改造信息!$A$2:$AQ$1002,COLUMN(AU252)-8,0))</f>
        <v>11</v>
      </c>
      <c r="AV253" s="442">
        <f>IF($H253="已改造",VLOOKUP($A253+1000,改造信息!$A$2:$AQ$1002,COLUMN(AV252)-8,0),VLOOKUP($A253,未改造信息!$A$2:$AQ$1002,COLUMN(AV252)-8,0))</f>
        <v>0</v>
      </c>
      <c r="AW253" s="445" t="s">
        <v>92</v>
      </c>
      <c r="AX253" s="445" t="s">
        <v>92</v>
      </c>
      <c r="AY253" s="442">
        <f>IF($H253="已改造",VLOOKUP($A253+1000,改造信息!$A$2:$AQ$1002,COLUMN(AY252)-10,0),VLOOKUP($A253,未改造信息!$A$2:$AQ$1002,COLUMN(AY252)-10,0))</f>
        <v>0</v>
      </c>
      <c r="AZ253" s="442">
        <f>IF($H253="已改造",VLOOKUP($A253+1000,改造信息!$A$2:$AQ$1002,COLUMN(AZ252)-10,0),VLOOKUP($A253,未改造信息!$A$2:$AQ$1002,COLUMN(AZ252)-10,0))</f>
        <v>0</v>
      </c>
      <c r="BA253" s="445" t="s">
        <v>92</v>
      </c>
      <c r="BB253" s="445" t="s">
        <v>92</v>
      </c>
      <c r="BC253" s="442" t="str">
        <f>IF($H253="尚未改造",VLOOKUP($A253,未改造信息!$A$2:$AQ$1002,COLUMN(BC252)-12,0),"0")</f>
        <v>等级41|驱逐核心4|弹250|钢200</v>
      </c>
      <c r="BD253" s="450">
        <f>VLOOKUP($A253,未改造信息!$A$2:$BA$1002,COLUMN(BD252)-12,0)</f>
        <v>0.0152777777777778</v>
      </c>
      <c r="BE253" s="442" t="s">
        <v>107</v>
      </c>
      <c r="BF253" s="445" t="s">
        <v>92</v>
      </c>
      <c r="BG253" s="445" t="s">
        <v>92</v>
      </c>
      <c r="BH253" s="442"/>
      <c r="BI253" s="450"/>
      <c r="BK253" s="442"/>
      <c r="BL253" s="450"/>
      <c r="BN253" s="442"/>
      <c r="BO253" s="450"/>
      <c r="BQ253" s="445" t="s">
        <v>92</v>
      </c>
      <c r="BR253" s="442"/>
      <c r="BS253" s="442"/>
      <c r="BT253" s="442"/>
      <c r="BU253" s="442"/>
      <c r="BV253" s="442"/>
    </row>
    <row r="254" spans="1:74">
      <c r="A254" s="442">
        <v>270</v>
      </c>
      <c r="B254" s="442" t="str">
        <f>IF($H254="已改造",VLOOKUP($A254+1000,改造信息!$A$2:$AQ$1002,COLUMN(B253),0),VLOOKUP($A254,未改造信息!$A$2:$AQ$1002,COLUMN(B253),0))</f>
        <v>G</v>
      </c>
      <c r="C254" s="442" t="str">
        <f>IF($H254="已改造",VLOOKUP($A254+1000,改造信息!$A$2:$AQ$1002,COLUMN(C253),0),VLOOKUP($A254,未改造信息!$A$2:$AQ$1002,COLUMN(C253),0))</f>
        <v>驱逐舰</v>
      </c>
      <c r="D254" s="442">
        <f>IF($H254="已改造",VLOOKUP($A254+1000,改造信息!$A$2:$AQ$1002,COLUMN(D253),0),VLOOKUP($A254,未改造信息!$A$2:$AQ$1002,COLUMN(D253),0))</f>
        <v>2</v>
      </c>
      <c r="E254" s="442" t="str">
        <f>IF($H254="已改造",VLOOKUP($A254+1000,改造信息!$A$2:$AQ$1002,COLUMN(E253),0),VLOOKUP($A254,未改造信息!$A$2:$AQ$1002,COLUMN(E253),0))</f>
        <v>Z18</v>
      </c>
      <c r="F254" s="442" t="str">
        <f>VLOOKUP(A254,未改造信息!$A$2:$F$1000,COLUMN(F253),0)</f>
        <v>未拥有</v>
      </c>
      <c r="H254" s="442" t="str">
        <f>IF(COUNTIF(改造信息!$A$2:$A$196,A254+1000),IF(VLOOKUP(A254+1000,改造信息!$A$2:$F$502,6,0)="已拥有","已改造","尚未改造"),"未开放改造")</f>
        <v>尚未改造</v>
      </c>
      <c r="I254" s="442" t="str">
        <f t="shared" si="3"/>
        <v>E3~E4 可建造</v>
      </c>
      <c r="J254" s="445" t="s">
        <v>92</v>
      </c>
      <c r="K254" s="442" t="str">
        <f>IF($H254="已改造",VLOOKUP($A254+1000,改造信息!$A$2:$AQ$1002,COLUMN(K253)-4,0),VLOOKUP($A254,未改造信息!$A$2:$AQ$1002,COLUMN(K253)-4,0))</f>
        <v>护卫舰</v>
      </c>
      <c r="L254" s="442" t="str">
        <f>IF($H254="已改造",VLOOKUP($A254+1000,改造信息!$A$2:$AQ$1002,COLUMN(L253)-4,0),VLOOKUP($A254,未改造信息!$A$2:$AQ$1002,COLUMN(L253)-4,0))</f>
        <v>小型舰</v>
      </c>
      <c r="M254" s="442">
        <f>IF($H254="已改造",VLOOKUP($A254+1000,改造信息!$A$2:$AQ$1002,COLUMN(M253)-4,0),VLOOKUP($A254,未改造信息!$A$2:$AQ$1002,COLUMN(M253)-4,0))</f>
        <v>1</v>
      </c>
      <c r="N254" s="442">
        <f>IF($H254="已改造",VLOOKUP($A254+1000,改造信息!$A$2:$AQ$1002,COLUMN(N253)-4,0),VLOOKUP($A254,未改造信息!$A$2:$AQ$1002,COLUMN(N253)-4,0))</f>
        <v>2</v>
      </c>
      <c r="O254" s="442">
        <f>IF($H254="已改造",VLOOKUP($A254+1000,改造信息!$A$2:$AQ$1002,COLUMN(O253)-4,0),VLOOKUP($A254,未改造信息!$A$2:$AQ$1002,COLUMN(O253)-4,0))</f>
        <v>19</v>
      </c>
      <c r="P254" s="442">
        <f>IF($H254="已改造",VLOOKUP($A254+1000,改造信息!$A$2:$AQ$1002,COLUMN(P253)-4,0),VLOOKUP($A254,未改造信息!$A$2:$AQ$1002,COLUMN(P253)-4,0))</f>
        <v>1</v>
      </c>
      <c r="Q254" s="442">
        <f>IF($H254="已改造",VLOOKUP($A254+1000,改造信息!$A$2:$AQ$1002,COLUMN(Q253)-4,0),VLOOKUP($A254,未改造信息!$A$2:$AQ$1002,COLUMN(Q253)-4,0))</f>
        <v>28</v>
      </c>
      <c r="R254" s="442">
        <f>IF($H254="已改造",VLOOKUP($A254+1000,改造信息!$A$2:$AQ$1002,COLUMN(R253)-4,0),VLOOKUP($A254,未改造信息!$A$2:$AQ$1002,COLUMN(R253)-4,0))</f>
        <v>24</v>
      </c>
      <c r="S254" s="442">
        <f>IF($H254="已改造",VLOOKUP($A254+1000,改造信息!$A$2:$AQ$1002,COLUMN(S253)-4,0),VLOOKUP($A254,未改造信息!$A$2:$AQ$1002,COLUMN(S253)-4,0))</f>
        <v>74</v>
      </c>
      <c r="T254" s="442">
        <f>IF($H254="已改造",VLOOKUP($A254+1000,改造信息!$A$2:$AQ$1002,COLUMN(T253)-4,0),VLOOKUP($A254,未改造信息!$A$2:$AQ$1002,COLUMN(T253)-4,0))</f>
        <v>41</v>
      </c>
      <c r="U254" s="442">
        <f>IF($H254="已改造",VLOOKUP($A254+1000,改造信息!$A$2:$AQ$1002,COLUMN(U253)-4,0),VLOOKUP($A254,未改造信息!$A$2:$AQ$1002,COLUMN(U253)-4,0))</f>
        <v>55</v>
      </c>
      <c r="V254" s="442">
        <f>IF($H254="已改造",VLOOKUP($A254+1000,改造信息!$A$2:$AQ$1002,COLUMN(V253)-4,0),VLOOKUP($A254,未改造信息!$A$2:$AQ$1002,COLUMN(V253)-4,0))</f>
        <v>17</v>
      </c>
      <c r="W254" s="442">
        <f>IF($H254="已改造",VLOOKUP($A254+1000,改造信息!$A$2:$AQ$1002,COLUMN(W253)-4,0),VLOOKUP($A254,未改造信息!$A$2:$AQ$1002,COLUMN(W253)-4,0))</f>
        <v>82</v>
      </c>
      <c r="X254" s="442">
        <f>IF($H254="已改造",VLOOKUP($A254+1000,改造信息!$A$2:$AQ$1002,COLUMN(X253)-4,0),VLOOKUP($A254,未改造信息!$A$2:$AQ$1002,COLUMN(X253)-4,0))</f>
        <v>87</v>
      </c>
      <c r="Y254" s="442">
        <f>IF($H254="已改造",VLOOKUP($A254+1000,改造信息!$A$2:$AQ$1002,COLUMN(Y253)-4,0),VLOOKUP($A254,未改造信息!$A$2:$AQ$1002,COLUMN(Y253)-4,0))</f>
        <v>7</v>
      </c>
      <c r="Z254" s="442">
        <f>IF($H254="已改造",VLOOKUP($A254+1000,改造信息!$A$2:$AQ$1002,COLUMN(Z253)-4,0),VLOOKUP($A254,未改造信息!$A$2:$AQ$1002,COLUMN(Z253)-4,0))</f>
        <v>38.5</v>
      </c>
      <c r="AA254" s="442" t="str">
        <f>IF($H254="已改造",VLOOKUP($A254+1000,改造信息!$A$2:$AQ$1002,COLUMN(AA253)-4,0),VLOOKUP($A254,未改造信息!$A$2:$AQ$1002,COLUMN(AA253)-4,0))</f>
        <v>短</v>
      </c>
      <c r="AB254" s="442">
        <f>IF($H254="已改造",VLOOKUP($A254+1000,改造信息!$A$2:$AQ$1002,COLUMN(AB253)-4,0),VLOOKUP($A254,未改造信息!$A$2:$AQ$1002,COLUMN(AB253)-4,0))</f>
        <v>0</v>
      </c>
      <c r="AC254" s="442">
        <f>IF($H254="已改造",VLOOKUP($A254+1000,改造信息!$A$2:$AQ$1002,COLUMN(AC253)-4,0),VLOOKUP($A254,未改造信息!$A$2:$AQ$1002,COLUMN(AC253)-4,0))</f>
        <v>0</v>
      </c>
      <c r="AD254" s="442">
        <f>IF($H254="已改造",VLOOKUP($A254+1000,改造信息!$A$2:$AQ$1002,COLUMN(AD253)-4,0),VLOOKUP($A254,未改造信息!$A$2:$AQ$1002,COLUMN(AD253)-4,0))</f>
        <v>2</v>
      </c>
      <c r="AE254" s="446" t="str">
        <f>IF($H254="已改造",VLOOKUP($A254+1000,改造信息!$A$2:$AQ$1002,COLUMN(AE253)-4,0),VLOOKUP($A254,未改造信息!$A$2:$AQ$1002,COLUMN(AE253)-4,0))</f>
        <v>G国单装127毫米炮</v>
      </c>
      <c r="AF254" s="445" t="s">
        <v>92</v>
      </c>
      <c r="AG254" s="445" t="s">
        <v>92</v>
      </c>
      <c r="AH254" s="442">
        <f>IF($H254="已改造",VLOOKUP($A254+1000,改造信息!$A$2:$AQ$1002,COLUMN(AH253)-6,0),VLOOKUP($A254,未改造信息!$A$2:$AQ$1002,COLUMN(AH253)-6,0))</f>
        <v>10</v>
      </c>
      <c r="AI254" s="442">
        <f>IF($H254="已改造",VLOOKUP($A254+1000,改造信息!$A$2:$AQ$1002,COLUMN(AI253)-6,0),VLOOKUP($A254,未改造信息!$A$2:$AQ$1002,COLUMN(AI253)-6,0))</f>
        <v>20</v>
      </c>
      <c r="AJ254" s="442">
        <f>IF($H254="已改造",VLOOKUP($A254+1000,改造信息!$A$2:$AQ$1002,COLUMN(AJ253)-6,0),VLOOKUP($A254,未改造信息!$A$2:$AQ$1002,COLUMN(AJ253)-6,0))</f>
        <v>0.48</v>
      </c>
      <c r="AK254" s="442">
        <f>IF($H254="已改造",VLOOKUP($A254+1000,改造信息!$A$2:$AQ$1002,COLUMN(AK253)-6,0),VLOOKUP($A254,未改造信息!$A$2:$AQ$1002,COLUMN(AK253)-6,0))</f>
        <v>0.99</v>
      </c>
      <c r="AL254" s="442">
        <f>IF($H254="已改造",VLOOKUP($A254+1000,改造信息!$A$2:$AQ$1002,COLUMN(AL253)-6,0),VLOOKUP($A254,未改造信息!$A$2:$AQ$1002,COLUMN(AL253)-6,0))</f>
        <v>0.5</v>
      </c>
      <c r="AM254" s="445" t="s">
        <v>92</v>
      </c>
      <c r="AN254" s="445" t="s">
        <v>92</v>
      </c>
      <c r="AO254" s="442">
        <f>IF($H254="已改造",VLOOKUP($A254+1000,改造信息!$A$2:$AQ$1002,COLUMN(AO253)-8,0),VLOOKUP($A254,未改造信息!$A$2:$AQ$1002,COLUMN(AO253)-8,0))</f>
        <v>2</v>
      </c>
      <c r="AP254" s="442">
        <f>IF($H254="已改造",VLOOKUP($A254+1000,改造信息!$A$2:$AQ$1002,COLUMN(AP253)-8,0),VLOOKUP($A254,未改造信息!$A$2:$AQ$1002,COLUMN(AP253)-8,0))</f>
        <v>4</v>
      </c>
      <c r="AQ254" s="442">
        <f>IF($H254="已改造",VLOOKUP($A254+1000,改造信息!$A$2:$AQ$1002,COLUMN(AQ253)-8,0),VLOOKUP($A254,未改造信息!$A$2:$AQ$1002,COLUMN(AQ253)-8,0))</f>
        <v>3</v>
      </c>
      <c r="AR254" s="442">
        <f>IF($H254="已改造",VLOOKUP($A254+1000,改造信息!$A$2:$AQ$1002,COLUMN(AR253)-8,0),VLOOKUP($A254,未改造信息!$A$2:$AQ$1002,COLUMN(AR253)-8,0))</f>
        <v>0</v>
      </c>
      <c r="AS254" s="442">
        <f>IF($H254="已改造",VLOOKUP($A254+1000,改造信息!$A$2:$AQ$1002,COLUMN(AS253)-8,0),VLOOKUP($A254,未改造信息!$A$2:$AQ$1002,COLUMN(AS253)-8,0))</f>
        <v>0</v>
      </c>
      <c r="AT254" s="442">
        <f>IF($H254="已改造",VLOOKUP($A254+1000,改造信息!$A$2:$AQ$1002,COLUMN(AT253)-8,0),VLOOKUP($A254,未改造信息!$A$2:$AQ$1002,COLUMN(AT253)-8,0))</f>
        <v>24</v>
      </c>
      <c r="AU254" s="442">
        <f>IF($H254="已改造",VLOOKUP($A254+1000,改造信息!$A$2:$AQ$1002,COLUMN(AU253)-8,0),VLOOKUP($A254,未改造信息!$A$2:$AQ$1002,COLUMN(AU253)-8,0))</f>
        <v>11</v>
      </c>
      <c r="AV254" s="442">
        <f>IF($H254="已改造",VLOOKUP($A254+1000,改造信息!$A$2:$AQ$1002,COLUMN(AV253)-8,0),VLOOKUP($A254,未改造信息!$A$2:$AQ$1002,COLUMN(AV253)-8,0))</f>
        <v>0</v>
      </c>
      <c r="AW254" s="445" t="s">
        <v>92</v>
      </c>
      <c r="AX254" s="445" t="s">
        <v>92</v>
      </c>
      <c r="AY254" s="442">
        <f>IF($H254="已改造",VLOOKUP($A254+1000,改造信息!$A$2:$AQ$1002,COLUMN(AY253)-10,0),VLOOKUP($A254,未改造信息!$A$2:$AQ$1002,COLUMN(AY253)-10,0))</f>
        <v>0</v>
      </c>
      <c r="AZ254" s="442">
        <f>IF($H254="已改造",VLOOKUP($A254+1000,改造信息!$A$2:$AQ$1002,COLUMN(AZ253)-10,0),VLOOKUP($A254,未改造信息!$A$2:$AQ$1002,COLUMN(AZ253)-10,0))</f>
        <v>0</v>
      </c>
      <c r="BA254" s="445" t="s">
        <v>92</v>
      </c>
      <c r="BB254" s="445" t="s">
        <v>92</v>
      </c>
      <c r="BC254" s="446" t="str">
        <f>IF($H254="尚未改造",VLOOKUP($A254,未改造信息!$A$2:$AQ$1002,COLUMN(BC253)-12,0),"0")</f>
        <v>等级42|驱逐核心4|弹250|钢200</v>
      </c>
      <c r="BD254" s="450">
        <f>VLOOKUP($A254,未改造信息!$A$2:$BA$1002,COLUMN(BD253)-12,0)</f>
        <v>0.0152777777777778</v>
      </c>
      <c r="BE254" s="442" t="s">
        <v>107</v>
      </c>
      <c r="BF254" s="445" t="s">
        <v>92</v>
      </c>
      <c r="BG254" s="445" t="s">
        <v>92</v>
      </c>
      <c r="BH254" s="446"/>
      <c r="BI254" s="450"/>
      <c r="BK254" s="446"/>
      <c r="BL254" s="450"/>
      <c r="BN254" s="446"/>
      <c r="BO254" s="450"/>
      <c r="BQ254" s="445" t="s">
        <v>92</v>
      </c>
      <c r="BR254" s="442"/>
      <c r="BS254" s="442"/>
      <c r="BT254" s="442"/>
      <c r="BU254" s="442"/>
      <c r="BV254" s="442"/>
    </row>
    <row r="255" spans="1:74">
      <c r="A255" s="442">
        <v>271</v>
      </c>
      <c r="B255" s="442" t="str">
        <f>IF($H255="已改造",VLOOKUP($A255+1000,改造信息!$A$2:$AQ$1002,COLUMN(B254),0),VLOOKUP($A255,未改造信息!$A$2:$AQ$1002,COLUMN(B254),0))</f>
        <v>Au</v>
      </c>
      <c r="C255" s="442" t="str">
        <f>IF($H255="已改造",VLOOKUP($A255+1000,改造信息!$A$2:$AQ$1002,COLUMN(C254),0),VLOOKUP($A255,未改造信息!$A$2:$AQ$1002,COLUMN(C254),0))</f>
        <v>驱逐舰</v>
      </c>
      <c r="D255" s="442">
        <f>IF($H255="已改造",VLOOKUP($A255+1000,改造信息!$A$2:$AQ$1002,COLUMN(D254),0),VLOOKUP($A255,未改造信息!$A$2:$AQ$1002,COLUMN(D254),0))</f>
        <v>3</v>
      </c>
      <c r="E255" s="442" t="str">
        <f>IF($H255="已改造",VLOOKUP($A255+1000,改造信息!$A$2:$AQ$1002,COLUMN(E254),0),VLOOKUP($A255,未改造信息!$A$2:$AQ$1002,COLUMN(E254),0))</f>
        <v>吸血鬼</v>
      </c>
      <c r="F255" s="442" t="str">
        <f>VLOOKUP(A255,未改造信息!$A$2:$F$1000,COLUMN(F254),0)</f>
        <v>未拥有</v>
      </c>
      <c r="H255" s="442" t="str">
        <f>IF(COUNTIF(改造信息!$A$2:$A$196,A255+1000),IF(VLOOKUP(A255+1000,改造信息!$A$2:$F$502,6,0)="已拥有","已改造","尚未改造"),"未开放改造")</f>
        <v>未开放改造</v>
      </c>
      <c r="I255" s="442" t="str">
        <f t="shared" si="3"/>
        <v>E5 不推荐打捞获取</v>
      </c>
      <c r="J255" s="445" t="s">
        <v>92</v>
      </c>
      <c r="K255" s="442" t="str">
        <f>IF($H255="已改造",VLOOKUP($A255+1000,改造信息!$A$2:$AQ$1002,COLUMN(K254)-4,0),VLOOKUP($A255,未改造信息!$A$2:$AQ$1002,COLUMN(K254)-4,0))</f>
        <v>护卫舰</v>
      </c>
      <c r="L255" s="442" t="str">
        <f>IF($H255="已改造",VLOOKUP($A255+1000,改造信息!$A$2:$AQ$1002,COLUMN(L254)-4,0),VLOOKUP($A255,未改造信息!$A$2:$AQ$1002,COLUMN(L254)-4,0))</f>
        <v>小型舰</v>
      </c>
      <c r="M255" s="442">
        <f>IF($H255="已改造",VLOOKUP($A255+1000,改造信息!$A$2:$AQ$1002,COLUMN(M254)-4,0),VLOOKUP($A255,未改造信息!$A$2:$AQ$1002,COLUMN(M254)-4,0))</f>
        <v>1</v>
      </c>
      <c r="N255" s="442">
        <f>IF($H255="已改造",VLOOKUP($A255+1000,改造信息!$A$2:$AQ$1002,COLUMN(N254)-4,0),VLOOKUP($A255,未改造信息!$A$2:$AQ$1002,COLUMN(N254)-4,0))</f>
        <v>2</v>
      </c>
      <c r="O255" s="442">
        <f>IF($H255="已改造",VLOOKUP($A255+1000,改造信息!$A$2:$AQ$1002,COLUMN(O254)-4,0),VLOOKUP($A255,未改造信息!$A$2:$AQ$1002,COLUMN(O254)-4,0))</f>
        <v>14</v>
      </c>
      <c r="P255" s="442">
        <f>IF($H255="已改造",VLOOKUP($A255+1000,改造信息!$A$2:$AQ$1002,COLUMN(P254)-4,0),VLOOKUP($A255,未改造信息!$A$2:$AQ$1002,COLUMN(P254)-4,0))</f>
        <v>2</v>
      </c>
      <c r="Q255" s="442">
        <f>IF($H255="已改造",VLOOKUP($A255+1000,改造信息!$A$2:$AQ$1002,COLUMN(Q254)-4,0),VLOOKUP($A255,未改造信息!$A$2:$AQ$1002,COLUMN(Q254)-4,0))</f>
        <v>28</v>
      </c>
      <c r="R255" s="442">
        <f>IF($H255="已改造",VLOOKUP($A255+1000,改造信息!$A$2:$AQ$1002,COLUMN(R254)-4,0),VLOOKUP($A255,未改造信息!$A$2:$AQ$1002,COLUMN(R254)-4,0))</f>
        <v>20</v>
      </c>
      <c r="S255" s="442">
        <f>IF($H255="已改造",VLOOKUP($A255+1000,改造信息!$A$2:$AQ$1002,COLUMN(S254)-4,0),VLOOKUP($A255,未改造信息!$A$2:$AQ$1002,COLUMN(S254)-4,0))</f>
        <v>68</v>
      </c>
      <c r="T255" s="442">
        <f>IF($H255="已改造",VLOOKUP($A255+1000,改造信息!$A$2:$AQ$1002,COLUMN(T254)-4,0),VLOOKUP($A255,未改造信息!$A$2:$AQ$1002,COLUMN(T254)-4,0))</f>
        <v>45</v>
      </c>
      <c r="U255" s="442">
        <f>IF($H255="已改造",VLOOKUP($A255+1000,改造信息!$A$2:$AQ$1002,COLUMN(U254)-4,0),VLOOKUP($A255,未改造信息!$A$2:$AQ$1002,COLUMN(U254)-4,0))</f>
        <v>65</v>
      </c>
      <c r="V255" s="442">
        <f>IF($H255="已改造",VLOOKUP($A255+1000,改造信息!$A$2:$AQ$1002,COLUMN(V254)-4,0),VLOOKUP($A255,未改造信息!$A$2:$AQ$1002,COLUMN(V254)-4,0))</f>
        <v>16</v>
      </c>
      <c r="W255" s="442">
        <f>IF($H255="已改造",VLOOKUP($A255+1000,改造信息!$A$2:$AQ$1002,COLUMN(W254)-4,0),VLOOKUP($A255,未改造信息!$A$2:$AQ$1002,COLUMN(W254)-4,0))</f>
        <v>78</v>
      </c>
      <c r="X255" s="442">
        <f>IF($H255="已改造",VLOOKUP($A255+1000,改造信息!$A$2:$AQ$1002,COLUMN(X254)-4,0),VLOOKUP($A255,未改造信息!$A$2:$AQ$1002,COLUMN(X254)-4,0))</f>
        <v>87</v>
      </c>
      <c r="Y255" s="442">
        <f>IF($H255="已改造",VLOOKUP($A255+1000,改造信息!$A$2:$AQ$1002,COLUMN(Y254)-4,0),VLOOKUP($A255,未改造信息!$A$2:$AQ$1002,COLUMN(Y254)-4,0))</f>
        <v>10</v>
      </c>
      <c r="Z255" s="442">
        <f>IF($H255="已改造",VLOOKUP($A255+1000,改造信息!$A$2:$AQ$1002,COLUMN(Z254)-4,0),VLOOKUP($A255,未改造信息!$A$2:$AQ$1002,COLUMN(Z254)-4,0))</f>
        <v>34</v>
      </c>
      <c r="AA255" s="442" t="str">
        <f>IF($H255="已改造",VLOOKUP($A255+1000,改造信息!$A$2:$AQ$1002,COLUMN(AA254)-4,0),VLOOKUP($A255,未改造信息!$A$2:$AQ$1002,COLUMN(AA254)-4,0))</f>
        <v>短</v>
      </c>
      <c r="AB255" s="442">
        <f>IF($H255="已改造",VLOOKUP($A255+1000,改造信息!$A$2:$AQ$1002,COLUMN(AB254)-4,0),VLOOKUP($A255,未改造信息!$A$2:$AQ$1002,COLUMN(AB254)-4,0))</f>
        <v>0</v>
      </c>
      <c r="AC255" s="442">
        <f>IF($H255="已改造",VLOOKUP($A255+1000,改造信息!$A$2:$AQ$1002,COLUMN(AC254)-4,0),VLOOKUP($A255,未改造信息!$A$2:$AQ$1002,COLUMN(AC254)-4,0))</f>
        <v>0</v>
      </c>
      <c r="AD255" s="442">
        <f>IF($H255="已改造",VLOOKUP($A255+1000,改造信息!$A$2:$AQ$1002,COLUMN(AD254)-4,0),VLOOKUP($A255,未改造信息!$A$2:$AQ$1002,COLUMN(AD254)-4,0))</f>
        <v>2</v>
      </c>
      <c r="AE255" s="446" t="str">
        <f>IF($H255="已改造",VLOOKUP($A255+1000,改造信息!$A$2:$AQ$1002,COLUMN(AE254)-4,0),VLOOKUP($A255,未改造信息!$A$2:$AQ$1002,COLUMN(AE254)-4,0))</f>
        <v>三联533毫米鱼雷|标准型深弹投射器</v>
      </c>
      <c r="AF255" s="445" t="s">
        <v>92</v>
      </c>
      <c r="AG255" s="445" t="s">
        <v>92</v>
      </c>
      <c r="AH255" s="442">
        <f>IF($H255="已改造",VLOOKUP($A255+1000,改造信息!$A$2:$AQ$1002,COLUMN(AH254)-6,0),VLOOKUP($A255,未改造信息!$A$2:$AQ$1002,COLUMN(AH254)-6,0))</f>
        <v>10</v>
      </c>
      <c r="AI255" s="442">
        <f>IF($H255="已改造",VLOOKUP($A255+1000,改造信息!$A$2:$AQ$1002,COLUMN(AI254)-6,0),VLOOKUP($A255,未改造信息!$A$2:$AQ$1002,COLUMN(AI254)-6,0))</f>
        <v>25</v>
      </c>
      <c r="AJ255" s="442">
        <f>IF($H255="已改造",VLOOKUP($A255+1000,改造信息!$A$2:$AQ$1002,COLUMN(AJ254)-6,0),VLOOKUP($A255,未改造信息!$A$2:$AQ$1002,COLUMN(AJ254)-6,0))</f>
        <v>0.48</v>
      </c>
      <c r="AK255" s="442">
        <f>IF($H255="已改造",VLOOKUP($A255+1000,改造信息!$A$2:$AQ$1002,COLUMN(AK254)-6,0),VLOOKUP($A255,未改造信息!$A$2:$AQ$1002,COLUMN(AK254)-6,0))</f>
        <v>0.9</v>
      </c>
      <c r="AL255" s="442">
        <f>IF($H255="已改造",VLOOKUP($A255+1000,改造信息!$A$2:$AQ$1002,COLUMN(AL254)-6,0),VLOOKUP($A255,未改造信息!$A$2:$AQ$1002,COLUMN(AL254)-6,0))</f>
        <v>0.5</v>
      </c>
      <c r="AM255" s="445" t="s">
        <v>92</v>
      </c>
      <c r="AN255" s="445" t="s">
        <v>92</v>
      </c>
      <c r="AO255" s="442">
        <f>IF($H255="已改造",VLOOKUP($A255+1000,改造信息!$A$2:$AQ$1002,COLUMN(AO254)-8,0),VLOOKUP($A255,未改造信息!$A$2:$AQ$1002,COLUMN(AO254)-8,0))</f>
        <v>4</v>
      </c>
      <c r="AP255" s="442">
        <f>IF($H255="已改造",VLOOKUP($A255+1000,改造信息!$A$2:$AQ$1002,COLUMN(AP254)-8,0),VLOOKUP($A255,未改造信息!$A$2:$AQ$1002,COLUMN(AP254)-8,0))</f>
        <v>8</v>
      </c>
      <c r="AQ255" s="442">
        <f>IF($H255="已改造",VLOOKUP($A255+1000,改造信息!$A$2:$AQ$1002,COLUMN(AQ254)-8,0),VLOOKUP($A255,未改造信息!$A$2:$AQ$1002,COLUMN(AQ254)-8,0))</f>
        <v>6</v>
      </c>
      <c r="AR255" s="442">
        <f>IF($H255="已改造",VLOOKUP($A255+1000,改造信息!$A$2:$AQ$1002,COLUMN(AR254)-8,0),VLOOKUP($A255,未改造信息!$A$2:$AQ$1002,COLUMN(AR254)-8,0))</f>
        <v>0</v>
      </c>
      <c r="AS255" s="442">
        <f>IF($H255="已改造",VLOOKUP($A255+1000,改造信息!$A$2:$AQ$1002,COLUMN(AS254)-8,0),VLOOKUP($A255,未改造信息!$A$2:$AQ$1002,COLUMN(AS254)-8,0))</f>
        <v>0</v>
      </c>
      <c r="AT255" s="442">
        <f>IF($H255="已改造",VLOOKUP($A255+1000,改造信息!$A$2:$AQ$1002,COLUMN(AT254)-8,0),VLOOKUP($A255,未改造信息!$A$2:$AQ$1002,COLUMN(AT254)-8,0))</f>
        <v>18</v>
      </c>
      <c r="AU255" s="442">
        <f>IF($H255="已改造",VLOOKUP($A255+1000,改造信息!$A$2:$AQ$1002,COLUMN(AU254)-8,0),VLOOKUP($A255,未改造信息!$A$2:$AQ$1002,COLUMN(AU254)-8,0))</f>
        <v>5</v>
      </c>
      <c r="AV255" s="442">
        <f>IF($H255="已改造",VLOOKUP($A255+1000,改造信息!$A$2:$AQ$1002,COLUMN(AV254)-8,0),VLOOKUP($A255,未改造信息!$A$2:$AQ$1002,COLUMN(AV254)-8,0))</f>
        <v>0</v>
      </c>
      <c r="AW255" s="445" t="s">
        <v>92</v>
      </c>
      <c r="AX255" s="445" t="s">
        <v>92</v>
      </c>
      <c r="AY255" s="442">
        <f>IF($H255="已改造",VLOOKUP($A255+1000,改造信息!$A$2:$AQ$1002,COLUMN(AY254)-10,0),VLOOKUP($A255,未改造信息!$A$2:$AQ$1002,COLUMN(AY254)-10,0))</f>
        <v>0</v>
      </c>
      <c r="AZ255" s="442">
        <f>IF($H255="已改造",VLOOKUP($A255+1000,改造信息!$A$2:$AQ$1002,COLUMN(AZ254)-10,0),VLOOKUP($A255,未改造信息!$A$2:$AQ$1002,COLUMN(AZ254)-10,0))</f>
        <v>0</v>
      </c>
      <c r="BA255" s="445" t="s">
        <v>92</v>
      </c>
      <c r="BB255" s="445" t="s">
        <v>92</v>
      </c>
      <c r="BC255" s="442" t="str">
        <f>IF($H255="尚未改造",VLOOKUP($A255,未改造信息!$A$2:$AQ$1002,COLUMN(BC254)-12,0),"0")</f>
        <v>0</v>
      </c>
      <c r="BD255" s="442">
        <f>VLOOKUP($A255,未改造信息!$A$2:$BA$1002,COLUMN(BD254)-12,0)</f>
        <v>0</v>
      </c>
      <c r="BE255" s="442" t="s">
        <v>95</v>
      </c>
      <c r="BF255" s="445" t="s">
        <v>92</v>
      </c>
      <c r="BG255" s="445" t="s">
        <v>92</v>
      </c>
      <c r="BH255" s="442"/>
      <c r="BI255" s="442"/>
      <c r="BK255" s="442"/>
      <c r="BL255" s="442"/>
      <c r="BN255" s="442"/>
      <c r="BO255" s="442"/>
      <c r="BQ255" s="445" t="s">
        <v>92</v>
      </c>
      <c r="BR255" s="442"/>
      <c r="BS255" s="442"/>
      <c r="BT255" s="442"/>
      <c r="BU255" s="442"/>
      <c r="BV255" s="442"/>
    </row>
    <row r="256" spans="1:74">
      <c r="A256" s="442">
        <v>272</v>
      </c>
      <c r="B256" s="442" t="str">
        <f>IF($H256="已改造",VLOOKUP($A256+1000,改造信息!$A$2:$AQ$1002,COLUMN(B255),0),VLOOKUP($A256,未改造信息!$A$2:$AQ$1002,COLUMN(B255),0))</f>
        <v>Ca</v>
      </c>
      <c r="C256" s="442" t="str">
        <f>IF($H256="已改造",VLOOKUP($A256+1000,改造信息!$A$2:$AQ$1002,COLUMN(C255),0),VLOOKUP($A256,未改造信息!$A$2:$AQ$1002,COLUMN(C255),0))</f>
        <v>驱逐舰</v>
      </c>
      <c r="D256" s="442">
        <f>IF($H256="已改造",VLOOKUP($A256+1000,改造信息!$A$2:$AQ$1002,COLUMN(D255),0),VLOOKUP($A256,未改造信息!$A$2:$AQ$1002,COLUMN(D255),0))</f>
        <v>3</v>
      </c>
      <c r="E256" s="442" t="str">
        <f>IF($H256="已改造",VLOOKUP($A256+1000,改造信息!$A$2:$AQ$1002,COLUMN(E255),0),VLOOKUP($A256,未改造信息!$A$2:$AQ$1002,COLUMN(E255),0))</f>
        <v>海达人</v>
      </c>
      <c r="F256" s="442" t="str">
        <f>VLOOKUP(A256,未改造信息!$A$2:$F$1000,COLUMN(F255),0)</f>
        <v>未拥有</v>
      </c>
      <c r="H256" s="442" t="str">
        <f>IF(COUNTIF(改造信息!$A$2:$A$196,A256+1000),IF(VLOOKUP(A256+1000,改造信息!$A$2:$F$502,6,0)="已拥有","已改造","尚未改造"),"未开放改造")</f>
        <v>未开放改造</v>
      </c>
      <c r="I256" s="442" t="str">
        <f t="shared" si="3"/>
        <v>仅打捞可获取</v>
      </c>
      <c r="J256" s="445" t="s">
        <v>92</v>
      </c>
      <c r="K256" s="442" t="str">
        <f>IF($H256="已改造",VLOOKUP($A256+1000,改造信息!$A$2:$AQ$1002,COLUMN(K255)-4,0),VLOOKUP($A256,未改造信息!$A$2:$AQ$1002,COLUMN(K255)-4,0))</f>
        <v>护卫舰</v>
      </c>
      <c r="L256" s="442" t="str">
        <f>IF($H256="已改造",VLOOKUP($A256+1000,改造信息!$A$2:$AQ$1002,COLUMN(L255)-4,0),VLOOKUP($A256,未改造信息!$A$2:$AQ$1002,COLUMN(L255)-4,0))</f>
        <v>小型舰</v>
      </c>
      <c r="M256" s="442">
        <f>IF($H256="已改造",VLOOKUP($A256+1000,改造信息!$A$2:$AQ$1002,COLUMN(M255)-4,0),VLOOKUP($A256,未改造信息!$A$2:$AQ$1002,COLUMN(M255)-4,0))</f>
        <v>1</v>
      </c>
      <c r="N256" s="442">
        <f>IF($H256="已改造",VLOOKUP($A256+1000,改造信息!$A$2:$AQ$1002,COLUMN(N255)-4,0),VLOOKUP($A256,未改造信息!$A$2:$AQ$1002,COLUMN(N255)-4,0))</f>
        <v>2</v>
      </c>
      <c r="O256" s="442">
        <f>IF($H256="已改造",VLOOKUP($A256+1000,改造信息!$A$2:$AQ$1002,COLUMN(O255)-4,0),VLOOKUP($A256,未改造信息!$A$2:$AQ$1002,COLUMN(O255)-4,0))</f>
        <v>17</v>
      </c>
      <c r="P256" s="442">
        <f>IF($H256="已改造",VLOOKUP($A256+1000,改造信息!$A$2:$AQ$1002,COLUMN(P255)-4,0),VLOOKUP($A256,未改造信息!$A$2:$AQ$1002,COLUMN(P255)-4,0))</f>
        <v>-1</v>
      </c>
      <c r="Q256" s="442">
        <f>IF($H256="已改造",VLOOKUP($A256+1000,改造信息!$A$2:$AQ$1002,COLUMN(Q255)-4,0),VLOOKUP($A256,未改造信息!$A$2:$AQ$1002,COLUMN(Q255)-4,0))</f>
        <v>33</v>
      </c>
      <c r="R256" s="442">
        <f>IF($H256="已改造",VLOOKUP($A256+1000,改造信息!$A$2:$AQ$1002,COLUMN(R255)-4,0),VLOOKUP($A256,未改造信息!$A$2:$AQ$1002,COLUMN(R255)-4,0))</f>
        <v>22</v>
      </c>
      <c r="S256" s="442">
        <f>IF($H256="已改造",VLOOKUP($A256+1000,改造信息!$A$2:$AQ$1002,COLUMN(S255)-4,0),VLOOKUP($A256,未改造信息!$A$2:$AQ$1002,COLUMN(S255)-4,0))</f>
        <v>62</v>
      </c>
      <c r="T256" s="442">
        <f>IF($H256="已改造",VLOOKUP($A256+1000,改造信息!$A$2:$AQ$1002,COLUMN(T255)-4,0),VLOOKUP($A256,未改造信息!$A$2:$AQ$1002,COLUMN(T255)-4,0))</f>
        <v>45</v>
      </c>
      <c r="U256" s="442">
        <f>IF($H256="已改造",VLOOKUP($A256+1000,改造信息!$A$2:$AQ$1002,COLUMN(U255)-4,0),VLOOKUP($A256,未改造信息!$A$2:$AQ$1002,COLUMN(U255)-4,0))</f>
        <v>59</v>
      </c>
      <c r="V256" s="442">
        <f>IF($H256="已改造",VLOOKUP($A256+1000,改造信息!$A$2:$AQ$1002,COLUMN(V255)-4,0),VLOOKUP($A256,未改造信息!$A$2:$AQ$1002,COLUMN(V255)-4,0))</f>
        <v>16</v>
      </c>
      <c r="W256" s="442">
        <f>IF($H256="已改造",VLOOKUP($A256+1000,改造信息!$A$2:$AQ$1002,COLUMN(W255)-4,0),VLOOKUP($A256,未改造信息!$A$2:$AQ$1002,COLUMN(W255)-4,0))</f>
        <v>80</v>
      </c>
      <c r="X256" s="442">
        <f>IF($H256="已改造",VLOOKUP($A256+1000,改造信息!$A$2:$AQ$1002,COLUMN(X255)-4,0),VLOOKUP($A256,未改造信息!$A$2:$AQ$1002,COLUMN(X255)-4,0))</f>
        <v>87</v>
      </c>
      <c r="Y256" s="442">
        <f>IF($H256="已改造",VLOOKUP($A256+1000,改造信息!$A$2:$AQ$1002,COLUMN(Y255)-4,0),VLOOKUP($A256,未改造信息!$A$2:$AQ$1002,COLUMN(Y255)-4,0))</f>
        <v>35</v>
      </c>
      <c r="Z256" s="442">
        <f>IF($H256="已改造",VLOOKUP($A256+1000,改造信息!$A$2:$AQ$1002,COLUMN(Z255)-4,0),VLOOKUP($A256,未改造信息!$A$2:$AQ$1002,COLUMN(Z255)-4,0))</f>
        <v>35.5</v>
      </c>
      <c r="AA256" s="442" t="str">
        <f>IF($H256="已改造",VLOOKUP($A256+1000,改造信息!$A$2:$AQ$1002,COLUMN(AA255)-4,0),VLOOKUP($A256,未改造信息!$A$2:$AQ$1002,COLUMN(AA255)-4,0))</f>
        <v>短</v>
      </c>
      <c r="AB256" s="442">
        <f>IF($H256="已改造",VLOOKUP($A256+1000,改造信息!$A$2:$AQ$1002,COLUMN(AB255)-4,0),VLOOKUP($A256,未改造信息!$A$2:$AQ$1002,COLUMN(AB255)-4,0))</f>
        <v>0</v>
      </c>
      <c r="AC256" s="442">
        <f>IF($H256="已改造",VLOOKUP($A256+1000,改造信息!$A$2:$AQ$1002,COLUMN(AC255)-4,0),VLOOKUP($A256,未改造信息!$A$2:$AQ$1002,COLUMN(AC255)-4,0))</f>
        <v>0</v>
      </c>
      <c r="AD256" s="442">
        <f>IF($H256="已改造",VLOOKUP($A256+1000,改造信息!$A$2:$AQ$1002,COLUMN(AD255)-4,0),VLOOKUP($A256,未改造信息!$A$2:$AQ$1002,COLUMN(AD255)-4,0))</f>
        <v>2</v>
      </c>
      <c r="AE256" s="446" t="str">
        <f>IF($H256="已改造",VLOOKUP($A256+1000,改造信息!$A$2:$AQ$1002,COLUMN(AE255)-4,0),VLOOKUP($A256,未改造信息!$A$2:$AQ$1002,COLUMN(AE255)-4,0))</f>
        <v>E国双联4.7英寸炮|改良型深弹投射器</v>
      </c>
      <c r="AF256" s="445" t="s">
        <v>92</v>
      </c>
      <c r="AG256" s="445" t="s">
        <v>92</v>
      </c>
      <c r="AH256" s="442">
        <f>IF($H256="已改造",VLOOKUP($A256+1000,改造信息!$A$2:$AQ$1002,COLUMN(AH255)-6,0),VLOOKUP($A256,未改造信息!$A$2:$AQ$1002,COLUMN(AH255)-6,0))</f>
        <v>10</v>
      </c>
      <c r="AI256" s="442">
        <f>IF($H256="已改造",VLOOKUP($A256+1000,改造信息!$A$2:$AQ$1002,COLUMN(AI255)-6,0),VLOOKUP($A256,未改造信息!$A$2:$AQ$1002,COLUMN(AI255)-6,0))</f>
        <v>25</v>
      </c>
      <c r="AJ256" s="442">
        <f>IF($H256="已改造",VLOOKUP($A256+1000,改造信息!$A$2:$AQ$1002,COLUMN(AJ255)-6,0),VLOOKUP($A256,未改造信息!$A$2:$AQ$1002,COLUMN(AJ255)-6,0))</f>
        <v>0.48</v>
      </c>
      <c r="AK256" s="442">
        <f>IF($H256="已改造",VLOOKUP($A256+1000,改造信息!$A$2:$AQ$1002,COLUMN(AK255)-6,0),VLOOKUP($A256,未改造信息!$A$2:$AQ$1002,COLUMN(AK255)-6,0))</f>
        <v>0.9</v>
      </c>
      <c r="AL256" s="442">
        <f>IF($H256="已改造",VLOOKUP($A256+1000,改造信息!$A$2:$AQ$1002,COLUMN(AL255)-6,0),VLOOKUP($A256,未改造信息!$A$2:$AQ$1002,COLUMN(AL255)-6,0))</f>
        <v>0.5</v>
      </c>
      <c r="AM256" s="445" t="s">
        <v>92</v>
      </c>
      <c r="AN256" s="445" t="s">
        <v>92</v>
      </c>
      <c r="AO256" s="442">
        <f>IF($H256="已改造",VLOOKUP($A256+1000,改造信息!$A$2:$AQ$1002,COLUMN(AO255)-8,0),VLOOKUP($A256,未改造信息!$A$2:$AQ$1002,COLUMN(AO255)-8,0))</f>
        <v>4</v>
      </c>
      <c r="AP256" s="442">
        <f>IF($H256="已改造",VLOOKUP($A256+1000,改造信息!$A$2:$AQ$1002,COLUMN(AP255)-8,0),VLOOKUP($A256,未改造信息!$A$2:$AQ$1002,COLUMN(AP255)-8,0))</f>
        <v>8</v>
      </c>
      <c r="AQ256" s="442">
        <f>IF($H256="已改造",VLOOKUP($A256+1000,改造信息!$A$2:$AQ$1002,COLUMN(AQ255)-8,0),VLOOKUP($A256,未改造信息!$A$2:$AQ$1002,COLUMN(AQ255)-8,0))</f>
        <v>6</v>
      </c>
      <c r="AR256" s="442">
        <f>IF($H256="已改造",VLOOKUP($A256+1000,改造信息!$A$2:$AQ$1002,COLUMN(AR255)-8,0),VLOOKUP($A256,未改造信息!$A$2:$AQ$1002,COLUMN(AR255)-8,0))</f>
        <v>0</v>
      </c>
      <c r="AS256" s="442">
        <f>IF($H256="已改造",VLOOKUP($A256+1000,改造信息!$A$2:$AQ$1002,COLUMN(AS255)-8,0),VLOOKUP($A256,未改造信息!$A$2:$AQ$1002,COLUMN(AS255)-8,0))</f>
        <v>0</v>
      </c>
      <c r="AT256" s="442">
        <f>IF($H256="已改造",VLOOKUP($A256+1000,改造信息!$A$2:$AQ$1002,COLUMN(AT255)-8,0),VLOOKUP($A256,未改造信息!$A$2:$AQ$1002,COLUMN(AT255)-8,0))</f>
        <v>12</v>
      </c>
      <c r="AU256" s="442">
        <f>IF($H256="已改造",VLOOKUP($A256+1000,改造信息!$A$2:$AQ$1002,COLUMN(AU255)-8,0),VLOOKUP($A256,未改造信息!$A$2:$AQ$1002,COLUMN(AU255)-8,0))</f>
        <v>7</v>
      </c>
      <c r="AV256" s="442">
        <f>IF($H256="已改造",VLOOKUP($A256+1000,改造信息!$A$2:$AQ$1002,COLUMN(AV255)-8,0),VLOOKUP($A256,未改造信息!$A$2:$AQ$1002,COLUMN(AV255)-8,0))</f>
        <v>0</v>
      </c>
      <c r="AW256" s="445" t="s">
        <v>92</v>
      </c>
      <c r="AX256" s="445" t="s">
        <v>92</v>
      </c>
      <c r="AY256" s="442">
        <f>IF($H256="已改造",VLOOKUP($A256+1000,改造信息!$A$2:$AQ$1002,COLUMN(AY255)-10,0),VLOOKUP($A256,未改造信息!$A$2:$AQ$1002,COLUMN(AY255)-10,0))</f>
        <v>0</v>
      </c>
      <c r="AZ256" s="442">
        <f>IF($H256="已改造",VLOOKUP($A256+1000,改造信息!$A$2:$AQ$1002,COLUMN(AZ255)-10,0),VLOOKUP($A256,未改造信息!$A$2:$AQ$1002,COLUMN(AZ255)-10,0))</f>
        <v>0</v>
      </c>
      <c r="BA256" s="445" t="s">
        <v>92</v>
      </c>
      <c r="BB256" s="445" t="s">
        <v>92</v>
      </c>
      <c r="BC256" s="442" t="str">
        <f>IF($H256="尚未改造",VLOOKUP($A256,未改造信息!$A$2:$AQ$1002,COLUMN(BC255)-12,0),"0")</f>
        <v>0</v>
      </c>
      <c r="BD256" s="442">
        <f>VLOOKUP($A256,未改造信息!$A$2:$BA$1002,COLUMN(BD255)-12,0)</f>
        <v>0</v>
      </c>
      <c r="BE256" s="442" t="s">
        <v>94</v>
      </c>
      <c r="BF256" s="445" t="s">
        <v>92</v>
      </c>
      <c r="BG256" s="445" t="s">
        <v>92</v>
      </c>
      <c r="BH256" s="442"/>
      <c r="BI256" s="442"/>
      <c r="BK256" s="442"/>
      <c r="BL256" s="442"/>
      <c r="BN256" s="442"/>
      <c r="BO256" s="442"/>
      <c r="BQ256" s="445" t="s">
        <v>92</v>
      </c>
      <c r="BR256" s="442"/>
      <c r="BS256" s="442"/>
      <c r="BT256" s="442"/>
      <c r="BU256" s="442"/>
      <c r="BV256" s="442"/>
    </row>
    <row r="257" spans="1:74">
      <c r="A257" s="442">
        <v>275</v>
      </c>
      <c r="B257" s="442" t="str">
        <f>IF($H257="已改造",VLOOKUP($A257+1000,改造信息!$A$2:$AQ$1002,COLUMN(B256),0),VLOOKUP($A257,未改造信息!$A$2:$AQ$1002,COLUMN(B256),0))</f>
        <v>U</v>
      </c>
      <c r="C257" s="442" t="str">
        <f>IF($H257="已改造",VLOOKUP($A257+1000,改造信息!$A$2:$AQ$1002,COLUMN(C256),0),VLOOKUP($A257,未改造信息!$A$2:$AQ$1002,COLUMN(C256),0))</f>
        <v>驱逐舰</v>
      </c>
      <c r="D257" s="442">
        <f>IF($H257="已改造",VLOOKUP($A257+1000,改造信息!$A$2:$AQ$1002,COLUMN(D256),0),VLOOKUP($A257,未改造信息!$A$2:$AQ$1002,COLUMN(D256),0))</f>
        <v>3</v>
      </c>
      <c r="E257" s="442" t="str">
        <f>IF($H257="已改造",VLOOKUP($A257+1000,改造信息!$A$2:$AQ$1002,COLUMN(E256),0),VLOOKUP($A257,未改造信息!$A$2:$AQ$1002,COLUMN(E256),0))</f>
        <v>康弗斯</v>
      </c>
      <c r="F257" s="442" t="str">
        <f>VLOOKUP(A257,未改造信息!$A$2:$F$1000,COLUMN(F256),0)</f>
        <v>未拥有</v>
      </c>
      <c r="H257" s="442" t="str">
        <f>IF(COUNTIF(改造信息!$A$2:$A$196,A257+1000),IF(VLOOKUP(A257+1000,改造信息!$A$2:$F$502,6,0)="已拥有","已改造","尚未改造"),"未开放改造")</f>
        <v>尚未改造</v>
      </c>
      <c r="I257" s="442" t="str">
        <f t="shared" si="3"/>
        <v>E3~E4 可建造</v>
      </c>
      <c r="J257" s="445" t="s">
        <v>92</v>
      </c>
      <c r="K257" s="442" t="str">
        <f>IF($H257="已改造",VLOOKUP($A257+1000,改造信息!$A$2:$AQ$1002,COLUMN(K256)-4,0),VLOOKUP($A257,未改造信息!$A$2:$AQ$1002,COLUMN(K256)-4,0))</f>
        <v>护卫舰</v>
      </c>
      <c r="L257" s="442" t="str">
        <f>IF($H257="已改造",VLOOKUP($A257+1000,改造信息!$A$2:$AQ$1002,COLUMN(L256)-4,0),VLOOKUP($A257,未改造信息!$A$2:$AQ$1002,COLUMN(L256)-4,0))</f>
        <v>小型舰</v>
      </c>
      <c r="M257" s="442">
        <f>IF($H257="已改造",VLOOKUP($A257+1000,改造信息!$A$2:$AQ$1002,COLUMN(M256)-4,0),VLOOKUP($A257,未改造信息!$A$2:$AQ$1002,COLUMN(M256)-4,0))</f>
        <v>1</v>
      </c>
      <c r="N257" s="442">
        <f>IF($H257="已改造",VLOOKUP($A257+1000,改造信息!$A$2:$AQ$1002,COLUMN(N256)-4,0),VLOOKUP($A257,未改造信息!$A$2:$AQ$1002,COLUMN(N256)-4,0))</f>
        <v>2</v>
      </c>
      <c r="O257" s="442">
        <f>IF($H257="已改造",VLOOKUP($A257+1000,改造信息!$A$2:$AQ$1002,COLUMN(O256)-4,0),VLOOKUP($A257,未改造信息!$A$2:$AQ$1002,COLUMN(O256)-4,0))</f>
        <v>17</v>
      </c>
      <c r="P257" s="442">
        <f>IF($H257="已改造",VLOOKUP($A257+1000,改造信息!$A$2:$AQ$1002,COLUMN(P256)-4,0),VLOOKUP($A257,未改造信息!$A$2:$AQ$1002,COLUMN(P256)-4,0))</f>
        <v>-1</v>
      </c>
      <c r="Q257" s="442">
        <f>IF($H257="已改造",VLOOKUP($A257+1000,改造信息!$A$2:$AQ$1002,COLUMN(Q256)-4,0),VLOOKUP($A257,未改造信息!$A$2:$AQ$1002,COLUMN(Q256)-4,0))</f>
        <v>28</v>
      </c>
      <c r="R257" s="442">
        <f>IF($H257="已改造",VLOOKUP($A257+1000,改造信息!$A$2:$AQ$1002,COLUMN(R256)-4,0),VLOOKUP($A257,未改造信息!$A$2:$AQ$1002,COLUMN(R256)-4,0))</f>
        <v>22</v>
      </c>
      <c r="S257" s="442">
        <f>IF($H257="已改造",VLOOKUP($A257+1000,改造信息!$A$2:$AQ$1002,COLUMN(S256)-4,0),VLOOKUP($A257,未改造信息!$A$2:$AQ$1002,COLUMN(S256)-4,0))</f>
        <v>70</v>
      </c>
      <c r="T257" s="442">
        <f>IF($H257="已改造",VLOOKUP($A257+1000,改造信息!$A$2:$AQ$1002,COLUMN(T256)-4,0),VLOOKUP($A257,未改造信息!$A$2:$AQ$1002,COLUMN(T256)-4,0))</f>
        <v>54</v>
      </c>
      <c r="U257" s="442">
        <f>IF($H257="已改造",VLOOKUP($A257+1000,改造信息!$A$2:$AQ$1002,COLUMN(U256)-4,0),VLOOKUP($A257,未改造信息!$A$2:$AQ$1002,COLUMN(U256)-4,0))</f>
        <v>58</v>
      </c>
      <c r="V257" s="442">
        <f>IF($H257="已改造",VLOOKUP($A257+1000,改造信息!$A$2:$AQ$1002,COLUMN(V256)-4,0),VLOOKUP($A257,未改造信息!$A$2:$AQ$1002,COLUMN(V256)-4,0))</f>
        <v>17</v>
      </c>
      <c r="W257" s="442">
        <f>IF($H257="已改造",VLOOKUP($A257+1000,改造信息!$A$2:$AQ$1002,COLUMN(W256)-4,0),VLOOKUP($A257,未改造信息!$A$2:$AQ$1002,COLUMN(W256)-4,0))</f>
        <v>81</v>
      </c>
      <c r="X257" s="442">
        <f>IF($H257="已改造",VLOOKUP($A257+1000,改造信息!$A$2:$AQ$1002,COLUMN(X256)-4,0),VLOOKUP($A257,未改造信息!$A$2:$AQ$1002,COLUMN(X256)-4,0))</f>
        <v>87</v>
      </c>
      <c r="Y257" s="442">
        <f>IF($H257="已改造",VLOOKUP($A257+1000,改造信息!$A$2:$AQ$1002,COLUMN(Y256)-4,0),VLOOKUP($A257,未改造信息!$A$2:$AQ$1002,COLUMN(Y256)-4,0))</f>
        <v>22</v>
      </c>
      <c r="Z257" s="442">
        <f>IF($H257="已改造",VLOOKUP($A257+1000,改造信息!$A$2:$AQ$1002,COLUMN(Z256)-4,0),VLOOKUP($A257,未改造信息!$A$2:$AQ$1002,COLUMN(Z256)-4,0))</f>
        <v>37</v>
      </c>
      <c r="AA257" s="442" t="str">
        <f>IF($H257="已改造",VLOOKUP($A257+1000,改造信息!$A$2:$AQ$1002,COLUMN(AA256)-4,0),VLOOKUP($A257,未改造信息!$A$2:$AQ$1002,COLUMN(AA256)-4,0))</f>
        <v>短</v>
      </c>
      <c r="AB257" s="442">
        <f>IF($H257="已改造",VLOOKUP($A257+1000,改造信息!$A$2:$AQ$1002,COLUMN(AB256)-4,0),VLOOKUP($A257,未改造信息!$A$2:$AQ$1002,COLUMN(AB256)-4,0))</f>
        <v>0</v>
      </c>
      <c r="AC257" s="442">
        <f>IF($H257="已改造",VLOOKUP($A257+1000,改造信息!$A$2:$AQ$1002,COLUMN(AC256)-4,0),VLOOKUP($A257,未改造信息!$A$2:$AQ$1002,COLUMN(AC256)-4,0))</f>
        <v>0</v>
      </c>
      <c r="AD257" s="442">
        <f>IF($H257="已改造",VLOOKUP($A257+1000,改造信息!$A$2:$AQ$1002,COLUMN(AD256)-4,0),VLOOKUP($A257,未改造信息!$A$2:$AQ$1002,COLUMN(AD256)-4,0))</f>
        <v>2</v>
      </c>
      <c r="AE257" s="446" t="str">
        <f>IF($H257="已改造",VLOOKUP($A257+1000,改造信息!$A$2:$AQ$1002,COLUMN(AE256)-4,0),VLOOKUP($A257,未改造信息!$A$2:$AQ$1002,COLUMN(AE256)-4,0))</f>
        <v>U国单装5英寸炮|五联533毫米鱼雷</v>
      </c>
      <c r="AF257" s="445" t="s">
        <v>92</v>
      </c>
      <c r="AG257" s="445" t="s">
        <v>92</v>
      </c>
      <c r="AH257" s="442">
        <f>IF($H257="已改造",VLOOKUP($A257+1000,改造信息!$A$2:$AQ$1002,COLUMN(AH256)-6,0),VLOOKUP($A257,未改造信息!$A$2:$AQ$1002,COLUMN(AH256)-6,0))</f>
        <v>15</v>
      </c>
      <c r="AI257" s="442">
        <f>IF($H257="已改造",VLOOKUP($A257+1000,改造信息!$A$2:$AQ$1002,COLUMN(AI256)-6,0),VLOOKUP($A257,未改造信息!$A$2:$AQ$1002,COLUMN(AI256)-6,0))</f>
        <v>25</v>
      </c>
      <c r="AJ257" s="442">
        <f>IF($H257="已改造",VLOOKUP($A257+1000,改造信息!$A$2:$AQ$1002,COLUMN(AJ256)-6,0),VLOOKUP($A257,未改造信息!$A$2:$AQ$1002,COLUMN(AJ256)-6,0))</f>
        <v>0.48</v>
      </c>
      <c r="AK257" s="442">
        <f>IF($H257="已改造",VLOOKUP($A257+1000,改造信息!$A$2:$AQ$1002,COLUMN(AK256)-6,0),VLOOKUP($A257,未改造信息!$A$2:$AQ$1002,COLUMN(AK256)-6,0))</f>
        <v>0.9</v>
      </c>
      <c r="AL257" s="442">
        <f>IF($H257="已改造",VLOOKUP($A257+1000,改造信息!$A$2:$AQ$1002,COLUMN(AL256)-6,0),VLOOKUP($A257,未改造信息!$A$2:$AQ$1002,COLUMN(AL256)-6,0))</f>
        <v>0.4</v>
      </c>
      <c r="AM257" s="445" t="s">
        <v>92</v>
      </c>
      <c r="AN257" s="445" t="s">
        <v>92</v>
      </c>
      <c r="AO257" s="442">
        <f>IF($H257="已改造",VLOOKUP($A257+1000,改造信息!$A$2:$AQ$1002,COLUMN(AO256)-8,0),VLOOKUP($A257,未改造信息!$A$2:$AQ$1002,COLUMN(AO256)-8,0))</f>
        <v>4</v>
      </c>
      <c r="AP257" s="442">
        <f>IF($H257="已改造",VLOOKUP($A257+1000,改造信息!$A$2:$AQ$1002,COLUMN(AP256)-8,0),VLOOKUP($A257,未改造信息!$A$2:$AQ$1002,COLUMN(AP256)-8,0))</f>
        <v>8</v>
      </c>
      <c r="AQ257" s="442">
        <f>IF($H257="已改造",VLOOKUP($A257+1000,改造信息!$A$2:$AQ$1002,COLUMN(AQ256)-8,0),VLOOKUP($A257,未改造信息!$A$2:$AQ$1002,COLUMN(AQ256)-8,0))</f>
        <v>6</v>
      </c>
      <c r="AR257" s="442">
        <f>IF($H257="已改造",VLOOKUP($A257+1000,改造信息!$A$2:$AQ$1002,COLUMN(AR256)-8,0),VLOOKUP($A257,未改造信息!$A$2:$AQ$1002,COLUMN(AR256)-8,0))</f>
        <v>0</v>
      </c>
      <c r="AS257" s="442">
        <f>IF($H257="已改造",VLOOKUP($A257+1000,改造信息!$A$2:$AQ$1002,COLUMN(AS256)-8,0),VLOOKUP($A257,未改造信息!$A$2:$AQ$1002,COLUMN(AS256)-8,0))</f>
        <v>0</v>
      </c>
      <c r="AT257" s="442">
        <f>IF($H257="已改造",VLOOKUP($A257+1000,改造信息!$A$2:$AQ$1002,COLUMN(AT256)-8,0),VLOOKUP($A257,未改造信息!$A$2:$AQ$1002,COLUMN(AT256)-8,0))</f>
        <v>20</v>
      </c>
      <c r="AU257" s="442">
        <f>IF($H257="已改造",VLOOKUP($A257+1000,改造信息!$A$2:$AQ$1002,COLUMN(AU256)-8,0),VLOOKUP($A257,未改造信息!$A$2:$AQ$1002,COLUMN(AU256)-8,0))</f>
        <v>7</v>
      </c>
      <c r="AV257" s="442">
        <f>IF($H257="已改造",VLOOKUP($A257+1000,改造信息!$A$2:$AQ$1002,COLUMN(AV256)-8,0),VLOOKUP($A257,未改造信息!$A$2:$AQ$1002,COLUMN(AV256)-8,0))</f>
        <v>5</v>
      </c>
      <c r="AW257" s="445" t="s">
        <v>92</v>
      </c>
      <c r="AX257" s="445" t="s">
        <v>92</v>
      </c>
      <c r="AY257" s="442">
        <f>IF($H257="已改造",VLOOKUP($A257+1000,改造信息!$A$2:$AQ$1002,COLUMN(AY256)-10,0),VLOOKUP($A257,未改造信息!$A$2:$AQ$1002,COLUMN(AY256)-10,0))</f>
        <v>0</v>
      </c>
      <c r="AZ257" s="442">
        <f>IF($H257="已改造",VLOOKUP($A257+1000,改造信息!$A$2:$AQ$1002,COLUMN(AZ256)-10,0),VLOOKUP($A257,未改造信息!$A$2:$AQ$1002,COLUMN(AZ256)-10,0))</f>
        <v>0</v>
      </c>
      <c r="BA257" s="445" t="s">
        <v>92</v>
      </c>
      <c r="BB257" s="445" t="s">
        <v>92</v>
      </c>
      <c r="BC257" s="442" t="str">
        <f>IF($H257="尚未改造",VLOOKUP($A257,未改造信息!$A$2:$AQ$1002,COLUMN(BC256)-12,0),"0")</f>
        <v>等级65|驱逐核心10|油500|弹500|钢500|铝100</v>
      </c>
      <c r="BD257" s="450">
        <f>VLOOKUP($A257,未改造信息!$A$2:$BA$1002,COLUMN(BD256)-12,0)</f>
        <v>0.0145833333333333</v>
      </c>
      <c r="BE257" s="442" t="s">
        <v>107</v>
      </c>
      <c r="BF257" s="445" t="s">
        <v>92</v>
      </c>
      <c r="BG257" s="445" t="s">
        <v>92</v>
      </c>
      <c r="BH257" s="442"/>
      <c r="BI257" s="450"/>
      <c r="BK257" s="442"/>
      <c r="BL257" s="450"/>
      <c r="BN257" s="442"/>
      <c r="BO257" s="450"/>
      <c r="BQ257" s="445" t="s">
        <v>92</v>
      </c>
      <c r="BR257" s="442"/>
      <c r="BS257" s="442"/>
      <c r="BT257" s="442"/>
      <c r="BU257" s="442"/>
      <c r="BV257" s="442"/>
    </row>
    <row r="258" spans="1:74">
      <c r="A258" s="442">
        <v>276</v>
      </c>
      <c r="B258" s="442" t="str">
        <f>IF($H258="已改造",VLOOKUP($A258+1000,改造信息!$A$2:$AQ$1002,COLUMN(B257),0),VLOOKUP($A258,未改造信息!$A$2:$AQ$1002,COLUMN(B257),0))</f>
        <v>U</v>
      </c>
      <c r="C258" s="442" t="str">
        <f>IF($H258="已改造",VLOOKUP($A258+1000,改造信息!$A$2:$AQ$1002,COLUMN(C257),0),VLOOKUP($A258,未改造信息!$A$2:$AQ$1002,COLUMN(C257),0))</f>
        <v>驱逐舰</v>
      </c>
      <c r="D258" s="442">
        <f>IF($H258="已改造",VLOOKUP($A258+1000,改造信息!$A$2:$AQ$1002,COLUMN(D257),0),VLOOKUP($A258,未改造信息!$A$2:$AQ$1002,COLUMN(D257),0))</f>
        <v>3</v>
      </c>
      <c r="E258" s="442" t="str">
        <f>IF($H258="已改造",VLOOKUP($A258+1000,改造信息!$A$2:$AQ$1002,COLUMN(E257),0),VLOOKUP($A258,未改造信息!$A$2:$AQ$1002,COLUMN(E257),0))</f>
        <v>戴森</v>
      </c>
      <c r="F258" s="442" t="str">
        <f>VLOOKUP(A258,未改造信息!$A$2:$F$1000,COLUMN(F257),0)</f>
        <v>未拥有</v>
      </c>
      <c r="H258" s="442" t="str">
        <f>IF(COUNTIF(改造信息!$A$2:$A$196,A258+1000),IF(VLOOKUP(A258+1000,改造信息!$A$2:$F$502,6,0)="已拥有","已改造","尚未改造"),"未开放改造")</f>
        <v>未开放改造</v>
      </c>
      <c r="I258" s="442" t="str">
        <f t="shared" si="3"/>
        <v>E3~E4 可建造</v>
      </c>
      <c r="J258" s="445" t="s">
        <v>92</v>
      </c>
      <c r="K258" s="442" t="str">
        <f>IF($H258="已改造",VLOOKUP($A258+1000,改造信息!$A$2:$AQ$1002,COLUMN(K257)-4,0),VLOOKUP($A258,未改造信息!$A$2:$AQ$1002,COLUMN(K257)-4,0))</f>
        <v>护卫舰</v>
      </c>
      <c r="L258" s="442" t="str">
        <f>IF($H258="已改造",VLOOKUP($A258+1000,改造信息!$A$2:$AQ$1002,COLUMN(L257)-4,0),VLOOKUP($A258,未改造信息!$A$2:$AQ$1002,COLUMN(L257)-4,0))</f>
        <v>小型舰</v>
      </c>
      <c r="M258" s="442">
        <f>IF($H258="已改造",VLOOKUP($A258+1000,改造信息!$A$2:$AQ$1002,COLUMN(M257)-4,0),VLOOKUP($A258,未改造信息!$A$2:$AQ$1002,COLUMN(M257)-4,0))</f>
        <v>1</v>
      </c>
      <c r="N258" s="442">
        <f>IF($H258="已改造",VLOOKUP($A258+1000,改造信息!$A$2:$AQ$1002,COLUMN(N257)-4,0),VLOOKUP($A258,未改造信息!$A$2:$AQ$1002,COLUMN(N257)-4,0))</f>
        <v>2</v>
      </c>
      <c r="O258" s="442">
        <f>IF($H258="已改造",VLOOKUP($A258+1000,改造信息!$A$2:$AQ$1002,COLUMN(O257)-4,0),VLOOKUP($A258,未改造信息!$A$2:$AQ$1002,COLUMN(O257)-4,0))</f>
        <v>17</v>
      </c>
      <c r="P258" s="442">
        <f>IF($H258="已改造",VLOOKUP($A258+1000,改造信息!$A$2:$AQ$1002,COLUMN(P257)-4,0),VLOOKUP($A258,未改造信息!$A$2:$AQ$1002,COLUMN(P257)-4,0))</f>
        <v>-1</v>
      </c>
      <c r="Q258" s="442">
        <f>IF($H258="已改造",VLOOKUP($A258+1000,改造信息!$A$2:$AQ$1002,COLUMN(Q257)-4,0),VLOOKUP($A258,未改造信息!$A$2:$AQ$1002,COLUMN(Q257)-4,0))</f>
        <v>28</v>
      </c>
      <c r="R258" s="442">
        <f>IF($H258="已改造",VLOOKUP($A258+1000,改造信息!$A$2:$AQ$1002,COLUMN(R257)-4,0),VLOOKUP($A258,未改造信息!$A$2:$AQ$1002,COLUMN(R257)-4,0))</f>
        <v>22</v>
      </c>
      <c r="S258" s="442">
        <f>IF($H258="已改造",VLOOKUP($A258+1000,改造信息!$A$2:$AQ$1002,COLUMN(S257)-4,0),VLOOKUP($A258,未改造信息!$A$2:$AQ$1002,COLUMN(S257)-4,0))</f>
        <v>70</v>
      </c>
      <c r="T258" s="442">
        <f>IF($H258="已改造",VLOOKUP($A258+1000,改造信息!$A$2:$AQ$1002,COLUMN(T257)-4,0),VLOOKUP($A258,未改造信息!$A$2:$AQ$1002,COLUMN(T257)-4,0))</f>
        <v>54</v>
      </c>
      <c r="U258" s="442">
        <f>IF($H258="已改造",VLOOKUP($A258+1000,改造信息!$A$2:$AQ$1002,COLUMN(U257)-4,0),VLOOKUP($A258,未改造信息!$A$2:$AQ$1002,COLUMN(U257)-4,0))</f>
        <v>58</v>
      </c>
      <c r="V258" s="442">
        <f>IF($H258="已改造",VLOOKUP($A258+1000,改造信息!$A$2:$AQ$1002,COLUMN(V257)-4,0),VLOOKUP($A258,未改造信息!$A$2:$AQ$1002,COLUMN(V257)-4,0))</f>
        <v>17</v>
      </c>
      <c r="W258" s="442">
        <f>IF($H258="已改造",VLOOKUP($A258+1000,改造信息!$A$2:$AQ$1002,COLUMN(W257)-4,0),VLOOKUP($A258,未改造信息!$A$2:$AQ$1002,COLUMN(W257)-4,0))</f>
        <v>81</v>
      </c>
      <c r="X258" s="442">
        <f>IF($H258="已改造",VLOOKUP($A258+1000,改造信息!$A$2:$AQ$1002,COLUMN(X257)-4,0),VLOOKUP($A258,未改造信息!$A$2:$AQ$1002,COLUMN(X257)-4,0))</f>
        <v>87</v>
      </c>
      <c r="Y258" s="442">
        <f>IF($H258="已改造",VLOOKUP($A258+1000,改造信息!$A$2:$AQ$1002,COLUMN(Y257)-4,0),VLOOKUP($A258,未改造信息!$A$2:$AQ$1002,COLUMN(Y257)-4,0))</f>
        <v>22</v>
      </c>
      <c r="Z258" s="442">
        <f>IF($H258="已改造",VLOOKUP($A258+1000,改造信息!$A$2:$AQ$1002,COLUMN(Z257)-4,0),VLOOKUP($A258,未改造信息!$A$2:$AQ$1002,COLUMN(Z257)-4,0))</f>
        <v>37</v>
      </c>
      <c r="AA258" s="442" t="str">
        <f>IF($H258="已改造",VLOOKUP($A258+1000,改造信息!$A$2:$AQ$1002,COLUMN(AA257)-4,0),VLOOKUP($A258,未改造信息!$A$2:$AQ$1002,COLUMN(AA257)-4,0))</f>
        <v>短</v>
      </c>
      <c r="AB258" s="442">
        <f>IF($H258="已改造",VLOOKUP($A258+1000,改造信息!$A$2:$AQ$1002,COLUMN(AB257)-4,0),VLOOKUP($A258,未改造信息!$A$2:$AQ$1002,COLUMN(AB257)-4,0))</f>
        <v>0</v>
      </c>
      <c r="AC258" s="442">
        <f>IF($H258="已改造",VLOOKUP($A258+1000,改造信息!$A$2:$AQ$1002,COLUMN(AC257)-4,0),VLOOKUP($A258,未改造信息!$A$2:$AQ$1002,COLUMN(AC257)-4,0))</f>
        <v>0</v>
      </c>
      <c r="AD258" s="442">
        <f>IF($H258="已改造",VLOOKUP($A258+1000,改造信息!$A$2:$AQ$1002,COLUMN(AD257)-4,0),VLOOKUP($A258,未改造信息!$A$2:$AQ$1002,COLUMN(AD257)-4,0))</f>
        <v>2</v>
      </c>
      <c r="AE258" s="446" t="str">
        <f>IF($H258="已改造",VLOOKUP($A258+1000,改造信息!$A$2:$AQ$1002,COLUMN(AE257)-4,0),VLOOKUP($A258,未改造信息!$A$2:$AQ$1002,COLUMN(AE257)-4,0))</f>
        <v>U国单装5英寸炮|五联533毫米鱼雷</v>
      </c>
      <c r="AF258" s="445" t="s">
        <v>92</v>
      </c>
      <c r="AG258" s="445" t="s">
        <v>92</v>
      </c>
      <c r="AH258" s="442">
        <f>IF($H258="已改造",VLOOKUP($A258+1000,改造信息!$A$2:$AQ$1002,COLUMN(AH257)-6,0),VLOOKUP($A258,未改造信息!$A$2:$AQ$1002,COLUMN(AH257)-6,0))</f>
        <v>15</v>
      </c>
      <c r="AI258" s="442">
        <f>IF($H258="已改造",VLOOKUP($A258+1000,改造信息!$A$2:$AQ$1002,COLUMN(AI257)-6,0),VLOOKUP($A258,未改造信息!$A$2:$AQ$1002,COLUMN(AI257)-6,0))</f>
        <v>25</v>
      </c>
      <c r="AJ258" s="442">
        <f>IF($H258="已改造",VLOOKUP($A258+1000,改造信息!$A$2:$AQ$1002,COLUMN(AJ257)-6,0),VLOOKUP($A258,未改造信息!$A$2:$AQ$1002,COLUMN(AJ257)-6,0))</f>
        <v>0.48</v>
      </c>
      <c r="AK258" s="442">
        <f>IF($H258="已改造",VLOOKUP($A258+1000,改造信息!$A$2:$AQ$1002,COLUMN(AK257)-6,0),VLOOKUP($A258,未改造信息!$A$2:$AQ$1002,COLUMN(AK257)-6,0))</f>
        <v>0.9</v>
      </c>
      <c r="AL258" s="442">
        <f>IF($H258="已改造",VLOOKUP($A258+1000,改造信息!$A$2:$AQ$1002,COLUMN(AL257)-6,0),VLOOKUP($A258,未改造信息!$A$2:$AQ$1002,COLUMN(AL257)-6,0))</f>
        <v>0.4</v>
      </c>
      <c r="AM258" s="445" t="s">
        <v>92</v>
      </c>
      <c r="AN258" s="445" t="s">
        <v>92</v>
      </c>
      <c r="AO258" s="442">
        <f>IF($H258="已改造",VLOOKUP($A258+1000,改造信息!$A$2:$AQ$1002,COLUMN(AO257)-8,0),VLOOKUP($A258,未改造信息!$A$2:$AQ$1002,COLUMN(AO257)-8,0))</f>
        <v>4</v>
      </c>
      <c r="AP258" s="442">
        <f>IF($H258="已改造",VLOOKUP($A258+1000,改造信息!$A$2:$AQ$1002,COLUMN(AP257)-8,0),VLOOKUP($A258,未改造信息!$A$2:$AQ$1002,COLUMN(AP257)-8,0))</f>
        <v>8</v>
      </c>
      <c r="AQ258" s="442">
        <f>IF($H258="已改造",VLOOKUP($A258+1000,改造信息!$A$2:$AQ$1002,COLUMN(AQ257)-8,0),VLOOKUP($A258,未改造信息!$A$2:$AQ$1002,COLUMN(AQ257)-8,0))</f>
        <v>6</v>
      </c>
      <c r="AR258" s="442">
        <f>IF($H258="已改造",VLOOKUP($A258+1000,改造信息!$A$2:$AQ$1002,COLUMN(AR257)-8,0),VLOOKUP($A258,未改造信息!$A$2:$AQ$1002,COLUMN(AR257)-8,0))</f>
        <v>0</v>
      </c>
      <c r="AS258" s="442">
        <f>IF($H258="已改造",VLOOKUP($A258+1000,改造信息!$A$2:$AQ$1002,COLUMN(AS257)-8,0),VLOOKUP($A258,未改造信息!$A$2:$AQ$1002,COLUMN(AS257)-8,0))</f>
        <v>0</v>
      </c>
      <c r="AT258" s="442">
        <f>IF($H258="已改造",VLOOKUP($A258+1000,改造信息!$A$2:$AQ$1002,COLUMN(AT257)-8,0),VLOOKUP($A258,未改造信息!$A$2:$AQ$1002,COLUMN(AT257)-8,0))</f>
        <v>20</v>
      </c>
      <c r="AU258" s="442">
        <f>IF($H258="已改造",VLOOKUP($A258+1000,改造信息!$A$2:$AQ$1002,COLUMN(AU257)-8,0),VLOOKUP($A258,未改造信息!$A$2:$AQ$1002,COLUMN(AU257)-8,0))</f>
        <v>7</v>
      </c>
      <c r="AV258" s="442">
        <f>IF($H258="已改造",VLOOKUP($A258+1000,改造信息!$A$2:$AQ$1002,COLUMN(AV257)-8,0),VLOOKUP($A258,未改造信息!$A$2:$AQ$1002,COLUMN(AV257)-8,0))</f>
        <v>5</v>
      </c>
      <c r="AW258" s="445" t="s">
        <v>92</v>
      </c>
      <c r="AX258" s="445" t="s">
        <v>92</v>
      </c>
      <c r="AY258" s="442">
        <f>IF($H258="已改造",VLOOKUP($A258+1000,改造信息!$A$2:$AQ$1002,COLUMN(AY257)-10,0),VLOOKUP($A258,未改造信息!$A$2:$AQ$1002,COLUMN(AY257)-10,0))</f>
        <v>0</v>
      </c>
      <c r="AZ258" s="442">
        <f>IF($H258="已改造",VLOOKUP($A258+1000,改造信息!$A$2:$AQ$1002,COLUMN(AZ257)-10,0),VLOOKUP($A258,未改造信息!$A$2:$AQ$1002,COLUMN(AZ257)-10,0))</f>
        <v>0</v>
      </c>
      <c r="BA258" s="445" t="s">
        <v>92</v>
      </c>
      <c r="BB258" s="445" t="s">
        <v>92</v>
      </c>
      <c r="BC258" s="442" t="str">
        <f>IF($H258="尚未改造",VLOOKUP($A258,未改造信息!$A$2:$AQ$1002,COLUMN(BC257)-12,0),"0")</f>
        <v>0</v>
      </c>
      <c r="BD258" s="450">
        <f>VLOOKUP($A258,未改造信息!$A$2:$BA$1002,COLUMN(BD257)-12,0)</f>
        <v>0.0145833333333333</v>
      </c>
      <c r="BE258" s="442" t="s">
        <v>107</v>
      </c>
      <c r="BF258" s="445" t="s">
        <v>92</v>
      </c>
      <c r="BG258" s="445" t="s">
        <v>92</v>
      </c>
      <c r="BH258" s="442"/>
      <c r="BI258" s="450"/>
      <c r="BK258" s="442"/>
      <c r="BL258" s="450"/>
      <c r="BN258" s="442"/>
      <c r="BO258" s="450"/>
      <c r="BQ258" s="445" t="s">
        <v>92</v>
      </c>
      <c r="BR258" s="442"/>
      <c r="BS258" s="442"/>
      <c r="BT258" s="442"/>
      <c r="BU258" s="442"/>
      <c r="BV258" s="442"/>
    </row>
    <row r="259" spans="1:74">
      <c r="A259" s="442">
        <v>277</v>
      </c>
      <c r="B259" s="442" t="str">
        <f>IF($H259="已改造",VLOOKUP($A259+1000,改造信息!$A$2:$AQ$1002,COLUMN(B258),0),VLOOKUP($A259,未改造信息!$A$2:$AQ$1002,COLUMN(B258),0))</f>
        <v>U</v>
      </c>
      <c r="C259" s="442" t="str">
        <f>IF($H259="已改造",VLOOKUP($A259+1000,改造信息!$A$2:$AQ$1002,COLUMN(C258),0),VLOOKUP($A259,未改造信息!$A$2:$AQ$1002,COLUMN(C258),0))</f>
        <v>驱逐舰</v>
      </c>
      <c r="D259" s="442">
        <f>IF($H259="已改造",VLOOKUP($A259+1000,改造信息!$A$2:$AQ$1002,COLUMN(D258),0),VLOOKUP($A259,未改造信息!$A$2:$AQ$1002,COLUMN(D258),0))</f>
        <v>3</v>
      </c>
      <c r="E259" s="442" t="str">
        <f>IF($H259="已改造",VLOOKUP($A259+1000,改造信息!$A$2:$AQ$1002,COLUMN(E258),0),VLOOKUP($A259,未改造信息!$A$2:$AQ$1002,COLUMN(E258),0))</f>
        <v>克拉克斯顿</v>
      </c>
      <c r="F259" s="442" t="str">
        <f>VLOOKUP(A259,未改造信息!$A$2:$F$1000,COLUMN(F258),0)</f>
        <v>未拥有</v>
      </c>
      <c r="H259" s="442" t="str">
        <f>IF(COUNTIF(改造信息!$A$2:$A$196,A259+1000),IF(VLOOKUP(A259+1000,改造信息!$A$2:$F$502,6,0)="已拥有","已改造","尚未改造"),"未开放改造")</f>
        <v>未开放改造</v>
      </c>
      <c r="I259" s="442" t="str">
        <f t="shared" si="3"/>
        <v>E3~E4 可建造</v>
      </c>
      <c r="J259" s="445" t="s">
        <v>92</v>
      </c>
      <c r="K259" s="442" t="str">
        <f>IF($H259="已改造",VLOOKUP($A259+1000,改造信息!$A$2:$AQ$1002,COLUMN(K258)-4,0),VLOOKUP($A259,未改造信息!$A$2:$AQ$1002,COLUMN(K258)-4,0))</f>
        <v>护卫舰</v>
      </c>
      <c r="L259" s="442" t="str">
        <f>IF($H259="已改造",VLOOKUP($A259+1000,改造信息!$A$2:$AQ$1002,COLUMN(L258)-4,0),VLOOKUP($A259,未改造信息!$A$2:$AQ$1002,COLUMN(L258)-4,0))</f>
        <v>小型舰</v>
      </c>
      <c r="M259" s="442">
        <f>IF($H259="已改造",VLOOKUP($A259+1000,改造信息!$A$2:$AQ$1002,COLUMN(M258)-4,0),VLOOKUP($A259,未改造信息!$A$2:$AQ$1002,COLUMN(M258)-4,0))</f>
        <v>1</v>
      </c>
      <c r="N259" s="442">
        <f>IF($H259="已改造",VLOOKUP($A259+1000,改造信息!$A$2:$AQ$1002,COLUMN(N258)-4,0),VLOOKUP($A259,未改造信息!$A$2:$AQ$1002,COLUMN(N258)-4,0))</f>
        <v>2</v>
      </c>
      <c r="O259" s="442">
        <f>IF($H259="已改造",VLOOKUP($A259+1000,改造信息!$A$2:$AQ$1002,COLUMN(O258)-4,0),VLOOKUP($A259,未改造信息!$A$2:$AQ$1002,COLUMN(O258)-4,0))</f>
        <v>17</v>
      </c>
      <c r="P259" s="442">
        <f>IF($H259="已改造",VLOOKUP($A259+1000,改造信息!$A$2:$AQ$1002,COLUMN(P258)-4,0),VLOOKUP($A259,未改造信息!$A$2:$AQ$1002,COLUMN(P258)-4,0))</f>
        <v>-1</v>
      </c>
      <c r="Q259" s="442">
        <f>IF($H259="已改造",VLOOKUP($A259+1000,改造信息!$A$2:$AQ$1002,COLUMN(Q258)-4,0),VLOOKUP($A259,未改造信息!$A$2:$AQ$1002,COLUMN(Q258)-4,0))</f>
        <v>28</v>
      </c>
      <c r="R259" s="442">
        <f>IF($H259="已改造",VLOOKUP($A259+1000,改造信息!$A$2:$AQ$1002,COLUMN(R258)-4,0),VLOOKUP($A259,未改造信息!$A$2:$AQ$1002,COLUMN(R258)-4,0))</f>
        <v>22</v>
      </c>
      <c r="S259" s="442">
        <f>IF($H259="已改造",VLOOKUP($A259+1000,改造信息!$A$2:$AQ$1002,COLUMN(S258)-4,0),VLOOKUP($A259,未改造信息!$A$2:$AQ$1002,COLUMN(S258)-4,0))</f>
        <v>70</v>
      </c>
      <c r="T259" s="442">
        <f>IF($H259="已改造",VLOOKUP($A259+1000,改造信息!$A$2:$AQ$1002,COLUMN(T258)-4,0),VLOOKUP($A259,未改造信息!$A$2:$AQ$1002,COLUMN(T258)-4,0))</f>
        <v>54</v>
      </c>
      <c r="U259" s="442">
        <f>IF($H259="已改造",VLOOKUP($A259+1000,改造信息!$A$2:$AQ$1002,COLUMN(U258)-4,0),VLOOKUP($A259,未改造信息!$A$2:$AQ$1002,COLUMN(U258)-4,0))</f>
        <v>58</v>
      </c>
      <c r="V259" s="442">
        <f>IF($H259="已改造",VLOOKUP($A259+1000,改造信息!$A$2:$AQ$1002,COLUMN(V258)-4,0),VLOOKUP($A259,未改造信息!$A$2:$AQ$1002,COLUMN(V258)-4,0))</f>
        <v>17</v>
      </c>
      <c r="W259" s="442">
        <f>IF($H259="已改造",VLOOKUP($A259+1000,改造信息!$A$2:$AQ$1002,COLUMN(W258)-4,0),VLOOKUP($A259,未改造信息!$A$2:$AQ$1002,COLUMN(W258)-4,0))</f>
        <v>81</v>
      </c>
      <c r="X259" s="442">
        <f>IF($H259="已改造",VLOOKUP($A259+1000,改造信息!$A$2:$AQ$1002,COLUMN(X258)-4,0),VLOOKUP($A259,未改造信息!$A$2:$AQ$1002,COLUMN(X258)-4,0))</f>
        <v>87</v>
      </c>
      <c r="Y259" s="442">
        <f>IF($H259="已改造",VLOOKUP($A259+1000,改造信息!$A$2:$AQ$1002,COLUMN(Y258)-4,0),VLOOKUP($A259,未改造信息!$A$2:$AQ$1002,COLUMN(Y258)-4,0))</f>
        <v>19</v>
      </c>
      <c r="Z259" s="442">
        <f>IF($H259="已改造",VLOOKUP($A259+1000,改造信息!$A$2:$AQ$1002,COLUMN(Z258)-4,0),VLOOKUP($A259,未改造信息!$A$2:$AQ$1002,COLUMN(Z258)-4,0))</f>
        <v>37</v>
      </c>
      <c r="AA259" s="442" t="str">
        <f>IF($H259="已改造",VLOOKUP($A259+1000,改造信息!$A$2:$AQ$1002,COLUMN(AA258)-4,0),VLOOKUP($A259,未改造信息!$A$2:$AQ$1002,COLUMN(AA258)-4,0))</f>
        <v>短</v>
      </c>
      <c r="AB259" s="442">
        <f>IF($H259="已改造",VLOOKUP($A259+1000,改造信息!$A$2:$AQ$1002,COLUMN(AB258)-4,0),VLOOKUP($A259,未改造信息!$A$2:$AQ$1002,COLUMN(AB258)-4,0))</f>
        <v>0</v>
      </c>
      <c r="AC259" s="442">
        <f>IF($H259="已改造",VLOOKUP($A259+1000,改造信息!$A$2:$AQ$1002,COLUMN(AC258)-4,0),VLOOKUP($A259,未改造信息!$A$2:$AQ$1002,COLUMN(AC258)-4,0))</f>
        <v>0</v>
      </c>
      <c r="AD259" s="442">
        <f>IF($H259="已改造",VLOOKUP($A259+1000,改造信息!$A$2:$AQ$1002,COLUMN(AD258)-4,0),VLOOKUP($A259,未改造信息!$A$2:$AQ$1002,COLUMN(AD258)-4,0))</f>
        <v>2</v>
      </c>
      <c r="AE259" s="446" t="str">
        <f>IF($H259="已改造",VLOOKUP($A259+1000,改造信息!$A$2:$AQ$1002,COLUMN(AE258)-4,0),VLOOKUP($A259,未改造信息!$A$2:$AQ$1002,COLUMN(AE258)-4,0))</f>
        <v>U国单装5英寸炮|五联533毫米鱼雷</v>
      </c>
      <c r="AF259" s="445" t="s">
        <v>92</v>
      </c>
      <c r="AG259" s="445" t="s">
        <v>92</v>
      </c>
      <c r="AH259" s="442">
        <f>IF($H259="已改造",VLOOKUP($A259+1000,改造信息!$A$2:$AQ$1002,COLUMN(AH258)-6,0),VLOOKUP($A259,未改造信息!$A$2:$AQ$1002,COLUMN(AH258)-6,0))</f>
        <v>15</v>
      </c>
      <c r="AI259" s="442">
        <f>IF($H259="已改造",VLOOKUP($A259+1000,改造信息!$A$2:$AQ$1002,COLUMN(AI258)-6,0),VLOOKUP($A259,未改造信息!$A$2:$AQ$1002,COLUMN(AI258)-6,0))</f>
        <v>25</v>
      </c>
      <c r="AJ259" s="442">
        <f>IF($H259="已改造",VLOOKUP($A259+1000,改造信息!$A$2:$AQ$1002,COLUMN(AJ258)-6,0),VLOOKUP($A259,未改造信息!$A$2:$AQ$1002,COLUMN(AJ258)-6,0))</f>
        <v>0.48</v>
      </c>
      <c r="AK259" s="442">
        <f>IF($H259="已改造",VLOOKUP($A259+1000,改造信息!$A$2:$AQ$1002,COLUMN(AK258)-6,0),VLOOKUP($A259,未改造信息!$A$2:$AQ$1002,COLUMN(AK258)-6,0))</f>
        <v>0.9</v>
      </c>
      <c r="AL259" s="442">
        <f>IF($H259="已改造",VLOOKUP($A259+1000,改造信息!$A$2:$AQ$1002,COLUMN(AL258)-6,0),VLOOKUP($A259,未改造信息!$A$2:$AQ$1002,COLUMN(AL258)-6,0))</f>
        <v>0.4</v>
      </c>
      <c r="AM259" s="445" t="s">
        <v>92</v>
      </c>
      <c r="AN259" s="445" t="s">
        <v>92</v>
      </c>
      <c r="AO259" s="442">
        <f>IF($H259="已改造",VLOOKUP($A259+1000,改造信息!$A$2:$AQ$1002,COLUMN(AO258)-8,0),VLOOKUP($A259,未改造信息!$A$2:$AQ$1002,COLUMN(AO258)-8,0))</f>
        <v>4</v>
      </c>
      <c r="AP259" s="442">
        <f>IF($H259="已改造",VLOOKUP($A259+1000,改造信息!$A$2:$AQ$1002,COLUMN(AP258)-8,0),VLOOKUP($A259,未改造信息!$A$2:$AQ$1002,COLUMN(AP258)-8,0))</f>
        <v>8</v>
      </c>
      <c r="AQ259" s="442">
        <f>IF($H259="已改造",VLOOKUP($A259+1000,改造信息!$A$2:$AQ$1002,COLUMN(AQ258)-8,0),VLOOKUP($A259,未改造信息!$A$2:$AQ$1002,COLUMN(AQ258)-8,0))</f>
        <v>6</v>
      </c>
      <c r="AR259" s="442">
        <f>IF($H259="已改造",VLOOKUP($A259+1000,改造信息!$A$2:$AQ$1002,COLUMN(AR258)-8,0),VLOOKUP($A259,未改造信息!$A$2:$AQ$1002,COLUMN(AR258)-8,0))</f>
        <v>0</v>
      </c>
      <c r="AS259" s="442">
        <f>IF($H259="已改造",VLOOKUP($A259+1000,改造信息!$A$2:$AQ$1002,COLUMN(AS258)-8,0),VLOOKUP($A259,未改造信息!$A$2:$AQ$1002,COLUMN(AS258)-8,0))</f>
        <v>0</v>
      </c>
      <c r="AT259" s="442">
        <f>IF($H259="已改造",VLOOKUP($A259+1000,改造信息!$A$2:$AQ$1002,COLUMN(AT258)-8,0),VLOOKUP($A259,未改造信息!$A$2:$AQ$1002,COLUMN(AT258)-8,0))</f>
        <v>20</v>
      </c>
      <c r="AU259" s="442">
        <f>IF($H259="已改造",VLOOKUP($A259+1000,改造信息!$A$2:$AQ$1002,COLUMN(AU258)-8,0),VLOOKUP($A259,未改造信息!$A$2:$AQ$1002,COLUMN(AU258)-8,0))</f>
        <v>7</v>
      </c>
      <c r="AV259" s="442">
        <f>IF($H259="已改造",VLOOKUP($A259+1000,改造信息!$A$2:$AQ$1002,COLUMN(AV258)-8,0),VLOOKUP($A259,未改造信息!$A$2:$AQ$1002,COLUMN(AV258)-8,0))</f>
        <v>5</v>
      </c>
      <c r="AW259" s="445" t="s">
        <v>92</v>
      </c>
      <c r="AX259" s="445" t="s">
        <v>92</v>
      </c>
      <c r="AY259" s="442">
        <f>IF($H259="已改造",VLOOKUP($A259+1000,改造信息!$A$2:$AQ$1002,COLUMN(AY258)-10,0),VLOOKUP($A259,未改造信息!$A$2:$AQ$1002,COLUMN(AY258)-10,0))</f>
        <v>0</v>
      </c>
      <c r="AZ259" s="442">
        <f>IF($H259="已改造",VLOOKUP($A259+1000,改造信息!$A$2:$AQ$1002,COLUMN(AZ258)-10,0),VLOOKUP($A259,未改造信息!$A$2:$AQ$1002,COLUMN(AZ258)-10,0))</f>
        <v>0</v>
      </c>
      <c r="BA259" s="445" t="s">
        <v>92</v>
      </c>
      <c r="BB259" s="445" t="s">
        <v>92</v>
      </c>
      <c r="BC259" s="442" t="str">
        <f>IF($H259="尚未改造",VLOOKUP($A259,未改造信息!$A$2:$AQ$1002,COLUMN(BC258)-12,0),"0")</f>
        <v>0</v>
      </c>
      <c r="BD259" s="450">
        <f>VLOOKUP($A259,未改造信息!$A$2:$BA$1002,COLUMN(BD258)-12,0)</f>
        <v>0.0145833333333333</v>
      </c>
      <c r="BE259" s="442" t="s">
        <v>107</v>
      </c>
      <c r="BF259" s="445" t="s">
        <v>92</v>
      </c>
      <c r="BG259" s="445" t="s">
        <v>92</v>
      </c>
      <c r="BH259" s="442"/>
      <c r="BI259" s="450"/>
      <c r="BK259" s="442"/>
      <c r="BL259" s="450"/>
      <c r="BN259" s="442"/>
      <c r="BO259" s="450"/>
      <c r="BQ259" s="445" t="s">
        <v>92</v>
      </c>
      <c r="BR259" s="442"/>
      <c r="BS259" s="442"/>
      <c r="BT259" s="442"/>
      <c r="BU259" s="442"/>
      <c r="BV259" s="442"/>
    </row>
    <row r="260" spans="1:74">
      <c r="A260" s="442">
        <v>278</v>
      </c>
      <c r="B260" s="442" t="str">
        <f>IF($H260="已改造",VLOOKUP($A260+1000,改造信息!$A$2:$AQ$1002,COLUMN(B259),0),VLOOKUP($A260,未改造信息!$A$2:$AQ$1002,COLUMN(B259),0))</f>
        <v>U</v>
      </c>
      <c r="C260" s="442" t="str">
        <f>IF($H260="已改造",VLOOKUP($A260+1000,改造信息!$A$2:$AQ$1002,COLUMN(C259),0),VLOOKUP($A260,未改造信息!$A$2:$AQ$1002,COLUMN(C259),0))</f>
        <v>驱逐舰</v>
      </c>
      <c r="D260" s="442">
        <f>IF($H260="已改造",VLOOKUP($A260+1000,改造信息!$A$2:$AQ$1002,COLUMN(D259),0),VLOOKUP($A260,未改造信息!$A$2:$AQ$1002,COLUMN(D259),0))</f>
        <v>3</v>
      </c>
      <c r="E260" s="442" t="str">
        <f>IF($H260="已改造",VLOOKUP($A260+1000,改造信息!$A$2:$AQ$1002,COLUMN(E259),0),VLOOKUP($A260,未改造信息!$A$2:$AQ$1002,COLUMN(E259),0))</f>
        <v>霍埃尔</v>
      </c>
      <c r="F260" s="442" t="str">
        <f>VLOOKUP(A260,未改造信息!$A$2:$F$1000,COLUMN(F259),0)</f>
        <v>未拥有</v>
      </c>
      <c r="H260" s="442" t="str">
        <f>IF(COUNTIF(改造信息!$A$2:$A$196,A260+1000),IF(VLOOKUP(A260+1000,改造信息!$A$2:$F$502,6,0)="已拥有","已改造","尚未改造"),"未开放改造")</f>
        <v>尚未改造</v>
      </c>
      <c r="I260" s="442" t="str">
        <f t="shared" ref="I260:I323" si="4">IF(F260="未拥有",BE260,"")</f>
        <v>可建造 不推荐打捞获取</v>
      </c>
      <c r="J260" s="445" t="s">
        <v>92</v>
      </c>
      <c r="K260" s="442" t="str">
        <f>IF($H260="已改造",VLOOKUP($A260+1000,改造信息!$A$2:$AQ$1002,COLUMN(K259)-4,0),VLOOKUP($A260,未改造信息!$A$2:$AQ$1002,COLUMN(K259)-4,0))</f>
        <v>护卫舰</v>
      </c>
      <c r="L260" s="442" t="str">
        <f>IF($H260="已改造",VLOOKUP($A260+1000,改造信息!$A$2:$AQ$1002,COLUMN(L259)-4,0),VLOOKUP($A260,未改造信息!$A$2:$AQ$1002,COLUMN(L259)-4,0))</f>
        <v>小型舰</v>
      </c>
      <c r="M260" s="442">
        <f>IF($H260="已改造",VLOOKUP($A260+1000,改造信息!$A$2:$AQ$1002,COLUMN(M259)-4,0),VLOOKUP($A260,未改造信息!$A$2:$AQ$1002,COLUMN(M259)-4,0))</f>
        <v>1</v>
      </c>
      <c r="N260" s="442">
        <f>IF($H260="已改造",VLOOKUP($A260+1000,改造信息!$A$2:$AQ$1002,COLUMN(N259)-4,0),VLOOKUP($A260,未改造信息!$A$2:$AQ$1002,COLUMN(N259)-4,0))</f>
        <v>2</v>
      </c>
      <c r="O260" s="442">
        <f>IF($H260="已改造",VLOOKUP($A260+1000,改造信息!$A$2:$AQ$1002,COLUMN(O259)-4,0),VLOOKUP($A260,未改造信息!$A$2:$AQ$1002,COLUMN(O259)-4,0))</f>
        <v>17</v>
      </c>
      <c r="P260" s="442">
        <f>IF($H260="已改造",VLOOKUP($A260+1000,改造信息!$A$2:$AQ$1002,COLUMN(P259)-4,0),VLOOKUP($A260,未改造信息!$A$2:$AQ$1002,COLUMN(P259)-4,0))</f>
        <v>-1</v>
      </c>
      <c r="Q260" s="442">
        <f>IF($H260="已改造",VLOOKUP($A260+1000,改造信息!$A$2:$AQ$1002,COLUMN(Q259)-4,0),VLOOKUP($A260,未改造信息!$A$2:$AQ$1002,COLUMN(Q259)-4,0))</f>
        <v>28</v>
      </c>
      <c r="R260" s="442">
        <f>IF($H260="已改造",VLOOKUP($A260+1000,改造信息!$A$2:$AQ$1002,COLUMN(R259)-4,0),VLOOKUP($A260,未改造信息!$A$2:$AQ$1002,COLUMN(R259)-4,0))</f>
        <v>22</v>
      </c>
      <c r="S260" s="442">
        <f>IF($H260="已改造",VLOOKUP($A260+1000,改造信息!$A$2:$AQ$1002,COLUMN(S259)-4,0),VLOOKUP($A260,未改造信息!$A$2:$AQ$1002,COLUMN(S259)-4,0))</f>
        <v>70</v>
      </c>
      <c r="T260" s="442">
        <f>IF($H260="已改造",VLOOKUP($A260+1000,改造信息!$A$2:$AQ$1002,COLUMN(T259)-4,0),VLOOKUP($A260,未改造信息!$A$2:$AQ$1002,COLUMN(T259)-4,0))</f>
        <v>54</v>
      </c>
      <c r="U260" s="442">
        <f>IF($H260="已改造",VLOOKUP($A260+1000,改造信息!$A$2:$AQ$1002,COLUMN(U259)-4,0),VLOOKUP($A260,未改造信息!$A$2:$AQ$1002,COLUMN(U259)-4,0))</f>
        <v>58</v>
      </c>
      <c r="V260" s="442">
        <f>IF($H260="已改造",VLOOKUP($A260+1000,改造信息!$A$2:$AQ$1002,COLUMN(V259)-4,0),VLOOKUP($A260,未改造信息!$A$2:$AQ$1002,COLUMN(V259)-4,0))</f>
        <v>17</v>
      </c>
      <c r="W260" s="442">
        <f>IF($H260="已改造",VLOOKUP($A260+1000,改造信息!$A$2:$AQ$1002,COLUMN(W259)-4,0),VLOOKUP($A260,未改造信息!$A$2:$AQ$1002,COLUMN(W259)-4,0))</f>
        <v>81</v>
      </c>
      <c r="X260" s="442">
        <f>IF($H260="已改造",VLOOKUP($A260+1000,改造信息!$A$2:$AQ$1002,COLUMN(X259)-4,0),VLOOKUP($A260,未改造信息!$A$2:$AQ$1002,COLUMN(X259)-4,0))</f>
        <v>87</v>
      </c>
      <c r="Y260" s="442">
        <f>IF($H260="已改造",VLOOKUP($A260+1000,改造信息!$A$2:$AQ$1002,COLUMN(Y259)-4,0),VLOOKUP($A260,未改造信息!$A$2:$AQ$1002,COLUMN(Y259)-4,0))</f>
        <v>16</v>
      </c>
      <c r="Z260" s="442">
        <f>IF($H260="已改造",VLOOKUP($A260+1000,改造信息!$A$2:$AQ$1002,COLUMN(Z259)-4,0),VLOOKUP($A260,未改造信息!$A$2:$AQ$1002,COLUMN(Z259)-4,0))</f>
        <v>37</v>
      </c>
      <c r="AA260" s="442" t="str">
        <f>IF($H260="已改造",VLOOKUP($A260+1000,改造信息!$A$2:$AQ$1002,COLUMN(AA259)-4,0),VLOOKUP($A260,未改造信息!$A$2:$AQ$1002,COLUMN(AA259)-4,0))</f>
        <v>短</v>
      </c>
      <c r="AB260" s="442">
        <f>IF($H260="已改造",VLOOKUP($A260+1000,改造信息!$A$2:$AQ$1002,COLUMN(AB259)-4,0),VLOOKUP($A260,未改造信息!$A$2:$AQ$1002,COLUMN(AB259)-4,0))</f>
        <v>0</v>
      </c>
      <c r="AC260" s="442">
        <f>IF($H260="已改造",VLOOKUP($A260+1000,改造信息!$A$2:$AQ$1002,COLUMN(AC259)-4,0),VLOOKUP($A260,未改造信息!$A$2:$AQ$1002,COLUMN(AC259)-4,0))</f>
        <v>0</v>
      </c>
      <c r="AD260" s="442">
        <f>IF($H260="已改造",VLOOKUP($A260+1000,改造信息!$A$2:$AQ$1002,COLUMN(AD259)-4,0),VLOOKUP($A260,未改造信息!$A$2:$AQ$1002,COLUMN(AD259)-4,0))</f>
        <v>2</v>
      </c>
      <c r="AE260" s="446" t="str">
        <f>IF($H260="已改造",VLOOKUP($A260+1000,改造信息!$A$2:$AQ$1002,COLUMN(AE259)-4,0),VLOOKUP($A260,未改造信息!$A$2:$AQ$1002,COLUMN(AE259)-4,0))</f>
        <v>U国单装5英寸炮|五联533毫米鱼雷</v>
      </c>
      <c r="AF260" s="445" t="s">
        <v>92</v>
      </c>
      <c r="AG260" s="445" t="s">
        <v>92</v>
      </c>
      <c r="AH260" s="442">
        <f>IF($H260="已改造",VLOOKUP($A260+1000,改造信息!$A$2:$AQ$1002,COLUMN(AH259)-6,0),VLOOKUP($A260,未改造信息!$A$2:$AQ$1002,COLUMN(AH259)-6,0))</f>
        <v>15</v>
      </c>
      <c r="AI260" s="442">
        <f>IF($H260="已改造",VLOOKUP($A260+1000,改造信息!$A$2:$AQ$1002,COLUMN(AI259)-6,0),VLOOKUP($A260,未改造信息!$A$2:$AQ$1002,COLUMN(AI259)-6,0))</f>
        <v>25</v>
      </c>
      <c r="AJ260" s="442">
        <f>IF($H260="已改造",VLOOKUP($A260+1000,改造信息!$A$2:$AQ$1002,COLUMN(AJ259)-6,0),VLOOKUP($A260,未改造信息!$A$2:$AQ$1002,COLUMN(AJ259)-6,0))</f>
        <v>0.48</v>
      </c>
      <c r="AK260" s="442">
        <f>IF($H260="已改造",VLOOKUP($A260+1000,改造信息!$A$2:$AQ$1002,COLUMN(AK259)-6,0),VLOOKUP($A260,未改造信息!$A$2:$AQ$1002,COLUMN(AK259)-6,0))</f>
        <v>0.9</v>
      </c>
      <c r="AL260" s="442">
        <f>IF($H260="已改造",VLOOKUP($A260+1000,改造信息!$A$2:$AQ$1002,COLUMN(AL259)-6,0),VLOOKUP($A260,未改造信息!$A$2:$AQ$1002,COLUMN(AL259)-6,0))</f>
        <v>0.4</v>
      </c>
      <c r="AM260" s="445" t="s">
        <v>92</v>
      </c>
      <c r="AN260" s="445" t="s">
        <v>92</v>
      </c>
      <c r="AO260" s="442">
        <f>IF($H260="已改造",VLOOKUP($A260+1000,改造信息!$A$2:$AQ$1002,COLUMN(AO259)-8,0),VLOOKUP($A260,未改造信息!$A$2:$AQ$1002,COLUMN(AO259)-8,0))</f>
        <v>4</v>
      </c>
      <c r="AP260" s="442">
        <f>IF($H260="已改造",VLOOKUP($A260+1000,改造信息!$A$2:$AQ$1002,COLUMN(AP259)-8,0),VLOOKUP($A260,未改造信息!$A$2:$AQ$1002,COLUMN(AP259)-8,0))</f>
        <v>8</v>
      </c>
      <c r="AQ260" s="442">
        <f>IF($H260="已改造",VLOOKUP($A260+1000,改造信息!$A$2:$AQ$1002,COLUMN(AQ259)-8,0),VLOOKUP($A260,未改造信息!$A$2:$AQ$1002,COLUMN(AQ259)-8,0))</f>
        <v>6</v>
      </c>
      <c r="AR260" s="442">
        <f>IF($H260="已改造",VLOOKUP($A260+1000,改造信息!$A$2:$AQ$1002,COLUMN(AR259)-8,0),VLOOKUP($A260,未改造信息!$A$2:$AQ$1002,COLUMN(AR259)-8,0))</f>
        <v>0</v>
      </c>
      <c r="AS260" s="442">
        <f>IF($H260="已改造",VLOOKUP($A260+1000,改造信息!$A$2:$AQ$1002,COLUMN(AS259)-8,0),VLOOKUP($A260,未改造信息!$A$2:$AQ$1002,COLUMN(AS259)-8,0))</f>
        <v>0</v>
      </c>
      <c r="AT260" s="442">
        <f>IF($H260="已改造",VLOOKUP($A260+1000,改造信息!$A$2:$AQ$1002,COLUMN(AT259)-8,0),VLOOKUP($A260,未改造信息!$A$2:$AQ$1002,COLUMN(AT259)-8,0))</f>
        <v>20</v>
      </c>
      <c r="AU260" s="442">
        <f>IF($H260="已改造",VLOOKUP($A260+1000,改造信息!$A$2:$AQ$1002,COLUMN(AU259)-8,0),VLOOKUP($A260,未改造信息!$A$2:$AQ$1002,COLUMN(AU259)-8,0))</f>
        <v>7</v>
      </c>
      <c r="AV260" s="442">
        <f>IF($H260="已改造",VLOOKUP($A260+1000,改造信息!$A$2:$AQ$1002,COLUMN(AV259)-8,0),VLOOKUP($A260,未改造信息!$A$2:$AQ$1002,COLUMN(AV259)-8,0))</f>
        <v>5</v>
      </c>
      <c r="AW260" s="445" t="s">
        <v>92</v>
      </c>
      <c r="AX260" s="445" t="s">
        <v>92</v>
      </c>
      <c r="AY260" s="442">
        <f>IF($H260="已改造",VLOOKUP($A260+1000,改造信息!$A$2:$AQ$1002,COLUMN(AY259)-10,0),VLOOKUP($A260,未改造信息!$A$2:$AQ$1002,COLUMN(AY259)-10,0))</f>
        <v>0</v>
      </c>
      <c r="AZ260" s="442">
        <f>IF($H260="已改造",VLOOKUP($A260+1000,改造信息!$A$2:$AQ$1002,COLUMN(AZ259)-10,0),VLOOKUP($A260,未改造信息!$A$2:$AQ$1002,COLUMN(AZ259)-10,0))</f>
        <v>0</v>
      </c>
      <c r="BA260" s="445" t="s">
        <v>92</v>
      </c>
      <c r="BB260" s="445" t="s">
        <v>92</v>
      </c>
      <c r="BC260" s="446" t="str">
        <f>IF($H260="尚未改造",VLOOKUP($A260,未改造信息!$A$2:$AQ$1002,COLUMN(BC259)-12,0),"0")</f>
        <v>等级55|驱逐核心9|油250|弹1000|钢300</v>
      </c>
      <c r="BD260" s="450">
        <f>VLOOKUP($A260,未改造信息!$A$2:$BA$1002,COLUMN(BD259)-12,0)</f>
        <v>0.0145833333333333</v>
      </c>
      <c r="BE260" s="442" t="s">
        <v>111</v>
      </c>
      <c r="BF260" s="445" t="s">
        <v>92</v>
      </c>
      <c r="BG260" s="445" t="s">
        <v>92</v>
      </c>
      <c r="BH260" s="446"/>
      <c r="BI260" s="450"/>
      <c r="BK260" s="446"/>
      <c r="BL260" s="450"/>
      <c r="BN260" s="446"/>
      <c r="BO260" s="450"/>
      <c r="BQ260" s="445" t="s">
        <v>92</v>
      </c>
      <c r="BR260" s="442"/>
      <c r="BS260" s="442"/>
      <c r="BT260" s="442"/>
      <c r="BU260" s="442"/>
      <c r="BV260" s="442"/>
    </row>
    <row r="261" spans="1:74">
      <c r="A261" s="442">
        <v>279</v>
      </c>
      <c r="B261" s="442" t="str">
        <f>IF($H261="已改造",VLOOKUP($A261+1000,改造信息!$A$2:$AQ$1002,COLUMN(B260),0),VLOOKUP($A261,未改造信息!$A$2:$AQ$1002,COLUMN(B260),0))</f>
        <v>U</v>
      </c>
      <c r="C261" s="442" t="str">
        <f>IF($H261="已改造",VLOOKUP($A261+1000,改造信息!$A$2:$AQ$1002,COLUMN(C260),0),VLOOKUP($A261,未改造信息!$A$2:$AQ$1002,COLUMN(C260),0))</f>
        <v>驱逐舰</v>
      </c>
      <c r="D261" s="442">
        <f>IF($H261="已改造",VLOOKUP($A261+1000,改造信息!$A$2:$AQ$1002,COLUMN(D260),0),VLOOKUP($A261,未改造信息!$A$2:$AQ$1002,COLUMN(D260),0))</f>
        <v>3</v>
      </c>
      <c r="E261" s="442" t="str">
        <f>IF($H261="已改造",VLOOKUP($A261+1000,改造信息!$A$2:$AQ$1002,COLUMN(E260),0),VLOOKUP($A261,未改造信息!$A$2:$AQ$1002,COLUMN(E260),0))</f>
        <v>塞缪尔·罗伯茨</v>
      </c>
      <c r="F261" s="442" t="str">
        <f>VLOOKUP(A261,未改造信息!$A$2:$F$1000,COLUMN(F260),0)</f>
        <v>未拥有</v>
      </c>
      <c r="H261" s="442" t="str">
        <f>IF(COUNTIF(改造信息!$A$2:$A$196,A261+1000),IF(VLOOKUP(A261+1000,改造信息!$A$2:$F$502,6,0)="已拥有","已改造","尚未改造"),"未开放改造")</f>
        <v>尚未改造</v>
      </c>
      <c r="I261" s="442" t="str">
        <f t="shared" si="4"/>
        <v>可建造</v>
      </c>
      <c r="J261" s="445" t="s">
        <v>92</v>
      </c>
      <c r="K261" s="442" t="str">
        <f>IF($H261="已改造",VLOOKUP($A261+1000,改造信息!$A$2:$AQ$1002,COLUMN(K260)-4,0),VLOOKUP($A261,未改造信息!$A$2:$AQ$1002,COLUMN(K260)-4,0))</f>
        <v>护卫舰</v>
      </c>
      <c r="L261" s="442" t="str">
        <f>IF($H261="已改造",VLOOKUP($A261+1000,改造信息!$A$2:$AQ$1002,COLUMN(L260)-4,0),VLOOKUP($A261,未改造信息!$A$2:$AQ$1002,COLUMN(L260)-4,0))</f>
        <v>小型舰</v>
      </c>
      <c r="M261" s="442">
        <f>IF($H261="已改造",VLOOKUP($A261+1000,改造信息!$A$2:$AQ$1002,COLUMN(M260)-4,0),VLOOKUP($A261,未改造信息!$A$2:$AQ$1002,COLUMN(M260)-4,0))</f>
        <v>1</v>
      </c>
      <c r="N261" s="442">
        <f>IF($H261="已改造",VLOOKUP($A261+1000,改造信息!$A$2:$AQ$1002,COLUMN(N260)-4,0),VLOOKUP($A261,未改造信息!$A$2:$AQ$1002,COLUMN(N260)-4,0))</f>
        <v>2</v>
      </c>
      <c r="O261" s="442">
        <f>IF($H261="已改造",VLOOKUP($A261+1000,改造信息!$A$2:$AQ$1002,COLUMN(O260)-4,0),VLOOKUP($A261,未改造信息!$A$2:$AQ$1002,COLUMN(O260)-4,0))</f>
        <v>14</v>
      </c>
      <c r="P261" s="442">
        <f>IF($H261="已改造",VLOOKUP($A261+1000,改造信息!$A$2:$AQ$1002,COLUMN(P260)-4,0),VLOOKUP($A261,未改造信息!$A$2:$AQ$1002,COLUMN(P260)-4,0))</f>
        <v>2</v>
      </c>
      <c r="Q261" s="442">
        <f>IF($H261="已改造",VLOOKUP($A261+1000,改造信息!$A$2:$AQ$1002,COLUMN(Q260)-4,0),VLOOKUP($A261,未改造信息!$A$2:$AQ$1002,COLUMN(Q260)-4,0))</f>
        <v>26</v>
      </c>
      <c r="R261" s="442">
        <f>IF($H261="已改造",VLOOKUP($A261+1000,改造信息!$A$2:$AQ$1002,COLUMN(R260)-4,0),VLOOKUP($A261,未改造信息!$A$2:$AQ$1002,COLUMN(R260)-4,0))</f>
        <v>21</v>
      </c>
      <c r="S261" s="442">
        <f>IF($H261="已改造",VLOOKUP($A261+1000,改造信息!$A$2:$AQ$1002,COLUMN(S260)-4,0),VLOOKUP($A261,未改造信息!$A$2:$AQ$1002,COLUMN(S260)-4,0))</f>
        <v>60</v>
      </c>
      <c r="T261" s="442">
        <f>IF($H261="已改造",VLOOKUP($A261+1000,改造信息!$A$2:$AQ$1002,COLUMN(T260)-4,0),VLOOKUP($A261,未改造信息!$A$2:$AQ$1002,COLUMN(T260)-4,0))</f>
        <v>52</v>
      </c>
      <c r="U261" s="442">
        <f>IF($H261="已改造",VLOOKUP($A261+1000,改造信息!$A$2:$AQ$1002,COLUMN(U260)-4,0),VLOOKUP($A261,未改造信息!$A$2:$AQ$1002,COLUMN(U260)-4,0))</f>
        <v>68</v>
      </c>
      <c r="V261" s="442">
        <f>IF($H261="已改造",VLOOKUP($A261+1000,改造信息!$A$2:$AQ$1002,COLUMN(V260)-4,0),VLOOKUP($A261,未改造信息!$A$2:$AQ$1002,COLUMN(V260)-4,0))</f>
        <v>17</v>
      </c>
      <c r="W261" s="442">
        <f>IF($H261="已改造",VLOOKUP($A261+1000,改造信息!$A$2:$AQ$1002,COLUMN(W260)-4,0),VLOOKUP($A261,未改造信息!$A$2:$AQ$1002,COLUMN(W260)-4,0))</f>
        <v>78</v>
      </c>
      <c r="X261" s="442">
        <f>IF($H261="已改造",VLOOKUP($A261+1000,改造信息!$A$2:$AQ$1002,COLUMN(X260)-4,0),VLOOKUP($A261,未改造信息!$A$2:$AQ$1002,COLUMN(X260)-4,0))</f>
        <v>87</v>
      </c>
      <c r="Y261" s="442">
        <f>IF($H261="已改造",VLOOKUP($A261+1000,改造信息!$A$2:$AQ$1002,COLUMN(Y260)-4,0),VLOOKUP($A261,未改造信息!$A$2:$AQ$1002,COLUMN(Y260)-4,0))</f>
        <v>16</v>
      </c>
      <c r="Z261" s="442">
        <f>IF($H261="已改造",VLOOKUP($A261+1000,改造信息!$A$2:$AQ$1002,COLUMN(Z260)-4,0),VLOOKUP($A261,未改造信息!$A$2:$AQ$1002,COLUMN(Z260)-4,0))</f>
        <v>28</v>
      </c>
      <c r="AA261" s="442" t="str">
        <f>IF($H261="已改造",VLOOKUP($A261+1000,改造信息!$A$2:$AQ$1002,COLUMN(AA260)-4,0),VLOOKUP($A261,未改造信息!$A$2:$AQ$1002,COLUMN(AA260)-4,0))</f>
        <v>短</v>
      </c>
      <c r="AB261" s="442">
        <f>IF($H261="已改造",VLOOKUP($A261+1000,改造信息!$A$2:$AQ$1002,COLUMN(AB260)-4,0),VLOOKUP($A261,未改造信息!$A$2:$AQ$1002,COLUMN(AB260)-4,0))</f>
        <v>0</v>
      </c>
      <c r="AC261" s="442">
        <f>IF($H261="已改造",VLOOKUP($A261+1000,改造信息!$A$2:$AQ$1002,COLUMN(AC260)-4,0),VLOOKUP($A261,未改造信息!$A$2:$AQ$1002,COLUMN(AC260)-4,0))</f>
        <v>0</v>
      </c>
      <c r="AD261" s="442">
        <f>IF($H261="已改造",VLOOKUP($A261+1000,改造信息!$A$2:$AQ$1002,COLUMN(AD260)-4,0),VLOOKUP($A261,未改造信息!$A$2:$AQ$1002,COLUMN(AD260)-4,0))</f>
        <v>2</v>
      </c>
      <c r="AE261" s="446" t="str">
        <f>IF($H261="已改造",VLOOKUP($A261+1000,改造信息!$A$2:$AQ$1002,COLUMN(AE260)-4,0),VLOOKUP($A261,未改造信息!$A$2:$AQ$1002,COLUMN(AE260)-4,0))</f>
        <v>三联533毫米鱼雷|改良型深弹投射器</v>
      </c>
      <c r="AF261" s="445" t="s">
        <v>92</v>
      </c>
      <c r="AG261" s="445" t="s">
        <v>92</v>
      </c>
      <c r="AH261" s="442">
        <f>IF($H261="已改造",VLOOKUP($A261+1000,改造信息!$A$2:$AQ$1002,COLUMN(AH260)-6,0),VLOOKUP($A261,未改造信息!$A$2:$AQ$1002,COLUMN(AH260)-6,0))</f>
        <v>15</v>
      </c>
      <c r="AI261" s="442">
        <f>IF($H261="已改造",VLOOKUP($A261+1000,改造信息!$A$2:$AQ$1002,COLUMN(AI260)-6,0),VLOOKUP($A261,未改造信息!$A$2:$AQ$1002,COLUMN(AI260)-6,0))</f>
        <v>25</v>
      </c>
      <c r="AJ261" s="442">
        <f>IF($H261="已改造",VLOOKUP($A261+1000,改造信息!$A$2:$AQ$1002,COLUMN(AJ260)-6,0),VLOOKUP($A261,未改造信息!$A$2:$AQ$1002,COLUMN(AJ260)-6,0))</f>
        <v>0.48</v>
      </c>
      <c r="AK261" s="442">
        <f>IF($H261="已改造",VLOOKUP($A261+1000,改造信息!$A$2:$AQ$1002,COLUMN(AK260)-6,0),VLOOKUP($A261,未改造信息!$A$2:$AQ$1002,COLUMN(AK260)-6,0))</f>
        <v>0.9</v>
      </c>
      <c r="AL261" s="442">
        <f>IF($H261="已改造",VLOOKUP($A261+1000,改造信息!$A$2:$AQ$1002,COLUMN(AL260)-6,0),VLOOKUP($A261,未改造信息!$A$2:$AQ$1002,COLUMN(AL260)-6,0))</f>
        <v>0.4</v>
      </c>
      <c r="AM261" s="445" t="s">
        <v>92</v>
      </c>
      <c r="AN261" s="445" t="s">
        <v>92</v>
      </c>
      <c r="AO261" s="442">
        <f>IF($H261="已改造",VLOOKUP($A261+1000,改造信息!$A$2:$AQ$1002,COLUMN(AO260)-8,0),VLOOKUP($A261,未改造信息!$A$2:$AQ$1002,COLUMN(AO260)-8,0))</f>
        <v>4</v>
      </c>
      <c r="AP261" s="442">
        <f>IF($H261="已改造",VLOOKUP($A261+1000,改造信息!$A$2:$AQ$1002,COLUMN(AP260)-8,0),VLOOKUP($A261,未改造信息!$A$2:$AQ$1002,COLUMN(AP260)-8,0))</f>
        <v>8</v>
      </c>
      <c r="AQ261" s="442">
        <f>IF($H261="已改造",VLOOKUP($A261+1000,改造信息!$A$2:$AQ$1002,COLUMN(AQ260)-8,0),VLOOKUP($A261,未改造信息!$A$2:$AQ$1002,COLUMN(AQ260)-8,0))</f>
        <v>6</v>
      </c>
      <c r="AR261" s="442">
        <f>IF($H261="已改造",VLOOKUP($A261+1000,改造信息!$A$2:$AQ$1002,COLUMN(AR260)-8,0),VLOOKUP($A261,未改造信息!$A$2:$AQ$1002,COLUMN(AR260)-8,0))</f>
        <v>0</v>
      </c>
      <c r="AS261" s="442">
        <f>IF($H261="已改造",VLOOKUP($A261+1000,改造信息!$A$2:$AQ$1002,COLUMN(AS260)-8,0),VLOOKUP($A261,未改造信息!$A$2:$AQ$1002,COLUMN(AS260)-8,0))</f>
        <v>0</v>
      </c>
      <c r="AT261" s="442">
        <f>IF($H261="已改造",VLOOKUP($A261+1000,改造信息!$A$2:$AQ$1002,COLUMN(AT260)-8,0),VLOOKUP($A261,未改造信息!$A$2:$AQ$1002,COLUMN(AT260)-8,0))</f>
        <v>10</v>
      </c>
      <c r="AU261" s="442">
        <f>IF($H261="已改造",VLOOKUP($A261+1000,改造信息!$A$2:$AQ$1002,COLUMN(AU260)-8,0),VLOOKUP($A261,未改造信息!$A$2:$AQ$1002,COLUMN(AU260)-8,0))</f>
        <v>6</v>
      </c>
      <c r="AV261" s="442">
        <f>IF($H261="已改造",VLOOKUP($A261+1000,改造信息!$A$2:$AQ$1002,COLUMN(AV260)-8,0),VLOOKUP($A261,未改造信息!$A$2:$AQ$1002,COLUMN(AV260)-8,0))</f>
        <v>5</v>
      </c>
      <c r="AW261" s="445" t="s">
        <v>92</v>
      </c>
      <c r="AX261" s="445" t="s">
        <v>92</v>
      </c>
      <c r="AY261" s="442">
        <f>IF($H261="已改造",VLOOKUP($A261+1000,改造信息!$A$2:$AQ$1002,COLUMN(AY260)-10,0),VLOOKUP($A261,未改造信息!$A$2:$AQ$1002,COLUMN(AY260)-10,0))</f>
        <v>0</v>
      </c>
      <c r="AZ261" s="442">
        <f>IF($H261="已改造",VLOOKUP($A261+1000,改造信息!$A$2:$AQ$1002,COLUMN(AZ260)-10,0),VLOOKUP($A261,未改造信息!$A$2:$AQ$1002,COLUMN(AZ260)-10,0))</f>
        <v>0</v>
      </c>
      <c r="BA261" s="445" t="s">
        <v>92</v>
      </c>
      <c r="BB261" s="445" t="s">
        <v>92</v>
      </c>
      <c r="BC261" s="446" t="str">
        <f>IF($H261="尚未改造",VLOOKUP($A261,未改造信息!$A$2:$AQ$1002,COLUMN(BC260)-12,0),"0")</f>
        <v>等级50|驱逐核心8|油300|弹200|钢500</v>
      </c>
      <c r="BD261" s="450">
        <f>VLOOKUP($A261,未改造信息!$A$2:$BA$1002,COLUMN(BD260)-12,0)</f>
        <v>0.0145833333333333</v>
      </c>
      <c r="BE261" s="442" t="s">
        <v>103</v>
      </c>
      <c r="BF261" s="445" t="s">
        <v>92</v>
      </c>
      <c r="BG261" s="445" t="s">
        <v>92</v>
      </c>
      <c r="BH261" s="446"/>
      <c r="BI261" s="450"/>
      <c r="BK261" s="446"/>
      <c r="BL261" s="450"/>
      <c r="BN261" s="446"/>
      <c r="BO261" s="450"/>
      <c r="BQ261" s="445" t="s">
        <v>92</v>
      </c>
      <c r="BR261" s="442"/>
      <c r="BS261" s="442"/>
      <c r="BT261" s="442"/>
      <c r="BU261" s="442"/>
      <c r="BV261" s="442"/>
    </row>
    <row r="262" spans="1:74">
      <c r="A262" s="442">
        <v>280</v>
      </c>
      <c r="B262" s="442" t="str">
        <f>IF($H262="已改造",VLOOKUP($A262+1000,改造信息!$A$2:$AQ$1002,COLUMN(B261),0),VLOOKUP($A262,未改造信息!$A$2:$AQ$1002,COLUMN(B261),0))</f>
        <v>U</v>
      </c>
      <c r="C262" s="442" t="str">
        <f>IF($H262="已改造",VLOOKUP($A262+1000,改造信息!$A$2:$AQ$1002,COLUMN(C261),0),VLOOKUP($A262,未改造信息!$A$2:$AQ$1002,COLUMN(C261),0))</f>
        <v>驱逐舰</v>
      </c>
      <c r="D262" s="442">
        <f>IF($H262="已改造",VLOOKUP($A262+1000,改造信息!$A$2:$AQ$1002,COLUMN(D261),0),VLOOKUP($A262,未改造信息!$A$2:$AQ$1002,COLUMN(D261),0))</f>
        <v>3</v>
      </c>
      <c r="E262" s="442" t="str">
        <f>IF($H262="已改造",VLOOKUP($A262+1000,改造信息!$A$2:$AQ$1002,COLUMN(E261),0),VLOOKUP($A262,未改造信息!$A$2:$AQ$1002,COLUMN(E261),0))</f>
        <v>约翰斯顿</v>
      </c>
      <c r="F262" s="442" t="str">
        <f>VLOOKUP(A262,未改造信息!$A$2:$F$1000,COLUMN(F261),0)</f>
        <v>未拥有</v>
      </c>
      <c r="H262" s="442" t="str">
        <f>IF(COUNTIF(改造信息!$A$2:$A$196,A262+1000),IF(VLOOKUP(A262+1000,改造信息!$A$2:$F$502,6,0)="已拥有","已改造","尚未改造"),"未开放改造")</f>
        <v>尚未改造</v>
      </c>
      <c r="I262" s="442" t="str">
        <f t="shared" si="4"/>
        <v>可建造</v>
      </c>
      <c r="J262" s="445" t="s">
        <v>92</v>
      </c>
      <c r="K262" s="442" t="str">
        <f>IF($H262="已改造",VLOOKUP($A262+1000,改造信息!$A$2:$AQ$1002,COLUMN(K261)-4,0),VLOOKUP($A262,未改造信息!$A$2:$AQ$1002,COLUMN(K261)-4,0))</f>
        <v>护卫舰</v>
      </c>
      <c r="L262" s="442" t="str">
        <f>IF($H262="已改造",VLOOKUP($A262+1000,改造信息!$A$2:$AQ$1002,COLUMN(L261)-4,0),VLOOKUP($A262,未改造信息!$A$2:$AQ$1002,COLUMN(L261)-4,0))</f>
        <v>小型舰</v>
      </c>
      <c r="M262" s="442">
        <f>IF($H262="已改造",VLOOKUP($A262+1000,改造信息!$A$2:$AQ$1002,COLUMN(M261)-4,0),VLOOKUP($A262,未改造信息!$A$2:$AQ$1002,COLUMN(M261)-4,0))</f>
        <v>1</v>
      </c>
      <c r="N262" s="442">
        <f>IF($H262="已改造",VLOOKUP($A262+1000,改造信息!$A$2:$AQ$1002,COLUMN(N261)-4,0),VLOOKUP($A262,未改造信息!$A$2:$AQ$1002,COLUMN(N261)-4,0))</f>
        <v>2</v>
      </c>
      <c r="O262" s="442">
        <f>IF($H262="已改造",VLOOKUP($A262+1000,改造信息!$A$2:$AQ$1002,COLUMN(O261)-4,0),VLOOKUP($A262,未改造信息!$A$2:$AQ$1002,COLUMN(O261)-4,0))</f>
        <v>17</v>
      </c>
      <c r="P262" s="442">
        <f>IF($H262="已改造",VLOOKUP($A262+1000,改造信息!$A$2:$AQ$1002,COLUMN(P261)-4,0),VLOOKUP($A262,未改造信息!$A$2:$AQ$1002,COLUMN(P261)-4,0))</f>
        <v>-1</v>
      </c>
      <c r="Q262" s="442">
        <f>IF($H262="已改造",VLOOKUP($A262+1000,改造信息!$A$2:$AQ$1002,COLUMN(Q261)-4,0),VLOOKUP($A262,未改造信息!$A$2:$AQ$1002,COLUMN(Q261)-4,0))</f>
        <v>28</v>
      </c>
      <c r="R262" s="442">
        <f>IF($H262="已改造",VLOOKUP($A262+1000,改造信息!$A$2:$AQ$1002,COLUMN(R261)-4,0),VLOOKUP($A262,未改造信息!$A$2:$AQ$1002,COLUMN(R261)-4,0))</f>
        <v>22</v>
      </c>
      <c r="S262" s="442">
        <f>IF($H262="已改造",VLOOKUP($A262+1000,改造信息!$A$2:$AQ$1002,COLUMN(S261)-4,0),VLOOKUP($A262,未改造信息!$A$2:$AQ$1002,COLUMN(S261)-4,0))</f>
        <v>70</v>
      </c>
      <c r="T262" s="442">
        <f>IF($H262="已改造",VLOOKUP($A262+1000,改造信息!$A$2:$AQ$1002,COLUMN(T261)-4,0),VLOOKUP($A262,未改造信息!$A$2:$AQ$1002,COLUMN(T261)-4,0))</f>
        <v>54</v>
      </c>
      <c r="U262" s="442">
        <f>IF($H262="已改造",VLOOKUP($A262+1000,改造信息!$A$2:$AQ$1002,COLUMN(U261)-4,0),VLOOKUP($A262,未改造信息!$A$2:$AQ$1002,COLUMN(U261)-4,0))</f>
        <v>58</v>
      </c>
      <c r="V262" s="442">
        <f>IF($H262="已改造",VLOOKUP($A262+1000,改造信息!$A$2:$AQ$1002,COLUMN(V261)-4,0),VLOOKUP($A262,未改造信息!$A$2:$AQ$1002,COLUMN(V261)-4,0))</f>
        <v>17</v>
      </c>
      <c r="W262" s="442">
        <f>IF($H262="已改造",VLOOKUP($A262+1000,改造信息!$A$2:$AQ$1002,COLUMN(W261)-4,0),VLOOKUP($A262,未改造信息!$A$2:$AQ$1002,COLUMN(W261)-4,0))</f>
        <v>81</v>
      </c>
      <c r="X262" s="442">
        <f>IF($H262="已改造",VLOOKUP($A262+1000,改造信息!$A$2:$AQ$1002,COLUMN(X261)-4,0),VLOOKUP($A262,未改造信息!$A$2:$AQ$1002,COLUMN(X261)-4,0))</f>
        <v>87</v>
      </c>
      <c r="Y262" s="442">
        <f>IF($H262="已改造",VLOOKUP($A262+1000,改造信息!$A$2:$AQ$1002,COLUMN(Y261)-4,0),VLOOKUP($A262,未改造信息!$A$2:$AQ$1002,COLUMN(Y261)-4,0))</f>
        <v>20</v>
      </c>
      <c r="Z262" s="442">
        <f>IF($H262="已改造",VLOOKUP($A262+1000,改造信息!$A$2:$AQ$1002,COLUMN(Z261)-4,0),VLOOKUP($A262,未改造信息!$A$2:$AQ$1002,COLUMN(Z261)-4,0))</f>
        <v>37</v>
      </c>
      <c r="AA262" s="442" t="str">
        <f>IF($H262="已改造",VLOOKUP($A262+1000,改造信息!$A$2:$AQ$1002,COLUMN(AA261)-4,0),VLOOKUP($A262,未改造信息!$A$2:$AQ$1002,COLUMN(AA261)-4,0))</f>
        <v>短</v>
      </c>
      <c r="AB262" s="442">
        <f>IF($H262="已改造",VLOOKUP($A262+1000,改造信息!$A$2:$AQ$1002,COLUMN(AB261)-4,0),VLOOKUP($A262,未改造信息!$A$2:$AQ$1002,COLUMN(AB261)-4,0))</f>
        <v>0</v>
      </c>
      <c r="AC262" s="442">
        <f>IF($H262="已改造",VLOOKUP($A262+1000,改造信息!$A$2:$AQ$1002,COLUMN(AC261)-4,0),VLOOKUP($A262,未改造信息!$A$2:$AQ$1002,COLUMN(AC261)-4,0))</f>
        <v>0</v>
      </c>
      <c r="AD262" s="442">
        <f>IF($H262="已改造",VLOOKUP($A262+1000,改造信息!$A$2:$AQ$1002,COLUMN(AD261)-4,0),VLOOKUP($A262,未改造信息!$A$2:$AQ$1002,COLUMN(AD261)-4,0))</f>
        <v>2</v>
      </c>
      <c r="AE262" s="446" t="str">
        <f>IF($H262="已改造",VLOOKUP($A262+1000,改造信息!$A$2:$AQ$1002,COLUMN(AE261)-4,0),VLOOKUP($A262,未改造信息!$A$2:$AQ$1002,COLUMN(AE261)-4,0))</f>
        <v>U国单装5英寸炮|五联533毫米鱼雷</v>
      </c>
      <c r="AF262" s="445" t="s">
        <v>92</v>
      </c>
      <c r="AG262" s="445" t="s">
        <v>92</v>
      </c>
      <c r="AH262" s="442">
        <f>IF($H262="已改造",VLOOKUP($A262+1000,改造信息!$A$2:$AQ$1002,COLUMN(AH261)-6,0),VLOOKUP($A262,未改造信息!$A$2:$AQ$1002,COLUMN(AH261)-6,0))</f>
        <v>15</v>
      </c>
      <c r="AI262" s="442">
        <f>IF($H262="已改造",VLOOKUP($A262+1000,改造信息!$A$2:$AQ$1002,COLUMN(AI261)-6,0),VLOOKUP($A262,未改造信息!$A$2:$AQ$1002,COLUMN(AI261)-6,0))</f>
        <v>25</v>
      </c>
      <c r="AJ262" s="442">
        <f>IF($H262="已改造",VLOOKUP($A262+1000,改造信息!$A$2:$AQ$1002,COLUMN(AJ261)-6,0),VLOOKUP($A262,未改造信息!$A$2:$AQ$1002,COLUMN(AJ261)-6,0))</f>
        <v>0.48</v>
      </c>
      <c r="AK262" s="442">
        <f>IF($H262="已改造",VLOOKUP($A262+1000,改造信息!$A$2:$AQ$1002,COLUMN(AK261)-6,0),VLOOKUP($A262,未改造信息!$A$2:$AQ$1002,COLUMN(AK261)-6,0))</f>
        <v>0.9</v>
      </c>
      <c r="AL262" s="442">
        <f>IF($H262="已改造",VLOOKUP($A262+1000,改造信息!$A$2:$AQ$1002,COLUMN(AL261)-6,0),VLOOKUP($A262,未改造信息!$A$2:$AQ$1002,COLUMN(AL261)-6,0))</f>
        <v>0.4</v>
      </c>
      <c r="AM262" s="445" t="s">
        <v>92</v>
      </c>
      <c r="AN262" s="445" t="s">
        <v>92</v>
      </c>
      <c r="AO262" s="442">
        <f>IF($H262="已改造",VLOOKUP($A262+1000,改造信息!$A$2:$AQ$1002,COLUMN(AO261)-8,0),VLOOKUP($A262,未改造信息!$A$2:$AQ$1002,COLUMN(AO261)-8,0))</f>
        <v>4</v>
      </c>
      <c r="AP262" s="442">
        <f>IF($H262="已改造",VLOOKUP($A262+1000,改造信息!$A$2:$AQ$1002,COLUMN(AP261)-8,0),VLOOKUP($A262,未改造信息!$A$2:$AQ$1002,COLUMN(AP261)-8,0))</f>
        <v>8</v>
      </c>
      <c r="AQ262" s="442">
        <f>IF($H262="已改造",VLOOKUP($A262+1000,改造信息!$A$2:$AQ$1002,COLUMN(AQ261)-8,0),VLOOKUP($A262,未改造信息!$A$2:$AQ$1002,COLUMN(AQ261)-8,0))</f>
        <v>6</v>
      </c>
      <c r="AR262" s="442">
        <f>IF($H262="已改造",VLOOKUP($A262+1000,改造信息!$A$2:$AQ$1002,COLUMN(AR261)-8,0),VLOOKUP($A262,未改造信息!$A$2:$AQ$1002,COLUMN(AR261)-8,0))</f>
        <v>0</v>
      </c>
      <c r="AS262" s="442">
        <f>IF($H262="已改造",VLOOKUP($A262+1000,改造信息!$A$2:$AQ$1002,COLUMN(AS261)-8,0),VLOOKUP($A262,未改造信息!$A$2:$AQ$1002,COLUMN(AS261)-8,0))</f>
        <v>0</v>
      </c>
      <c r="AT262" s="442">
        <f>IF($H262="已改造",VLOOKUP($A262+1000,改造信息!$A$2:$AQ$1002,COLUMN(AT261)-8,0),VLOOKUP($A262,未改造信息!$A$2:$AQ$1002,COLUMN(AT261)-8,0))</f>
        <v>20</v>
      </c>
      <c r="AU262" s="442">
        <f>IF($H262="已改造",VLOOKUP($A262+1000,改造信息!$A$2:$AQ$1002,COLUMN(AU261)-8,0),VLOOKUP($A262,未改造信息!$A$2:$AQ$1002,COLUMN(AU261)-8,0))</f>
        <v>7</v>
      </c>
      <c r="AV262" s="442">
        <f>IF($H262="已改造",VLOOKUP($A262+1000,改造信息!$A$2:$AQ$1002,COLUMN(AV261)-8,0),VLOOKUP($A262,未改造信息!$A$2:$AQ$1002,COLUMN(AV261)-8,0))</f>
        <v>5</v>
      </c>
      <c r="AW262" s="445" t="s">
        <v>92</v>
      </c>
      <c r="AX262" s="445" t="s">
        <v>92</v>
      </c>
      <c r="AY262" s="442">
        <f>IF($H262="已改造",VLOOKUP($A262+1000,改造信息!$A$2:$AQ$1002,COLUMN(AY261)-10,0),VLOOKUP($A262,未改造信息!$A$2:$AQ$1002,COLUMN(AY261)-10,0))</f>
        <v>0</v>
      </c>
      <c r="AZ262" s="442">
        <f>IF($H262="已改造",VLOOKUP($A262+1000,改造信息!$A$2:$AQ$1002,COLUMN(AZ261)-10,0),VLOOKUP($A262,未改造信息!$A$2:$AQ$1002,COLUMN(AZ261)-10,0))</f>
        <v>0</v>
      </c>
      <c r="BA262" s="445" t="s">
        <v>92</v>
      </c>
      <c r="BB262" s="445" t="s">
        <v>92</v>
      </c>
      <c r="BC262" s="446" t="str">
        <f>IF($H262="尚未改造",VLOOKUP($A262,未改造信息!$A$2:$AQ$1002,COLUMN(BC261)-12,0),"0")</f>
        <v>等级60|驱逐核心9|油250|弹1000|钢300</v>
      </c>
      <c r="BD262" s="450">
        <f>VLOOKUP($A262,未改造信息!$A$2:$BA$1002,COLUMN(BD261)-12,0)</f>
        <v>0.0145833333333333</v>
      </c>
      <c r="BE262" s="442" t="s">
        <v>103</v>
      </c>
      <c r="BF262" s="445" t="s">
        <v>92</v>
      </c>
      <c r="BG262" s="445" t="s">
        <v>92</v>
      </c>
      <c r="BH262" s="446"/>
      <c r="BI262" s="450"/>
      <c r="BK262" s="446"/>
      <c r="BL262" s="450"/>
      <c r="BN262" s="446"/>
      <c r="BO262" s="450"/>
      <c r="BQ262" s="445" t="s">
        <v>92</v>
      </c>
      <c r="BR262" s="442"/>
      <c r="BS262" s="442"/>
      <c r="BT262" s="442"/>
      <c r="BU262" s="442"/>
      <c r="BV262" s="442"/>
    </row>
    <row r="263" spans="1:74">
      <c r="A263" s="442">
        <v>281</v>
      </c>
      <c r="B263" s="442" t="str">
        <f>IF($H263="已改造",VLOOKUP($A263+1000,改造信息!$A$2:$AQ$1002,COLUMN(B262),0),VLOOKUP($A263,未改造信息!$A$2:$AQ$1002,COLUMN(B262),0))</f>
        <v>S</v>
      </c>
      <c r="C263" s="442" t="str">
        <f>IF($H263="已改造",VLOOKUP($A263+1000,改造信息!$A$2:$AQ$1002,COLUMN(C262),0),VLOOKUP($A263,未改造信息!$A$2:$AQ$1002,COLUMN(C262),0))</f>
        <v>驱逐舰</v>
      </c>
      <c r="D263" s="442">
        <f>IF($H263="已改造",VLOOKUP($A263+1000,改造信息!$A$2:$AQ$1002,COLUMN(D262),0),VLOOKUP($A263,未改造信息!$A$2:$AQ$1002,COLUMN(D262),0))</f>
        <v>5</v>
      </c>
      <c r="E263" s="442" t="str">
        <f>IF($H263="已改造",VLOOKUP($A263+1000,改造信息!$A$2:$AQ$1002,COLUMN(E262),0),VLOOKUP($A263,未改造信息!$A$2:$AQ$1002,COLUMN(E262),0))</f>
        <v>雷鸣</v>
      </c>
      <c r="F263" s="442" t="str">
        <f>VLOOKUP(A263,未改造信息!$A$2:$F$1000,COLUMN(F262),0)</f>
        <v>未拥有</v>
      </c>
      <c r="H263" s="442" t="str">
        <f>IF(COUNTIF(改造信息!$A$2:$A$196,A263+1000),IF(VLOOKUP(A263+1000,改造信息!$A$2:$F$502,6,0)="已拥有","已改造","尚未改造"),"未开放改造")</f>
        <v>未开放改造</v>
      </c>
      <c r="I263" s="442" t="str">
        <f t="shared" si="4"/>
        <v>仅打捞可获取</v>
      </c>
      <c r="J263" s="445" t="s">
        <v>92</v>
      </c>
      <c r="K263" s="442" t="str">
        <f>IF($H263="已改造",VLOOKUP($A263+1000,改造信息!$A$2:$AQ$1002,COLUMN(K262)-4,0),VLOOKUP($A263,未改造信息!$A$2:$AQ$1002,COLUMN(K262)-4,0))</f>
        <v>护卫舰</v>
      </c>
      <c r="L263" s="442" t="str">
        <f>IF($H263="已改造",VLOOKUP($A263+1000,改造信息!$A$2:$AQ$1002,COLUMN(L262)-4,0),VLOOKUP($A263,未改造信息!$A$2:$AQ$1002,COLUMN(L262)-4,0))</f>
        <v>小型舰</v>
      </c>
      <c r="M263" s="442">
        <f>IF($H263="已改造",VLOOKUP($A263+1000,改造信息!$A$2:$AQ$1002,COLUMN(M262)-4,0),VLOOKUP($A263,未改造信息!$A$2:$AQ$1002,COLUMN(M262)-4,0))</f>
        <v>2</v>
      </c>
      <c r="N263" s="442">
        <f>IF($H263="已改造",VLOOKUP($A263+1000,改造信息!$A$2:$AQ$1002,COLUMN(N262)-4,0),VLOOKUP($A263,未改造信息!$A$2:$AQ$1002,COLUMN(N262)-4,0))</f>
        <v>2</v>
      </c>
      <c r="O263" s="442">
        <f>IF($H263="已改造",VLOOKUP($A263+1000,改造信息!$A$2:$AQ$1002,COLUMN(O262)-4,0),VLOOKUP($A263,未改造信息!$A$2:$AQ$1002,COLUMN(O262)-4,0))</f>
        <v>18</v>
      </c>
      <c r="P263" s="442">
        <f>IF($H263="已改造",VLOOKUP($A263+1000,改造信息!$A$2:$AQ$1002,COLUMN(P262)-4,0),VLOOKUP($A263,未改造信息!$A$2:$AQ$1002,COLUMN(P262)-4,0))</f>
        <v>2</v>
      </c>
      <c r="Q263" s="442">
        <f>IF($H263="已改造",VLOOKUP($A263+1000,改造信息!$A$2:$AQ$1002,COLUMN(Q262)-4,0),VLOOKUP($A263,未改造信息!$A$2:$AQ$1002,COLUMN(Q262)-4,0))</f>
        <v>32</v>
      </c>
      <c r="R263" s="442">
        <f>IF($H263="已改造",VLOOKUP($A263+1000,改造信息!$A$2:$AQ$1002,COLUMN(R262)-4,0),VLOOKUP($A263,未改造信息!$A$2:$AQ$1002,COLUMN(R262)-4,0))</f>
        <v>23</v>
      </c>
      <c r="S263" s="442">
        <f>IF($H263="已改造",VLOOKUP($A263+1000,改造信息!$A$2:$AQ$1002,COLUMN(S262)-4,0),VLOOKUP($A263,未改造信息!$A$2:$AQ$1002,COLUMN(S262)-4,0))</f>
        <v>62</v>
      </c>
      <c r="T263" s="442">
        <f>IF($H263="已改造",VLOOKUP($A263+1000,改造信息!$A$2:$AQ$1002,COLUMN(T262)-4,0),VLOOKUP($A263,未改造信息!$A$2:$AQ$1002,COLUMN(T262)-4,0))</f>
        <v>50</v>
      </c>
      <c r="U263" s="442">
        <f>IF($H263="已改造",VLOOKUP($A263+1000,改造信息!$A$2:$AQ$1002,COLUMN(U262)-4,0),VLOOKUP($A263,未改造信息!$A$2:$AQ$1002,COLUMN(U262)-4,0))</f>
        <v>57</v>
      </c>
      <c r="V263" s="442">
        <f>IF($H263="已改造",VLOOKUP($A263+1000,改造信息!$A$2:$AQ$1002,COLUMN(V262)-4,0),VLOOKUP($A263,未改造信息!$A$2:$AQ$1002,COLUMN(V262)-4,0))</f>
        <v>16</v>
      </c>
      <c r="W263" s="442">
        <f>IF($H263="已改造",VLOOKUP($A263+1000,改造信息!$A$2:$AQ$1002,COLUMN(W262)-4,0),VLOOKUP($A263,未改造信息!$A$2:$AQ$1002,COLUMN(W262)-4,0))</f>
        <v>83</v>
      </c>
      <c r="X263" s="442">
        <f>IF($H263="已改造",VLOOKUP($A263+1000,改造信息!$A$2:$AQ$1002,COLUMN(X262)-4,0),VLOOKUP($A263,未改造信息!$A$2:$AQ$1002,COLUMN(X262)-4,0))</f>
        <v>88</v>
      </c>
      <c r="Y263" s="442">
        <f>IF($H263="已改造",VLOOKUP($A263+1000,改造信息!$A$2:$AQ$1002,COLUMN(Y262)-4,0),VLOOKUP($A263,未改造信息!$A$2:$AQ$1002,COLUMN(Y262)-4,0))</f>
        <v>30</v>
      </c>
      <c r="Z263" s="442">
        <f>IF($H263="已改造",VLOOKUP($A263+1000,改造信息!$A$2:$AQ$1002,COLUMN(Z262)-4,0),VLOOKUP($A263,未改造信息!$A$2:$AQ$1002,COLUMN(Z262)-4,0))</f>
        <v>39</v>
      </c>
      <c r="AA263" s="442" t="str">
        <f>IF($H263="已改造",VLOOKUP($A263+1000,改造信息!$A$2:$AQ$1002,COLUMN(AA262)-4,0),VLOOKUP($A263,未改造信息!$A$2:$AQ$1002,COLUMN(AA262)-4,0))</f>
        <v>短</v>
      </c>
      <c r="AB263" s="442">
        <f>IF($H263="已改造",VLOOKUP($A263+1000,改造信息!$A$2:$AQ$1002,COLUMN(AB262)-4,0),VLOOKUP($A263,未改造信息!$A$2:$AQ$1002,COLUMN(AB262)-4,0))</f>
        <v>0</v>
      </c>
      <c r="AC263" s="442">
        <f>IF($H263="已改造",VLOOKUP($A263+1000,改造信息!$A$2:$AQ$1002,COLUMN(AC262)-4,0),VLOOKUP($A263,未改造信息!$A$2:$AQ$1002,COLUMN(AC262)-4,0))</f>
        <v>0</v>
      </c>
      <c r="AD263" s="442">
        <f>IF($H263="已改造",VLOOKUP($A263+1000,改造信息!$A$2:$AQ$1002,COLUMN(AD262)-4,0),VLOOKUP($A263,未改造信息!$A$2:$AQ$1002,COLUMN(AD262)-4,0))</f>
        <v>2</v>
      </c>
      <c r="AE263" s="446" t="str">
        <f>IF($H263="已改造",VLOOKUP($A263+1000,改造信息!$A$2:$AQ$1002,COLUMN(AE262)-4,0),VLOOKUP($A263,未改造信息!$A$2:$AQ$1002,COLUMN(AE262)-4,0))</f>
        <v>S国单装130毫米炮|三联533毫米鱼雷</v>
      </c>
      <c r="AF263" s="445" t="s">
        <v>92</v>
      </c>
      <c r="AG263" s="445" t="s">
        <v>92</v>
      </c>
      <c r="AH263" s="442">
        <f>IF($H263="已改造",VLOOKUP($A263+1000,改造信息!$A$2:$AQ$1002,COLUMN(AH262)-6,0),VLOOKUP($A263,未改造信息!$A$2:$AQ$1002,COLUMN(AH262)-6,0))</f>
        <v>10</v>
      </c>
      <c r="AI263" s="442">
        <f>IF($H263="已改造",VLOOKUP($A263+1000,改造信息!$A$2:$AQ$1002,COLUMN(AI262)-6,0),VLOOKUP($A263,未改造信息!$A$2:$AQ$1002,COLUMN(AI262)-6,0))</f>
        <v>15</v>
      </c>
      <c r="AJ263" s="442">
        <f>IF($H263="已改造",VLOOKUP($A263+1000,改造信息!$A$2:$AQ$1002,COLUMN(AJ262)-6,0),VLOOKUP($A263,未改造信息!$A$2:$AQ$1002,COLUMN(AJ262)-6,0))</f>
        <v>0.48</v>
      </c>
      <c r="AK263" s="442">
        <f>IF($H263="已改造",VLOOKUP($A263+1000,改造信息!$A$2:$AQ$1002,COLUMN(AK262)-6,0),VLOOKUP($A263,未改造信息!$A$2:$AQ$1002,COLUMN(AK262)-6,0))</f>
        <v>0.9</v>
      </c>
      <c r="AL263" s="442">
        <f>IF($H263="已改造",VLOOKUP($A263+1000,改造信息!$A$2:$AQ$1002,COLUMN(AL262)-6,0),VLOOKUP($A263,未改造信息!$A$2:$AQ$1002,COLUMN(AL262)-6,0))</f>
        <v>0.5</v>
      </c>
      <c r="AM263" s="445" t="s">
        <v>92</v>
      </c>
      <c r="AN263" s="445" t="s">
        <v>92</v>
      </c>
      <c r="AO263" s="442">
        <f>IF($H263="已改造",VLOOKUP($A263+1000,改造信息!$A$2:$AQ$1002,COLUMN(AO262)-8,0),VLOOKUP($A263,未改造信息!$A$2:$AQ$1002,COLUMN(AO262)-8,0))</f>
        <v>4</v>
      </c>
      <c r="AP263" s="442">
        <f>IF($H263="已改造",VLOOKUP($A263+1000,改造信息!$A$2:$AQ$1002,COLUMN(AP262)-8,0),VLOOKUP($A263,未改造信息!$A$2:$AQ$1002,COLUMN(AP262)-8,0))</f>
        <v>8</v>
      </c>
      <c r="AQ263" s="442">
        <f>IF($H263="已改造",VLOOKUP($A263+1000,改造信息!$A$2:$AQ$1002,COLUMN(AQ262)-8,0),VLOOKUP($A263,未改造信息!$A$2:$AQ$1002,COLUMN(AQ262)-8,0))</f>
        <v>6</v>
      </c>
      <c r="AR263" s="442">
        <f>IF($H263="已改造",VLOOKUP($A263+1000,改造信息!$A$2:$AQ$1002,COLUMN(AR262)-8,0),VLOOKUP($A263,未改造信息!$A$2:$AQ$1002,COLUMN(AR262)-8,0))</f>
        <v>0</v>
      </c>
      <c r="AS263" s="442">
        <f>IF($H263="已改造",VLOOKUP($A263+1000,改造信息!$A$2:$AQ$1002,COLUMN(AS262)-8,0),VLOOKUP($A263,未改造信息!$A$2:$AQ$1002,COLUMN(AS262)-8,0))</f>
        <v>0</v>
      </c>
      <c r="AT263" s="442">
        <f>IF($H263="已改造",VLOOKUP($A263+1000,改造信息!$A$2:$AQ$1002,COLUMN(AT262)-8,0),VLOOKUP($A263,未改造信息!$A$2:$AQ$1002,COLUMN(AT262)-8,0))</f>
        <v>12</v>
      </c>
      <c r="AU263" s="442">
        <f>IF($H263="已改造",VLOOKUP($A263+1000,改造信息!$A$2:$AQ$1002,COLUMN(AU262)-8,0),VLOOKUP($A263,未改造信息!$A$2:$AQ$1002,COLUMN(AU262)-8,0))</f>
        <v>8</v>
      </c>
      <c r="AV263" s="442">
        <f>IF($H263="已改造",VLOOKUP($A263+1000,改造信息!$A$2:$AQ$1002,COLUMN(AV262)-8,0),VLOOKUP($A263,未改造信息!$A$2:$AQ$1002,COLUMN(AV262)-8,0))</f>
        <v>0</v>
      </c>
      <c r="AW263" s="445" t="s">
        <v>92</v>
      </c>
      <c r="AX263" s="445" t="s">
        <v>92</v>
      </c>
      <c r="AY263" s="442">
        <f>IF($H263="已改造",VLOOKUP($A263+1000,改造信息!$A$2:$AQ$1002,COLUMN(AY262)-10,0),VLOOKUP($A263,未改造信息!$A$2:$AQ$1002,COLUMN(AY262)-10,0))</f>
        <v>0</v>
      </c>
      <c r="AZ263" s="442">
        <f>IF($H263="已改造",VLOOKUP($A263+1000,改造信息!$A$2:$AQ$1002,COLUMN(AZ262)-10,0),VLOOKUP($A263,未改造信息!$A$2:$AQ$1002,COLUMN(AZ262)-10,0))</f>
        <v>0</v>
      </c>
      <c r="BA263" s="445" t="s">
        <v>92</v>
      </c>
      <c r="BB263" s="445" t="s">
        <v>92</v>
      </c>
      <c r="BC263" s="442" t="str">
        <f>IF($H263="尚未改造",VLOOKUP($A263,未改造信息!$A$2:$AQ$1002,COLUMN(BC262)-12,0),"0")</f>
        <v>0</v>
      </c>
      <c r="BD263" s="442">
        <f>VLOOKUP($A263,未改造信息!$A$2:$BA$1002,COLUMN(BD262)-12,0)</f>
        <v>0</v>
      </c>
      <c r="BE263" s="442" t="s">
        <v>94</v>
      </c>
      <c r="BF263" s="445" t="s">
        <v>92</v>
      </c>
      <c r="BG263" s="445" t="s">
        <v>92</v>
      </c>
      <c r="BH263" s="442"/>
      <c r="BI263" s="442"/>
      <c r="BK263" s="442"/>
      <c r="BL263" s="442"/>
      <c r="BN263" s="442"/>
      <c r="BO263" s="442"/>
      <c r="BQ263" s="445" t="s">
        <v>92</v>
      </c>
      <c r="BR263" s="442"/>
      <c r="BS263" s="442"/>
      <c r="BT263" s="442"/>
      <c r="BU263" s="442"/>
      <c r="BV263" s="442"/>
    </row>
    <row r="264" spans="1:74">
      <c r="A264" s="442">
        <v>289</v>
      </c>
      <c r="B264" s="442" t="str">
        <f>IF($H264="已改造",VLOOKUP($A264+1000,改造信息!$A$2:$AQ$1002,COLUMN(B263),0),VLOOKUP($A264,未改造信息!$A$2:$AQ$1002,COLUMN(B263),0))</f>
        <v>G</v>
      </c>
      <c r="C264" s="442" t="str">
        <f>IF($H264="已改造",VLOOKUP($A264+1000,改造信息!$A$2:$AQ$1002,COLUMN(C263),0),VLOOKUP($A264,未改造信息!$A$2:$AQ$1002,COLUMN(C263),0))</f>
        <v>潜水艇</v>
      </c>
      <c r="D264" s="442">
        <f>IF($H264="已改造",VLOOKUP($A264+1000,改造信息!$A$2:$AQ$1002,COLUMN(D263),0),VLOOKUP($A264,未改造信息!$A$2:$AQ$1002,COLUMN(D263),0))</f>
        <v>4</v>
      </c>
      <c r="E264" s="442" t="str">
        <f>IF($H264="已改造",VLOOKUP($A264+1000,改造信息!$A$2:$AQ$1002,COLUMN(E263),0),VLOOKUP($A264,未改造信息!$A$2:$AQ$1002,COLUMN(E263),0))</f>
        <v>U81</v>
      </c>
      <c r="F264" s="442" t="str">
        <f>VLOOKUP(A264,未改造信息!$A$2:$F$1000,COLUMN(F263),0)</f>
        <v>未拥有</v>
      </c>
      <c r="H264" s="442" t="str">
        <f>IF(COUNTIF(改造信息!$A$2:$A$196,A264+1000),IF(VLOOKUP(A264+1000,改造信息!$A$2:$F$502,6,0)="已拥有","已改造","尚未改造"),"未开放改造")</f>
        <v>尚未改造</v>
      </c>
      <c r="I264" s="442" t="str">
        <f t="shared" si="4"/>
        <v>仅打捞可获取</v>
      </c>
      <c r="J264" s="445" t="s">
        <v>92</v>
      </c>
      <c r="K264" s="442" t="str">
        <f>IF($H264="已改造",VLOOKUP($A264+1000,改造信息!$A$2:$AQ$1002,COLUMN(K263)-4,0),VLOOKUP($A264,未改造信息!$A$2:$AQ$1002,COLUMN(K263)-4,0))</f>
        <v>护卫舰</v>
      </c>
      <c r="L264" s="442" t="str">
        <f>IF($H264="已改造",VLOOKUP($A264+1000,改造信息!$A$2:$AQ$1002,COLUMN(L263)-4,0),VLOOKUP($A264,未改造信息!$A$2:$AQ$1002,COLUMN(L263)-4,0))</f>
        <v>小型舰</v>
      </c>
      <c r="M264" s="442">
        <f>IF($H264="已改造",VLOOKUP($A264+1000,改造信息!$A$2:$AQ$1002,COLUMN(M263)-4,0),VLOOKUP($A264,未改造信息!$A$2:$AQ$1002,COLUMN(M263)-4,0))</f>
        <v>6</v>
      </c>
      <c r="N264" s="442">
        <f>IF($H264="已改造",VLOOKUP($A264+1000,改造信息!$A$2:$AQ$1002,COLUMN(N263)-4,0),VLOOKUP($A264,未改造信息!$A$2:$AQ$1002,COLUMN(N263)-4,0))</f>
        <v>5</v>
      </c>
      <c r="O264" s="442">
        <f>IF($H264="已改造",VLOOKUP($A264+1000,改造信息!$A$2:$AQ$1002,COLUMN(O263)-4,0),VLOOKUP($A264,未改造信息!$A$2:$AQ$1002,COLUMN(O263)-4,0))</f>
        <v>10</v>
      </c>
      <c r="P264" s="442">
        <f>IF($H264="已改造",VLOOKUP($A264+1000,改造信息!$A$2:$AQ$1002,COLUMN(P263)-4,0),VLOOKUP($A264,未改造信息!$A$2:$AQ$1002,COLUMN(P263)-4,0))</f>
        <v>2</v>
      </c>
      <c r="Q264" s="442">
        <f>IF($H264="已改造",VLOOKUP($A264+1000,改造信息!$A$2:$AQ$1002,COLUMN(Q263)-4,0),VLOOKUP($A264,未改造信息!$A$2:$AQ$1002,COLUMN(Q263)-4,0))</f>
        <v>23</v>
      </c>
      <c r="R264" s="442">
        <f>IF($H264="已改造",VLOOKUP($A264+1000,改造信息!$A$2:$AQ$1002,COLUMN(R263)-4,0),VLOOKUP($A264,未改造信息!$A$2:$AQ$1002,COLUMN(R263)-4,0))</f>
        <v>24</v>
      </c>
      <c r="S264" s="442">
        <f>IF($H264="已改造",VLOOKUP($A264+1000,改造信息!$A$2:$AQ$1002,COLUMN(S263)-4,0),VLOOKUP($A264,未改造信息!$A$2:$AQ$1002,COLUMN(S263)-4,0))</f>
        <v>72</v>
      </c>
      <c r="T264" s="442">
        <f>IF($H264="已改造",VLOOKUP($A264+1000,改造信息!$A$2:$AQ$1002,COLUMN(T263)-4,0),VLOOKUP($A264,未改造信息!$A$2:$AQ$1002,COLUMN(T263)-4,0))</f>
        <v>0</v>
      </c>
      <c r="U264" s="442">
        <f>IF($H264="已改造",VLOOKUP($A264+1000,改造信息!$A$2:$AQ$1002,COLUMN(U263)-4,0),VLOOKUP($A264,未改造信息!$A$2:$AQ$1002,COLUMN(U263)-4,0))</f>
        <v>0</v>
      </c>
      <c r="V264" s="442">
        <f>IF($H264="已改造",VLOOKUP($A264+1000,改造信息!$A$2:$AQ$1002,COLUMN(V263)-4,0),VLOOKUP($A264,未改造信息!$A$2:$AQ$1002,COLUMN(V263)-4,0))</f>
        <v>46</v>
      </c>
      <c r="W264" s="442">
        <f>IF($H264="已改造",VLOOKUP($A264+1000,改造信息!$A$2:$AQ$1002,COLUMN(W263)-4,0),VLOOKUP($A264,未改造信息!$A$2:$AQ$1002,COLUMN(W263)-4,0))</f>
        <v>40</v>
      </c>
      <c r="X264" s="442">
        <f>IF($H264="已改造",VLOOKUP($A264+1000,改造信息!$A$2:$AQ$1002,COLUMN(X263)-4,0),VLOOKUP($A264,未改造信息!$A$2:$AQ$1002,COLUMN(X263)-4,0))</f>
        <v>95</v>
      </c>
      <c r="Y264" s="442">
        <f>IF($H264="已改造",VLOOKUP($A264+1000,改造信息!$A$2:$AQ$1002,COLUMN(Y263)-4,0),VLOOKUP($A264,未改造信息!$A$2:$AQ$1002,COLUMN(Y263)-4,0))</f>
        <v>15</v>
      </c>
      <c r="Z264" s="442">
        <f>IF($H264="已改造",VLOOKUP($A264+1000,改造信息!$A$2:$AQ$1002,COLUMN(Z263)-4,0),VLOOKUP($A264,未改造信息!$A$2:$AQ$1002,COLUMN(Z263)-4,0))</f>
        <v>18</v>
      </c>
      <c r="AA264" s="442" t="str">
        <f>IF($H264="已改造",VLOOKUP($A264+1000,改造信息!$A$2:$AQ$1002,COLUMN(AA263)-4,0),VLOOKUP($A264,未改造信息!$A$2:$AQ$1002,COLUMN(AA263)-4,0))</f>
        <v>短</v>
      </c>
      <c r="AB264" s="442">
        <f>IF($H264="已改造",VLOOKUP($A264+1000,改造信息!$A$2:$AQ$1002,COLUMN(AB263)-4,0),VLOOKUP($A264,未改造信息!$A$2:$AQ$1002,COLUMN(AB263)-4,0))</f>
        <v>0</v>
      </c>
      <c r="AC264" s="442">
        <f>IF($H264="已改造",VLOOKUP($A264+1000,改造信息!$A$2:$AQ$1002,COLUMN(AC263)-4,0),VLOOKUP($A264,未改造信息!$A$2:$AQ$1002,COLUMN(AC263)-4,0))</f>
        <v>0</v>
      </c>
      <c r="AD264" s="442">
        <f>IF($H264="已改造",VLOOKUP($A264+1000,改造信息!$A$2:$AQ$1002,COLUMN(AD263)-4,0),VLOOKUP($A264,未改造信息!$A$2:$AQ$1002,COLUMN(AD263)-4,0))</f>
        <v>2</v>
      </c>
      <c r="AE264" s="446" t="str">
        <f>IF($H264="已改造",VLOOKUP($A264+1000,改造信息!$A$2:$AQ$1002,COLUMN(AE263)-4,0),VLOOKUP($A264,未改造信息!$A$2:$AQ$1002,COLUMN(AE263)-4,0))</f>
        <v>533毫米磁性鱼雷(潜艇)</v>
      </c>
      <c r="AF264" s="445" t="s">
        <v>92</v>
      </c>
      <c r="AG264" s="445" t="s">
        <v>92</v>
      </c>
      <c r="AH264" s="442">
        <f>IF($H264="已改造",VLOOKUP($A264+1000,改造信息!$A$2:$AQ$1002,COLUMN(AH263)-6,0),VLOOKUP($A264,未改造信息!$A$2:$AQ$1002,COLUMN(AH263)-6,0))</f>
        <v>15</v>
      </c>
      <c r="AI264" s="442">
        <f>IF($H264="已改造",VLOOKUP($A264+1000,改造信息!$A$2:$AQ$1002,COLUMN(AI263)-6,0),VLOOKUP($A264,未改造信息!$A$2:$AQ$1002,COLUMN(AI263)-6,0))</f>
        <v>20</v>
      </c>
      <c r="AJ264" s="442">
        <f>IF($H264="已改造",VLOOKUP($A264+1000,改造信息!$A$2:$AQ$1002,COLUMN(AJ263)-6,0),VLOOKUP($A264,未改造信息!$A$2:$AQ$1002,COLUMN(AJ263)-6,0))</f>
        <v>0.6</v>
      </c>
      <c r="AK264" s="442">
        <f>IF($H264="已改造",VLOOKUP($A264+1000,改造信息!$A$2:$AQ$1002,COLUMN(AK263)-6,0),VLOOKUP($A264,未改造信息!$A$2:$AQ$1002,COLUMN(AK263)-6,0))</f>
        <v>0.5</v>
      </c>
      <c r="AL264" s="442">
        <f>IF($H264="已改造",VLOOKUP($A264+1000,改造信息!$A$2:$AQ$1002,COLUMN(AL263)-6,0),VLOOKUP($A264,未改造信息!$A$2:$AQ$1002,COLUMN(AL263)-6,0))</f>
        <v>0.275</v>
      </c>
      <c r="AM264" s="445" t="s">
        <v>92</v>
      </c>
      <c r="AN264" s="445" t="s">
        <v>92</v>
      </c>
      <c r="AO264" s="442">
        <f>IF($H264="已改造",VLOOKUP($A264+1000,改造信息!$A$2:$AQ$1002,COLUMN(AO263)-8,0),VLOOKUP($A264,未改造信息!$A$2:$AQ$1002,COLUMN(AO263)-8,0))</f>
        <v>10</v>
      </c>
      <c r="AP264" s="442">
        <f>IF($H264="已改造",VLOOKUP($A264+1000,改造信息!$A$2:$AQ$1002,COLUMN(AP263)-8,0),VLOOKUP($A264,未改造信息!$A$2:$AQ$1002,COLUMN(AP263)-8,0))</f>
        <v>10</v>
      </c>
      <c r="AQ264" s="442">
        <f>IF($H264="已改造",VLOOKUP($A264+1000,改造信息!$A$2:$AQ$1002,COLUMN(AQ263)-8,0),VLOOKUP($A264,未改造信息!$A$2:$AQ$1002,COLUMN(AQ263)-8,0))</f>
        <v>20</v>
      </c>
      <c r="AR264" s="442">
        <f>IF($H264="已改造",VLOOKUP($A264+1000,改造信息!$A$2:$AQ$1002,COLUMN(AR263)-8,0),VLOOKUP($A264,未改造信息!$A$2:$AQ$1002,COLUMN(AR263)-8,0))</f>
        <v>0</v>
      </c>
      <c r="AS264" s="442">
        <f>IF($H264="已改造",VLOOKUP($A264+1000,改造信息!$A$2:$AQ$1002,COLUMN(AS263)-8,0),VLOOKUP($A264,未改造信息!$A$2:$AQ$1002,COLUMN(AS263)-8,0))</f>
        <v>0</v>
      </c>
      <c r="AT264" s="442">
        <f>IF($H264="已改造",VLOOKUP($A264+1000,改造信息!$A$2:$AQ$1002,COLUMN(AT263)-8,0),VLOOKUP($A264,未改造信息!$A$2:$AQ$1002,COLUMN(AT263)-8,0))</f>
        <v>22</v>
      </c>
      <c r="AU264" s="442">
        <f>IF($H264="已改造",VLOOKUP($A264+1000,改造信息!$A$2:$AQ$1002,COLUMN(AU263)-8,0),VLOOKUP($A264,未改造信息!$A$2:$AQ$1002,COLUMN(AU263)-8,0))</f>
        <v>11</v>
      </c>
      <c r="AV264" s="442">
        <f>IF($H264="已改造",VLOOKUP($A264+1000,改造信息!$A$2:$AQ$1002,COLUMN(AV263)-8,0),VLOOKUP($A264,未改造信息!$A$2:$AQ$1002,COLUMN(AV263)-8,0))</f>
        <v>0</v>
      </c>
      <c r="AW264" s="445" t="s">
        <v>92</v>
      </c>
      <c r="AX264" s="445" t="s">
        <v>92</v>
      </c>
      <c r="AY264" s="442">
        <f>IF($H264="已改造",VLOOKUP($A264+1000,改造信息!$A$2:$AQ$1002,COLUMN(AY263)-10,0),VLOOKUP($A264,未改造信息!$A$2:$AQ$1002,COLUMN(AY263)-10,0))</f>
        <v>0</v>
      </c>
      <c r="AZ264" s="442">
        <f>IF($H264="已改造",VLOOKUP($A264+1000,改造信息!$A$2:$AQ$1002,COLUMN(AZ263)-10,0),VLOOKUP($A264,未改造信息!$A$2:$AQ$1002,COLUMN(AZ263)-10,0))</f>
        <v>0</v>
      </c>
      <c r="BA264" s="445" t="s">
        <v>92</v>
      </c>
      <c r="BB264" s="445" t="s">
        <v>92</v>
      </c>
      <c r="BC264" s="442" t="str">
        <f>IF($H264="尚未改造",VLOOKUP($A264,未改造信息!$A$2:$AQ$1002,COLUMN(BC263)-12,0),"0")</f>
        <v>等级60|潜艇核心8|弹1200|钢1200</v>
      </c>
      <c r="BD264" s="442">
        <f>VLOOKUP($A264,未改造信息!$A$2:$BA$1002,COLUMN(BD263)-12,0)</f>
        <v>0</v>
      </c>
      <c r="BE264" s="442" t="s">
        <v>94</v>
      </c>
      <c r="BF264" s="445" t="s">
        <v>92</v>
      </c>
      <c r="BG264" s="445" t="s">
        <v>92</v>
      </c>
      <c r="BH264" s="442"/>
      <c r="BI264" s="442"/>
      <c r="BK264" s="442"/>
      <c r="BL264" s="442"/>
      <c r="BN264" s="442"/>
      <c r="BO264" s="442"/>
      <c r="BQ264" s="445" t="s">
        <v>92</v>
      </c>
      <c r="BR264" s="442"/>
      <c r="BS264" s="442"/>
      <c r="BT264" s="442"/>
      <c r="BU264" s="442"/>
      <c r="BV264" s="442"/>
    </row>
    <row r="265" spans="1:74">
      <c r="A265" s="442">
        <v>290</v>
      </c>
      <c r="B265" s="442" t="str">
        <f>IF($H265="已改造",VLOOKUP($A265+1000,改造信息!$A$2:$AQ$1002,COLUMN(B264),0),VLOOKUP($A265,未改造信息!$A$2:$AQ$1002,COLUMN(B264),0))</f>
        <v>G</v>
      </c>
      <c r="C265" s="442" t="str">
        <f>IF($H265="已改造",VLOOKUP($A265+1000,改造信息!$A$2:$AQ$1002,COLUMN(C264),0),VLOOKUP($A265,未改造信息!$A$2:$AQ$1002,COLUMN(C264),0))</f>
        <v>潜水艇</v>
      </c>
      <c r="D265" s="442">
        <f>IF($H265="已改造",VLOOKUP($A265+1000,改造信息!$A$2:$AQ$1002,COLUMN(D264),0),VLOOKUP($A265,未改造信息!$A$2:$AQ$1002,COLUMN(D264),0))</f>
        <v>5</v>
      </c>
      <c r="E265" s="442" t="str">
        <f>IF($H265="已改造",VLOOKUP($A265+1000,改造信息!$A$2:$AQ$1002,COLUMN(E264),0),VLOOKUP($A265,未改造信息!$A$2:$AQ$1002,COLUMN(E264),0))</f>
        <v>U96</v>
      </c>
      <c r="F265" s="442" t="str">
        <f>VLOOKUP(A265,未改造信息!$A$2:$F$1000,COLUMN(F264),0)</f>
        <v>未拥有</v>
      </c>
      <c r="H265" s="442" t="str">
        <f>IF(COUNTIF(改造信息!$A$2:$A$196,A265+1000),IF(VLOOKUP(A265+1000,改造信息!$A$2:$F$502,6,0)="已拥有","已改造","尚未改造"),"未开放改造")</f>
        <v>尚未改造</v>
      </c>
      <c r="I265" s="442" t="str">
        <f t="shared" si="4"/>
        <v>E6 可建造</v>
      </c>
      <c r="J265" s="445" t="s">
        <v>92</v>
      </c>
      <c r="K265" s="442" t="str">
        <f>IF($H265="已改造",VLOOKUP($A265+1000,改造信息!$A$2:$AQ$1002,COLUMN(K264)-4,0),VLOOKUP($A265,未改造信息!$A$2:$AQ$1002,COLUMN(K264)-4,0))</f>
        <v>护卫舰</v>
      </c>
      <c r="L265" s="442" t="str">
        <f>IF($H265="已改造",VLOOKUP($A265+1000,改造信息!$A$2:$AQ$1002,COLUMN(L264)-4,0),VLOOKUP($A265,未改造信息!$A$2:$AQ$1002,COLUMN(L264)-4,0))</f>
        <v>小型舰</v>
      </c>
      <c r="M265" s="442">
        <f>IF($H265="已改造",VLOOKUP($A265+1000,改造信息!$A$2:$AQ$1002,COLUMN(M264)-4,0),VLOOKUP($A265,未改造信息!$A$2:$AQ$1002,COLUMN(M264)-4,0))</f>
        <v>6</v>
      </c>
      <c r="N265" s="442">
        <f>IF($H265="已改造",VLOOKUP($A265+1000,改造信息!$A$2:$AQ$1002,COLUMN(N264)-4,0),VLOOKUP($A265,未改造信息!$A$2:$AQ$1002,COLUMN(N264)-4,0))</f>
        <v>5</v>
      </c>
      <c r="O265" s="442">
        <f>IF($H265="已改造",VLOOKUP($A265+1000,改造信息!$A$2:$AQ$1002,COLUMN(O264)-4,0),VLOOKUP($A265,未改造信息!$A$2:$AQ$1002,COLUMN(O264)-4,0))</f>
        <v>10</v>
      </c>
      <c r="P265" s="442">
        <f>IF($H265="已改造",VLOOKUP($A265+1000,改造信息!$A$2:$AQ$1002,COLUMN(P264)-4,0),VLOOKUP($A265,未改造信息!$A$2:$AQ$1002,COLUMN(P264)-4,0))</f>
        <v>2</v>
      </c>
      <c r="Q265" s="442">
        <f>IF($H265="已改造",VLOOKUP($A265+1000,改造信息!$A$2:$AQ$1002,COLUMN(Q264)-4,0),VLOOKUP($A265,未改造信息!$A$2:$AQ$1002,COLUMN(Q264)-4,0))</f>
        <v>23</v>
      </c>
      <c r="R265" s="442">
        <f>IF($H265="已改造",VLOOKUP($A265+1000,改造信息!$A$2:$AQ$1002,COLUMN(R264)-4,0),VLOOKUP($A265,未改造信息!$A$2:$AQ$1002,COLUMN(R264)-4,0))</f>
        <v>24</v>
      </c>
      <c r="S265" s="442">
        <f>IF($H265="已改造",VLOOKUP($A265+1000,改造信息!$A$2:$AQ$1002,COLUMN(S264)-4,0),VLOOKUP($A265,未改造信息!$A$2:$AQ$1002,COLUMN(S264)-4,0))</f>
        <v>72</v>
      </c>
      <c r="T265" s="442">
        <f>IF($H265="已改造",VLOOKUP($A265+1000,改造信息!$A$2:$AQ$1002,COLUMN(T264)-4,0),VLOOKUP($A265,未改造信息!$A$2:$AQ$1002,COLUMN(T264)-4,0))</f>
        <v>0</v>
      </c>
      <c r="U265" s="442">
        <f>IF($H265="已改造",VLOOKUP($A265+1000,改造信息!$A$2:$AQ$1002,COLUMN(U264)-4,0),VLOOKUP($A265,未改造信息!$A$2:$AQ$1002,COLUMN(U264)-4,0))</f>
        <v>0</v>
      </c>
      <c r="V265" s="442">
        <f>IF($H265="已改造",VLOOKUP($A265+1000,改造信息!$A$2:$AQ$1002,COLUMN(V264)-4,0),VLOOKUP($A265,未改造信息!$A$2:$AQ$1002,COLUMN(V264)-4,0))</f>
        <v>46</v>
      </c>
      <c r="W265" s="442">
        <f>IF($H265="已改造",VLOOKUP($A265+1000,改造信息!$A$2:$AQ$1002,COLUMN(W264)-4,0),VLOOKUP($A265,未改造信息!$A$2:$AQ$1002,COLUMN(W264)-4,0))</f>
        <v>40</v>
      </c>
      <c r="X265" s="442">
        <f>IF($H265="已改造",VLOOKUP($A265+1000,改造信息!$A$2:$AQ$1002,COLUMN(X264)-4,0),VLOOKUP($A265,未改造信息!$A$2:$AQ$1002,COLUMN(X264)-4,0))</f>
        <v>96</v>
      </c>
      <c r="Y265" s="442">
        <f>IF($H265="已改造",VLOOKUP($A265+1000,改造信息!$A$2:$AQ$1002,COLUMN(Y264)-4,0),VLOOKUP($A265,未改造信息!$A$2:$AQ$1002,COLUMN(Y264)-4,0))</f>
        <v>25</v>
      </c>
      <c r="Z265" s="442">
        <f>IF($H265="已改造",VLOOKUP($A265+1000,改造信息!$A$2:$AQ$1002,COLUMN(Z264)-4,0),VLOOKUP($A265,未改造信息!$A$2:$AQ$1002,COLUMN(Z264)-4,0))</f>
        <v>18</v>
      </c>
      <c r="AA265" s="442" t="str">
        <f>IF($H265="已改造",VLOOKUP($A265+1000,改造信息!$A$2:$AQ$1002,COLUMN(AA264)-4,0),VLOOKUP($A265,未改造信息!$A$2:$AQ$1002,COLUMN(AA264)-4,0))</f>
        <v>短</v>
      </c>
      <c r="AB265" s="442">
        <f>IF($H265="已改造",VLOOKUP($A265+1000,改造信息!$A$2:$AQ$1002,COLUMN(AB264)-4,0),VLOOKUP($A265,未改造信息!$A$2:$AQ$1002,COLUMN(AB264)-4,0))</f>
        <v>0</v>
      </c>
      <c r="AC265" s="442">
        <f>IF($H265="已改造",VLOOKUP($A265+1000,改造信息!$A$2:$AQ$1002,COLUMN(AC264)-4,0),VLOOKUP($A265,未改造信息!$A$2:$AQ$1002,COLUMN(AC264)-4,0))</f>
        <v>0</v>
      </c>
      <c r="AD265" s="442">
        <f>IF($H265="已改造",VLOOKUP($A265+1000,改造信息!$A$2:$AQ$1002,COLUMN(AD264)-4,0),VLOOKUP($A265,未改造信息!$A$2:$AQ$1002,COLUMN(AD264)-4,0))</f>
        <v>2</v>
      </c>
      <c r="AE265" s="446" t="str">
        <f>IF($H265="已改造",VLOOKUP($A265+1000,改造信息!$A$2:$AQ$1002,COLUMN(AE264)-4,0),VLOOKUP($A265,未改造信息!$A$2:$AQ$1002,COLUMN(AE264)-4,0))</f>
        <v>533毫米磁性鱼雷(潜艇)</v>
      </c>
      <c r="AF265" s="445" t="s">
        <v>92</v>
      </c>
      <c r="AG265" s="445" t="s">
        <v>92</v>
      </c>
      <c r="AH265" s="442">
        <f>IF($H265="已改造",VLOOKUP($A265+1000,改造信息!$A$2:$AQ$1002,COLUMN(AH264)-6,0),VLOOKUP($A265,未改造信息!$A$2:$AQ$1002,COLUMN(AH264)-6,0))</f>
        <v>15</v>
      </c>
      <c r="AI265" s="442">
        <f>IF($H265="已改造",VLOOKUP($A265+1000,改造信息!$A$2:$AQ$1002,COLUMN(AI264)-6,0),VLOOKUP($A265,未改造信息!$A$2:$AQ$1002,COLUMN(AI264)-6,0))</f>
        <v>20</v>
      </c>
      <c r="AJ265" s="442">
        <f>IF($H265="已改造",VLOOKUP($A265+1000,改造信息!$A$2:$AQ$1002,COLUMN(AJ264)-6,0),VLOOKUP($A265,未改造信息!$A$2:$AQ$1002,COLUMN(AJ264)-6,0))</f>
        <v>0.6</v>
      </c>
      <c r="AK265" s="442">
        <f>IF($H265="已改造",VLOOKUP($A265+1000,改造信息!$A$2:$AQ$1002,COLUMN(AK264)-6,0),VLOOKUP($A265,未改造信息!$A$2:$AQ$1002,COLUMN(AK264)-6,0))</f>
        <v>0.5</v>
      </c>
      <c r="AL265" s="442">
        <f>IF($H265="已改造",VLOOKUP($A265+1000,改造信息!$A$2:$AQ$1002,COLUMN(AL264)-6,0),VLOOKUP($A265,未改造信息!$A$2:$AQ$1002,COLUMN(AL264)-6,0))</f>
        <v>0.275</v>
      </c>
      <c r="AM265" s="445" t="s">
        <v>92</v>
      </c>
      <c r="AN265" s="445" t="s">
        <v>92</v>
      </c>
      <c r="AO265" s="442">
        <f>IF($H265="已改造",VLOOKUP($A265+1000,改造信息!$A$2:$AQ$1002,COLUMN(AO264)-8,0),VLOOKUP($A265,未改造信息!$A$2:$AQ$1002,COLUMN(AO264)-8,0))</f>
        <v>10</v>
      </c>
      <c r="AP265" s="442">
        <f>IF($H265="已改造",VLOOKUP($A265+1000,改造信息!$A$2:$AQ$1002,COLUMN(AP264)-8,0),VLOOKUP($A265,未改造信息!$A$2:$AQ$1002,COLUMN(AP264)-8,0))</f>
        <v>10</v>
      </c>
      <c r="AQ265" s="442">
        <f>IF($H265="已改造",VLOOKUP($A265+1000,改造信息!$A$2:$AQ$1002,COLUMN(AQ264)-8,0),VLOOKUP($A265,未改造信息!$A$2:$AQ$1002,COLUMN(AQ264)-8,0))</f>
        <v>20</v>
      </c>
      <c r="AR265" s="442">
        <f>IF($H265="已改造",VLOOKUP($A265+1000,改造信息!$A$2:$AQ$1002,COLUMN(AR264)-8,0),VLOOKUP($A265,未改造信息!$A$2:$AQ$1002,COLUMN(AR264)-8,0))</f>
        <v>0</v>
      </c>
      <c r="AS265" s="442">
        <f>IF($H265="已改造",VLOOKUP($A265+1000,改造信息!$A$2:$AQ$1002,COLUMN(AS264)-8,0),VLOOKUP($A265,未改造信息!$A$2:$AQ$1002,COLUMN(AS264)-8,0))</f>
        <v>0</v>
      </c>
      <c r="AT265" s="442">
        <f>IF($H265="已改造",VLOOKUP($A265+1000,改造信息!$A$2:$AQ$1002,COLUMN(AT264)-8,0),VLOOKUP($A265,未改造信息!$A$2:$AQ$1002,COLUMN(AT264)-8,0))</f>
        <v>22</v>
      </c>
      <c r="AU265" s="442">
        <f>IF($H265="已改造",VLOOKUP($A265+1000,改造信息!$A$2:$AQ$1002,COLUMN(AU264)-8,0),VLOOKUP($A265,未改造信息!$A$2:$AQ$1002,COLUMN(AU264)-8,0))</f>
        <v>11</v>
      </c>
      <c r="AV265" s="442">
        <f>IF($H265="已改造",VLOOKUP($A265+1000,改造信息!$A$2:$AQ$1002,COLUMN(AV264)-8,0),VLOOKUP($A265,未改造信息!$A$2:$AQ$1002,COLUMN(AV264)-8,0))</f>
        <v>0</v>
      </c>
      <c r="AW265" s="445" t="s">
        <v>92</v>
      </c>
      <c r="AX265" s="445" t="s">
        <v>92</v>
      </c>
      <c r="AY265" s="442">
        <f>IF($H265="已改造",VLOOKUP($A265+1000,改造信息!$A$2:$AQ$1002,COLUMN(AY264)-10,0),VLOOKUP($A265,未改造信息!$A$2:$AQ$1002,COLUMN(AY264)-10,0))</f>
        <v>0</v>
      </c>
      <c r="AZ265" s="442">
        <f>IF($H265="已改造",VLOOKUP($A265+1000,改造信息!$A$2:$AQ$1002,COLUMN(AZ264)-10,0),VLOOKUP($A265,未改造信息!$A$2:$AQ$1002,COLUMN(AZ264)-10,0))</f>
        <v>0</v>
      </c>
      <c r="BA265" s="445" t="s">
        <v>92</v>
      </c>
      <c r="BB265" s="445" t="s">
        <v>92</v>
      </c>
      <c r="BC265" s="442" t="str">
        <f>IF($H265="尚未改造",VLOOKUP($A265,未改造信息!$A$2:$AQ$1002,COLUMN(BC264)-12,0),"0")</f>
        <v>等级60|潜艇核心10|油100|弹1200|钢1200</v>
      </c>
      <c r="BD265" s="450">
        <f>VLOOKUP($A265,未改造信息!$A$2:$BA$1002,COLUMN(BD264)-12,0)</f>
        <v>0.00694444444444444</v>
      </c>
      <c r="BE265" s="442" t="s">
        <v>106</v>
      </c>
      <c r="BF265" s="445" t="s">
        <v>92</v>
      </c>
      <c r="BG265" s="445" t="s">
        <v>92</v>
      </c>
      <c r="BH265" s="442"/>
      <c r="BI265" s="450"/>
      <c r="BK265" s="442"/>
      <c r="BL265" s="450"/>
      <c r="BN265" s="442"/>
      <c r="BO265" s="450"/>
      <c r="BQ265" s="445" t="s">
        <v>92</v>
      </c>
      <c r="BR265" s="442"/>
      <c r="BS265" s="442"/>
      <c r="BT265" s="442"/>
      <c r="BU265" s="442"/>
      <c r="BV265" s="442"/>
    </row>
    <row r="266" spans="1:74">
      <c r="A266" s="442">
        <v>292</v>
      </c>
      <c r="B266" s="442" t="str">
        <f>IF($H266="已改造",VLOOKUP($A266+1000,改造信息!$A$2:$AQ$1002,COLUMN(B265),0),VLOOKUP($A266,未改造信息!$A$2:$AQ$1002,COLUMN(B265),0))</f>
        <v>G</v>
      </c>
      <c r="C266" s="442" t="str">
        <f>IF($H266="已改造",VLOOKUP($A266+1000,改造信息!$A$2:$AQ$1002,COLUMN(C265),0),VLOOKUP($A266,未改造信息!$A$2:$AQ$1002,COLUMN(C265),0))</f>
        <v>潜水艇</v>
      </c>
      <c r="D266" s="442">
        <f>IF($H266="已改造",VLOOKUP($A266+1000,改造信息!$A$2:$AQ$1002,COLUMN(D265),0),VLOOKUP($A266,未改造信息!$A$2:$AQ$1002,COLUMN(D265),0))</f>
        <v>4</v>
      </c>
      <c r="E266" s="442" t="str">
        <f>IF($H266="已改造",VLOOKUP($A266+1000,改造信息!$A$2:$AQ$1002,COLUMN(E265),0),VLOOKUP($A266,未改造信息!$A$2:$AQ$1002,COLUMN(E265),0))</f>
        <v>U156</v>
      </c>
      <c r="F266" s="442" t="str">
        <f>VLOOKUP(A266,未改造信息!$A$2:$F$1000,COLUMN(F265),0)</f>
        <v>未拥有</v>
      </c>
      <c r="H266" s="442" t="str">
        <f>IF(COUNTIF(改造信息!$A$2:$A$196,A266+1000),IF(VLOOKUP(A266+1000,改造信息!$A$2:$F$502,6,0)="已拥有","已改造","尚未改造"),"未开放改造")</f>
        <v>未开放改造</v>
      </c>
      <c r="I266" s="442" t="str">
        <f t="shared" si="4"/>
        <v>E6 不推荐打捞获取</v>
      </c>
      <c r="J266" s="445" t="s">
        <v>92</v>
      </c>
      <c r="K266" s="442" t="str">
        <f>IF($H266="已改造",VLOOKUP($A266+1000,改造信息!$A$2:$AQ$1002,COLUMN(K265)-4,0),VLOOKUP($A266,未改造信息!$A$2:$AQ$1002,COLUMN(K265)-4,0))</f>
        <v>护卫舰</v>
      </c>
      <c r="L266" s="442" t="str">
        <f>IF($H266="已改造",VLOOKUP($A266+1000,改造信息!$A$2:$AQ$1002,COLUMN(L265)-4,0),VLOOKUP($A266,未改造信息!$A$2:$AQ$1002,COLUMN(L265)-4,0))</f>
        <v>小型舰</v>
      </c>
      <c r="M266" s="442">
        <f>IF($H266="已改造",VLOOKUP($A266+1000,改造信息!$A$2:$AQ$1002,COLUMN(M265)-4,0),VLOOKUP($A266,未改造信息!$A$2:$AQ$1002,COLUMN(M265)-4,0))</f>
        <v>6</v>
      </c>
      <c r="N266" s="442">
        <f>IF($H266="已改造",VLOOKUP($A266+1000,改造信息!$A$2:$AQ$1002,COLUMN(N265)-4,0),VLOOKUP($A266,未改造信息!$A$2:$AQ$1002,COLUMN(N265)-4,0))</f>
        <v>5</v>
      </c>
      <c r="O266" s="442">
        <f>IF($H266="已改造",VLOOKUP($A266+1000,改造信息!$A$2:$AQ$1002,COLUMN(O265)-4,0),VLOOKUP($A266,未改造信息!$A$2:$AQ$1002,COLUMN(O265)-4,0))</f>
        <v>12</v>
      </c>
      <c r="P266" s="442">
        <f>IF($H266="已改造",VLOOKUP($A266+1000,改造信息!$A$2:$AQ$1002,COLUMN(P265)-4,0),VLOOKUP($A266,未改造信息!$A$2:$AQ$1002,COLUMN(P265)-4,0))</f>
        <v>0</v>
      </c>
      <c r="Q266" s="442">
        <f>IF($H266="已改造",VLOOKUP($A266+1000,改造信息!$A$2:$AQ$1002,COLUMN(Q265)-4,0),VLOOKUP($A266,未改造信息!$A$2:$AQ$1002,COLUMN(Q265)-4,0))</f>
        <v>24</v>
      </c>
      <c r="R266" s="442">
        <f>IF($H266="已改造",VLOOKUP($A266+1000,改造信息!$A$2:$AQ$1002,COLUMN(R265)-4,0),VLOOKUP($A266,未改造信息!$A$2:$AQ$1002,COLUMN(R265)-4,0))</f>
        <v>25</v>
      </c>
      <c r="S266" s="442">
        <f>IF($H266="已改造",VLOOKUP($A266+1000,改造信息!$A$2:$AQ$1002,COLUMN(S265)-4,0),VLOOKUP($A266,未改造信息!$A$2:$AQ$1002,COLUMN(S265)-4,0))</f>
        <v>72</v>
      </c>
      <c r="T266" s="442">
        <f>IF($H266="已改造",VLOOKUP($A266+1000,改造信息!$A$2:$AQ$1002,COLUMN(T265)-4,0),VLOOKUP($A266,未改造信息!$A$2:$AQ$1002,COLUMN(T265)-4,0))</f>
        <v>0</v>
      </c>
      <c r="U266" s="442">
        <f>IF($H266="已改造",VLOOKUP($A266+1000,改造信息!$A$2:$AQ$1002,COLUMN(U265)-4,0),VLOOKUP($A266,未改造信息!$A$2:$AQ$1002,COLUMN(U265)-4,0))</f>
        <v>0</v>
      </c>
      <c r="V266" s="442">
        <f>IF($H266="已改造",VLOOKUP($A266+1000,改造信息!$A$2:$AQ$1002,COLUMN(V265)-4,0),VLOOKUP($A266,未改造信息!$A$2:$AQ$1002,COLUMN(V265)-4,0))</f>
        <v>45</v>
      </c>
      <c r="W266" s="442">
        <f>IF($H266="已改造",VLOOKUP($A266+1000,改造信息!$A$2:$AQ$1002,COLUMN(W265)-4,0),VLOOKUP($A266,未改造信息!$A$2:$AQ$1002,COLUMN(W265)-4,0))</f>
        <v>40</v>
      </c>
      <c r="X266" s="442">
        <f>IF($H266="已改造",VLOOKUP($A266+1000,改造信息!$A$2:$AQ$1002,COLUMN(X265)-4,0),VLOOKUP($A266,未改造信息!$A$2:$AQ$1002,COLUMN(X265)-4,0))</f>
        <v>95</v>
      </c>
      <c r="Y266" s="442">
        <f>IF($H266="已改造",VLOOKUP($A266+1000,改造信息!$A$2:$AQ$1002,COLUMN(Y265)-4,0),VLOOKUP($A266,未改造信息!$A$2:$AQ$1002,COLUMN(Y265)-4,0))</f>
        <v>15</v>
      </c>
      <c r="Z266" s="442">
        <f>IF($H266="已改造",VLOOKUP($A266+1000,改造信息!$A$2:$AQ$1002,COLUMN(Z265)-4,0),VLOOKUP($A266,未改造信息!$A$2:$AQ$1002,COLUMN(Z265)-4,0))</f>
        <v>18</v>
      </c>
      <c r="AA266" s="442" t="str">
        <f>IF($H266="已改造",VLOOKUP($A266+1000,改造信息!$A$2:$AQ$1002,COLUMN(AA265)-4,0),VLOOKUP($A266,未改造信息!$A$2:$AQ$1002,COLUMN(AA265)-4,0))</f>
        <v>短</v>
      </c>
      <c r="AB266" s="442">
        <f>IF($H266="已改造",VLOOKUP($A266+1000,改造信息!$A$2:$AQ$1002,COLUMN(AB265)-4,0),VLOOKUP($A266,未改造信息!$A$2:$AQ$1002,COLUMN(AB265)-4,0))</f>
        <v>0</v>
      </c>
      <c r="AC266" s="442">
        <f>IF($H266="已改造",VLOOKUP($A266+1000,改造信息!$A$2:$AQ$1002,COLUMN(AC265)-4,0),VLOOKUP($A266,未改造信息!$A$2:$AQ$1002,COLUMN(AC265)-4,0))</f>
        <v>0</v>
      </c>
      <c r="AD266" s="442">
        <f>IF($H266="已改造",VLOOKUP($A266+1000,改造信息!$A$2:$AQ$1002,COLUMN(AD265)-4,0),VLOOKUP($A266,未改造信息!$A$2:$AQ$1002,COLUMN(AD265)-4,0))</f>
        <v>2</v>
      </c>
      <c r="AE266" s="446" t="str">
        <f>IF($H266="已改造",VLOOKUP($A266+1000,改造信息!$A$2:$AQ$1002,COLUMN(AE265)-4,0),VLOOKUP($A266,未改造信息!$A$2:$AQ$1002,COLUMN(AE265)-4,0))</f>
        <v>533毫米磁性鱼雷(潜艇)</v>
      </c>
      <c r="AF266" s="445" t="s">
        <v>92</v>
      </c>
      <c r="AG266" s="445" t="s">
        <v>92</v>
      </c>
      <c r="AH266" s="442">
        <f>IF($H266="已改造",VLOOKUP($A266+1000,改造信息!$A$2:$AQ$1002,COLUMN(AH265)-6,0),VLOOKUP($A266,未改造信息!$A$2:$AQ$1002,COLUMN(AH265)-6,0))</f>
        <v>15</v>
      </c>
      <c r="AI266" s="442">
        <f>IF($H266="已改造",VLOOKUP($A266+1000,改造信息!$A$2:$AQ$1002,COLUMN(AI265)-6,0),VLOOKUP($A266,未改造信息!$A$2:$AQ$1002,COLUMN(AI265)-6,0))</f>
        <v>20</v>
      </c>
      <c r="AJ266" s="442">
        <f>IF($H266="已改造",VLOOKUP($A266+1000,改造信息!$A$2:$AQ$1002,COLUMN(AJ265)-6,0),VLOOKUP($A266,未改造信息!$A$2:$AQ$1002,COLUMN(AJ265)-6,0))</f>
        <v>0.6</v>
      </c>
      <c r="AK266" s="442">
        <f>IF($H266="已改造",VLOOKUP($A266+1000,改造信息!$A$2:$AQ$1002,COLUMN(AK265)-6,0),VLOOKUP($A266,未改造信息!$A$2:$AQ$1002,COLUMN(AK265)-6,0))</f>
        <v>0.5</v>
      </c>
      <c r="AL266" s="442">
        <f>IF($H266="已改造",VLOOKUP($A266+1000,改造信息!$A$2:$AQ$1002,COLUMN(AL265)-6,0),VLOOKUP($A266,未改造信息!$A$2:$AQ$1002,COLUMN(AL265)-6,0))</f>
        <v>0.275</v>
      </c>
      <c r="AM266" s="445" t="s">
        <v>92</v>
      </c>
      <c r="AN266" s="445" t="s">
        <v>92</v>
      </c>
      <c r="AO266" s="442">
        <f>IF($H266="已改造",VLOOKUP($A266+1000,改造信息!$A$2:$AQ$1002,COLUMN(AO265)-8,0),VLOOKUP($A266,未改造信息!$A$2:$AQ$1002,COLUMN(AO265)-8,0))</f>
        <v>10</v>
      </c>
      <c r="AP266" s="442">
        <f>IF($H266="已改造",VLOOKUP($A266+1000,改造信息!$A$2:$AQ$1002,COLUMN(AP265)-8,0),VLOOKUP($A266,未改造信息!$A$2:$AQ$1002,COLUMN(AP265)-8,0))</f>
        <v>10</v>
      </c>
      <c r="AQ266" s="442">
        <f>IF($H266="已改造",VLOOKUP($A266+1000,改造信息!$A$2:$AQ$1002,COLUMN(AQ265)-8,0),VLOOKUP($A266,未改造信息!$A$2:$AQ$1002,COLUMN(AQ265)-8,0))</f>
        <v>20</v>
      </c>
      <c r="AR266" s="442">
        <f>IF($H266="已改造",VLOOKUP($A266+1000,改造信息!$A$2:$AQ$1002,COLUMN(AR265)-8,0),VLOOKUP($A266,未改造信息!$A$2:$AQ$1002,COLUMN(AR265)-8,0))</f>
        <v>0</v>
      </c>
      <c r="AS266" s="442">
        <f>IF($H266="已改造",VLOOKUP($A266+1000,改造信息!$A$2:$AQ$1002,COLUMN(AS265)-8,0),VLOOKUP($A266,未改造信息!$A$2:$AQ$1002,COLUMN(AS265)-8,0))</f>
        <v>0</v>
      </c>
      <c r="AT266" s="442">
        <f>IF($H266="已改造",VLOOKUP($A266+1000,改造信息!$A$2:$AQ$1002,COLUMN(AT265)-8,0),VLOOKUP($A266,未改造信息!$A$2:$AQ$1002,COLUMN(AT265)-8,0))</f>
        <v>22</v>
      </c>
      <c r="AU266" s="442">
        <f>IF($H266="已改造",VLOOKUP($A266+1000,改造信息!$A$2:$AQ$1002,COLUMN(AU265)-8,0),VLOOKUP($A266,未改造信息!$A$2:$AQ$1002,COLUMN(AU265)-8,0))</f>
        <v>12</v>
      </c>
      <c r="AV266" s="442">
        <f>IF($H266="已改造",VLOOKUP($A266+1000,改造信息!$A$2:$AQ$1002,COLUMN(AV265)-8,0),VLOOKUP($A266,未改造信息!$A$2:$AQ$1002,COLUMN(AV265)-8,0))</f>
        <v>0</v>
      </c>
      <c r="AW266" s="445" t="s">
        <v>92</v>
      </c>
      <c r="AX266" s="445" t="s">
        <v>92</v>
      </c>
      <c r="AY266" s="442">
        <f>IF($H266="已改造",VLOOKUP($A266+1000,改造信息!$A$2:$AQ$1002,COLUMN(AY265)-10,0),VLOOKUP($A266,未改造信息!$A$2:$AQ$1002,COLUMN(AY265)-10,0))</f>
        <v>0</v>
      </c>
      <c r="AZ266" s="442">
        <f>IF($H266="已改造",VLOOKUP($A266+1000,改造信息!$A$2:$AQ$1002,COLUMN(AZ265)-10,0),VLOOKUP($A266,未改造信息!$A$2:$AQ$1002,COLUMN(AZ265)-10,0))</f>
        <v>0</v>
      </c>
      <c r="BA266" s="445" t="s">
        <v>92</v>
      </c>
      <c r="BB266" s="445" t="s">
        <v>92</v>
      </c>
      <c r="BC266" s="442" t="str">
        <f>IF($H266="尚未改造",VLOOKUP($A266,未改造信息!$A$2:$AQ$1002,COLUMN(BC265)-12,0),"0")</f>
        <v>0</v>
      </c>
      <c r="BD266" s="442">
        <f>VLOOKUP($A266,未改造信息!$A$2:$BA$1002,COLUMN(BD265)-12,0)</f>
        <v>0</v>
      </c>
      <c r="BE266" s="442" t="s">
        <v>101</v>
      </c>
      <c r="BF266" s="445" t="s">
        <v>92</v>
      </c>
      <c r="BG266" s="445" t="s">
        <v>92</v>
      </c>
      <c r="BH266" s="442"/>
      <c r="BI266" s="442"/>
      <c r="BK266" s="442"/>
      <c r="BL266" s="442"/>
      <c r="BN266" s="442"/>
      <c r="BO266" s="442"/>
      <c r="BQ266" s="445" t="s">
        <v>92</v>
      </c>
      <c r="BR266" s="442"/>
      <c r="BS266" s="442"/>
      <c r="BT266" s="442"/>
      <c r="BU266" s="442"/>
      <c r="BV266" s="442"/>
    </row>
    <row r="267" spans="1:74">
      <c r="A267" s="442">
        <v>293</v>
      </c>
      <c r="B267" s="442" t="str">
        <f>IF($H267="已改造",VLOOKUP($A267+1000,改造信息!$A$2:$AQ$1002,COLUMN(B266),0),VLOOKUP($A267,未改造信息!$A$2:$AQ$1002,COLUMN(B266),0))</f>
        <v>G</v>
      </c>
      <c r="C267" s="442" t="str">
        <f>IF($H267="已改造",VLOOKUP($A267+1000,改造信息!$A$2:$AQ$1002,COLUMN(C266),0),VLOOKUP($A267,未改造信息!$A$2:$AQ$1002,COLUMN(C266),0))</f>
        <v>潜水艇</v>
      </c>
      <c r="D267" s="442">
        <f>IF($H267="已改造",VLOOKUP($A267+1000,改造信息!$A$2:$AQ$1002,COLUMN(D266),0),VLOOKUP($A267,未改造信息!$A$2:$AQ$1002,COLUMN(D266),0))</f>
        <v>4</v>
      </c>
      <c r="E267" s="442" t="str">
        <f>IF($H267="已改造",VLOOKUP($A267+1000,改造信息!$A$2:$AQ$1002,COLUMN(E266),0),VLOOKUP($A267,未改造信息!$A$2:$AQ$1002,COLUMN(E266),0))</f>
        <v>U-1206</v>
      </c>
      <c r="F267" s="442" t="str">
        <f>VLOOKUP(A267,未改造信息!$A$2:$F$1000,COLUMN(F266),0)</f>
        <v>未拥有</v>
      </c>
      <c r="H267" s="442" t="str">
        <f>IF(COUNTIF(改造信息!$A$2:$A$196,A267+1000),IF(VLOOKUP(A267+1000,改造信息!$A$2:$F$502,6,0)="已拥有","已改造","尚未改造"),"未开放改造")</f>
        <v>尚未改造</v>
      </c>
      <c r="I267" s="442" t="str">
        <f t="shared" si="4"/>
        <v>E6 可建造</v>
      </c>
      <c r="J267" s="445" t="s">
        <v>92</v>
      </c>
      <c r="K267" s="442" t="str">
        <f>IF($H267="已改造",VLOOKUP($A267+1000,改造信息!$A$2:$AQ$1002,COLUMN(K266)-4,0),VLOOKUP($A267,未改造信息!$A$2:$AQ$1002,COLUMN(K266)-4,0))</f>
        <v>护卫舰</v>
      </c>
      <c r="L267" s="442" t="str">
        <f>IF($H267="已改造",VLOOKUP($A267+1000,改造信息!$A$2:$AQ$1002,COLUMN(L266)-4,0),VLOOKUP($A267,未改造信息!$A$2:$AQ$1002,COLUMN(L266)-4,0))</f>
        <v>小型舰</v>
      </c>
      <c r="M267" s="442">
        <f>IF($H267="已改造",VLOOKUP($A267+1000,改造信息!$A$2:$AQ$1002,COLUMN(M266)-4,0),VLOOKUP($A267,未改造信息!$A$2:$AQ$1002,COLUMN(M266)-4,0))</f>
        <v>6</v>
      </c>
      <c r="N267" s="442">
        <f>IF($H267="已改造",VLOOKUP($A267+1000,改造信息!$A$2:$AQ$1002,COLUMN(N266)-4,0),VLOOKUP($A267,未改造信息!$A$2:$AQ$1002,COLUMN(N266)-4,0))</f>
        <v>5</v>
      </c>
      <c r="O267" s="442">
        <f>IF($H267="已改造",VLOOKUP($A267+1000,改造信息!$A$2:$AQ$1002,COLUMN(O266)-4,0),VLOOKUP($A267,未改造信息!$A$2:$AQ$1002,COLUMN(O266)-4,0))</f>
        <v>10</v>
      </c>
      <c r="P267" s="442">
        <f>IF($H267="已改造",VLOOKUP($A267+1000,改造信息!$A$2:$AQ$1002,COLUMN(P266)-4,0),VLOOKUP($A267,未改造信息!$A$2:$AQ$1002,COLUMN(P266)-4,0))</f>
        <v>2</v>
      </c>
      <c r="Q267" s="442">
        <f>IF($H267="已改造",VLOOKUP($A267+1000,改造信息!$A$2:$AQ$1002,COLUMN(Q266)-4,0),VLOOKUP($A267,未改造信息!$A$2:$AQ$1002,COLUMN(Q266)-4,0))</f>
        <v>23</v>
      </c>
      <c r="R267" s="442">
        <f>IF($H267="已改造",VLOOKUP($A267+1000,改造信息!$A$2:$AQ$1002,COLUMN(R266)-4,0),VLOOKUP($A267,未改造信息!$A$2:$AQ$1002,COLUMN(R266)-4,0))</f>
        <v>24</v>
      </c>
      <c r="S267" s="442">
        <f>IF($H267="已改造",VLOOKUP($A267+1000,改造信息!$A$2:$AQ$1002,COLUMN(S266)-4,0),VLOOKUP($A267,未改造信息!$A$2:$AQ$1002,COLUMN(S266)-4,0))</f>
        <v>72</v>
      </c>
      <c r="T267" s="442">
        <f>IF($H267="已改造",VLOOKUP($A267+1000,改造信息!$A$2:$AQ$1002,COLUMN(T266)-4,0),VLOOKUP($A267,未改造信息!$A$2:$AQ$1002,COLUMN(T266)-4,0))</f>
        <v>0</v>
      </c>
      <c r="U267" s="442">
        <f>IF($H267="已改造",VLOOKUP($A267+1000,改造信息!$A$2:$AQ$1002,COLUMN(U266)-4,0),VLOOKUP($A267,未改造信息!$A$2:$AQ$1002,COLUMN(U266)-4,0))</f>
        <v>0</v>
      </c>
      <c r="V267" s="442">
        <f>IF($H267="已改造",VLOOKUP($A267+1000,改造信息!$A$2:$AQ$1002,COLUMN(V266)-4,0),VLOOKUP($A267,未改造信息!$A$2:$AQ$1002,COLUMN(V266)-4,0))</f>
        <v>46</v>
      </c>
      <c r="W267" s="442">
        <f>IF($H267="已改造",VLOOKUP($A267+1000,改造信息!$A$2:$AQ$1002,COLUMN(W266)-4,0),VLOOKUP($A267,未改造信息!$A$2:$AQ$1002,COLUMN(W266)-4,0))</f>
        <v>40</v>
      </c>
      <c r="X267" s="442">
        <f>IF($H267="已改造",VLOOKUP($A267+1000,改造信息!$A$2:$AQ$1002,COLUMN(X266)-4,0),VLOOKUP($A267,未改造信息!$A$2:$AQ$1002,COLUMN(X266)-4,0))</f>
        <v>96</v>
      </c>
      <c r="Y267" s="442">
        <f>IF($H267="已改造",VLOOKUP($A267+1000,改造信息!$A$2:$AQ$1002,COLUMN(Y266)-4,0),VLOOKUP($A267,未改造信息!$A$2:$AQ$1002,COLUMN(Y266)-4,0))</f>
        <v>5</v>
      </c>
      <c r="Z267" s="442">
        <f>IF($H267="已改造",VLOOKUP($A267+1000,改造信息!$A$2:$AQ$1002,COLUMN(Z266)-4,0),VLOOKUP($A267,未改造信息!$A$2:$AQ$1002,COLUMN(Z266)-4,0))</f>
        <v>17.7</v>
      </c>
      <c r="AA267" s="442" t="str">
        <f>IF($H267="已改造",VLOOKUP($A267+1000,改造信息!$A$2:$AQ$1002,COLUMN(AA266)-4,0),VLOOKUP($A267,未改造信息!$A$2:$AQ$1002,COLUMN(AA266)-4,0))</f>
        <v>短</v>
      </c>
      <c r="AB267" s="442">
        <f>IF($H267="已改造",VLOOKUP($A267+1000,改造信息!$A$2:$AQ$1002,COLUMN(AB266)-4,0),VLOOKUP($A267,未改造信息!$A$2:$AQ$1002,COLUMN(AB266)-4,0))</f>
        <v>0</v>
      </c>
      <c r="AC267" s="442">
        <f>IF($H267="已改造",VLOOKUP($A267+1000,改造信息!$A$2:$AQ$1002,COLUMN(AC266)-4,0),VLOOKUP($A267,未改造信息!$A$2:$AQ$1002,COLUMN(AC266)-4,0))</f>
        <v>0</v>
      </c>
      <c r="AD267" s="442">
        <f>IF($H267="已改造",VLOOKUP($A267+1000,改造信息!$A$2:$AQ$1002,COLUMN(AD266)-4,0),VLOOKUP($A267,未改造信息!$A$2:$AQ$1002,COLUMN(AD266)-4,0))</f>
        <v>2</v>
      </c>
      <c r="AE267" s="446" t="str">
        <f>IF($H267="已改造",VLOOKUP($A267+1000,改造信息!$A$2:$AQ$1002,COLUMN(AE266)-4,0),VLOOKUP($A267,未改造信息!$A$2:$AQ$1002,COLUMN(AE266)-4,0))</f>
        <v>533毫米磁性鱼雷(潜艇)|G国海军马桶</v>
      </c>
      <c r="AF267" s="445" t="s">
        <v>92</v>
      </c>
      <c r="AG267" s="445" t="s">
        <v>92</v>
      </c>
      <c r="AH267" s="442">
        <f>IF($H267="已改造",VLOOKUP($A267+1000,改造信息!$A$2:$AQ$1002,COLUMN(AH266)-6,0),VLOOKUP($A267,未改造信息!$A$2:$AQ$1002,COLUMN(AH266)-6,0))</f>
        <v>15</v>
      </c>
      <c r="AI267" s="442">
        <f>IF($H267="已改造",VLOOKUP($A267+1000,改造信息!$A$2:$AQ$1002,COLUMN(AI266)-6,0),VLOOKUP($A267,未改造信息!$A$2:$AQ$1002,COLUMN(AI266)-6,0))</f>
        <v>20</v>
      </c>
      <c r="AJ267" s="442">
        <f>IF($H267="已改造",VLOOKUP($A267+1000,改造信息!$A$2:$AQ$1002,COLUMN(AJ266)-6,0),VLOOKUP($A267,未改造信息!$A$2:$AQ$1002,COLUMN(AJ266)-6,0))</f>
        <v>0.6</v>
      </c>
      <c r="AK267" s="442">
        <f>IF($H267="已改造",VLOOKUP($A267+1000,改造信息!$A$2:$AQ$1002,COLUMN(AK266)-6,0),VLOOKUP($A267,未改造信息!$A$2:$AQ$1002,COLUMN(AK266)-6,0))</f>
        <v>0.5</v>
      </c>
      <c r="AL267" s="442">
        <f>IF($H267="已改造",VLOOKUP($A267+1000,改造信息!$A$2:$AQ$1002,COLUMN(AL266)-6,0),VLOOKUP($A267,未改造信息!$A$2:$AQ$1002,COLUMN(AL266)-6,0))</f>
        <v>0.275</v>
      </c>
      <c r="AM267" s="445" t="s">
        <v>92</v>
      </c>
      <c r="AN267" s="445" t="s">
        <v>92</v>
      </c>
      <c r="AO267" s="442">
        <f>IF($H267="已改造",VLOOKUP($A267+1000,改造信息!$A$2:$AQ$1002,COLUMN(AO266)-8,0),VLOOKUP($A267,未改造信息!$A$2:$AQ$1002,COLUMN(AO266)-8,0))</f>
        <v>10</v>
      </c>
      <c r="AP267" s="442">
        <f>IF($H267="已改造",VLOOKUP($A267+1000,改造信息!$A$2:$AQ$1002,COLUMN(AP266)-8,0),VLOOKUP($A267,未改造信息!$A$2:$AQ$1002,COLUMN(AP266)-8,0))</f>
        <v>10</v>
      </c>
      <c r="AQ267" s="442">
        <f>IF($H267="已改造",VLOOKUP($A267+1000,改造信息!$A$2:$AQ$1002,COLUMN(AQ266)-8,0),VLOOKUP($A267,未改造信息!$A$2:$AQ$1002,COLUMN(AQ266)-8,0))</f>
        <v>20</v>
      </c>
      <c r="AR267" s="442">
        <f>IF($H267="已改造",VLOOKUP($A267+1000,改造信息!$A$2:$AQ$1002,COLUMN(AR266)-8,0),VLOOKUP($A267,未改造信息!$A$2:$AQ$1002,COLUMN(AR266)-8,0))</f>
        <v>0</v>
      </c>
      <c r="AS267" s="442">
        <f>IF($H267="已改造",VLOOKUP($A267+1000,改造信息!$A$2:$AQ$1002,COLUMN(AS266)-8,0),VLOOKUP($A267,未改造信息!$A$2:$AQ$1002,COLUMN(AS266)-8,0))</f>
        <v>0</v>
      </c>
      <c r="AT267" s="442">
        <f>IF($H267="已改造",VLOOKUP($A267+1000,改造信息!$A$2:$AQ$1002,COLUMN(AT266)-8,0),VLOOKUP($A267,未改造信息!$A$2:$AQ$1002,COLUMN(AT266)-8,0))</f>
        <v>22</v>
      </c>
      <c r="AU267" s="442">
        <f>IF($H267="已改造",VLOOKUP($A267+1000,改造信息!$A$2:$AQ$1002,COLUMN(AU266)-8,0),VLOOKUP($A267,未改造信息!$A$2:$AQ$1002,COLUMN(AU266)-8,0))</f>
        <v>11</v>
      </c>
      <c r="AV267" s="442">
        <f>IF($H267="已改造",VLOOKUP($A267+1000,改造信息!$A$2:$AQ$1002,COLUMN(AV266)-8,0),VLOOKUP($A267,未改造信息!$A$2:$AQ$1002,COLUMN(AV266)-8,0))</f>
        <v>0</v>
      </c>
      <c r="AW267" s="445" t="s">
        <v>92</v>
      </c>
      <c r="AX267" s="445" t="s">
        <v>92</v>
      </c>
      <c r="AY267" s="442">
        <f>IF($H267="已改造",VLOOKUP($A267+1000,改造信息!$A$2:$AQ$1002,COLUMN(AY266)-10,0),VLOOKUP($A267,未改造信息!$A$2:$AQ$1002,COLUMN(AY266)-10,0))</f>
        <v>0</v>
      </c>
      <c r="AZ267" s="442">
        <f>IF($H267="已改造",VLOOKUP($A267+1000,改造信息!$A$2:$AQ$1002,COLUMN(AZ266)-10,0),VLOOKUP($A267,未改造信息!$A$2:$AQ$1002,COLUMN(AZ266)-10,0))</f>
        <v>0</v>
      </c>
      <c r="BA267" s="445" t="s">
        <v>92</v>
      </c>
      <c r="BB267" s="445" t="s">
        <v>92</v>
      </c>
      <c r="BC267" s="442" t="str">
        <f>IF($H267="尚未改造",VLOOKUP($A267,未改造信息!$A$2:$AQ$1002,COLUMN(BC266)-12,0),"0")</f>
        <v>等级60|潜艇核心10|油100|弹1200|钢1200</v>
      </c>
      <c r="BD267" s="450">
        <f>VLOOKUP($A267,未改造信息!$A$2:$BA$1002,COLUMN(BD266)-12,0)</f>
        <v>0.00694444444444444</v>
      </c>
      <c r="BE267" s="442" t="s">
        <v>106</v>
      </c>
      <c r="BF267" s="445" t="s">
        <v>92</v>
      </c>
      <c r="BG267" s="445" t="s">
        <v>92</v>
      </c>
      <c r="BH267" s="442"/>
      <c r="BI267" s="450"/>
      <c r="BK267" s="442"/>
      <c r="BL267" s="450"/>
      <c r="BN267" s="442"/>
      <c r="BO267" s="450"/>
      <c r="BQ267" s="445" t="s">
        <v>92</v>
      </c>
      <c r="BR267" s="442"/>
      <c r="BS267" s="442"/>
      <c r="BT267" s="442"/>
      <c r="BU267" s="442"/>
      <c r="BV267" s="442"/>
    </row>
    <row r="268" spans="1:74">
      <c r="A268" s="442">
        <v>294</v>
      </c>
      <c r="B268" s="442" t="str">
        <f>IF($H268="已改造",VLOOKUP($A268+1000,改造信息!$A$2:$AQ$1002,COLUMN(B267),0),VLOOKUP($A268,未改造信息!$A$2:$AQ$1002,COLUMN(B267),0))</f>
        <v>U</v>
      </c>
      <c r="C268" s="442" t="str">
        <f>IF($H268="已改造",VLOOKUP($A268+1000,改造信息!$A$2:$AQ$1002,COLUMN(C267),0),VLOOKUP($A268,未改造信息!$A$2:$AQ$1002,COLUMN(C267),0))</f>
        <v>潜水艇</v>
      </c>
      <c r="D268" s="442">
        <f>IF($H268="已改造",VLOOKUP($A268+1000,改造信息!$A$2:$AQ$1002,COLUMN(D267),0),VLOOKUP($A268,未改造信息!$A$2:$AQ$1002,COLUMN(D267),0))</f>
        <v>5</v>
      </c>
      <c r="E268" s="442" t="str">
        <f>IF($H268="已改造",VLOOKUP($A268+1000,改造信息!$A$2:$AQ$1002,COLUMN(E267),0),VLOOKUP($A268,未改造信息!$A$2:$AQ$1002,COLUMN(E267),0))</f>
        <v>刺尾鱼</v>
      </c>
      <c r="F268" s="442" t="str">
        <f>VLOOKUP(A268,未改造信息!$A$2:$F$1000,COLUMN(F267),0)</f>
        <v>未拥有</v>
      </c>
      <c r="H268" s="442" t="str">
        <f>IF(COUNTIF(改造信息!$A$2:$A$196,A268+1000),IF(VLOOKUP(A268+1000,改造信息!$A$2:$F$502,6,0)="已拥有","已改造","尚未改造"),"未开放改造")</f>
        <v>未开放改造</v>
      </c>
      <c r="I268" s="442" t="str">
        <f t="shared" si="4"/>
        <v>E5 可建造</v>
      </c>
      <c r="J268" s="445" t="s">
        <v>92</v>
      </c>
      <c r="K268" s="442" t="str">
        <f>IF($H268="已改造",VLOOKUP($A268+1000,改造信息!$A$2:$AQ$1002,COLUMN(K267)-4,0),VLOOKUP($A268,未改造信息!$A$2:$AQ$1002,COLUMN(K267)-4,0))</f>
        <v>护卫舰</v>
      </c>
      <c r="L268" s="442" t="str">
        <f>IF($H268="已改造",VLOOKUP($A268+1000,改造信息!$A$2:$AQ$1002,COLUMN(L267)-4,0),VLOOKUP($A268,未改造信息!$A$2:$AQ$1002,COLUMN(L267)-4,0))</f>
        <v>小型舰</v>
      </c>
      <c r="M268" s="442">
        <f>IF($H268="已改造",VLOOKUP($A268+1000,改造信息!$A$2:$AQ$1002,COLUMN(M267)-4,0),VLOOKUP($A268,未改造信息!$A$2:$AQ$1002,COLUMN(M267)-4,0))</f>
        <v>6</v>
      </c>
      <c r="N268" s="442">
        <f>IF($H268="已改造",VLOOKUP($A268+1000,改造信息!$A$2:$AQ$1002,COLUMN(N267)-4,0),VLOOKUP($A268,未改造信息!$A$2:$AQ$1002,COLUMN(N267)-4,0))</f>
        <v>5</v>
      </c>
      <c r="O268" s="442">
        <f>IF($H268="已改造",VLOOKUP($A268+1000,改造信息!$A$2:$AQ$1002,COLUMN(O267)-4,0),VLOOKUP($A268,未改造信息!$A$2:$AQ$1002,COLUMN(O267)-4,0))</f>
        <v>12</v>
      </c>
      <c r="P268" s="442">
        <f>IF($H268="已改造",VLOOKUP($A268+1000,改造信息!$A$2:$AQ$1002,COLUMN(P267)-4,0),VLOOKUP($A268,未改造信息!$A$2:$AQ$1002,COLUMN(P267)-4,0))</f>
        <v>0</v>
      </c>
      <c r="Q268" s="442">
        <f>IF($H268="已改造",VLOOKUP($A268+1000,改造信息!$A$2:$AQ$1002,COLUMN(Q267)-4,0),VLOOKUP($A268,未改造信息!$A$2:$AQ$1002,COLUMN(Q267)-4,0))</f>
        <v>24</v>
      </c>
      <c r="R268" s="442">
        <f>IF($H268="已改造",VLOOKUP($A268+1000,改造信息!$A$2:$AQ$1002,COLUMN(R267)-4,0),VLOOKUP($A268,未改造信息!$A$2:$AQ$1002,COLUMN(R267)-4,0))</f>
        <v>25</v>
      </c>
      <c r="S268" s="442">
        <f>IF($H268="已改造",VLOOKUP($A268+1000,改造信息!$A$2:$AQ$1002,COLUMN(S267)-4,0),VLOOKUP($A268,未改造信息!$A$2:$AQ$1002,COLUMN(S267)-4,0))</f>
        <v>74</v>
      </c>
      <c r="T268" s="442">
        <f>IF($H268="已改造",VLOOKUP($A268+1000,改造信息!$A$2:$AQ$1002,COLUMN(T267)-4,0),VLOOKUP($A268,未改造信息!$A$2:$AQ$1002,COLUMN(T267)-4,0))</f>
        <v>0</v>
      </c>
      <c r="U268" s="442">
        <f>IF($H268="已改造",VLOOKUP($A268+1000,改造信息!$A$2:$AQ$1002,COLUMN(U267)-4,0),VLOOKUP($A268,未改造信息!$A$2:$AQ$1002,COLUMN(U267)-4,0))</f>
        <v>0</v>
      </c>
      <c r="V268" s="442">
        <f>IF($H268="已改造",VLOOKUP($A268+1000,改造信息!$A$2:$AQ$1002,COLUMN(V267)-4,0),VLOOKUP($A268,未改造信息!$A$2:$AQ$1002,COLUMN(V267)-4,0))</f>
        <v>45</v>
      </c>
      <c r="W268" s="442">
        <f>IF($H268="已改造",VLOOKUP($A268+1000,改造信息!$A$2:$AQ$1002,COLUMN(W267)-4,0),VLOOKUP($A268,未改造信息!$A$2:$AQ$1002,COLUMN(W267)-4,0))</f>
        <v>42</v>
      </c>
      <c r="X268" s="442">
        <f>IF($H268="已改造",VLOOKUP($A268+1000,改造信息!$A$2:$AQ$1002,COLUMN(X267)-4,0),VLOOKUP($A268,未改造信息!$A$2:$AQ$1002,COLUMN(X267)-4,0))</f>
        <v>96</v>
      </c>
      <c r="Y268" s="442">
        <f>IF($H268="已改造",VLOOKUP($A268+1000,改造信息!$A$2:$AQ$1002,COLUMN(Y267)-4,0),VLOOKUP($A268,未改造信息!$A$2:$AQ$1002,COLUMN(Y267)-4,0))</f>
        <v>18</v>
      </c>
      <c r="Z268" s="442">
        <f>IF($H268="已改造",VLOOKUP($A268+1000,改造信息!$A$2:$AQ$1002,COLUMN(Z267)-4,0),VLOOKUP($A268,未改造信息!$A$2:$AQ$1002,COLUMN(Z267)-4,0))</f>
        <v>20</v>
      </c>
      <c r="AA268" s="442" t="str">
        <f>IF($H268="已改造",VLOOKUP($A268+1000,改造信息!$A$2:$AQ$1002,COLUMN(AA267)-4,0),VLOOKUP($A268,未改造信息!$A$2:$AQ$1002,COLUMN(AA267)-4,0))</f>
        <v>短</v>
      </c>
      <c r="AB268" s="442">
        <f>IF($H268="已改造",VLOOKUP($A268+1000,改造信息!$A$2:$AQ$1002,COLUMN(AB267)-4,0),VLOOKUP($A268,未改造信息!$A$2:$AQ$1002,COLUMN(AB267)-4,0))</f>
        <v>0</v>
      </c>
      <c r="AC268" s="442">
        <f>IF($H268="已改造",VLOOKUP($A268+1000,改造信息!$A$2:$AQ$1002,COLUMN(AC267)-4,0),VLOOKUP($A268,未改造信息!$A$2:$AQ$1002,COLUMN(AC267)-4,0))</f>
        <v>0</v>
      </c>
      <c r="AD268" s="442">
        <f>IF($H268="已改造",VLOOKUP($A268+1000,改造信息!$A$2:$AQ$1002,COLUMN(AD267)-4,0),VLOOKUP($A268,未改造信息!$A$2:$AQ$1002,COLUMN(AD267)-4,0))</f>
        <v>2</v>
      </c>
      <c r="AE268" s="446" t="str">
        <f>IF($H268="已改造",VLOOKUP($A268+1000,改造信息!$A$2:$AQ$1002,COLUMN(AE267)-4,0),VLOOKUP($A268,未改造信息!$A$2:$AQ$1002,COLUMN(AE267)-4,0))</f>
        <v>21英寸鱼雷(潜艇)</v>
      </c>
      <c r="AF268" s="445" t="s">
        <v>92</v>
      </c>
      <c r="AG268" s="445" t="s">
        <v>92</v>
      </c>
      <c r="AH268" s="442">
        <f>IF($H268="已改造",VLOOKUP($A268+1000,改造信息!$A$2:$AQ$1002,COLUMN(AH267)-6,0),VLOOKUP($A268,未改造信息!$A$2:$AQ$1002,COLUMN(AH267)-6,0))</f>
        <v>15</v>
      </c>
      <c r="AI268" s="442">
        <f>IF($H268="已改造",VLOOKUP($A268+1000,改造信息!$A$2:$AQ$1002,COLUMN(AI267)-6,0),VLOOKUP($A268,未改造信息!$A$2:$AQ$1002,COLUMN(AI267)-6,0))</f>
        <v>20</v>
      </c>
      <c r="AJ268" s="442">
        <f>IF($H268="已改造",VLOOKUP($A268+1000,改造信息!$A$2:$AQ$1002,COLUMN(AJ267)-6,0),VLOOKUP($A268,未改造信息!$A$2:$AQ$1002,COLUMN(AJ267)-6,0))</f>
        <v>0.6</v>
      </c>
      <c r="AK268" s="442">
        <f>IF($H268="已改造",VLOOKUP($A268+1000,改造信息!$A$2:$AQ$1002,COLUMN(AK267)-6,0),VLOOKUP($A268,未改造信息!$A$2:$AQ$1002,COLUMN(AK267)-6,0))</f>
        <v>0.45</v>
      </c>
      <c r="AL268" s="442">
        <f>IF($H268="已改造",VLOOKUP($A268+1000,改造信息!$A$2:$AQ$1002,COLUMN(AL267)-6,0),VLOOKUP($A268,未改造信息!$A$2:$AQ$1002,COLUMN(AL267)-6,0))</f>
        <v>0.25</v>
      </c>
      <c r="AM268" s="445" t="s">
        <v>92</v>
      </c>
      <c r="AN268" s="445" t="s">
        <v>92</v>
      </c>
      <c r="AO268" s="442">
        <f>IF($H268="已改造",VLOOKUP($A268+1000,改造信息!$A$2:$AQ$1002,COLUMN(AO267)-8,0),VLOOKUP($A268,未改造信息!$A$2:$AQ$1002,COLUMN(AO267)-8,0))</f>
        <v>10</v>
      </c>
      <c r="AP268" s="442">
        <f>IF($H268="已改造",VLOOKUP($A268+1000,改造信息!$A$2:$AQ$1002,COLUMN(AP267)-8,0),VLOOKUP($A268,未改造信息!$A$2:$AQ$1002,COLUMN(AP267)-8,0))</f>
        <v>10</v>
      </c>
      <c r="AQ268" s="442">
        <f>IF($H268="已改造",VLOOKUP($A268+1000,改造信息!$A$2:$AQ$1002,COLUMN(AQ267)-8,0),VLOOKUP($A268,未改造信息!$A$2:$AQ$1002,COLUMN(AQ267)-8,0))</f>
        <v>20</v>
      </c>
      <c r="AR268" s="442">
        <f>IF($H268="已改造",VLOOKUP($A268+1000,改造信息!$A$2:$AQ$1002,COLUMN(AR267)-8,0),VLOOKUP($A268,未改造信息!$A$2:$AQ$1002,COLUMN(AR267)-8,0))</f>
        <v>0</v>
      </c>
      <c r="AS268" s="442">
        <f>IF($H268="已改造",VLOOKUP($A268+1000,改造信息!$A$2:$AQ$1002,COLUMN(AS267)-8,0),VLOOKUP($A268,未改造信息!$A$2:$AQ$1002,COLUMN(AS267)-8,0))</f>
        <v>0</v>
      </c>
      <c r="AT268" s="442">
        <f>IF($H268="已改造",VLOOKUP($A268+1000,改造信息!$A$2:$AQ$1002,COLUMN(AT267)-8,0),VLOOKUP($A268,未改造信息!$A$2:$AQ$1002,COLUMN(AT267)-8,0))</f>
        <v>24</v>
      </c>
      <c r="AU268" s="442">
        <f>IF($H268="已改造",VLOOKUP($A268+1000,改造信息!$A$2:$AQ$1002,COLUMN(AU267)-8,0),VLOOKUP($A268,未改造信息!$A$2:$AQ$1002,COLUMN(AU267)-8,0))</f>
        <v>10</v>
      </c>
      <c r="AV268" s="442">
        <f>IF($H268="已改造",VLOOKUP($A268+1000,改造信息!$A$2:$AQ$1002,COLUMN(AV267)-8,0),VLOOKUP($A268,未改造信息!$A$2:$AQ$1002,COLUMN(AV267)-8,0))</f>
        <v>0</v>
      </c>
      <c r="AW268" s="445" t="s">
        <v>92</v>
      </c>
      <c r="AX268" s="445" t="s">
        <v>92</v>
      </c>
      <c r="AY268" s="442">
        <f>IF($H268="已改造",VLOOKUP($A268+1000,改造信息!$A$2:$AQ$1002,COLUMN(AY267)-10,0),VLOOKUP($A268,未改造信息!$A$2:$AQ$1002,COLUMN(AY267)-10,0))</f>
        <v>0</v>
      </c>
      <c r="AZ268" s="442">
        <f>IF($H268="已改造",VLOOKUP($A268+1000,改造信息!$A$2:$AQ$1002,COLUMN(AZ267)-10,0),VLOOKUP($A268,未改造信息!$A$2:$AQ$1002,COLUMN(AZ267)-10,0))</f>
        <v>0</v>
      </c>
      <c r="BA268" s="445" t="s">
        <v>92</v>
      </c>
      <c r="BB268" s="445" t="s">
        <v>92</v>
      </c>
      <c r="BC268" s="442" t="str">
        <f>IF($H268="尚未改造",VLOOKUP($A268,未改造信息!$A$2:$AQ$1002,COLUMN(BC267)-12,0),"0")</f>
        <v>0</v>
      </c>
      <c r="BD268" s="450">
        <f>VLOOKUP($A268,未改造信息!$A$2:$BA$1002,COLUMN(BD267)-12,0)</f>
        <v>0.00833333333333333</v>
      </c>
      <c r="BE268" s="442" t="s">
        <v>96</v>
      </c>
      <c r="BF268" s="445" t="s">
        <v>92</v>
      </c>
      <c r="BG268" s="445" t="s">
        <v>92</v>
      </c>
      <c r="BH268" s="442"/>
      <c r="BI268" s="450"/>
      <c r="BK268" s="442"/>
      <c r="BL268" s="450"/>
      <c r="BN268" s="442"/>
      <c r="BO268" s="450"/>
      <c r="BQ268" s="445" t="s">
        <v>92</v>
      </c>
      <c r="BR268" s="442"/>
      <c r="BS268" s="442"/>
      <c r="BT268" s="442"/>
      <c r="BU268" s="442"/>
      <c r="BV268" s="442"/>
    </row>
    <row r="269" spans="1:74">
      <c r="A269" s="442">
        <v>295</v>
      </c>
      <c r="B269" s="442" t="str">
        <f>IF($H269="已改造",VLOOKUP($A269+1000,改造信息!$A$2:$AQ$1002,COLUMN(B268),0),VLOOKUP($A269,未改造信息!$A$2:$AQ$1002,COLUMN(B268),0))</f>
        <v>S</v>
      </c>
      <c r="C269" s="442" t="str">
        <f>IF($H269="已改造",VLOOKUP($A269+1000,改造信息!$A$2:$AQ$1002,COLUMN(C268),0),VLOOKUP($A269,未改造信息!$A$2:$AQ$1002,COLUMN(C268),0))</f>
        <v>潜水艇</v>
      </c>
      <c r="D269" s="442">
        <f>IF($H269="已改造",VLOOKUP($A269+1000,改造信息!$A$2:$AQ$1002,COLUMN(D268),0),VLOOKUP($A269,未改造信息!$A$2:$AQ$1002,COLUMN(D268),0))</f>
        <v>5</v>
      </c>
      <c r="E269" s="442" t="str">
        <f>IF($H269="已改造",VLOOKUP($A269+1000,改造信息!$A$2:$AQ$1002,COLUMN(E268),0),VLOOKUP($A269,未改造信息!$A$2:$AQ$1002,COLUMN(E268),0))</f>
        <v>S-56</v>
      </c>
      <c r="F269" s="442" t="str">
        <f>VLOOKUP(A269,未改造信息!$A$2:$F$1000,COLUMN(F268),0)</f>
        <v>未拥有</v>
      </c>
      <c r="H269" s="442" t="str">
        <f>IF(COUNTIF(改造信息!$A$2:$A$196,A269+1000),IF(VLOOKUP(A269+1000,改造信息!$A$2:$F$502,6,0)="已拥有","已改造","尚未改造"),"未开放改造")</f>
        <v>未开放改造</v>
      </c>
      <c r="I269" s="442" t="str">
        <f t="shared" si="4"/>
        <v>仅打捞可获取</v>
      </c>
      <c r="J269" s="445" t="s">
        <v>92</v>
      </c>
      <c r="K269" s="442" t="str">
        <f>IF($H269="已改造",VLOOKUP($A269+1000,改造信息!$A$2:$AQ$1002,COLUMN(K268)-4,0),VLOOKUP($A269,未改造信息!$A$2:$AQ$1002,COLUMN(K268)-4,0))</f>
        <v>护卫舰</v>
      </c>
      <c r="L269" s="442" t="str">
        <f>IF($H269="已改造",VLOOKUP($A269+1000,改造信息!$A$2:$AQ$1002,COLUMN(L268)-4,0),VLOOKUP($A269,未改造信息!$A$2:$AQ$1002,COLUMN(L268)-4,0))</f>
        <v>小型舰</v>
      </c>
      <c r="M269" s="442">
        <f>IF($H269="已改造",VLOOKUP($A269+1000,改造信息!$A$2:$AQ$1002,COLUMN(M268)-4,0),VLOOKUP($A269,未改造信息!$A$2:$AQ$1002,COLUMN(M268)-4,0))</f>
        <v>6</v>
      </c>
      <c r="N269" s="442">
        <f>IF($H269="已改造",VLOOKUP($A269+1000,改造信息!$A$2:$AQ$1002,COLUMN(N268)-4,0),VLOOKUP($A269,未改造信息!$A$2:$AQ$1002,COLUMN(N268)-4,0))</f>
        <v>6</v>
      </c>
      <c r="O269" s="442">
        <f>IF($H269="已改造",VLOOKUP($A269+1000,改造信息!$A$2:$AQ$1002,COLUMN(O268)-4,0),VLOOKUP($A269,未改造信息!$A$2:$AQ$1002,COLUMN(O268)-4,0))</f>
        <v>12</v>
      </c>
      <c r="P269" s="442">
        <f>IF($H269="已改造",VLOOKUP($A269+1000,改造信息!$A$2:$AQ$1002,COLUMN(P268)-4,0),VLOOKUP($A269,未改造信息!$A$2:$AQ$1002,COLUMN(P268)-4,0))</f>
        <v>0</v>
      </c>
      <c r="Q269" s="442">
        <f>IF($H269="已改造",VLOOKUP($A269+1000,改造信息!$A$2:$AQ$1002,COLUMN(Q268)-4,0),VLOOKUP($A269,未改造信息!$A$2:$AQ$1002,COLUMN(Q268)-4,0))</f>
        <v>23</v>
      </c>
      <c r="R269" s="442">
        <f>IF($H269="已改造",VLOOKUP($A269+1000,改造信息!$A$2:$AQ$1002,COLUMN(R268)-4,0),VLOOKUP($A269,未改造信息!$A$2:$AQ$1002,COLUMN(R268)-4,0))</f>
        <v>24</v>
      </c>
      <c r="S269" s="442">
        <f>IF($H269="已改造",VLOOKUP($A269+1000,改造信息!$A$2:$AQ$1002,COLUMN(S268)-4,0),VLOOKUP($A269,未改造信息!$A$2:$AQ$1002,COLUMN(S268)-4,0))</f>
        <v>71</v>
      </c>
      <c r="T269" s="442">
        <f>IF($H269="已改造",VLOOKUP($A269+1000,改造信息!$A$2:$AQ$1002,COLUMN(T268)-4,0),VLOOKUP($A269,未改造信息!$A$2:$AQ$1002,COLUMN(T268)-4,0))</f>
        <v>0</v>
      </c>
      <c r="U269" s="442">
        <f>IF($H269="已改造",VLOOKUP($A269+1000,改造信息!$A$2:$AQ$1002,COLUMN(U268)-4,0),VLOOKUP($A269,未改造信息!$A$2:$AQ$1002,COLUMN(U268)-4,0))</f>
        <v>0</v>
      </c>
      <c r="V269" s="442">
        <f>IF($H269="已改造",VLOOKUP($A269+1000,改造信息!$A$2:$AQ$1002,COLUMN(V268)-4,0),VLOOKUP($A269,未改造信息!$A$2:$AQ$1002,COLUMN(V268)-4,0))</f>
        <v>45</v>
      </c>
      <c r="W269" s="442">
        <f>IF($H269="已改造",VLOOKUP($A269+1000,改造信息!$A$2:$AQ$1002,COLUMN(W268)-4,0),VLOOKUP($A269,未改造信息!$A$2:$AQ$1002,COLUMN(W268)-4,0))</f>
        <v>44</v>
      </c>
      <c r="X269" s="442">
        <f>IF($H269="已改造",VLOOKUP($A269+1000,改造信息!$A$2:$AQ$1002,COLUMN(X268)-4,0),VLOOKUP($A269,未改造信息!$A$2:$AQ$1002,COLUMN(X268)-4,0))</f>
        <v>96</v>
      </c>
      <c r="Y269" s="442">
        <f>IF($H269="已改造",VLOOKUP($A269+1000,改造信息!$A$2:$AQ$1002,COLUMN(Y268)-4,0),VLOOKUP($A269,未改造信息!$A$2:$AQ$1002,COLUMN(Y268)-4,0))</f>
        <v>26</v>
      </c>
      <c r="Z269" s="442">
        <f>IF($H269="已改造",VLOOKUP($A269+1000,改造信息!$A$2:$AQ$1002,COLUMN(Z268)-4,0),VLOOKUP($A269,未改造信息!$A$2:$AQ$1002,COLUMN(Z268)-4,0))</f>
        <v>19.5</v>
      </c>
      <c r="AA269" s="442" t="str">
        <f>IF($H269="已改造",VLOOKUP($A269+1000,改造信息!$A$2:$AQ$1002,COLUMN(AA268)-4,0),VLOOKUP($A269,未改造信息!$A$2:$AQ$1002,COLUMN(AA268)-4,0))</f>
        <v>短</v>
      </c>
      <c r="AB269" s="442">
        <f>IF($H269="已改造",VLOOKUP($A269+1000,改造信息!$A$2:$AQ$1002,COLUMN(AB268)-4,0),VLOOKUP($A269,未改造信息!$A$2:$AQ$1002,COLUMN(AB268)-4,0))</f>
        <v>0</v>
      </c>
      <c r="AC269" s="442">
        <f>IF($H269="已改造",VLOOKUP($A269+1000,改造信息!$A$2:$AQ$1002,COLUMN(AC268)-4,0),VLOOKUP($A269,未改造信息!$A$2:$AQ$1002,COLUMN(AC268)-4,0))</f>
        <v>0</v>
      </c>
      <c r="AD269" s="442">
        <f>IF($H269="已改造",VLOOKUP($A269+1000,改造信息!$A$2:$AQ$1002,COLUMN(AD268)-4,0),VLOOKUP($A269,未改造信息!$A$2:$AQ$1002,COLUMN(AD268)-4,0))</f>
        <v>2</v>
      </c>
      <c r="AE269" s="442">
        <f>IF($H269="已改造",VLOOKUP($A269+1000,改造信息!$A$2:$AQ$1002,COLUMN(AE268)-4,0),VLOOKUP($A269,未改造信息!$A$2:$AQ$1002,COLUMN(AE268)-4,0))</f>
        <v>0</v>
      </c>
      <c r="AF269" s="445" t="s">
        <v>92</v>
      </c>
      <c r="AG269" s="445" t="s">
        <v>92</v>
      </c>
      <c r="AH269" s="442">
        <f>IF($H269="已改造",VLOOKUP($A269+1000,改造信息!$A$2:$AQ$1002,COLUMN(AH268)-6,0),VLOOKUP($A269,未改造信息!$A$2:$AQ$1002,COLUMN(AH268)-6,0))</f>
        <v>15</v>
      </c>
      <c r="AI269" s="442">
        <f>IF($H269="已改造",VLOOKUP($A269+1000,改造信息!$A$2:$AQ$1002,COLUMN(AI268)-6,0),VLOOKUP($A269,未改造信息!$A$2:$AQ$1002,COLUMN(AI268)-6,0))</f>
        <v>20</v>
      </c>
      <c r="AJ269" s="442">
        <f>IF($H269="已改造",VLOOKUP($A269+1000,改造信息!$A$2:$AQ$1002,COLUMN(AJ268)-6,0),VLOOKUP($A269,未改造信息!$A$2:$AQ$1002,COLUMN(AJ268)-6,0))</f>
        <v>0.6</v>
      </c>
      <c r="AK269" s="442">
        <f>IF($H269="已改造",VLOOKUP($A269+1000,改造信息!$A$2:$AQ$1002,COLUMN(AK268)-6,0),VLOOKUP($A269,未改造信息!$A$2:$AQ$1002,COLUMN(AK268)-6,0))</f>
        <v>0.51</v>
      </c>
      <c r="AL269" s="442">
        <f>IF($H269="已改造",VLOOKUP($A269+1000,改造信息!$A$2:$AQ$1002,COLUMN(AL268)-6,0),VLOOKUP($A269,未改造信息!$A$2:$AQ$1002,COLUMN(AL268)-6,0))</f>
        <v>0.275</v>
      </c>
      <c r="AM269" s="445" t="s">
        <v>92</v>
      </c>
      <c r="AN269" s="445" t="s">
        <v>92</v>
      </c>
      <c r="AO269" s="442">
        <f>IF($H269="已改造",VLOOKUP($A269+1000,改造信息!$A$2:$AQ$1002,COLUMN(AO268)-8,0),VLOOKUP($A269,未改造信息!$A$2:$AQ$1002,COLUMN(AO268)-8,0))</f>
        <v>10</v>
      </c>
      <c r="AP269" s="442">
        <f>IF($H269="已改造",VLOOKUP($A269+1000,改造信息!$A$2:$AQ$1002,COLUMN(AP268)-8,0),VLOOKUP($A269,未改造信息!$A$2:$AQ$1002,COLUMN(AP268)-8,0))</f>
        <v>10</v>
      </c>
      <c r="AQ269" s="442">
        <f>IF($H269="已改造",VLOOKUP($A269+1000,改造信息!$A$2:$AQ$1002,COLUMN(AQ268)-8,0),VLOOKUP($A269,未改造信息!$A$2:$AQ$1002,COLUMN(AQ268)-8,0))</f>
        <v>20</v>
      </c>
      <c r="AR269" s="442">
        <f>IF($H269="已改造",VLOOKUP($A269+1000,改造信息!$A$2:$AQ$1002,COLUMN(AR268)-8,0),VLOOKUP($A269,未改造信息!$A$2:$AQ$1002,COLUMN(AR268)-8,0))</f>
        <v>0</v>
      </c>
      <c r="AS269" s="442">
        <f>IF($H269="已改造",VLOOKUP($A269+1000,改造信息!$A$2:$AQ$1002,COLUMN(AS268)-8,0),VLOOKUP($A269,未改造信息!$A$2:$AQ$1002,COLUMN(AS268)-8,0))</f>
        <v>0</v>
      </c>
      <c r="AT269" s="442">
        <f>IF($H269="已改造",VLOOKUP($A269+1000,改造信息!$A$2:$AQ$1002,COLUMN(AT268)-8,0),VLOOKUP($A269,未改造信息!$A$2:$AQ$1002,COLUMN(AT268)-8,0))</f>
        <v>21</v>
      </c>
      <c r="AU269" s="442">
        <f>IF($H269="已改造",VLOOKUP($A269+1000,改造信息!$A$2:$AQ$1002,COLUMN(AU268)-8,0),VLOOKUP($A269,未改造信息!$A$2:$AQ$1002,COLUMN(AU268)-8,0))</f>
        <v>9</v>
      </c>
      <c r="AV269" s="442">
        <f>IF($H269="已改造",VLOOKUP($A269+1000,改造信息!$A$2:$AQ$1002,COLUMN(AV268)-8,0),VLOOKUP($A269,未改造信息!$A$2:$AQ$1002,COLUMN(AV268)-8,0))</f>
        <v>0</v>
      </c>
      <c r="AW269" s="445" t="s">
        <v>92</v>
      </c>
      <c r="AX269" s="445" t="s">
        <v>92</v>
      </c>
      <c r="AY269" s="442">
        <f>IF($H269="已改造",VLOOKUP($A269+1000,改造信息!$A$2:$AQ$1002,COLUMN(AY268)-10,0),VLOOKUP($A269,未改造信息!$A$2:$AQ$1002,COLUMN(AY268)-10,0))</f>
        <v>0</v>
      </c>
      <c r="AZ269" s="442">
        <f>IF($H269="已改造",VLOOKUP($A269+1000,改造信息!$A$2:$AQ$1002,COLUMN(AZ268)-10,0),VLOOKUP($A269,未改造信息!$A$2:$AQ$1002,COLUMN(AZ268)-10,0))</f>
        <v>0</v>
      </c>
      <c r="BA269" s="445" t="s">
        <v>92</v>
      </c>
      <c r="BB269" s="445" t="s">
        <v>92</v>
      </c>
      <c r="BC269" s="442" t="str">
        <f>IF($H269="尚未改造",VLOOKUP($A269,未改造信息!$A$2:$AQ$1002,COLUMN(BC268)-12,0),"0")</f>
        <v>0</v>
      </c>
      <c r="BD269" s="442">
        <f>VLOOKUP($A269,未改造信息!$A$2:$BA$1002,COLUMN(BD268)-12,0)</f>
        <v>0</v>
      </c>
      <c r="BE269" s="442" t="s">
        <v>94</v>
      </c>
      <c r="BF269" s="445" t="s">
        <v>92</v>
      </c>
      <c r="BG269" s="445" t="s">
        <v>92</v>
      </c>
      <c r="BH269" s="442"/>
      <c r="BI269" s="442"/>
      <c r="BK269" s="442"/>
      <c r="BL269" s="442"/>
      <c r="BN269" s="442"/>
      <c r="BO269" s="442"/>
      <c r="BQ269" s="445" t="s">
        <v>92</v>
      </c>
      <c r="BR269" s="442"/>
      <c r="BS269" s="442"/>
      <c r="BT269" s="442"/>
      <c r="BU269" s="442"/>
      <c r="BV269" s="442"/>
    </row>
    <row r="270" spans="1:74">
      <c r="A270" s="442">
        <v>297</v>
      </c>
      <c r="B270" s="442" t="str">
        <f>IF($H270="已改造",VLOOKUP($A270+1000,改造信息!$A$2:$AQ$1002,COLUMN(B269),0),VLOOKUP($A270,未改造信息!$A$2:$AQ$1002,COLUMN(B269),0))</f>
        <v>Gr</v>
      </c>
      <c r="C270" s="442" t="str">
        <f>IF($H270="已改造",VLOOKUP($A270+1000,改造信息!$A$2:$AQ$1002,COLUMN(C269),0),VLOOKUP($A270,未改造信息!$A$2:$AQ$1002,COLUMN(C269),0))</f>
        <v>重巡洋舰</v>
      </c>
      <c r="D270" s="442">
        <f>IF($H270="已改造",VLOOKUP($A270+1000,改造信息!$A$2:$AQ$1002,COLUMN(D269),0),VLOOKUP($A270,未改造信息!$A$2:$AQ$1002,COLUMN(D269),0))</f>
        <v>5</v>
      </c>
      <c r="E270" s="442" t="str">
        <f>IF($H270="已改造",VLOOKUP($A270+1000,改造信息!$A$2:$AQ$1002,COLUMN(E269),0),VLOOKUP($A270,未改造信息!$A$2:$AQ$1002,COLUMN(E269),0))</f>
        <v>乔治·埃夫洛夫</v>
      </c>
      <c r="F270" s="442" t="str">
        <f>VLOOKUP(A270,未改造信息!$A$2:$F$1000,COLUMN(F269),0)</f>
        <v>未拥有</v>
      </c>
      <c r="H270" s="442" t="str">
        <f>IF(COUNTIF(改造信息!$A$2:$A$196,A270+1000),IF(VLOOKUP(A270+1000,改造信息!$A$2:$F$502,6,0)="已拥有","已改造","尚未改造"),"未开放改造")</f>
        <v>未开放改造</v>
      </c>
      <c r="I270" s="442" t="str">
        <f t="shared" si="4"/>
        <v>仅打捞可获取</v>
      </c>
      <c r="J270" s="445" t="s">
        <v>92</v>
      </c>
      <c r="K270" s="442" t="str">
        <f>IF($H270="已改造",VLOOKUP($A270+1000,改造信息!$A$2:$AQ$1002,COLUMN(K269)-4,0),VLOOKUP($A270,未改造信息!$A$2:$AQ$1002,COLUMN(K269)-4,0))</f>
        <v>护卫舰</v>
      </c>
      <c r="L270" s="442" t="str">
        <f>IF($H270="已改造",VLOOKUP($A270+1000,改造信息!$A$2:$AQ$1002,COLUMN(L269)-4,0),VLOOKUP($A270,未改造信息!$A$2:$AQ$1002,COLUMN(L269)-4,0))</f>
        <v>中型舰</v>
      </c>
      <c r="M270" s="442">
        <f>IF($H270="已改造",VLOOKUP($A270+1000,改造信息!$A$2:$AQ$1002,COLUMN(M269)-4,0),VLOOKUP($A270,未改造信息!$A$2:$AQ$1002,COLUMN(M269)-4,0))</f>
        <v>1</v>
      </c>
      <c r="N270" s="442">
        <f>IF($H270="已改造",VLOOKUP($A270+1000,改造信息!$A$2:$AQ$1002,COLUMN(N269)-4,0),VLOOKUP($A270,未改造信息!$A$2:$AQ$1002,COLUMN(N269)-4,0))</f>
        <v>2</v>
      </c>
      <c r="O270" s="442">
        <f>IF($H270="已改造",VLOOKUP($A270+1000,改造信息!$A$2:$AQ$1002,COLUMN(O269)-4,0),VLOOKUP($A270,未改造信息!$A$2:$AQ$1002,COLUMN(O269)-4,0))</f>
        <v>48</v>
      </c>
      <c r="P270" s="442">
        <f>IF($H270="已改造",VLOOKUP($A270+1000,改造信息!$A$2:$AQ$1002,COLUMN(P269)-4,0),VLOOKUP($A270,未改造信息!$A$2:$AQ$1002,COLUMN(P269)-4,0))</f>
        <v>0</v>
      </c>
      <c r="Q270" s="442">
        <f>IF($H270="已改造",VLOOKUP($A270+1000,改造信息!$A$2:$AQ$1002,COLUMN(Q269)-4,0),VLOOKUP($A270,未改造信息!$A$2:$AQ$1002,COLUMN(Q269)-4,0))</f>
        <v>62</v>
      </c>
      <c r="R270" s="442">
        <f>IF($H270="已改造",VLOOKUP($A270+1000,改造信息!$A$2:$AQ$1002,COLUMN(R269)-4,0),VLOOKUP($A270,未改造信息!$A$2:$AQ$1002,COLUMN(R269)-4,0))</f>
        <v>63</v>
      </c>
      <c r="S270" s="442">
        <f>IF($H270="已改造",VLOOKUP($A270+1000,改造信息!$A$2:$AQ$1002,COLUMN(S269)-4,0),VLOOKUP($A270,未改造信息!$A$2:$AQ$1002,COLUMN(S269)-4,0))</f>
        <v>43</v>
      </c>
      <c r="T270" s="442">
        <f>IF($H270="已改造",VLOOKUP($A270+1000,改造信息!$A$2:$AQ$1002,COLUMN(T269)-4,0),VLOOKUP($A270,未改造信息!$A$2:$AQ$1002,COLUMN(T269)-4,0))</f>
        <v>48</v>
      </c>
      <c r="U270" s="442">
        <f>IF($H270="已改造",VLOOKUP($A270+1000,改造信息!$A$2:$AQ$1002,COLUMN(U269)-4,0),VLOOKUP($A270,未改造信息!$A$2:$AQ$1002,COLUMN(U269)-4,0))</f>
        <v>0</v>
      </c>
      <c r="V270" s="442">
        <f>IF($H270="已改造",VLOOKUP($A270+1000,改造信息!$A$2:$AQ$1002,COLUMN(V269)-4,0),VLOOKUP($A270,未改造信息!$A$2:$AQ$1002,COLUMN(V269)-4,0))</f>
        <v>50</v>
      </c>
      <c r="W270" s="442">
        <f>IF($H270="已改造",VLOOKUP($A270+1000,改造信息!$A$2:$AQ$1002,COLUMN(W269)-4,0),VLOOKUP($A270,未改造信息!$A$2:$AQ$1002,COLUMN(W269)-4,0))</f>
        <v>59</v>
      </c>
      <c r="X270" s="442">
        <f>IF($H270="已改造",VLOOKUP($A270+1000,改造信息!$A$2:$AQ$1002,COLUMN(X269)-4,0),VLOOKUP($A270,未改造信息!$A$2:$AQ$1002,COLUMN(X269)-4,0))</f>
        <v>94</v>
      </c>
      <c r="Y270" s="442">
        <f>IF($H270="已改造",VLOOKUP($A270+1000,改造信息!$A$2:$AQ$1002,COLUMN(Y269)-4,0),VLOOKUP($A270,未改造信息!$A$2:$AQ$1002,COLUMN(Y269)-4,0))</f>
        <v>50</v>
      </c>
      <c r="Z270" s="442">
        <f>IF($H270="已改造",VLOOKUP($A270+1000,改造信息!$A$2:$AQ$1002,COLUMN(Z269)-4,0),VLOOKUP($A270,未改造信息!$A$2:$AQ$1002,COLUMN(Z269)-4,0))</f>
        <v>23.5</v>
      </c>
      <c r="AA270" s="442" t="str">
        <f>IF($H270="已改造",VLOOKUP($A270+1000,改造信息!$A$2:$AQ$1002,COLUMN(AA269)-4,0),VLOOKUP($A270,未改造信息!$A$2:$AQ$1002,COLUMN(AA269)-4,0))</f>
        <v>中</v>
      </c>
      <c r="AB270" s="442">
        <f>IF($H270="已改造",VLOOKUP($A270+1000,改造信息!$A$2:$AQ$1002,COLUMN(AB269)-4,0),VLOOKUP($A270,未改造信息!$A$2:$AQ$1002,COLUMN(AB269)-4,0))</f>
        <v>0</v>
      </c>
      <c r="AC270" s="442">
        <f>IF($H270="已改造",VLOOKUP($A270+1000,改造信息!$A$2:$AQ$1002,COLUMN(AC269)-4,0),VLOOKUP($A270,未改造信息!$A$2:$AQ$1002,COLUMN(AC269)-4,0))</f>
        <v>0</v>
      </c>
      <c r="AD270" s="442">
        <f>IF($H270="已改造",VLOOKUP($A270+1000,改造信息!$A$2:$AQ$1002,COLUMN(AD269)-4,0),VLOOKUP($A270,未改造信息!$A$2:$AQ$1002,COLUMN(AD269)-4,0))</f>
        <v>3</v>
      </c>
      <c r="AE270" s="446" t="str">
        <f>IF($H270="已改造",VLOOKUP($A270+1000,改造信息!$A$2:$AQ$1002,COLUMN(AE269)-4,0),VLOOKUP($A270,未改造信息!$A$2:$AQ$1002,COLUMN(AE269)-4,0))</f>
        <v>E国双联9.2英寸炮</v>
      </c>
      <c r="AF270" s="445" t="s">
        <v>92</v>
      </c>
      <c r="AG270" s="445" t="s">
        <v>92</v>
      </c>
      <c r="AH270" s="442">
        <f>IF($H270="已改造",VLOOKUP($A270+1000,改造信息!$A$2:$AQ$1002,COLUMN(AH269)-6,0),VLOOKUP($A270,未改造信息!$A$2:$AQ$1002,COLUMN(AH269)-6,0))</f>
        <v>30</v>
      </c>
      <c r="AI270" s="442">
        <f>IF($H270="已改造",VLOOKUP($A270+1000,改造信息!$A$2:$AQ$1002,COLUMN(AI269)-6,0),VLOOKUP($A270,未改造信息!$A$2:$AQ$1002,COLUMN(AI269)-6,0))</f>
        <v>70</v>
      </c>
      <c r="AJ270" s="442">
        <f>IF($H270="已改造",VLOOKUP($A270+1000,改造信息!$A$2:$AQ$1002,COLUMN(AJ269)-6,0),VLOOKUP($A270,未改造信息!$A$2:$AQ$1002,COLUMN(AJ269)-6,0))</f>
        <v>1.28</v>
      </c>
      <c r="AK270" s="442">
        <f>IF($H270="已改造",VLOOKUP($A270+1000,改造信息!$A$2:$AQ$1002,COLUMN(AK269)-6,0),VLOOKUP($A270,未改造信息!$A$2:$AQ$1002,COLUMN(AK269)-6,0))</f>
        <v>2.4</v>
      </c>
      <c r="AL270" s="442">
        <f>IF($H270="已改造",VLOOKUP($A270+1000,改造信息!$A$2:$AQ$1002,COLUMN(AL269)-6,0),VLOOKUP($A270,未改造信息!$A$2:$AQ$1002,COLUMN(AL269)-6,0))</f>
        <v>0.75</v>
      </c>
      <c r="AM270" s="445" t="s">
        <v>92</v>
      </c>
      <c r="AN270" s="445" t="s">
        <v>92</v>
      </c>
      <c r="AO270" s="442">
        <f>IF($H270="已改造",VLOOKUP($A270+1000,改造信息!$A$2:$AQ$1002,COLUMN(AO269)-8,0),VLOOKUP($A270,未改造信息!$A$2:$AQ$1002,COLUMN(AO269)-8,0))</f>
        <v>30</v>
      </c>
      <c r="AP270" s="442">
        <f>IF($H270="已改造",VLOOKUP($A270+1000,改造信息!$A$2:$AQ$1002,COLUMN(AP269)-8,0),VLOOKUP($A270,未改造信息!$A$2:$AQ$1002,COLUMN(AP269)-8,0))</f>
        <v>40</v>
      </c>
      <c r="AQ270" s="442">
        <f>IF($H270="已改造",VLOOKUP($A270+1000,改造信息!$A$2:$AQ$1002,COLUMN(AQ269)-8,0),VLOOKUP($A270,未改造信息!$A$2:$AQ$1002,COLUMN(AQ269)-8,0))</f>
        <v>30</v>
      </c>
      <c r="AR270" s="442">
        <f>IF($H270="已改造",VLOOKUP($A270+1000,改造信息!$A$2:$AQ$1002,COLUMN(AR269)-8,0),VLOOKUP($A270,未改造信息!$A$2:$AQ$1002,COLUMN(AR269)-8,0))</f>
        <v>0</v>
      </c>
      <c r="AS270" s="442">
        <f>IF($H270="已改造",VLOOKUP($A270+1000,改造信息!$A$2:$AQ$1002,COLUMN(AS269)-8,0),VLOOKUP($A270,未改造信息!$A$2:$AQ$1002,COLUMN(AS269)-8,0))</f>
        <v>37</v>
      </c>
      <c r="AT270" s="442">
        <f>IF($H270="已改造",VLOOKUP($A270+1000,改造信息!$A$2:$AQ$1002,COLUMN(AT269)-8,0),VLOOKUP($A270,未改造信息!$A$2:$AQ$1002,COLUMN(AT269)-8,0))</f>
        <v>4</v>
      </c>
      <c r="AU270" s="442">
        <f>IF($H270="已改造",VLOOKUP($A270+1000,改造信息!$A$2:$AQ$1002,COLUMN(AU269)-8,0),VLOOKUP($A270,未改造信息!$A$2:$AQ$1002,COLUMN(AU269)-8,0))</f>
        <v>24</v>
      </c>
      <c r="AV270" s="442">
        <f>IF($H270="已改造",VLOOKUP($A270+1000,改造信息!$A$2:$AQ$1002,COLUMN(AV269)-8,0),VLOOKUP($A270,未改造信息!$A$2:$AQ$1002,COLUMN(AV269)-8,0))</f>
        <v>9</v>
      </c>
      <c r="AW270" s="445" t="s">
        <v>92</v>
      </c>
      <c r="AX270" s="445" t="s">
        <v>92</v>
      </c>
      <c r="AY270" s="442">
        <f>IF($H270="已改造",VLOOKUP($A270+1000,改造信息!$A$2:$AQ$1002,COLUMN(AY269)-10,0),VLOOKUP($A270,未改造信息!$A$2:$AQ$1002,COLUMN(AY269)-10,0))</f>
        <v>0</v>
      </c>
      <c r="AZ270" s="442">
        <f>IF($H270="已改造",VLOOKUP($A270+1000,改造信息!$A$2:$AQ$1002,COLUMN(AZ269)-10,0),VLOOKUP($A270,未改造信息!$A$2:$AQ$1002,COLUMN(AZ269)-10,0))</f>
        <v>0</v>
      </c>
      <c r="BA270" s="445" t="s">
        <v>92</v>
      </c>
      <c r="BB270" s="445" t="s">
        <v>92</v>
      </c>
      <c r="BC270" s="442" t="str">
        <f>IF($H270="尚未改造",VLOOKUP($A270,未改造信息!$A$2:$AQ$1002,COLUMN(BC269)-12,0),"0")</f>
        <v>0</v>
      </c>
      <c r="BD270" s="442">
        <f>VLOOKUP($A270,未改造信息!$A$2:$BA$1002,COLUMN(BD269)-12,0)</f>
        <v>0</v>
      </c>
      <c r="BE270" s="442" t="s">
        <v>94</v>
      </c>
      <c r="BF270" s="445" t="s">
        <v>92</v>
      </c>
      <c r="BG270" s="445" t="s">
        <v>92</v>
      </c>
      <c r="BH270" s="442"/>
      <c r="BI270" s="442"/>
      <c r="BK270" s="442"/>
      <c r="BL270" s="442"/>
      <c r="BN270" s="442"/>
      <c r="BO270" s="442"/>
      <c r="BQ270" s="445" t="s">
        <v>92</v>
      </c>
      <c r="BR270" s="442"/>
      <c r="BS270" s="442"/>
      <c r="BT270" s="442"/>
      <c r="BU270" s="442"/>
      <c r="BV270" s="442"/>
    </row>
    <row r="271" spans="1:74">
      <c r="A271" s="442">
        <v>298</v>
      </c>
      <c r="B271" s="442" t="str">
        <f>IF($H271="已改造",VLOOKUP($A271+1000,改造信息!$A$2:$AQ$1002,COLUMN(B270),0),VLOOKUP($A271,未改造信息!$A$2:$AQ$1002,COLUMN(B270),0))</f>
        <v>Mo</v>
      </c>
      <c r="C271" s="442" t="str">
        <f>IF($H271="已改造",VLOOKUP($A271+1000,改造信息!$A$2:$AQ$1002,COLUMN(C270),0),VLOOKUP($A271,未改造信息!$A$2:$AQ$1002,COLUMN(C270),0))</f>
        <v>补给舰</v>
      </c>
      <c r="D271" s="442">
        <f>IF($H271="已改造",VLOOKUP($A271+1000,改造信息!$A$2:$AQ$1002,COLUMN(D270),0),VLOOKUP($A271,未改造信息!$A$2:$AQ$1002,COLUMN(D270),0))</f>
        <v>6</v>
      </c>
      <c r="E271" s="442" t="str">
        <f>IF($H271="已改造",VLOOKUP($A271+1000,改造信息!$A$2:$AQ$1002,COLUMN(E270),0),VLOOKUP($A271,未改造信息!$A$2:$AQ$1002,COLUMN(E270),0))</f>
        <v>苏赫巴托尔</v>
      </c>
      <c r="F271" s="442" t="str">
        <f>VLOOKUP(A271,未改造信息!$A$2:$F$1000,COLUMN(F270),0)</f>
        <v>未拥有</v>
      </c>
      <c r="H271" s="442" t="str">
        <f>IF(COUNTIF(改造信息!$A$2:$A$196,A271+1000),IF(VLOOKUP(A271+1000,改造信息!$A$2:$F$502,6,0)="已拥有","已改造","尚未改造"),"未开放改造")</f>
        <v>未开放改造</v>
      </c>
      <c r="I271" s="442" t="str">
        <f t="shared" si="4"/>
        <v>通关1-5奖励</v>
      </c>
      <c r="J271" s="445" t="s">
        <v>92</v>
      </c>
      <c r="K271" s="442" t="str">
        <f>IF($H271="已改造",VLOOKUP($A271+1000,改造信息!$A$2:$AQ$1002,COLUMN(K270)-4,0),VLOOKUP($A271,未改造信息!$A$2:$AQ$1002,COLUMN(K270)-4,0))</f>
        <v>护卫舰</v>
      </c>
      <c r="L271" s="442" t="str">
        <f>IF($H271="已改造",VLOOKUP($A271+1000,改造信息!$A$2:$AQ$1002,COLUMN(L270)-4,0),VLOOKUP($A271,未改造信息!$A$2:$AQ$1002,COLUMN(L270)-4,0))</f>
        <v>小型舰</v>
      </c>
      <c r="M271" s="442">
        <f>IF($H271="已改造",VLOOKUP($A271+1000,改造信息!$A$2:$AQ$1002,COLUMN(M270)-4,0),VLOOKUP($A271,未改造信息!$A$2:$AQ$1002,COLUMN(M270)-4,0))</f>
        <v>0</v>
      </c>
      <c r="N271" s="442">
        <f>IF($H271="已改造",VLOOKUP($A271+1000,改造信息!$A$2:$AQ$1002,COLUMN(N270)-4,0),VLOOKUP($A271,未改造信息!$A$2:$AQ$1002,COLUMN(N270)-4,0))</f>
        <v>2</v>
      </c>
      <c r="O271" s="442">
        <f>IF($H271="已改造",VLOOKUP($A271+1000,改造信息!$A$2:$AQ$1002,COLUMN(O270)-4,0),VLOOKUP($A271,未改造信息!$A$2:$AQ$1002,COLUMN(O270)-4,0))</f>
        <v>10</v>
      </c>
      <c r="P271" s="442">
        <f>IF($H271="已改造",VLOOKUP($A271+1000,改造信息!$A$2:$AQ$1002,COLUMN(P270)-4,0),VLOOKUP($A271,未改造信息!$A$2:$AQ$1002,COLUMN(P270)-4,0))</f>
        <v>2</v>
      </c>
      <c r="Q271" s="442">
        <f>IF($H271="已改造",VLOOKUP($A271+1000,改造信息!$A$2:$AQ$1002,COLUMN(Q270)-4,0),VLOOKUP($A271,未改造信息!$A$2:$AQ$1002,COLUMN(Q270)-4,0))</f>
        <v>29</v>
      </c>
      <c r="R271" s="442">
        <f>IF($H271="已改造",VLOOKUP($A271+1000,改造信息!$A$2:$AQ$1002,COLUMN(R270)-4,0),VLOOKUP($A271,未改造信息!$A$2:$AQ$1002,COLUMN(R270)-4,0))</f>
        <v>13</v>
      </c>
      <c r="S271" s="442">
        <f>IF($H271="已改造",VLOOKUP($A271+1000,改造信息!$A$2:$AQ$1002,COLUMN(S270)-4,0),VLOOKUP($A271,未改造信息!$A$2:$AQ$1002,COLUMN(S270)-4,0))</f>
        <v>0</v>
      </c>
      <c r="T271" s="442">
        <f>IF($H271="已改造",VLOOKUP($A271+1000,改造信息!$A$2:$AQ$1002,COLUMN(T270)-4,0),VLOOKUP($A271,未改造信息!$A$2:$AQ$1002,COLUMN(T270)-4,0))</f>
        <v>35</v>
      </c>
      <c r="U271" s="442">
        <f>IF($H271="已改造",VLOOKUP($A271+1000,改造信息!$A$2:$AQ$1002,COLUMN(U270)-4,0),VLOOKUP($A271,未改造信息!$A$2:$AQ$1002,COLUMN(U270)-4,0))</f>
        <v>0</v>
      </c>
      <c r="V271" s="442">
        <f>IF($H271="已改造",VLOOKUP($A271+1000,改造信息!$A$2:$AQ$1002,COLUMN(V270)-4,0),VLOOKUP($A271,未改造信息!$A$2:$AQ$1002,COLUMN(V270)-4,0))</f>
        <v>16</v>
      </c>
      <c r="W271" s="442">
        <f>IF($H271="已改造",VLOOKUP($A271+1000,改造信息!$A$2:$AQ$1002,COLUMN(W270)-4,0),VLOOKUP($A271,未改造信息!$A$2:$AQ$1002,COLUMN(W270)-4,0))</f>
        <v>96</v>
      </c>
      <c r="X271" s="442">
        <f>IF($H271="已改造",VLOOKUP($A271+1000,改造信息!$A$2:$AQ$1002,COLUMN(X270)-4,0),VLOOKUP($A271,未改造信息!$A$2:$AQ$1002,COLUMN(X270)-4,0))</f>
        <v>90</v>
      </c>
      <c r="Y271" s="442">
        <f>IF($H271="已改造",VLOOKUP($A271+1000,改造信息!$A$2:$AQ$1002,COLUMN(Y270)-4,0),VLOOKUP($A271,未改造信息!$A$2:$AQ$1002,COLUMN(Y270)-4,0))</f>
        <v>50</v>
      </c>
      <c r="Z271" s="442">
        <f>IF($H271="已改造",VLOOKUP($A271+1000,改造信息!$A$2:$AQ$1002,COLUMN(Z270)-4,0),VLOOKUP($A271,未改造信息!$A$2:$AQ$1002,COLUMN(Z270)-4,0))</f>
        <v>15</v>
      </c>
      <c r="AA271" s="442" t="str">
        <f>IF($H271="已改造",VLOOKUP($A271+1000,改造信息!$A$2:$AQ$1002,COLUMN(AA270)-4,0),VLOOKUP($A271,未改造信息!$A$2:$AQ$1002,COLUMN(AA270)-4,0))</f>
        <v>短</v>
      </c>
      <c r="AB271" s="442">
        <f>IF($H271="已改造",VLOOKUP($A271+1000,改造信息!$A$2:$AQ$1002,COLUMN(AB270)-4,0),VLOOKUP($A271,未改造信息!$A$2:$AQ$1002,COLUMN(AB270)-4,0))</f>
        <v>0</v>
      </c>
      <c r="AC271" s="442">
        <f>IF($H271="已改造",VLOOKUP($A271+1000,改造信息!$A$2:$AQ$1002,COLUMN(AC270)-4,0),VLOOKUP($A271,未改造信息!$A$2:$AQ$1002,COLUMN(AC270)-4,0))</f>
        <v>0</v>
      </c>
      <c r="AD271" s="442">
        <f>IF($H271="已改造",VLOOKUP($A271+1000,改造信息!$A$2:$AQ$1002,COLUMN(AD270)-4,0),VLOOKUP($A271,未改造信息!$A$2:$AQ$1002,COLUMN(AD270)-4,0))</f>
        <v>2</v>
      </c>
      <c r="AE271" s="442">
        <f>IF($H271="已改造",VLOOKUP($A271+1000,改造信息!$A$2:$AQ$1002,COLUMN(AE270)-4,0),VLOOKUP($A271,未改造信息!$A$2:$AQ$1002,COLUMN(AE270)-4,0))</f>
        <v>0</v>
      </c>
      <c r="AF271" s="445" t="s">
        <v>92</v>
      </c>
      <c r="AG271" s="445" t="s">
        <v>92</v>
      </c>
      <c r="AH271" s="442">
        <f>IF($H271="已改造",VLOOKUP($A271+1000,改造信息!$A$2:$AQ$1002,COLUMN(AH270)-6,0),VLOOKUP($A271,未改造信息!$A$2:$AQ$1002,COLUMN(AH270)-6,0))</f>
        <v>10</v>
      </c>
      <c r="AI271" s="442">
        <f>IF($H271="已改造",VLOOKUP($A271+1000,改造信息!$A$2:$AQ$1002,COLUMN(AI270)-6,0),VLOOKUP($A271,未改造信息!$A$2:$AQ$1002,COLUMN(AI270)-6,0))</f>
        <v>10</v>
      </c>
      <c r="AJ271" s="442">
        <f>IF($H271="已改造",VLOOKUP($A271+1000,改造信息!$A$2:$AQ$1002,COLUMN(AJ270)-6,0),VLOOKUP($A271,未改造信息!$A$2:$AQ$1002,COLUMN(AJ270)-6,0))</f>
        <v>1</v>
      </c>
      <c r="AK271" s="442">
        <f>IF($H271="已改造",VLOOKUP($A271+1000,改造信息!$A$2:$AQ$1002,COLUMN(AK270)-6,0),VLOOKUP($A271,未改造信息!$A$2:$AQ$1002,COLUMN(AK270)-6,0))</f>
        <v>1</v>
      </c>
      <c r="AL271" s="442">
        <f>IF($H271="已改造",VLOOKUP($A271+1000,改造信息!$A$2:$AQ$1002,COLUMN(AL270)-6,0),VLOOKUP($A271,未改造信息!$A$2:$AQ$1002,COLUMN(AL270)-6,0))</f>
        <v>0.5</v>
      </c>
      <c r="AM271" s="445" t="s">
        <v>92</v>
      </c>
      <c r="AN271" s="445" t="s">
        <v>92</v>
      </c>
      <c r="AO271" s="442">
        <f>IF($H271="已改造",VLOOKUP($A271+1000,改造信息!$A$2:$AQ$1002,COLUMN(AO270)-8,0),VLOOKUP($A271,未改造信息!$A$2:$AQ$1002,COLUMN(AO270)-8,0))</f>
        <v>2</v>
      </c>
      <c r="AP271" s="442">
        <f>IF($H271="已改造",VLOOKUP($A271+1000,改造信息!$A$2:$AQ$1002,COLUMN(AP270)-8,0),VLOOKUP($A271,未改造信息!$A$2:$AQ$1002,COLUMN(AP270)-8,0))</f>
        <v>2</v>
      </c>
      <c r="AQ271" s="442">
        <f>IF($H271="已改造",VLOOKUP($A271+1000,改造信息!$A$2:$AQ$1002,COLUMN(AQ270)-8,0),VLOOKUP($A271,未改造信息!$A$2:$AQ$1002,COLUMN(AQ270)-8,0))</f>
        <v>2</v>
      </c>
      <c r="AR271" s="442">
        <f>IF($H271="已改造",VLOOKUP($A271+1000,改造信息!$A$2:$AQ$1002,COLUMN(AR270)-8,0),VLOOKUP($A271,未改造信息!$A$2:$AQ$1002,COLUMN(AR270)-8,0))</f>
        <v>0</v>
      </c>
      <c r="AS271" s="442">
        <f>IF($H271="已改造",VLOOKUP($A271+1000,改造信息!$A$2:$AQ$1002,COLUMN(AS270)-8,0),VLOOKUP($A271,未改造信息!$A$2:$AQ$1002,COLUMN(AS270)-8,0))</f>
        <v>5</v>
      </c>
      <c r="AT271" s="442">
        <f>IF($H271="已改造",VLOOKUP($A271+1000,改造信息!$A$2:$AQ$1002,COLUMN(AT270)-8,0),VLOOKUP($A271,未改造信息!$A$2:$AQ$1002,COLUMN(AT270)-8,0))</f>
        <v>0</v>
      </c>
      <c r="AU271" s="442">
        <f>IF($H271="已改造",VLOOKUP($A271+1000,改造信息!$A$2:$AQ$1002,COLUMN(AU270)-8,0),VLOOKUP($A271,未改造信息!$A$2:$AQ$1002,COLUMN(AU270)-8,0))</f>
        <v>2</v>
      </c>
      <c r="AV271" s="442">
        <f>IF($H271="已改造",VLOOKUP($A271+1000,改造信息!$A$2:$AQ$1002,COLUMN(AV270)-8,0),VLOOKUP($A271,未改造信息!$A$2:$AQ$1002,COLUMN(AV270)-8,0))</f>
        <v>0</v>
      </c>
      <c r="AW271" s="445" t="s">
        <v>92</v>
      </c>
      <c r="AX271" s="445" t="s">
        <v>92</v>
      </c>
      <c r="AY271" s="442" t="str">
        <f>IF($H271="已改造",VLOOKUP($A271+1000,改造信息!$A$2:$AQ$1002,COLUMN(AY270)-10,0),VLOOKUP($A271,未改造信息!$A$2:$AQ$1002,COLUMN(AY270)-10,0))</f>
        <v>钓鱼</v>
      </c>
      <c r="AZ271" s="442">
        <f>IF($H271="已改造",VLOOKUP($A271+1000,改造信息!$A$2:$AQ$1002,COLUMN(AZ270)-10,0),VLOOKUP($A271,未改造信息!$A$2:$AQ$1002,COLUMN(AZ270)-10,0))</f>
        <v>0</v>
      </c>
      <c r="BA271" s="445" t="s">
        <v>92</v>
      </c>
      <c r="BB271" s="445" t="s">
        <v>92</v>
      </c>
      <c r="BC271" s="442" t="str">
        <f>IF($H271="尚未改造",VLOOKUP($A271,未改造信息!$A$2:$AQ$1002,COLUMN(BC270)-12,0),"0")</f>
        <v>0</v>
      </c>
      <c r="BD271" s="442">
        <f>VLOOKUP($A271,未改造信息!$A$2:$BA$1002,COLUMN(BD270)-12,0)</f>
        <v>0</v>
      </c>
      <c r="BE271" s="442" t="s">
        <v>112</v>
      </c>
      <c r="BF271" s="445" t="s">
        <v>92</v>
      </c>
      <c r="BG271" s="445" t="s">
        <v>92</v>
      </c>
      <c r="BH271" s="442"/>
      <c r="BI271" s="442"/>
      <c r="BK271" s="442"/>
      <c r="BL271" s="442"/>
      <c r="BN271" s="442"/>
      <c r="BO271" s="442"/>
      <c r="BQ271" s="445" t="s">
        <v>92</v>
      </c>
      <c r="BR271" s="442"/>
      <c r="BS271" s="442"/>
      <c r="BT271" s="442"/>
      <c r="BU271" s="442"/>
      <c r="BV271" s="442"/>
    </row>
    <row r="272" spans="1:74">
      <c r="A272" s="442">
        <v>299</v>
      </c>
      <c r="B272" s="442" t="str">
        <f>IF($H272="已改造",VLOOKUP($A272+1000,改造信息!$A$2:$AQ$1002,COLUMN(B271),0),VLOOKUP($A272,未改造信息!$A$2:$AQ$1002,COLUMN(B271),0))</f>
        <v>F</v>
      </c>
      <c r="C272" s="442" t="str">
        <f>IF($H272="已改造",VLOOKUP($A272+1000,改造信息!$A$2:$AQ$1002,COLUMN(C271),0),VLOOKUP($A272,未改造信息!$A$2:$AQ$1002,COLUMN(C271),0))</f>
        <v>战列舰</v>
      </c>
      <c r="D272" s="442">
        <f>IF($H272="已改造",VLOOKUP($A272+1000,改造信息!$A$2:$AQ$1002,COLUMN(D271),0),VLOOKUP($A272,未改造信息!$A$2:$AQ$1002,COLUMN(D271),0))</f>
        <v>5</v>
      </c>
      <c r="E272" s="442" t="str">
        <f>IF($H272="已改造",VLOOKUP($A272+1000,改造信息!$A$2:$AQ$1002,COLUMN(E271),0),VLOOKUP($A272,未改造信息!$A$2:$AQ$1002,COLUMN(E271),0))</f>
        <v>让巴尔</v>
      </c>
      <c r="F272" s="442" t="str">
        <f>VLOOKUP(A272,未改造信息!$A$2:$F$1000,COLUMN(F271),0)</f>
        <v>未拥有</v>
      </c>
      <c r="H272" s="442" t="str">
        <f>IF(COUNTIF(改造信息!$A$2:$A$196,A272+1000),IF(VLOOKUP(A272+1000,改造信息!$A$2:$F$502,6,0)="已拥有","已改造","尚未改造"),"未开放改造")</f>
        <v>尚未改造</v>
      </c>
      <c r="I272" s="442" t="str">
        <f t="shared" si="4"/>
        <v>可建造</v>
      </c>
      <c r="J272" s="445" t="s">
        <v>92</v>
      </c>
      <c r="K272" s="442" t="str">
        <f>IF($H272="已改造",VLOOKUP($A272+1000,改造信息!$A$2:$AQ$1002,COLUMN(K271)-4,0),VLOOKUP($A272,未改造信息!$A$2:$AQ$1002,COLUMN(K271)-4,0))</f>
        <v>主力舰</v>
      </c>
      <c r="L272" s="442" t="str">
        <f>IF($H272="已改造",VLOOKUP($A272+1000,改造信息!$A$2:$AQ$1002,COLUMN(L271)-4,0),VLOOKUP($A272,未改造信息!$A$2:$AQ$1002,COLUMN(L271)-4,0))</f>
        <v>大型舰</v>
      </c>
      <c r="M272" s="442">
        <f>IF($H272="已改造",VLOOKUP($A272+1000,改造信息!$A$2:$AQ$1002,COLUMN(M271)-4,0),VLOOKUP($A272,未改造信息!$A$2:$AQ$1002,COLUMN(M271)-4,0))</f>
        <v>2</v>
      </c>
      <c r="N272" s="442">
        <f>IF($H272="已改造",VLOOKUP($A272+1000,改造信息!$A$2:$AQ$1002,COLUMN(N271)-4,0),VLOOKUP($A272,未改造信息!$A$2:$AQ$1002,COLUMN(N271)-4,0))</f>
        <v>4</v>
      </c>
      <c r="O272" s="442">
        <f>IF($H272="已改造",VLOOKUP($A272+1000,改造信息!$A$2:$AQ$1002,COLUMN(O271)-4,0),VLOOKUP($A272,未改造信息!$A$2:$AQ$1002,COLUMN(O271)-4,0))</f>
        <v>80</v>
      </c>
      <c r="P272" s="442">
        <f>IF($H272="已改造",VLOOKUP($A272+1000,改造信息!$A$2:$AQ$1002,COLUMN(P271)-4,0),VLOOKUP($A272,未改造信息!$A$2:$AQ$1002,COLUMN(P271)-4,0))</f>
        <v>0</v>
      </c>
      <c r="Q272" s="442">
        <f>IF($H272="已改造",VLOOKUP($A272+1000,改造信息!$A$2:$AQ$1002,COLUMN(Q271)-4,0),VLOOKUP($A272,未改造信息!$A$2:$AQ$1002,COLUMN(Q271)-4,0))</f>
        <v>96</v>
      </c>
      <c r="R272" s="442">
        <f>IF($H272="已改造",VLOOKUP($A272+1000,改造信息!$A$2:$AQ$1002,COLUMN(R271)-4,0),VLOOKUP($A272,未改造信息!$A$2:$AQ$1002,COLUMN(R271)-4,0))</f>
        <v>105</v>
      </c>
      <c r="S272" s="442">
        <f>IF($H272="已改造",VLOOKUP($A272+1000,改造信息!$A$2:$AQ$1002,COLUMN(S271)-4,0),VLOOKUP($A272,未改造信息!$A$2:$AQ$1002,COLUMN(S271)-4,0))</f>
        <v>0</v>
      </c>
      <c r="T272" s="442">
        <f>IF($H272="已改造",VLOOKUP($A272+1000,改造信息!$A$2:$AQ$1002,COLUMN(T271)-4,0),VLOOKUP($A272,未改造信息!$A$2:$AQ$1002,COLUMN(T271)-4,0))</f>
        <v>109</v>
      </c>
      <c r="U272" s="442">
        <f>IF($H272="已改造",VLOOKUP($A272+1000,改造信息!$A$2:$AQ$1002,COLUMN(U271)-4,0),VLOOKUP($A272,未改造信息!$A$2:$AQ$1002,COLUMN(U271)-4,0))</f>
        <v>0</v>
      </c>
      <c r="V272" s="442">
        <f>IF($H272="已改造",VLOOKUP($A272+1000,改造信息!$A$2:$AQ$1002,COLUMN(V271)-4,0),VLOOKUP($A272,未改造信息!$A$2:$AQ$1002,COLUMN(V271)-4,0))</f>
        <v>44</v>
      </c>
      <c r="W272" s="442">
        <f>IF($H272="已改造",VLOOKUP($A272+1000,改造信息!$A$2:$AQ$1002,COLUMN(W271)-4,0),VLOOKUP($A272,未改造信息!$A$2:$AQ$1002,COLUMN(W271)-4,0))</f>
        <v>49</v>
      </c>
      <c r="X272" s="442">
        <f>IF($H272="已改造",VLOOKUP($A272+1000,改造信息!$A$2:$AQ$1002,COLUMN(X271)-4,0),VLOOKUP($A272,未改造信息!$A$2:$AQ$1002,COLUMN(X271)-4,0))</f>
        <v>96</v>
      </c>
      <c r="Y272" s="442">
        <f>IF($H272="已改造",VLOOKUP($A272+1000,改造信息!$A$2:$AQ$1002,COLUMN(Y271)-4,0),VLOOKUP($A272,未改造信息!$A$2:$AQ$1002,COLUMN(Y271)-4,0))</f>
        <v>18</v>
      </c>
      <c r="Z272" s="442">
        <f>IF($H272="已改造",VLOOKUP($A272+1000,改造信息!$A$2:$AQ$1002,COLUMN(Z271)-4,0),VLOOKUP($A272,未改造信息!$A$2:$AQ$1002,COLUMN(Z271)-4,0))</f>
        <v>32</v>
      </c>
      <c r="AA272" s="442" t="str">
        <f>IF($H272="已改造",VLOOKUP($A272+1000,改造信息!$A$2:$AQ$1002,COLUMN(AA271)-4,0),VLOOKUP($A272,未改造信息!$A$2:$AQ$1002,COLUMN(AA271)-4,0))</f>
        <v>长</v>
      </c>
      <c r="AB272" s="442">
        <f>IF($H272="已改造",VLOOKUP($A272+1000,改造信息!$A$2:$AQ$1002,COLUMN(AB271)-4,0),VLOOKUP($A272,未改造信息!$A$2:$AQ$1002,COLUMN(AB271)-4,0))</f>
        <v>0</v>
      </c>
      <c r="AC272" s="442">
        <f>IF($H272="已改造",VLOOKUP($A272+1000,改造信息!$A$2:$AQ$1002,COLUMN(AC271)-4,0),VLOOKUP($A272,未改造信息!$A$2:$AQ$1002,COLUMN(AC271)-4,0))</f>
        <v>0</v>
      </c>
      <c r="AD272" s="442">
        <f>IF($H272="已改造",VLOOKUP($A272+1000,改造信息!$A$2:$AQ$1002,COLUMN(AD271)-4,0),VLOOKUP($A272,未改造信息!$A$2:$AQ$1002,COLUMN(AD271)-4,0))</f>
        <v>4</v>
      </c>
      <c r="AE272" s="446" t="str">
        <f>IF($H272="已改造",VLOOKUP($A272+1000,改造信息!$A$2:$AQ$1002,COLUMN(AE271)-4,0),VLOOKUP($A272,未改造信息!$A$2:$AQ$1002,COLUMN(AE271)-4,0))</f>
        <v>F国四联380毫米炮|博福斯M1951双联57毫米高炮</v>
      </c>
      <c r="AF272" s="445" t="s">
        <v>92</v>
      </c>
      <c r="AG272" s="445" t="s">
        <v>92</v>
      </c>
      <c r="AH272" s="442">
        <f>IF($H272="已改造",VLOOKUP($A272+1000,改造信息!$A$2:$AQ$1002,COLUMN(AH271)-6,0),VLOOKUP($A272,未改造信息!$A$2:$AQ$1002,COLUMN(AH271)-6,0))</f>
        <v>95</v>
      </c>
      <c r="AI272" s="442">
        <f>IF($H272="已改造",VLOOKUP($A272+1000,改造信息!$A$2:$AQ$1002,COLUMN(AI271)-6,0),VLOOKUP($A272,未改造信息!$A$2:$AQ$1002,COLUMN(AI271)-6,0))</f>
        <v>135</v>
      </c>
      <c r="AJ272" s="442">
        <f>IF($H272="已改造",VLOOKUP($A272+1000,改造信息!$A$2:$AQ$1002,COLUMN(AJ271)-6,0),VLOOKUP($A272,未改造信息!$A$2:$AQ$1002,COLUMN(AJ271)-6,0))</f>
        <v>4.3</v>
      </c>
      <c r="AK272" s="442">
        <f>IF($H272="已改造",VLOOKUP($A272+1000,改造信息!$A$2:$AQ$1002,COLUMN(AK271)-6,0),VLOOKUP($A272,未改造信息!$A$2:$AQ$1002,COLUMN(AK271)-6,0))</f>
        <v>8</v>
      </c>
      <c r="AL272" s="442">
        <f>IF($H272="已改造",VLOOKUP($A272+1000,改造信息!$A$2:$AQ$1002,COLUMN(AL271)-6,0),VLOOKUP($A272,未改造信息!$A$2:$AQ$1002,COLUMN(AL271)-6,0))</f>
        <v>1</v>
      </c>
      <c r="AM272" s="445" t="s">
        <v>92</v>
      </c>
      <c r="AN272" s="445" t="s">
        <v>92</v>
      </c>
      <c r="AO272" s="442">
        <f>IF($H272="已改造",VLOOKUP($A272+1000,改造信息!$A$2:$AQ$1002,COLUMN(AO271)-8,0),VLOOKUP($A272,未改造信息!$A$2:$AQ$1002,COLUMN(AO271)-8,0))</f>
        <v>50</v>
      </c>
      <c r="AP272" s="442">
        <f>IF($H272="已改造",VLOOKUP($A272+1000,改造信息!$A$2:$AQ$1002,COLUMN(AP271)-8,0),VLOOKUP($A272,未改造信息!$A$2:$AQ$1002,COLUMN(AP271)-8,0))</f>
        <v>60</v>
      </c>
      <c r="AQ272" s="442">
        <f>IF($H272="已改造",VLOOKUP($A272+1000,改造信息!$A$2:$AQ$1002,COLUMN(AQ271)-8,0),VLOOKUP($A272,未改造信息!$A$2:$AQ$1002,COLUMN(AQ271)-8,0))</f>
        <v>60</v>
      </c>
      <c r="AR272" s="442">
        <f>IF($H272="已改造",VLOOKUP($A272+1000,改造信息!$A$2:$AQ$1002,COLUMN(AR271)-8,0),VLOOKUP($A272,未改造信息!$A$2:$AQ$1002,COLUMN(AR271)-8,0))</f>
        <v>0</v>
      </c>
      <c r="AS272" s="442">
        <f>IF($H272="已改造",VLOOKUP($A272+1000,改造信息!$A$2:$AQ$1002,COLUMN(AS271)-8,0),VLOOKUP($A272,未改造信息!$A$2:$AQ$1002,COLUMN(AS271)-8,0))</f>
        <v>76</v>
      </c>
      <c r="AT272" s="442">
        <f>IF($H272="已改造",VLOOKUP($A272+1000,改造信息!$A$2:$AQ$1002,COLUMN(AT271)-8,0),VLOOKUP($A272,未改造信息!$A$2:$AQ$1002,COLUMN(AT271)-8,0))</f>
        <v>0</v>
      </c>
      <c r="AU272" s="442">
        <f>IF($H272="已改造",VLOOKUP($A272+1000,改造信息!$A$2:$AQ$1002,COLUMN(AU271)-8,0),VLOOKUP($A272,未改造信息!$A$2:$AQ$1002,COLUMN(AU271)-8,0))</f>
        <v>85</v>
      </c>
      <c r="AV272" s="442">
        <f>IF($H272="已改造",VLOOKUP($A272+1000,改造信息!$A$2:$AQ$1002,COLUMN(AV271)-8,0),VLOOKUP($A272,未改造信息!$A$2:$AQ$1002,COLUMN(AV271)-8,0))</f>
        <v>83</v>
      </c>
      <c r="AW272" s="445" t="s">
        <v>92</v>
      </c>
      <c r="AX272" s="445" t="s">
        <v>92</v>
      </c>
      <c r="AY272" s="442">
        <f>IF($H272="已改造",VLOOKUP($A272+1000,改造信息!$A$2:$AQ$1002,COLUMN(AY271)-10,0),VLOOKUP($A272,未改造信息!$A$2:$AQ$1002,COLUMN(AY271)-10,0))</f>
        <v>0</v>
      </c>
      <c r="AZ272" s="442">
        <f>IF($H272="已改造",VLOOKUP($A272+1000,改造信息!$A$2:$AQ$1002,COLUMN(AZ271)-10,0),VLOOKUP($A272,未改造信息!$A$2:$AQ$1002,COLUMN(AZ271)-10,0))</f>
        <v>0</v>
      </c>
      <c r="BA272" s="445" t="s">
        <v>92</v>
      </c>
      <c r="BB272" s="445" t="s">
        <v>92</v>
      </c>
      <c r="BC272" s="446" t="str">
        <f>IF($H272="尚未改造",VLOOKUP($A272,未改造信息!$A$2:$AQ$1002,COLUMN(BC271)-12,0),"0")</f>
        <v>等级90|战列核心24|油450|弹1000|钢2000|铝200</v>
      </c>
      <c r="BD272" s="450">
        <f>VLOOKUP($A272,未改造信息!$A$2:$BA$1002,COLUMN(BD271)-12,0)</f>
        <v>0.229166666666667</v>
      </c>
      <c r="BE272" s="442" t="s">
        <v>103</v>
      </c>
      <c r="BF272" s="445" t="s">
        <v>92</v>
      </c>
      <c r="BG272" s="445" t="s">
        <v>92</v>
      </c>
      <c r="BH272" s="446"/>
      <c r="BI272" s="450"/>
      <c r="BK272" s="446"/>
      <c r="BL272" s="450"/>
      <c r="BN272" s="446"/>
      <c r="BO272" s="450"/>
      <c r="BQ272" s="445" t="s">
        <v>92</v>
      </c>
      <c r="BR272" s="442"/>
      <c r="BS272" s="442"/>
      <c r="BT272" s="442"/>
      <c r="BU272" s="442"/>
      <c r="BV272" s="442"/>
    </row>
    <row r="273" spans="1:74">
      <c r="A273" s="442">
        <v>301</v>
      </c>
      <c r="B273" s="442" t="str">
        <f>IF($H273="已改造",VLOOKUP($A273+1000,改造信息!$A$2:$AQ$1002,COLUMN(B272),0),VLOOKUP($A273,未改造信息!$A$2:$AQ$1002,COLUMN(B272),0))</f>
        <v>U</v>
      </c>
      <c r="C273" s="442" t="str">
        <f>IF($H273="已改造",VLOOKUP($A273+1000,改造信息!$A$2:$AQ$1002,COLUMN(C272),0),VLOOKUP($A273,未改造信息!$A$2:$AQ$1002,COLUMN(C272),0))</f>
        <v>驱逐舰</v>
      </c>
      <c r="D273" s="442">
        <f>IF($H273="已改造",VLOOKUP($A273+1000,改造信息!$A$2:$AQ$1002,COLUMN(D272),0),VLOOKUP($A273,未改造信息!$A$2:$AQ$1002,COLUMN(D272),0))</f>
        <v>4</v>
      </c>
      <c r="E273" s="442" t="str">
        <f>IF($H273="已改造",VLOOKUP($A273+1000,改造信息!$A$2:$AQ$1002,COLUMN(E272),0),VLOOKUP($A273,未改造信息!$A$2:$AQ$1002,COLUMN(E272),0))</f>
        <v>马汉</v>
      </c>
      <c r="F273" s="442" t="str">
        <f>VLOOKUP(A273,未改造信息!$A$2:$F$1000,COLUMN(F272),0)</f>
        <v>未拥有</v>
      </c>
      <c r="H273" s="442" t="str">
        <f>IF(COUNTIF(改造信息!$A$2:$A$196,A273+1000),IF(VLOOKUP(A273+1000,改造信息!$A$2:$F$502,6,0)="已拥有","已改造","尚未改造"),"未开放改造")</f>
        <v>尚未改造</v>
      </c>
      <c r="I273" s="442" t="str">
        <f t="shared" si="4"/>
        <v>E1~E2 可建造</v>
      </c>
      <c r="J273" s="445" t="s">
        <v>92</v>
      </c>
      <c r="K273" s="442" t="str">
        <f>IF($H273="已改造",VLOOKUP($A273+1000,改造信息!$A$2:$AQ$1002,COLUMN(K272)-4,0),VLOOKUP($A273,未改造信息!$A$2:$AQ$1002,COLUMN(K272)-4,0))</f>
        <v>护卫舰</v>
      </c>
      <c r="L273" s="442" t="str">
        <f>IF($H273="已改造",VLOOKUP($A273+1000,改造信息!$A$2:$AQ$1002,COLUMN(L272)-4,0),VLOOKUP($A273,未改造信息!$A$2:$AQ$1002,COLUMN(L272)-4,0))</f>
        <v>小型舰</v>
      </c>
      <c r="M273" s="442">
        <f>IF($H273="已改造",VLOOKUP($A273+1000,改造信息!$A$2:$AQ$1002,COLUMN(M272)-4,0),VLOOKUP($A273,未改造信息!$A$2:$AQ$1002,COLUMN(M272)-4,0))</f>
        <v>1</v>
      </c>
      <c r="N273" s="442">
        <f>IF($H273="已改造",VLOOKUP($A273+1000,改造信息!$A$2:$AQ$1002,COLUMN(N272)-4,0),VLOOKUP($A273,未改造信息!$A$2:$AQ$1002,COLUMN(N272)-4,0))</f>
        <v>2</v>
      </c>
      <c r="O273" s="442">
        <f>IF($H273="已改造",VLOOKUP($A273+1000,改造信息!$A$2:$AQ$1002,COLUMN(O272)-4,0),VLOOKUP($A273,未改造信息!$A$2:$AQ$1002,COLUMN(O272)-4,0))</f>
        <v>16</v>
      </c>
      <c r="P273" s="442">
        <f>IF($H273="已改造",VLOOKUP($A273+1000,改造信息!$A$2:$AQ$1002,COLUMN(P272)-4,0),VLOOKUP($A273,未改造信息!$A$2:$AQ$1002,COLUMN(P272)-4,0))</f>
        <v>0</v>
      </c>
      <c r="Q273" s="442">
        <f>IF($H273="已改造",VLOOKUP($A273+1000,改造信息!$A$2:$AQ$1002,COLUMN(Q272)-4,0),VLOOKUP($A273,未改造信息!$A$2:$AQ$1002,COLUMN(Q272)-4,0))</f>
        <v>29</v>
      </c>
      <c r="R273" s="442">
        <f>IF($H273="已改造",VLOOKUP($A273+1000,改造信息!$A$2:$AQ$1002,COLUMN(R272)-4,0),VLOOKUP($A273,未改造信息!$A$2:$AQ$1002,COLUMN(R272)-4,0))</f>
        <v>22</v>
      </c>
      <c r="S273" s="442">
        <f>IF($H273="已改造",VLOOKUP($A273+1000,改造信息!$A$2:$AQ$1002,COLUMN(S272)-4,0),VLOOKUP($A273,未改造信息!$A$2:$AQ$1002,COLUMN(S272)-4,0))</f>
        <v>74</v>
      </c>
      <c r="T273" s="442">
        <f>IF($H273="已改造",VLOOKUP($A273+1000,改造信息!$A$2:$AQ$1002,COLUMN(T272)-4,0),VLOOKUP($A273,未改造信息!$A$2:$AQ$1002,COLUMN(T272)-4,0))</f>
        <v>39</v>
      </c>
      <c r="U273" s="442">
        <f>IF($H273="已改造",VLOOKUP($A273+1000,改造信息!$A$2:$AQ$1002,COLUMN(U272)-4,0),VLOOKUP($A273,未改造信息!$A$2:$AQ$1002,COLUMN(U272)-4,0))</f>
        <v>58</v>
      </c>
      <c r="V273" s="442">
        <f>IF($H273="已改造",VLOOKUP($A273+1000,改造信息!$A$2:$AQ$1002,COLUMN(V272)-4,0),VLOOKUP($A273,未改造信息!$A$2:$AQ$1002,COLUMN(V272)-4,0))</f>
        <v>17</v>
      </c>
      <c r="W273" s="442">
        <f>IF($H273="已改造",VLOOKUP($A273+1000,改造信息!$A$2:$AQ$1002,COLUMN(W272)-4,0),VLOOKUP($A273,未改造信息!$A$2:$AQ$1002,COLUMN(W272)-4,0))</f>
        <v>81</v>
      </c>
      <c r="X273" s="442">
        <f>IF($H273="已改造",VLOOKUP($A273+1000,改造信息!$A$2:$AQ$1002,COLUMN(X272)-4,0),VLOOKUP($A273,未改造信息!$A$2:$AQ$1002,COLUMN(X272)-4,0))</f>
        <v>87</v>
      </c>
      <c r="Y273" s="442">
        <f>IF($H273="已改造",VLOOKUP($A273+1000,改造信息!$A$2:$AQ$1002,COLUMN(Y272)-4,0),VLOOKUP($A273,未改造信息!$A$2:$AQ$1002,COLUMN(Y272)-4,0))</f>
        <v>7</v>
      </c>
      <c r="Z273" s="442">
        <f>IF($H273="已改造",VLOOKUP($A273+1000,改造信息!$A$2:$AQ$1002,COLUMN(Z272)-4,0),VLOOKUP($A273,未改造信息!$A$2:$AQ$1002,COLUMN(Z272)-4,0))</f>
        <v>37</v>
      </c>
      <c r="AA273" s="442" t="str">
        <f>IF($H273="已改造",VLOOKUP($A273+1000,改造信息!$A$2:$AQ$1002,COLUMN(AA272)-4,0),VLOOKUP($A273,未改造信息!$A$2:$AQ$1002,COLUMN(AA272)-4,0))</f>
        <v>短</v>
      </c>
      <c r="AB273" s="442">
        <f>IF($H273="已改造",VLOOKUP($A273+1000,改造信息!$A$2:$AQ$1002,COLUMN(AB272)-4,0),VLOOKUP($A273,未改造信息!$A$2:$AQ$1002,COLUMN(AB272)-4,0))</f>
        <v>0</v>
      </c>
      <c r="AC273" s="442">
        <f>IF($H273="已改造",VLOOKUP($A273+1000,改造信息!$A$2:$AQ$1002,COLUMN(AC272)-4,0),VLOOKUP($A273,未改造信息!$A$2:$AQ$1002,COLUMN(AC272)-4,0))</f>
        <v>0</v>
      </c>
      <c r="AD273" s="442">
        <f>IF($H273="已改造",VLOOKUP($A273+1000,改造信息!$A$2:$AQ$1002,COLUMN(AD272)-4,0),VLOOKUP($A273,未改造信息!$A$2:$AQ$1002,COLUMN(AD272)-4,0))</f>
        <v>2</v>
      </c>
      <c r="AE273" s="446" t="str">
        <f>IF($H273="已改造",VLOOKUP($A273+1000,改造信息!$A$2:$AQ$1002,COLUMN(AE272)-4,0),VLOOKUP($A273,未改造信息!$A$2:$AQ$1002,COLUMN(AE272)-4,0))</f>
        <v>U国单装5英寸炮|四联533毫米鱼雷</v>
      </c>
      <c r="AF273" s="445" t="s">
        <v>92</v>
      </c>
      <c r="AG273" s="445" t="s">
        <v>92</v>
      </c>
      <c r="AH273" s="442">
        <f>IF($H273="已改造",VLOOKUP($A273+1000,改造信息!$A$2:$AQ$1002,COLUMN(AH272)-6,0),VLOOKUP($A273,未改造信息!$A$2:$AQ$1002,COLUMN(AH272)-6,0))</f>
        <v>15</v>
      </c>
      <c r="AI273" s="442">
        <f>IF($H273="已改造",VLOOKUP($A273+1000,改造信息!$A$2:$AQ$1002,COLUMN(AI272)-6,0),VLOOKUP($A273,未改造信息!$A$2:$AQ$1002,COLUMN(AI272)-6,0))</f>
        <v>25</v>
      </c>
      <c r="AJ273" s="442">
        <f>IF($H273="已改造",VLOOKUP($A273+1000,改造信息!$A$2:$AQ$1002,COLUMN(AJ272)-6,0),VLOOKUP($A273,未改造信息!$A$2:$AQ$1002,COLUMN(AJ272)-6,0))</f>
        <v>0.48</v>
      </c>
      <c r="AK273" s="442">
        <f>IF($H273="已改造",VLOOKUP($A273+1000,改造信息!$A$2:$AQ$1002,COLUMN(AK272)-6,0),VLOOKUP($A273,未改造信息!$A$2:$AQ$1002,COLUMN(AK272)-6,0))</f>
        <v>0.9</v>
      </c>
      <c r="AL273" s="442">
        <f>IF($H273="已改造",VLOOKUP($A273+1000,改造信息!$A$2:$AQ$1002,COLUMN(AL272)-6,0),VLOOKUP($A273,未改造信息!$A$2:$AQ$1002,COLUMN(AL272)-6,0))</f>
        <v>0.4</v>
      </c>
      <c r="AM273" s="445" t="s">
        <v>92</v>
      </c>
      <c r="AN273" s="445" t="s">
        <v>92</v>
      </c>
      <c r="AO273" s="442">
        <f>IF($H273="已改造",VLOOKUP($A273+1000,改造信息!$A$2:$AQ$1002,COLUMN(AO272)-8,0),VLOOKUP($A273,未改造信息!$A$2:$AQ$1002,COLUMN(AO272)-8,0))</f>
        <v>4</v>
      </c>
      <c r="AP273" s="442">
        <f>IF($H273="已改造",VLOOKUP($A273+1000,改造信息!$A$2:$AQ$1002,COLUMN(AP272)-8,0),VLOOKUP($A273,未改造信息!$A$2:$AQ$1002,COLUMN(AP272)-8,0))</f>
        <v>8</v>
      </c>
      <c r="AQ273" s="442">
        <f>IF($H273="已改造",VLOOKUP($A273+1000,改造信息!$A$2:$AQ$1002,COLUMN(AQ272)-8,0),VLOOKUP($A273,未改造信息!$A$2:$AQ$1002,COLUMN(AQ272)-8,0))</f>
        <v>6</v>
      </c>
      <c r="AR273" s="442">
        <f>IF($H273="已改造",VLOOKUP($A273+1000,改造信息!$A$2:$AQ$1002,COLUMN(AR272)-8,0),VLOOKUP($A273,未改造信息!$A$2:$AQ$1002,COLUMN(AR272)-8,0))</f>
        <v>0</v>
      </c>
      <c r="AS273" s="442">
        <f>IF($H273="已改造",VLOOKUP($A273+1000,改造信息!$A$2:$AQ$1002,COLUMN(AS272)-8,0),VLOOKUP($A273,未改造信息!$A$2:$AQ$1002,COLUMN(AS272)-8,0))</f>
        <v>0</v>
      </c>
      <c r="AT273" s="442">
        <f>IF($H273="已改造",VLOOKUP($A273+1000,改造信息!$A$2:$AQ$1002,COLUMN(AT272)-8,0),VLOOKUP($A273,未改造信息!$A$2:$AQ$1002,COLUMN(AT272)-8,0))</f>
        <v>24</v>
      </c>
      <c r="AU273" s="442">
        <f>IF($H273="已改造",VLOOKUP($A273+1000,改造信息!$A$2:$AQ$1002,COLUMN(AU272)-8,0),VLOOKUP($A273,未改造信息!$A$2:$AQ$1002,COLUMN(AU272)-8,0))</f>
        <v>7</v>
      </c>
      <c r="AV273" s="442">
        <f>IF($H273="已改造",VLOOKUP($A273+1000,改造信息!$A$2:$AQ$1002,COLUMN(AV272)-8,0),VLOOKUP($A273,未改造信息!$A$2:$AQ$1002,COLUMN(AV272)-8,0))</f>
        <v>4</v>
      </c>
      <c r="AW273" s="445" t="s">
        <v>92</v>
      </c>
      <c r="AX273" s="445" t="s">
        <v>92</v>
      </c>
      <c r="AY273" s="442">
        <f>IF($H273="已改造",VLOOKUP($A273+1000,改造信息!$A$2:$AQ$1002,COLUMN(AY272)-10,0),VLOOKUP($A273,未改造信息!$A$2:$AQ$1002,COLUMN(AY272)-10,0))</f>
        <v>0</v>
      </c>
      <c r="AZ273" s="442">
        <f>IF($H273="已改造",VLOOKUP($A273+1000,改造信息!$A$2:$AQ$1002,COLUMN(AZ272)-10,0),VLOOKUP($A273,未改造信息!$A$2:$AQ$1002,COLUMN(AZ272)-10,0))</f>
        <v>0</v>
      </c>
      <c r="BA273" s="445" t="s">
        <v>92</v>
      </c>
      <c r="BB273" s="445" t="s">
        <v>92</v>
      </c>
      <c r="BC273" s="446" t="str">
        <f>IF($H273="尚未改造",VLOOKUP($A273,未改造信息!$A$2:$AQ$1002,COLUMN(BC272)-12,0),"0")</f>
        <v>等级42|驱逐核心9|油300|弹1000|钢500</v>
      </c>
      <c r="BD273" s="450">
        <f>VLOOKUP($A273,未改造信息!$A$2:$BA$1002,COLUMN(BD272)-12,0)</f>
        <v>0.0159722222222222</v>
      </c>
      <c r="BE273" s="442" t="s">
        <v>102</v>
      </c>
      <c r="BF273" s="445" t="s">
        <v>92</v>
      </c>
      <c r="BG273" s="445" t="s">
        <v>92</v>
      </c>
      <c r="BH273" s="446"/>
      <c r="BI273" s="450"/>
      <c r="BK273" s="446"/>
      <c r="BL273" s="450"/>
      <c r="BN273" s="446"/>
      <c r="BO273" s="450"/>
      <c r="BQ273" s="445" t="s">
        <v>92</v>
      </c>
      <c r="BR273" s="442"/>
      <c r="BS273" s="442"/>
      <c r="BT273" s="442"/>
      <c r="BU273" s="442"/>
      <c r="BV273" s="442"/>
    </row>
    <row r="274" spans="1:74">
      <c r="A274" s="442">
        <v>302</v>
      </c>
      <c r="B274" s="442" t="str">
        <f>IF($H274="已改造",VLOOKUP($A274+1000,改造信息!$A$2:$AQ$1002,COLUMN(B273),0),VLOOKUP($A274,未改造信息!$A$2:$AQ$1002,COLUMN(B273),0))</f>
        <v>U</v>
      </c>
      <c r="C274" s="442" t="str">
        <f>IF($H274="已改造",VLOOKUP($A274+1000,改造信息!$A$2:$AQ$1002,COLUMN(C273),0),VLOOKUP($A274,未改造信息!$A$2:$AQ$1002,COLUMN(C273),0))</f>
        <v>轻巡洋舰</v>
      </c>
      <c r="D274" s="442">
        <f>IF($H274="已改造",VLOOKUP($A274+1000,改造信息!$A$2:$AQ$1002,COLUMN(D273),0),VLOOKUP($A274,未改造信息!$A$2:$AQ$1002,COLUMN(D273),0))</f>
        <v>4</v>
      </c>
      <c r="E274" s="442" t="str">
        <f>IF($H274="已改造",VLOOKUP($A274+1000,改造信息!$A$2:$AQ$1002,COLUMN(E273),0),VLOOKUP($A274,未改造信息!$A$2:$AQ$1002,COLUMN(E273),0))</f>
        <v>圣路易斯</v>
      </c>
      <c r="F274" s="442" t="str">
        <f>VLOOKUP(A274,未改造信息!$A$2:$F$1000,COLUMN(F273),0)</f>
        <v>未拥有</v>
      </c>
      <c r="H274" s="442" t="str">
        <f>IF(COUNTIF(改造信息!$A$2:$A$196,A274+1000),IF(VLOOKUP(A274+1000,改造信息!$A$2:$F$502,6,0)="已拥有","已改造","尚未改造"),"未开放改造")</f>
        <v>未开放改造</v>
      </c>
      <c r="I274" s="442" t="str">
        <f t="shared" si="4"/>
        <v>E3~E4 打捞可获取</v>
      </c>
      <c r="J274" s="445" t="s">
        <v>92</v>
      </c>
      <c r="K274" s="442" t="str">
        <f>IF($H274="已改造",VLOOKUP($A274+1000,改造信息!$A$2:$AQ$1002,COLUMN(K273)-4,0),VLOOKUP($A274,未改造信息!$A$2:$AQ$1002,COLUMN(K273)-4,0))</f>
        <v>护卫舰</v>
      </c>
      <c r="L274" s="442" t="str">
        <f>IF($H274="已改造",VLOOKUP($A274+1000,改造信息!$A$2:$AQ$1002,COLUMN(L273)-4,0),VLOOKUP($A274,未改造信息!$A$2:$AQ$1002,COLUMN(L273)-4,0))</f>
        <v>中型舰</v>
      </c>
      <c r="M274" s="442">
        <f>IF($H274="已改造",VLOOKUP($A274+1000,改造信息!$A$2:$AQ$1002,COLUMN(M273)-4,0),VLOOKUP($A274,未改造信息!$A$2:$AQ$1002,COLUMN(M273)-4,0))</f>
        <v>1</v>
      </c>
      <c r="N274" s="442">
        <f>IF($H274="已改造",VLOOKUP($A274+1000,改造信息!$A$2:$AQ$1002,COLUMN(N273)-4,0),VLOOKUP($A274,未改造信息!$A$2:$AQ$1002,COLUMN(N273)-4,0))</f>
        <v>2</v>
      </c>
      <c r="O274" s="442">
        <f>IF($H274="已改造",VLOOKUP($A274+1000,改造信息!$A$2:$AQ$1002,COLUMN(O273)-4,0),VLOOKUP($A274,未改造信息!$A$2:$AQ$1002,COLUMN(O273)-4,0))</f>
        <v>33</v>
      </c>
      <c r="P274" s="442">
        <f>IF($H274="已改造",VLOOKUP($A274+1000,改造信息!$A$2:$AQ$1002,COLUMN(P273)-4,0),VLOOKUP($A274,未改造信息!$A$2:$AQ$1002,COLUMN(P273)-4,0))</f>
        <v>-1</v>
      </c>
      <c r="Q274" s="442">
        <f>IF($H274="已改造",VLOOKUP($A274+1000,改造信息!$A$2:$AQ$1002,COLUMN(Q273)-4,0),VLOOKUP($A274,未改造信息!$A$2:$AQ$1002,COLUMN(Q273)-4,0))</f>
        <v>62</v>
      </c>
      <c r="R274" s="442">
        <f>IF($H274="已改造",VLOOKUP($A274+1000,改造信息!$A$2:$AQ$1002,COLUMN(R273)-4,0),VLOOKUP($A274,未改造信息!$A$2:$AQ$1002,COLUMN(R273)-4,0))</f>
        <v>54</v>
      </c>
      <c r="S274" s="442">
        <f>IF($H274="已改造",VLOOKUP($A274+1000,改造信息!$A$2:$AQ$1002,COLUMN(S273)-4,0),VLOOKUP($A274,未改造信息!$A$2:$AQ$1002,COLUMN(S273)-4,0))</f>
        <v>0</v>
      </c>
      <c r="T274" s="442">
        <f>IF($H274="已改造",VLOOKUP($A274+1000,改造信息!$A$2:$AQ$1002,COLUMN(T273)-4,0),VLOOKUP($A274,未改造信息!$A$2:$AQ$1002,COLUMN(T273)-4,0))</f>
        <v>85</v>
      </c>
      <c r="U274" s="442">
        <f>IF($H274="已改造",VLOOKUP($A274+1000,改造信息!$A$2:$AQ$1002,COLUMN(U273)-4,0),VLOOKUP($A274,未改造信息!$A$2:$AQ$1002,COLUMN(U273)-4,0))</f>
        <v>69</v>
      </c>
      <c r="V274" s="442">
        <f>IF($H274="已改造",VLOOKUP($A274+1000,改造信息!$A$2:$AQ$1002,COLUMN(V273)-4,0),VLOOKUP($A274,未改造信息!$A$2:$AQ$1002,COLUMN(V273)-4,0))</f>
        <v>23</v>
      </c>
      <c r="W274" s="442">
        <f>IF($H274="已改造",VLOOKUP($A274+1000,改造信息!$A$2:$AQ$1002,COLUMN(W273)-4,0),VLOOKUP($A274,未改造信息!$A$2:$AQ$1002,COLUMN(W273)-4,0))</f>
        <v>69</v>
      </c>
      <c r="X274" s="442">
        <f>IF($H274="已改造",VLOOKUP($A274+1000,改造信息!$A$2:$AQ$1002,COLUMN(X273)-4,0),VLOOKUP($A274,未改造信息!$A$2:$AQ$1002,COLUMN(X273)-4,0))</f>
        <v>91</v>
      </c>
      <c r="Y274" s="442">
        <f>IF($H274="已改造",VLOOKUP($A274+1000,改造信息!$A$2:$AQ$1002,COLUMN(Y273)-4,0),VLOOKUP($A274,未改造信息!$A$2:$AQ$1002,COLUMN(Y273)-4,0))</f>
        <v>25</v>
      </c>
      <c r="Z274" s="442">
        <f>IF($H274="已改造",VLOOKUP($A274+1000,改造信息!$A$2:$AQ$1002,COLUMN(Z273)-4,0),VLOOKUP($A274,未改造信息!$A$2:$AQ$1002,COLUMN(Z273)-4,0))</f>
        <v>31.5</v>
      </c>
      <c r="AA274" s="442" t="str">
        <f>IF($H274="已改造",VLOOKUP($A274+1000,改造信息!$A$2:$AQ$1002,COLUMN(AA273)-4,0),VLOOKUP($A274,未改造信息!$A$2:$AQ$1002,COLUMN(AA273)-4,0))</f>
        <v>中</v>
      </c>
      <c r="AB274" s="442" t="str">
        <f>IF($H274="已改造",VLOOKUP($A274+1000,改造信息!$A$2:$AQ$1002,COLUMN(AB273)-4,0),VLOOKUP($A274,未改造信息!$A$2:$AQ$1002,COLUMN(AB273)-4,0))</f>
        <v>[4,4,4]</v>
      </c>
      <c r="AC274" s="442">
        <f>IF($H274="已改造",VLOOKUP($A274+1000,改造信息!$A$2:$AQ$1002,COLUMN(AC273)-4,0),VLOOKUP($A274,未改造信息!$A$2:$AQ$1002,COLUMN(AC273)-4,0))</f>
        <v>12</v>
      </c>
      <c r="AD274" s="442">
        <f>IF($H274="已改造",VLOOKUP($A274+1000,改造信息!$A$2:$AQ$1002,COLUMN(AD273)-4,0),VLOOKUP($A274,未改造信息!$A$2:$AQ$1002,COLUMN(AD273)-4,0))</f>
        <v>3</v>
      </c>
      <c r="AE274" s="446" t="str">
        <f>IF($H274="已改造",VLOOKUP($A274+1000,改造信息!$A$2:$AQ$1002,COLUMN(AE273)-4,0),VLOOKUP($A274,未改造信息!$A$2:$AQ$1002,COLUMN(AE273)-4,0))</f>
        <v>U国三联6英寸炮|标准型对空雷达</v>
      </c>
      <c r="AF274" s="445" t="s">
        <v>92</v>
      </c>
      <c r="AG274" s="445" t="s">
        <v>92</v>
      </c>
      <c r="AH274" s="442">
        <f>IF($H274="已改造",VLOOKUP($A274+1000,改造信息!$A$2:$AQ$1002,COLUMN(AH273)-6,0),VLOOKUP($A274,未改造信息!$A$2:$AQ$1002,COLUMN(AH273)-6,0))</f>
        <v>30</v>
      </c>
      <c r="AI274" s="442">
        <f>IF($H274="已改造",VLOOKUP($A274+1000,改造信息!$A$2:$AQ$1002,COLUMN(AI273)-6,0),VLOOKUP($A274,未改造信息!$A$2:$AQ$1002,COLUMN(AI273)-6,0))</f>
        <v>35</v>
      </c>
      <c r="AJ274" s="442">
        <f>IF($H274="已改造",VLOOKUP($A274+1000,改造信息!$A$2:$AQ$1002,COLUMN(AJ273)-6,0),VLOOKUP($A274,未改造信息!$A$2:$AQ$1002,COLUMN(AJ273)-6,0))</f>
        <v>0.8</v>
      </c>
      <c r="AK274" s="442">
        <f>IF($H274="已改造",VLOOKUP($A274+1000,改造信息!$A$2:$AQ$1002,COLUMN(AK273)-6,0),VLOOKUP($A274,未改造信息!$A$2:$AQ$1002,COLUMN(AK273)-6,0))</f>
        <v>1.5</v>
      </c>
      <c r="AL274" s="442">
        <f>IF($H274="已改造",VLOOKUP($A274+1000,改造信息!$A$2:$AQ$1002,COLUMN(AL273)-6,0),VLOOKUP($A274,未改造信息!$A$2:$AQ$1002,COLUMN(AL273)-6,0))</f>
        <v>0.4</v>
      </c>
      <c r="AM274" s="445" t="s">
        <v>92</v>
      </c>
      <c r="AN274" s="445" t="s">
        <v>92</v>
      </c>
      <c r="AO274" s="442">
        <f>IF($H274="已改造",VLOOKUP($A274+1000,改造信息!$A$2:$AQ$1002,COLUMN(AO273)-8,0),VLOOKUP($A274,未改造信息!$A$2:$AQ$1002,COLUMN(AO273)-8,0))</f>
        <v>10</v>
      </c>
      <c r="AP274" s="442">
        <f>IF($H274="已改造",VLOOKUP($A274+1000,改造信息!$A$2:$AQ$1002,COLUMN(AP273)-8,0),VLOOKUP($A274,未改造信息!$A$2:$AQ$1002,COLUMN(AP273)-8,0))</f>
        <v>16</v>
      </c>
      <c r="AQ274" s="442">
        <f>IF($H274="已改造",VLOOKUP($A274+1000,改造信息!$A$2:$AQ$1002,COLUMN(AQ273)-8,0),VLOOKUP($A274,未改造信息!$A$2:$AQ$1002,COLUMN(AQ273)-8,0))</f>
        <v>10</v>
      </c>
      <c r="AR274" s="442">
        <f>IF($H274="已改造",VLOOKUP($A274+1000,改造信息!$A$2:$AQ$1002,COLUMN(AR273)-8,0),VLOOKUP($A274,未改造信息!$A$2:$AQ$1002,COLUMN(AR273)-8,0))</f>
        <v>0</v>
      </c>
      <c r="AS274" s="442">
        <f>IF($H274="已改造",VLOOKUP($A274+1000,改造信息!$A$2:$AQ$1002,COLUMN(AS273)-8,0),VLOOKUP($A274,未改造信息!$A$2:$AQ$1002,COLUMN(AS273)-8,0))</f>
        <v>16</v>
      </c>
      <c r="AT274" s="442">
        <f>IF($H274="已改造",VLOOKUP($A274+1000,改造信息!$A$2:$AQ$1002,COLUMN(AT273)-8,0),VLOOKUP($A274,未改造信息!$A$2:$AQ$1002,COLUMN(AT273)-8,0))</f>
        <v>0</v>
      </c>
      <c r="AU274" s="442">
        <f>IF($H274="已改造",VLOOKUP($A274+1000,改造信息!$A$2:$AQ$1002,COLUMN(AU273)-8,0),VLOOKUP($A274,未改造信息!$A$2:$AQ$1002,COLUMN(AU273)-8,0))</f>
        <v>15</v>
      </c>
      <c r="AV274" s="442">
        <f>IF($H274="已改造",VLOOKUP($A274+1000,改造信息!$A$2:$AQ$1002,COLUMN(AV273)-8,0),VLOOKUP($A274,未改造信息!$A$2:$AQ$1002,COLUMN(AV273)-8,0))</f>
        <v>48</v>
      </c>
      <c r="AW274" s="445" t="s">
        <v>92</v>
      </c>
      <c r="AX274" s="445" t="s">
        <v>92</v>
      </c>
      <c r="AY274" s="442">
        <f>IF($H274="已改造",VLOOKUP($A274+1000,改造信息!$A$2:$AQ$1002,COLUMN(AY273)-10,0),VLOOKUP($A274,未改造信息!$A$2:$AQ$1002,COLUMN(AY273)-10,0))</f>
        <v>0</v>
      </c>
      <c r="AZ274" s="442">
        <f>IF($H274="已改造",VLOOKUP($A274+1000,改造信息!$A$2:$AQ$1002,COLUMN(AZ273)-10,0),VLOOKUP($A274,未改造信息!$A$2:$AQ$1002,COLUMN(AZ273)-10,0))</f>
        <v>0</v>
      </c>
      <c r="BA274" s="445" t="s">
        <v>92</v>
      </c>
      <c r="BB274" s="445" t="s">
        <v>92</v>
      </c>
      <c r="BC274" s="442" t="str">
        <f>IF($H274="尚未改造",VLOOKUP($A274,未改造信息!$A$2:$AQ$1002,COLUMN(BC273)-12,0),"0")</f>
        <v>0</v>
      </c>
      <c r="BD274" s="442">
        <f>VLOOKUP($A274,未改造信息!$A$2:$BA$1002,COLUMN(BD273)-12,0)</f>
        <v>0</v>
      </c>
      <c r="BE274" s="442" t="s">
        <v>99</v>
      </c>
      <c r="BF274" s="445" t="s">
        <v>92</v>
      </c>
      <c r="BG274" s="445" t="s">
        <v>92</v>
      </c>
      <c r="BH274" s="442"/>
      <c r="BI274" s="442"/>
      <c r="BK274" s="442"/>
      <c r="BL274" s="442"/>
      <c r="BN274" s="442"/>
      <c r="BO274" s="442"/>
      <c r="BQ274" s="445" t="s">
        <v>92</v>
      </c>
      <c r="BR274" s="442"/>
      <c r="BS274" s="442"/>
      <c r="BT274" s="442"/>
      <c r="BU274" s="442"/>
      <c r="BV274" s="442"/>
    </row>
    <row r="275" spans="1:74">
      <c r="A275" s="442">
        <v>303</v>
      </c>
      <c r="B275" s="442" t="str">
        <f>IF($H275="已改造",VLOOKUP($A275+1000,改造信息!$A$2:$AQ$1002,COLUMN(B274),0),VLOOKUP($A275,未改造信息!$A$2:$AQ$1002,COLUMN(B274),0))</f>
        <v>Ic</v>
      </c>
      <c r="C275" s="442" t="str">
        <f>IF($H275="已改造",VLOOKUP($A275+1000,改造信息!$A$2:$AQ$1002,COLUMN(C274),0),VLOOKUP($A275,未改造信息!$A$2:$AQ$1002,COLUMN(C274),0))</f>
        <v>补给舰</v>
      </c>
      <c r="D275" s="442">
        <f>IF($H275="已改造",VLOOKUP($A275+1000,改造信息!$A$2:$AQ$1002,COLUMN(D274),0),VLOOKUP($A275,未改造信息!$A$2:$AQ$1002,COLUMN(D274),0))</f>
        <v>5</v>
      </c>
      <c r="E275" s="442" t="str">
        <f>IF($H275="已改造",VLOOKUP($A275+1000,改造信息!$A$2:$AQ$1002,COLUMN(E274),0),VLOOKUP($A275,未改造信息!$A$2:$AQ$1002,COLUMN(E274),0))</f>
        <v>奥丁</v>
      </c>
      <c r="F275" s="442" t="str">
        <f>VLOOKUP(A275,未改造信息!$A$2:$F$1000,COLUMN(F274),0)</f>
        <v>未拥有</v>
      </c>
      <c r="H275" s="442" t="str">
        <f>IF(COUNTIF(改造信息!$A$2:$A$196,A275+1000),IF(VLOOKUP(A275+1000,改造信息!$A$2:$F$502,6,0)="已拥有","已改造","尚未改造"),"未开放改造")</f>
        <v>未开放改造</v>
      </c>
      <c r="I275" s="442" t="str">
        <f t="shared" si="4"/>
        <v>战利品商店兑换</v>
      </c>
      <c r="J275" s="445" t="s">
        <v>92</v>
      </c>
      <c r="K275" s="442" t="str">
        <f>IF($H275="已改造",VLOOKUP($A275+1000,改造信息!$A$2:$AQ$1002,COLUMN(K274)-4,0),VLOOKUP($A275,未改造信息!$A$2:$AQ$1002,COLUMN(K274)-4,0))</f>
        <v>护卫舰</v>
      </c>
      <c r="L275" s="442" t="str">
        <f>IF($H275="已改造",VLOOKUP($A275+1000,改造信息!$A$2:$AQ$1002,COLUMN(L274)-4,0),VLOOKUP($A275,未改造信息!$A$2:$AQ$1002,COLUMN(L274)-4,0))</f>
        <v>小型舰</v>
      </c>
      <c r="M275" s="442">
        <f>IF($H275="已改造",VLOOKUP($A275+1000,改造信息!$A$2:$AQ$1002,COLUMN(M274)-4,0),VLOOKUP($A275,未改造信息!$A$2:$AQ$1002,COLUMN(M274)-4,0))</f>
        <v>0</v>
      </c>
      <c r="N275" s="442">
        <f>IF($H275="已改造",VLOOKUP($A275+1000,改造信息!$A$2:$AQ$1002,COLUMN(N274)-4,0),VLOOKUP($A275,未改造信息!$A$2:$AQ$1002,COLUMN(N274)-4,0))</f>
        <v>2</v>
      </c>
      <c r="O275" s="442">
        <f>IF($H275="已改造",VLOOKUP($A275+1000,改造信息!$A$2:$AQ$1002,COLUMN(O274)-4,0),VLOOKUP($A275,未改造信息!$A$2:$AQ$1002,COLUMN(O274)-4,0))</f>
        <v>12</v>
      </c>
      <c r="P275" s="442">
        <f>IF($H275="已改造",VLOOKUP($A275+1000,改造信息!$A$2:$AQ$1002,COLUMN(P274)-4,0),VLOOKUP($A275,未改造信息!$A$2:$AQ$1002,COLUMN(P274)-4,0))</f>
        <v>0</v>
      </c>
      <c r="Q275" s="442">
        <f>IF($H275="已改造",VLOOKUP($A275+1000,改造信息!$A$2:$AQ$1002,COLUMN(Q274)-4,0),VLOOKUP($A275,未改造信息!$A$2:$AQ$1002,COLUMN(Q274)-4,0))</f>
        <v>30</v>
      </c>
      <c r="R275" s="442">
        <f>IF($H275="已改造",VLOOKUP($A275+1000,改造信息!$A$2:$AQ$1002,COLUMN(R274)-4,0),VLOOKUP($A275,未改造信息!$A$2:$AQ$1002,COLUMN(R274)-4,0))</f>
        <v>15</v>
      </c>
      <c r="S275" s="442">
        <f>IF($H275="已改造",VLOOKUP($A275+1000,改造信息!$A$2:$AQ$1002,COLUMN(S274)-4,0),VLOOKUP($A275,未改造信息!$A$2:$AQ$1002,COLUMN(S274)-4,0))</f>
        <v>0</v>
      </c>
      <c r="T275" s="442">
        <f>IF($H275="已改造",VLOOKUP($A275+1000,改造信息!$A$2:$AQ$1002,COLUMN(T274)-4,0),VLOOKUP($A275,未改造信息!$A$2:$AQ$1002,COLUMN(T274)-4,0))</f>
        <v>39</v>
      </c>
      <c r="U275" s="442">
        <f>IF($H275="已改造",VLOOKUP($A275+1000,改造信息!$A$2:$AQ$1002,COLUMN(U274)-4,0),VLOOKUP($A275,未改造信息!$A$2:$AQ$1002,COLUMN(U274)-4,0))</f>
        <v>0</v>
      </c>
      <c r="V275" s="442">
        <f>IF($H275="已改造",VLOOKUP($A275+1000,改造信息!$A$2:$AQ$1002,COLUMN(V274)-4,0),VLOOKUP($A275,未改造信息!$A$2:$AQ$1002,COLUMN(V274)-4,0))</f>
        <v>17</v>
      </c>
      <c r="W275" s="442">
        <f>IF($H275="已改造",VLOOKUP($A275+1000,改造信息!$A$2:$AQ$1002,COLUMN(W274)-4,0),VLOOKUP($A275,未改造信息!$A$2:$AQ$1002,COLUMN(W274)-4,0))</f>
        <v>99</v>
      </c>
      <c r="X275" s="442">
        <f>IF($H275="已改造",VLOOKUP($A275+1000,改造信息!$A$2:$AQ$1002,COLUMN(X274)-4,0),VLOOKUP($A275,未改造信息!$A$2:$AQ$1002,COLUMN(X274)-4,0))</f>
        <v>87</v>
      </c>
      <c r="Y275" s="442">
        <f>IF($H275="已改造",VLOOKUP($A275+1000,改造信息!$A$2:$AQ$1002,COLUMN(Y274)-4,0),VLOOKUP($A275,未改造信息!$A$2:$AQ$1002,COLUMN(Y274)-4,0))</f>
        <v>30</v>
      </c>
      <c r="Z275" s="442">
        <f>IF($H275="已改造",VLOOKUP($A275+1000,改造信息!$A$2:$AQ$1002,COLUMN(Z274)-4,0),VLOOKUP($A275,未改造信息!$A$2:$AQ$1002,COLUMN(Z274)-4,0))</f>
        <v>18</v>
      </c>
      <c r="AA275" s="442" t="str">
        <f>IF($H275="已改造",VLOOKUP($A275+1000,改造信息!$A$2:$AQ$1002,COLUMN(AA274)-4,0),VLOOKUP($A275,未改造信息!$A$2:$AQ$1002,COLUMN(AA274)-4,0))</f>
        <v>短</v>
      </c>
      <c r="AB275" s="442" t="str">
        <f>IF($H275="已改造",VLOOKUP($A275+1000,改造信息!$A$2:$AQ$1002,COLUMN(AB274)-4,0),VLOOKUP($A275,未改造信息!$A$2:$AQ$1002,COLUMN(AB274)-4,0))</f>
        <v>[1,1]</v>
      </c>
      <c r="AC275" s="442">
        <f>IF($H275="已改造",VLOOKUP($A275+1000,改造信息!$A$2:$AQ$1002,COLUMN(AC274)-4,0),VLOOKUP($A275,未改造信息!$A$2:$AQ$1002,COLUMN(AC274)-4,0))</f>
        <v>2</v>
      </c>
      <c r="AD275" s="442">
        <f>IF($H275="已改造",VLOOKUP($A275+1000,改造信息!$A$2:$AQ$1002,COLUMN(AD274)-4,0),VLOOKUP($A275,未改造信息!$A$2:$AQ$1002,COLUMN(AD274)-4,0))</f>
        <v>2</v>
      </c>
      <c r="AE275" s="446" t="str">
        <f>IF($H275="已改造",VLOOKUP($A275+1000,改造信息!$A$2:$AQ$1002,COLUMN(AE274)-4,0),VLOOKUP($A275,未改造信息!$A$2:$AQ$1002,COLUMN(AE274)-4,0))</f>
        <v>冈格尼尔</v>
      </c>
      <c r="AF275" s="445" t="s">
        <v>92</v>
      </c>
      <c r="AG275" s="445" t="s">
        <v>92</v>
      </c>
      <c r="AH275" s="442">
        <f>IF($H275="已改造",VLOOKUP($A275+1000,改造信息!$A$2:$AQ$1002,COLUMN(AH274)-6,0),VLOOKUP($A275,未改造信息!$A$2:$AQ$1002,COLUMN(AH274)-6,0))</f>
        <v>10</v>
      </c>
      <c r="AI275" s="442">
        <f>IF($H275="已改造",VLOOKUP($A275+1000,改造信息!$A$2:$AQ$1002,COLUMN(AI274)-6,0),VLOOKUP($A275,未改造信息!$A$2:$AQ$1002,COLUMN(AI274)-6,0))</f>
        <v>10</v>
      </c>
      <c r="AJ275" s="442">
        <f>IF($H275="已改造",VLOOKUP($A275+1000,改造信息!$A$2:$AQ$1002,COLUMN(AJ274)-6,0),VLOOKUP($A275,未改造信息!$A$2:$AQ$1002,COLUMN(AJ274)-6,0))</f>
        <v>1</v>
      </c>
      <c r="AK275" s="442">
        <f>IF($H275="已改造",VLOOKUP($A275+1000,改造信息!$A$2:$AQ$1002,COLUMN(AK274)-6,0),VLOOKUP($A275,未改造信息!$A$2:$AQ$1002,COLUMN(AK274)-6,0))</f>
        <v>1</v>
      </c>
      <c r="AL275" s="442">
        <f>IF($H275="已改造",VLOOKUP($A275+1000,改造信息!$A$2:$AQ$1002,COLUMN(AL274)-6,0),VLOOKUP($A275,未改造信息!$A$2:$AQ$1002,COLUMN(AL274)-6,0))</f>
        <v>0.5</v>
      </c>
      <c r="AM275" s="445" t="s">
        <v>92</v>
      </c>
      <c r="AN275" s="445" t="s">
        <v>92</v>
      </c>
      <c r="AO275" s="442">
        <f>IF($H275="已改造",VLOOKUP($A275+1000,改造信息!$A$2:$AQ$1002,COLUMN(AO274)-8,0),VLOOKUP($A275,未改造信息!$A$2:$AQ$1002,COLUMN(AO274)-8,0))</f>
        <v>2</v>
      </c>
      <c r="AP275" s="442">
        <f>IF($H275="已改造",VLOOKUP($A275+1000,改造信息!$A$2:$AQ$1002,COLUMN(AP274)-8,0),VLOOKUP($A275,未改造信息!$A$2:$AQ$1002,COLUMN(AP274)-8,0))</f>
        <v>2</v>
      </c>
      <c r="AQ275" s="442">
        <f>IF($H275="已改造",VLOOKUP($A275+1000,改造信息!$A$2:$AQ$1002,COLUMN(AQ274)-8,0),VLOOKUP($A275,未改造信息!$A$2:$AQ$1002,COLUMN(AQ274)-8,0))</f>
        <v>2</v>
      </c>
      <c r="AR275" s="442">
        <f>IF($H275="已改造",VLOOKUP($A275+1000,改造信息!$A$2:$AQ$1002,COLUMN(AR274)-8,0),VLOOKUP($A275,未改造信息!$A$2:$AQ$1002,COLUMN(AR274)-8,0))</f>
        <v>0</v>
      </c>
      <c r="AS275" s="442">
        <f>IF($H275="已改造",VLOOKUP($A275+1000,改造信息!$A$2:$AQ$1002,COLUMN(AS274)-8,0),VLOOKUP($A275,未改造信息!$A$2:$AQ$1002,COLUMN(AS274)-8,0))</f>
        <v>5</v>
      </c>
      <c r="AT275" s="442">
        <f>IF($H275="已改造",VLOOKUP($A275+1000,改造信息!$A$2:$AQ$1002,COLUMN(AT274)-8,0),VLOOKUP($A275,未改造信息!$A$2:$AQ$1002,COLUMN(AT274)-8,0))</f>
        <v>0</v>
      </c>
      <c r="AU275" s="442">
        <f>IF($H275="已改造",VLOOKUP($A275+1000,改造信息!$A$2:$AQ$1002,COLUMN(AU274)-8,0),VLOOKUP($A275,未改造信息!$A$2:$AQ$1002,COLUMN(AU274)-8,0))</f>
        <v>3</v>
      </c>
      <c r="AV275" s="442">
        <f>IF($H275="已改造",VLOOKUP($A275+1000,改造信息!$A$2:$AQ$1002,COLUMN(AV274)-8,0),VLOOKUP($A275,未改造信息!$A$2:$AQ$1002,COLUMN(AV274)-8,0))</f>
        <v>0</v>
      </c>
      <c r="AW275" s="445" t="s">
        <v>92</v>
      </c>
      <c r="AX275" s="445" t="s">
        <v>92</v>
      </c>
      <c r="AY275" s="442" t="str">
        <f>IF($H275="已改造",VLOOKUP($A275+1000,改造信息!$A$2:$AQ$1002,COLUMN(AY274)-10,0),VLOOKUP($A275,未改造信息!$A$2:$AQ$1002,COLUMN(AY274)-10,0))</f>
        <v>护渔</v>
      </c>
      <c r="AZ275" s="442">
        <f>IF($H275="已改造",VLOOKUP($A275+1000,改造信息!$A$2:$AQ$1002,COLUMN(AZ274)-10,0),VLOOKUP($A275,未改造信息!$A$2:$AQ$1002,COLUMN(AZ274)-10,0))</f>
        <v>0</v>
      </c>
      <c r="BA275" s="445" t="s">
        <v>92</v>
      </c>
      <c r="BB275" s="445" t="s">
        <v>92</v>
      </c>
      <c r="BC275" s="442" t="str">
        <f>IF($H275="尚未改造",VLOOKUP($A275,未改造信息!$A$2:$AQ$1002,COLUMN(BC274)-12,0),"0")</f>
        <v>0</v>
      </c>
      <c r="BD275" s="442">
        <f>VLOOKUP($A275,未改造信息!$A$2:$BA$1002,COLUMN(BD274)-12,0)</f>
        <v>0</v>
      </c>
      <c r="BE275" s="442" t="s">
        <v>113</v>
      </c>
      <c r="BF275" s="445" t="s">
        <v>92</v>
      </c>
      <c r="BG275" s="445" t="s">
        <v>92</v>
      </c>
      <c r="BH275" s="442"/>
      <c r="BI275" s="442"/>
      <c r="BK275" s="442"/>
      <c r="BL275" s="442"/>
      <c r="BN275" s="442"/>
      <c r="BO275" s="442"/>
      <c r="BQ275" s="445" t="s">
        <v>92</v>
      </c>
      <c r="BR275" s="442"/>
      <c r="BS275" s="442"/>
      <c r="BT275" s="442"/>
      <c r="BU275" s="442"/>
      <c r="BV275" s="442"/>
    </row>
    <row r="276" spans="1:74">
      <c r="A276" s="442">
        <v>304</v>
      </c>
      <c r="B276" s="442" t="str">
        <f>IF($H276="已改造",VLOOKUP($A276+1000,改造信息!$A$2:$AQ$1002,COLUMN(B275),0),VLOOKUP($A276,未改造信息!$A$2:$AQ$1002,COLUMN(B275),0))</f>
        <v>F</v>
      </c>
      <c r="C276" s="442" t="str">
        <f>IF($H276="已改造",VLOOKUP($A276+1000,改造信息!$A$2:$AQ$1002,COLUMN(C275),0),VLOOKUP($A276,未改造信息!$A$2:$AQ$1002,COLUMN(C275),0))</f>
        <v>轻巡洋舰</v>
      </c>
      <c r="D276" s="442">
        <f>IF($H276="已改造",VLOOKUP($A276+1000,改造信息!$A$2:$AQ$1002,COLUMN(D275),0),VLOOKUP($A276,未改造信息!$A$2:$AQ$1002,COLUMN(D275),0))</f>
        <v>3</v>
      </c>
      <c r="E276" s="442" t="str">
        <f>IF($H276="已改造",VLOOKUP($A276+1000,改造信息!$A$2:$AQ$1002,COLUMN(E275),0),VLOOKUP($A276,未改造信息!$A$2:$AQ$1002,COLUMN(E275),0))</f>
        <v>圣女贞德</v>
      </c>
      <c r="F276" s="442" t="str">
        <f>VLOOKUP(A276,未改造信息!$A$2:$F$1000,COLUMN(F275),0)</f>
        <v>未拥有</v>
      </c>
      <c r="H276" s="442" t="str">
        <f>IF(COUNTIF(改造信息!$A$2:$A$196,A276+1000),IF(VLOOKUP(A276+1000,改造信息!$A$2:$F$502,6,0)="已拥有","已改造","尚未改造"),"未开放改造")</f>
        <v>未开放改造</v>
      </c>
      <c r="I276" s="442" t="str">
        <f t="shared" si="4"/>
        <v>仅打捞可获取</v>
      </c>
      <c r="J276" s="445" t="s">
        <v>92</v>
      </c>
      <c r="K276" s="442" t="str">
        <f>IF($H276="已改造",VLOOKUP($A276+1000,改造信息!$A$2:$AQ$1002,COLUMN(K275)-4,0),VLOOKUP($A276,未改造信息!$A$2:$AQ$1002,COLUMN(K275)-4,0))</f>
        <v>护卫舰</v>
      </c>
      <c r="L276" s="442" t="str">
        <f>IF($H276="已改造",VLOOKUP($A276+1000,改造信息!$A$2:$AQ$1002,COLUMN(L275)-4,0),VLOOKUP($A276,未改造信息!$A$2:$AQ$1002,COLUMN(L275)-4,0))</f>
        <v>中型舰</v>
      </c>
      <c r="M276" s="442">
        <f>IF($H276="已改造",VLOOKUP($A276+1000,改造信息!$A$2:$AQ$1002,COLUMN(M275)-4,0),VLOOKUP($A276,未改造信息!$A$2:$AQ$1002,COLUMN(M275)-4,0))</f>
        <v>1</v>
      </c>
      <c r="N276" s="442">
        <f>IF($H276="已改造",VLOOKUP($A276+1000,改造信息!$A$2:$AQ$1002,COLUMN(N275)-4,0),VLOOKUP($A276,未改造信息!$A$2:$AQ$1002,COLUMN(N275)-4,0))</f>
        <v>2</v>
      </c>
      <c r="O276" s="442">
        <f>IF($H276="已改造",VLOOKUP($A276+1000,改造信息!$A$2:$AQ$1002,COLUMN(O275)-4,0),VLOOKUP($A276,未改造信息!$A$2:$AQ$1002,COLUMN(O275)-4,0))</f>
        <v>29</v>
      </c>
      <c r="P276" s="442">
        <f>IF($H276="已改造",VLOOKUP($A276+1000,改造信息!$A$2:$AQ$1002,COLUMN(P275)-4,0),VLOOKUP($A276,未改造信息!$A$2:$AQ$1002,COLUMN(P275)-4,0))</f>
        <v>-1</v>
      </c>
      <c r="Q276" s="442">
        <f>IF($H276="已改造",VLOOKUP($A276+1000,改造信息!$A$2:$AQ$1002,COLUMN(Q275)-4,0),VLOOKUP($A276,未改造信息!$A$2:$AQ$1002,COLUMN(Q275)-4,0))</f>
        <v>44</v>
      </c>
      <c r="R276" s="442">
        <f>IF($H276="已改造",VLOOKUP($A276+1000,改造信息!$A$2:$AQ$1002,COLUMN(R275)-4,0),VLOOKUP($A276,未改造信息!$A$2:$AQ$1002,COLUMN(R275)-4,0))</f>
        <v>35</v>
      </c>
      <c r="S276" s="442">
        <f>IF($H276="已改造",VLOOKUP($A276+1000,改造信息!$A$2:$AQ$1002,COLUMN(S275)-4,0),VLOOKUP($A276,未改造信息!$A$2:$AQ$1002,COLUMN(S275)-4,0))</f>
        <v>48</v>
      </c>
      <c r="T276" s="442">
        <f>IF($H276="已改造",VLOOKUP($A276+1000,改造信息!$A$2:$AQ$1002,COLUMN(T275)-4,0),VLOOKUP($A276,未改造信息!$A$2:$AQ$1002,COLUMN(T275)-4,0))</f>
        <v>52</v>
      </c>
      <c r="U276" s="442">
        <f>IF($H276="已改造",VLOOKUP($A276+1000,改造信息!$A$2:$AQ$1002,COLUMN(U275)-4,0),VLOOKUP($A276,未改造信息!$A$2:$AQ$1002,COLUMN(U275)-4,0))</f>
        <v>70</v>
      </c>
      <c r="V276" s="442">
        <f>IF($H276="已改造",VLOOKUP($A276+1000,改造信息!$A$2:$AQ$1002,COLUMN(V275)-4,0),VLOOKUP($A276,未改造信息!$A$2:$AQ$1002,COLUMN(V275)-4,0))</f>
        <v>19</v>
      </c>
      <c r="W276" s="442">
        <f>IF($H276="已改造",VLOOKUP($A276+1000,改造信息!$A$2:$AQ$1002,COLUMN(W275)-4,0),VLOOKUP($A276,未改造信息!$A$2:$AQ$1002,COLUMN(W275)-4,0))</f>
        <v>58</v>
      </c>
      <c r="X276" s="442">
        <f>IF($H276="已改造",VLOOKUP($A276+1000,改造信息!$A$2:$AQ$1002,COLUMN(X275)-4,0),VLOOKUP($A276,未改造信息!$A$2:$AQ$1002,COLUMN(X275)-4,0))</f>
        <v>87</v>
      </c>
      <c r="Y276" s="442">
        <f>IF($H276="已改造",VLOOKUP($A276+1000,改造信息!$A$2:$AQ$1002,COLUMN(Y275)-4,0),VLOOKUP($A276,未改造信息!$A$2:$AQ$1002,COLUMN(Y275)-4,0))</f>
        <v>23</v>
      </c>
      <c r="Z276" s="442">
        <f>IF($H276="已改造",VLOOKUP($A276+1000,改造信息!$A$2:$AQ$1002,COLUMN(Z275)-4,0),VLOOKUP($A276,未改造信息!$A$2:$AQ$1002,COLUMN(Z275)-4,0))</f>
        <v>25</v>
      </c>
      <c r="AA276" s="442" t="str">
        <f>IF($H276="已改造",VLOOKUP($A276+1000,改造信息!$A$2:$AQ$1002,COLUMN(AA275)-4,0),VLOOKUP($A276,未改造信息!$A$2:$AQ$1002,COLUMN(AA275)-4,0))</f>
        <v>中</v>
      </c>
      <c r="AB276" s="442" t="str">
        <f>IF($H276="已改造",VLOOKUP($A276+1000,改造信息!$A$2:$AQ$1002,COLUMN(AB275)-4,0),VLOOKUP($A276,未改造信息!$A$2:$AQ$1002,COLUMN(AB275)-4,0))</f>
        <v>[2,2,2]</v>
      </c>
      <c r="AC276" s="442">
        <f>IF($H276="已改造",VLOOKUP($A276+1000,改造信息!$A$2:$AQ$1002,COLUMN(AC275)-4,0),VLOOKUP($A276,未改造信息!$A$2:$AQ$1002,COLUMN(AC275)-4,0))</f>
        <v>6</v>
      </c>
      <c r="AD276" s="442">
        <f>IF($H276="已改造",VLOOKUP($A276+1000,改造信息!$A$2:$AQ$1002,COLUMN(AD275)-4,0),VLOOKUP($A276,未改造信息!$A$2:$AQ$1002,COLUMN(AD275)-4,0))</f>
        <v>3</v>
      </c>
      <c r="AE276" s="446" t="str">
        <f>IF($H276="已改造",VLOOKUP($A276+1000,改造信息!$A$2:$AQ$1002,COLUMN(AE275)-4,0),VLOOKUP($A276,未改造信息!$A$2:$AQ$1002,COLUMN(AE275)-4,0))</f>
        <v>F国双联155毫米炮</v>
      </c>
      <c r="AF276" s="445" t="s">
        <v>92</v>
      </c>
      <c r="AG276" s="445" t="s">
        <v>92</v>
      </c>
      <c r="AH276" s="442">
        <f>IF($H276="已改造",VLOOKUP($A276+1000,改造信息!$A$2:$AQ$1002,COLUMN(AH275)-6,0),VLOOKUP($A276,未改造信息!$A$2:$AQ$1002,COLUMN(AH275)-6,0))</f>
        <v>20</v>
      </c>
      <c r="AI276" s="442">
        <f>IF($H276="已改造",VLOOKUP($A276+1000,改造信息!$A$2:$AQ$1002,COLUMN(AI275)-6,0),VLOOKUP($A276,未改造信息!$A$2:$AQ$1002,COLUMN(AI275)-6,0))</f>
        <v>25</v>
      </c>
      <c r="AJ276" s="442">
        <f>IF($H276="已改造",VLOOKUP($A276+1000,改造信息!$A$2:$AQ$1002,COLUMN(AJ275)-6,0),VLOOKUP($A276,未改造信息!$A$2:$AQ$1002,COLUMN(AJ275)-6,0))</f>
        <v>0.8</v>
      </c>
      <c r="AK276" s="442">
        <f>IF($H276="已改造",VLOOKUP($A276+1000,改造信息!$A$2:$AQ$1002,COLUMN(AK275)-6,0),VLOOKUP($A276,未改造信息!$A$2:$AQ$1002,COLUMN(AK275)-6,0))</f>
        <v>1.5</v>
      </c>
      <c r="AL276" s="442">
        <f>IF($H276="已改造",VLOOKUP($A276+1000,改造信息!$A$2:$AQ$1002,COLUMN(AL275)-6,0),VLOOKUP($A276,未改造信息!$A$2:$AQ$1002,COLUMN(AL275)-6,0))</f>
        <v>0.5</v>
      </c>
      <c r="AM276" s="445" t="s">
        <v>92</v>
      </c>
      <c r="AN276" s="445" t="s">
        <v>92</v>
      </c>
      <c r="AO276" s="442">
        <f>IF($H276="已改造",VLOOKUP($A276+1000,改造信息!$A$2:$AQ$1002,COLUMN(AO275)-8,0),VLOOKUP($A276,未改造信息!$A$2:$AQ$1002,COLUMN(AO275)-8,0))</f>
        <v>10</v>
      </c>
      <c r="AP276" s="442">
        <f>IF($H276="已改造",VLOOKUP($A276+1000,改造信息!$A$2:$AQ$1002,COLUMN(AP275)-8,0),VLOOKUP($A276,未改造信息!$A$2:$AQ$1002,COLUMN(AP275)-8,0))</f>
        <v>16</v>
      </c>
      <c r="AQ276" s="442">
        <f>IF($H276="已改造",VLOOKUP($A276+1000,改造信息!$A$2:$AQ$1002,COLUMN(AQ275)-8,0),VLOOKUP($A276,未改造信息!$A$2:$AQ$1002,COLUMN(AQ275)-8,0))</f>
        <v>10</v>
      </c>
      <c r="AR276" s="442">
        <f>IF($H276="已改造",VLOOKUP($A276+1000,改造信息!$A$2:$AQ$1002,COLUMN(AR275)-8,0),VLOOKUP($A276,未改造信息!$A$2:$AQ$1002,COLUMN(AR275)-8,0))</f>
        <v>0</v>
      </c>
      <c r="AS276" s="442">
        <f>IF($H276="已改造",VLOOKUP($A276+1000,改造信息!$A$2:$AQ$1002,COLUMN(AS275)-8,0),VLOOKUP($A276,未改造信息!$A$2:$AQ$1002,COLUMN(AS275)-8,0))</f>
        <v>10</v>
      </c>
      <c r="AT276" s="442">
        <f>IF($H276="已改造",VLOOKUP($A276+1000,改造信息!$A$2:$AQ$1002,COLUMN(AT275)-8,0),VLOOKUP($A276,未改造信息!$A$2:$AQ$1002,COLUMN(AT275)-8,0))</f>
        <v>8</v>
      </c>
      <c r="AU276" s="442">
        <f>IF($H276="已改造",VLOOKUP($A276+1000,改造信息!$A$2:$AQ$1002,COLUMN(AU275)-8,0),VLOOKUP($A276,未改造信息!$A$2:$AQ$1002,COLUMN(AU275)-8,0))</f>
        <v>8</v>
      </c>
      <c r="AV276" s="442">
        <f>IF($H276="已改造",VLOOKUP($A276+1000,改造信息!$A$2:$AQ$1002,COLUMN(AV275)-8,0),VLOOKUP($A276,未改造信息!$A$2:$AQ$1002,COLUMN(AV275)-8,0))</f>
        <v>11</v>
      </c>
      <c r="AW276" s="445" t="s">
        <v>92</v>
      </c>
      <c r="AX276" s="445" t="s">
        <v>92</v>
      </c>
      <c r="AY276" s="442">
        <f>IF($H276="已改造",VLOOKUP($A276+1000,改造信息!$A$2:$AQ$1002,COLUMN(AY275)-10,0),VLOOKUP($A276,未改造信息!$A$2:$AQ$1002,COLUMN(AY275)-10,0))</f>
        <v>0</v>
      </c>
      <c r="AZ276" s="442">
        <f>IF($H276="已改造",VLOOKUP($A276+1000,改造信息!$A$2:$AQ$1002,COLUMN(AZ275)-10,0),VLOOKUP($A276,未改造信息!$A$2:$AQ$1002,COLUMN(AZ275)-10,0))</f>
        <v>0</v>
      </c>
      <c r="BA276" s="445" t="s">
        <v>92</v>
      </c>
      <c r="BB276" s="445" t="s">
        <v>92</v>
      </c>
      <c r="BC276" s="442" t="str">
        <f>IF($H276="尚未改造",VLOOKUP($A276,未改造信息!$A$2:$AQ$1002,COLUMN(BC275)-12,0),"0")</f>
        <v>0</v>
      </c>
      <c r="BD276" s="442">
        <f>VLOOKUP($A276,未改造信息!$A$2:$BA$1002,COLUMN(BD275)-12,0)</f>
        <v>0</v>
      </c>
      <c r="BE276" s="442" t="s">
        <v>94</v>
      </c>
      <c r="BF276" s="445" t="s">
        <v>92</v>
      </c>
      <c r="BG276" s="445" t="s">
        <v>92</v>
      </c>
      <c r="BH276" s="442"/>
      <c r="BI276" s="442"/>
      <c r="BK276" s="442"/>
      <c r="BL276" s="442"/>
      <c r="BN276" s="442"/>
      <c r="BO276" s="442"/>
      <c r="BQ276" s="445" t="s">
        <v>92</v>
      </c>
      <c r="BR276" s="442"/>
      <c r="BS276" s="442"/>
      <c r="BT276" s="442"/>
      <c r="BU276" s="442"/>
      <c r="BV276" s="442"/>
    </row>
    <row r="277" spans="1:74">
      <c r="A277" s="442">
        <v>305</v>
      </c>
      <c r="B277" s="442" t="str">
        <f>IF($H277="已改造",VLOOKUP($A277+1000,改造信息!$A$2:$AQ$1002,COLUMN(B276),0),VLOOKUP($A277,未改造信息!$A$2:$AQ$1002,COLUMN(B276),0))</f>
        <v>E</v>
      </c>
      <c r="C277" s="442" t="str">
        <f>IF($H277="已改造",VLOOKUP($A277+1000,改造信息!$A$2:$AQ$1002,COLUMN(C276),0),VLOOKUP($A277,未改造信息!$A$2:$AQ$1002,COLUMN(C276),0))</f>
        <v>战列舰</v>
      </c>
      <c r="D277" s="442">
        <f>IF($H277="已改造",VLOOKUP($A277+1000,改造信息!$A$2:$AQ$1002,COLUMN(D276),0),VLOOKUP($A277,未改造信息!$A$2:$AQ$1002,COLUMN(D276),0))</f>
        <v>5</v>
      </c>
      <c r="E277" s="442" t="str">
        <f>IF($H277="已改造",VLOOKUP($A277+1000,改造信息!$A$2:$AQ$1002,COLUMN(E276),0),VLOOKUP($A277,未改造信息!$A$2:$AQ$1002,COLUMN(E276),0))</f>
        <v>英王乔治五世</v>
      </c>
      <c r="F277" s="442" t="str">
        <f>VLOOKUP(A277,未改造信息!$A$2:$F$1000,COLUMN(F276),0)</f>
        <v>未拥有</v>
      </c>
      <c r="H277" s="442" t="str">
        <f>IF(COUNTIF(改造信息!$A$2:$A$196,A277+1000),IF(VLOOKUP(A277+1000,改造信息!$A$2:$F$502,6,0)="已拥有","已改造","尚未改造"),"未开放改造")</f>
        <v>未开放改造</v>
      </c>
      <c r="I277" s="442" t="str">
        <f t="shared" si="4"/>
        <v>E5 不推荐打捞获取</v>
      </c>
      <c r="J277" s="445" t="s">
        <v>92</v>
      </c>
      <c r="K277" s="442" t="str">
        <f>IF($H277="已改造",VLOOKUP($A277+1000,改造信息!$A$2:$AQ$1002,COLUMN(K276)-4,0),VLOOKUP($A277,未改造信息!$A$2:$AQ$1002,COLUMN(K276)-4,0))</f>
        <v>主力舰</v>
      </c>
      <c r="L277" s="442" t="str">
        <f>IF($H277="已改造",VLOOKUP($A277+1000,改造信息!$A$2:$AQ$1002,COLUMN(L276)-4,0),VLOOKUP($A277,未改造信息!$A$2:$AQ$1002,COLUMN(L276)-4,0))</f>
        <v>大型舰</v>
      </c>
      <c r="M277" s="442">
        <f>IF($H277="已改造",VLOOKUP($A277+1000,改造信息!$A$2:$AQ$1002,COLUMN(M276)-4,0),VLOOKUP($A277,未改造信息!$A$2:$AQ$1002,COLUMN(M276)-4,0))</f>
        <v>3</v>
      </c>
      <c r="N277" s="442">
        <f>IF($H277="已改造",VLOOKUP($A277+1000,改造信息!$A$2:$AQ$1002,COLUMN(N276)-4,0),VLOOKUP($A277,未改造信息!$A$2:$AQ$1002,COLUMN(N276)-4,0))</f>
        <v>3</v>
      </c>
      <c r="O277" s="442">
        <f>IF($H277="已改造",VLOOKUP($A277+1000,改造信息!$A$2:$AQ$1002,COLUMN(O276)-4,0),VLOOKUP($A277,未改造信息!$A$2:$AQ$1002,COLUMN(O276)-4,0))</f>
        <v>74</v>
      </c>
      <c r="P277" s="442">
        <f>IF($H277="已改造",VLOOKUP($A277+1000,改造信息!$A$2:$AQ$1002,COLUMN(P276)-4,0),VLOOKUP($A277,未改造信息!$A$2:$AQ$1002,COLUMN(P276)-4,0))</f>
        <v>2</v>
      </c>
      <c r="Q277" s="442">
        <f>IF($H277="已改造",VLOOKUP($A277+1000,改造信息!$A$2:$AQ$1002,COLUMN(Q276)-4,0),VLOOKUP($A277,未改造信息!$A$2:$AQ$1002,COLUMN(Q276)-4,0))</f>
        <v>95</v>
      </c>
      <c r="R277" s="442">
        <f>IF($H277="已改造",VLOOKUP($A277+1000,改造信息!$A$2:$AQ$1002,COLUMN(R276)-4,0),VLOOKUP($A277,未改造信息!$A$2:$AQ$1002,COLUMN(R276)-4,0))</f>
        <v>95</v>
      </c>
      <c r="S277" s="442">
        <f>IF($H277="已改造",VLOOKUP($A277+1000,改造信息!$A$2:$AQ$1002,COLUMN(S276)-4,0),VLOOKUP($A277,未改造信息!$A$2:$AQ$1002,COLUMN(S276)-4,0))</f>
        <v>0</v>
      </c>
      <c r="T277" s="442">
        <f>IF($H277="已改造",VLOOKUP($A277+1000,改造信息!$A$2:$AQ$1002,COLUMN(T276)-4,0),VLOOKUP($A277,未改造信息!$A$2:$AQ$1002,COLUMN(T276)-4,0))</f>
        <v>85</v>
      </c>
      <c r="U277" s="442">
        <f>IF($H277="已改造",VLOOKUP($A277+1000,改造信息!$A$2:$AQ$1002,COLUMN(U276)-4,0),VLOOKUP($A277,未改造信息!$A$2:$AQ$1002,COLUMN(U276)-4,0))</f>
        <v>0</v>
      </c>
      <c r="V277" s="442">
        <f>IF($H277="已改造",VLOOKUP($A277+1000,改造信息!$A$2:$AQ$1002,COLUMN(V276)-4,0),VLOOKUP($A277,未改造信息!$A$2:$AQ$1002,COLUMN(V276)-4,0))</f>
        <v>42</v>
      </c>
      <c r="W277" s="442">
        <f>IF($H277="已改造",VLOOKUP($A277+1000,改造信息!$A$2:$AQ$1002,COLUMN(W276)-4,0),VLOOKUP($A277,未改造信息!$A$2:$AQ$1002,COLUMN(W276)-4,0))</f>
        <v>48</v>
      </c>
      <c r="X277" s="442">
        <f>IF($H277="已改造",VLOOKUP($A277+1000,改造信息!$A$2:$AQ$1002,COLUMN(X276)-4,0),VLOOKUP($A277,未改造信息!$A$2:$AQ$1002,COLUMN(X276)-4,0))</f>
        <v>96</v>
      </c>
      <c r="Y277" s="442">
        <f>IF($H277="已改造",VLOOKUP($A277+1000,改造信息!$A$2:$AQ$1002,COLUMN(Y276)-4,0),VLOOKUP($A277,未改造信息!$A$2:$AQ$1002,COLUMN(Y276)-4,0))</f>
        <v>24</v>
      </c>
      <c r="Z277" s="442">
        <f>IF($H277="已改造",VLOOKUP($A277+1000,改造信息!$A$2:$AQ$1002,COLUMN(Z276)-4,0),VLOOKUP($A277,未改造信息!$A$2:$AQ$1002,COLUMN(Z276)-4,0))</f>
        <v>29</v>
      </c>
      <c r="AA277" s="442" t="str">
        <f>IF($H277="已改造",VLOOKUP($A277+1000,改造信息!$A$2:$AQ$1002,COLUMN(AA276)-4,0),VLOOKUP($A277,未改造信息!$A$2:$AQ$1002,COLUMN(AA276)-4,0))</f>
        <v>长</v>
      </c>
      <c r="AB277" s="442" t="str">
        <f>IF($H277="已改造",VLOOKUP($A277+1000,改造信息!$A$2:$AQ$1002,COLUMN(AB276)-4,0),VLOOKUP($A277,未改造信息!$A$2:$AQ$1002,COLUMN(AB276)-4,0))</f>
        <v>[4,4,4,4]</v>
      </c>
      <c r="AC277" s="442">
        <f>IF($H277="已改造",VLOOKUP($A277+1000,改造信息!$A$2:$AQ$1002,COLUMN(AC276)-4,0),VLOOKUP($A277,未改造信息!$A$2:$AQ$1002,COLUMN(AC276)-4,0))</f>
        <v>16</v>
      </c>
      <c r="AD277" s="442">
        <f>IF($H277="已改造",VLOOKUP($A277+1000,改造信息!$A$2:$AQ$1002,COLUMN(AD276)-4,0),VLOOKUP($A277,未改造信息!$A$2:$AQ$1002,COLUMN(AD276)-4,0))</f>
        <v>4</v>
      </c>
      <c r="AE277" s="446" t="str">
        <f>IF($H277="已改造",VLOOKUP($A277+1000,改造信息!$A$2:$AQ$1002,COLUMN(AE276)-4,0),VLOOKUP($A277,未改造信息!$A$2:$AQ$1002,COLUMN(AE276)-4,0))</f>
        <v>E国四联14英寸炮|E国双联5.25英寸炮</v>
      </c>
      <c r="AF277" s="445" t="s">
        <v>92</v>
      </c>
      <c r="AG277" s="445" t="s">
        <v>92</v>
      </c>
      <c r="AH277" s="442">
        <f>IF($H277="已改造",VLOOKUP($A277+1000,改造信息!$A$2:$AQ$1002,COLUMN(AH276)-6,0),VLOOKUP($A277,未改造信息!$A$2:$AQ$1002,COLUMN(AH276)-6,0))</f>
        <v>90</v>
      </c>
      <c r="AI277" s="442">
        <f>IF($H277="已改造",VLOOKUP($A277+1000,改造信息!$A$2:$AQ$1002,COLUMN(AI276)-6,0),VLOOKUP($A277,未改造信息!$A$2:$AQ$1002,COLUMN(AI276)-6,0))</f>
        <v>140</v>
      </c>
      <c r="AJ277" s="442">
        <f>IF($H277="已改造",VLOOKUP($A277+1000,改造信息!$A$2:$AQ$1002,COLUMN(AJ276)-6,0),VLOOKUP($A277,未改造信息!$A$2:$AQ$1002,COLUMN(AJ276)-6,0))</f>
        <v>4.2</v>
      </c>
      <c r="AK277" s="442">
        <f>IF($H277="已改造",VLOOKUP($A277+1000,改造信息!$A$2:$AQ$1002,COLUMN(AK276)-6,0),VLOOKUP($A277,未改造信息!$A$2:$AQ$1002,COLUMN(AK276)-6,0))</f>
        <v>8</v>
      </c>
      <c r="AL277" s="442">
        <f>IF($H277="已改造",VLOOKUP($A277+1000,改造信息!$A$2:$AQ$1002,COLUMN(AL276)-6,0),VLOOKUP($A277,未改造信息!$A$2:$AQ$1002,COLUMN(AL276)-6,0))</f>
        <v>1</v>
      </c>
      <c r="AM277" s="445" t="s">
        <v>92</v>
      </c>
      <c r="AN277" s="445" t="s">
        <v>92</v>
      </c>
      <c r="AO277" s="442">
        <f>IF($H277="已改造",VLOOKUP($A277+1000,改造信息!$A$2:$AQ$1002,COLUMN(AO276)-8,0),VLOOKUP($A277,未改造信息!$A$2:$AQ$1002,COLUMN(AO276)-8,0))</f>
        <v>50</v>
      </c>
      <c r="AP277" s="442">
        <f>IF($H277="已改造",VLOOKUP($A277+1000,改造信息!$A$2:$AQ$1002,COLUMN(AP276)-8,0),VLOOKUP($A277,未改造信息!$A$2:$AQ$1002,COLUMN(AP276)-8,0))</f>
        <v>60</v>
      </c>
      <c r="AQ277" s="442">
        <f>IF($H277="已改造",VLOOKUP($A277+1000,改造信息!$A$2:$AQ$1002,COLUMN(AQ276)-8,0),VLOOKUP($A277,未改造信息!$A$2:$AQ$1002,COLUMN(AQ276)-8,0))</f>
        <v>60</v>
      </c>
      <c r="AR277" s="442">
        <f>IF($H277="已改造",VLOOKUP($A277+1000,改造信息!$A$2:$AQ$1002,COLUMN(AR276)-8,0),VLOOKUP($A277,未改造信息!$A$2:$AQ$1002,COLUMN(AR276)-8,0))</f>
        <v>0</v>
      </c>
      <c r="AS277" s="442">
        <f>IF($H277="已改造",VLOOKUP($A277+1000,改造信息!$A$2:$AQ$1002,COLUMN(AS276)-8,0),VLOOKUP($A277,未改造信息!$A$2:$AQ$1002,COLUMN(AS276)-8,0))</f>
        <v>80</v>
      </c>
      <c r="AT277" s="442">
        <f>IF($H277="已改造",VLOOKUP($A277+1000,改造信息!$A$2:$AQ$1002,COLUMN(AT276)-8,0),VLOOKUP($A277,未改造信息!$A$2:$AQ$1002,COLUMN(AT276)-8,0))</f>
        <v>0</v>
      </c>
      <c r="AU277" s="442">
        <f>IF($H277="已改造",VLOOKUP($A277+1000,改造信息!$A$2:$AQ$1002,COLUMN(AU276)-8,0),VLOOKUP($A277,未改造信息!$A$2:$AQ$1002,COLUMN(AU276)-8,0))</f>
        <v>75</v>
      </c>
      <c r="AV277" s="442">
        <f>IF($H277="已改造",VLOOKUP($A277+1000,改造信息!$A$2:$AQ$1002,COLUMN(AV276)-8,0),VLOOKUP($A277,未改造信息!$A$2:$AQ$1002,COLUMN(AV276)-8,0))</f>
        <v>44</v>
      </c>
      <c r="AW277" s="445" t="s">
        <v>92</v>
      </c>
      <c r="AX277" s="445" t="s">
        <v>92</v>
      </c>
      <c r="AY277" s="442" t="str">
        <f>IF($H277="已改造",VLOOKUP($A277+1000,改造信息!$A$2:$AQ$1002,COLUMN(AY276)-10,0),VLOOKUP($A277,未改造信息!$A$2:$AQ$1002,COLUMN(AY276)-10,0))</f>
        <v>圣剑之击</v>
      </c>
      <c r="AZ277" s="442">
        <f>IF($H277="已改造",VLOOKUP($A277+1000,改造信息!$A$2:$AQ$1002,COLUMN(AZ276)-10,0),VLOOKUP($A277,未改造信息!$A$2:$AQ$1002,COLUMN(AZ276)-10,0))</f>
        <v>0</v>
      </c>
      <c r="BA277" s="445" t="s">
        <v>92</v>
      </c>
      <c r="BB277" s="445" t="s">
        <v>92</v>
      </c>
      <c r="BC277" s="442" t="str">
        <f>IF($H277="尚未改造",VLOOKUP($A277,未改造信息!$A$2:$AQ$1002,COLUMN(BC276)-12,0),"0")</f>
        <v>0</v>
      </c>
      <c r="BD277" s="442">
        <f>VLOOKUP($A277,未改造信息!$A$2:$BA$1002,COLUMN(BD276)-12,0)</f>
        <v>0</v>
      </c>
      <c r="BE277" s="442" t="s">
        <v>95</v>
      </c>
      <c r="BF277" s="445" t="s">
        <v>92</v>
      </c>
      <c r="BG277" s="445" t="s">
        <v>92</v>
      </c>
      <c r="BH277" s="442"/>
      <c r="BI277" s="442"/>
      <c r="BK277" s="442"/>
      <c r="BL277" s="442"/>
      <c r="BN277" s="442"/>
      <c r="BO277" s="442"/>
      <c r="BQ277" s="445" t="s">
        <v>92</v>
      </c>
      <c r="BR277" s="442"/>
      <c r="BS277" s="442"/>
      <c r="BT277" s="442"/>
      <c r="BU277" s="442"/>
      <c r="BV277" s="442"/>
    </row>
    <row r="278" spans="1:74">
      <c r="A278" s="442">
        <v>306</v>
      </c>
      <c r="B278" s="442" t="str">
        <f>IF($H278="已改造",VLOOKUP($A278+1000,改造信息!$A$2:$AQ$1002,COLUMN(B277),0),VLOOKUP($A278,未改造信息!$A$2:$AQ$1002,COLUMN(B277),0))</f>
        <v>E</v>
      </c>
      <c r="C278" s="442" t="str">
        <f>IF($H278="已改造",VLOOKUP($A278+1000,改造信息!$A$2:$AQ$1002,COLUMN(C277),0),VLOOKUP($A278,未改造信息!$A$2:$AQ$1002,COLUMN(C277),0))</f>
        <v>驱逐舰</v>
      </c>
      <c r="D278" s="442">
        <f>IF($H278="已改造",VLOOKUP($A278+1000,改造信息!$A$2:$AQ$1002,COLUMN(D277),0),VLOOKUP($A278,未改造信息!$A$2:$AQ$1002,COLUMN(D277),0))</f>
        <v>4</v>
      </c>
      <c r="E278" s="442" t="str">
        <f>IF($H278="已改造",VLOOKUP($A278+1000,改造信息!$A$2:$AQ$1002,COLUMN(E277),0),VLOOKUP($A278,未改造信息!$A$2:$AQ$1002,COLUMN(E277),0))</f>
        <v>巴夫勒尔</v>
      </c>
      <c r="F278" s="442" t="str">
        <f>VLOOKUP(A278,未改造信息!$A$2:$F$1000,COLUMN(F277),0)</f>
        <v>未拥有</v>
      </c>
      <c r="H278" s="442" t="str">
        <f>IF(COUNTIF(改造信息!$A$2:$A$196,A278+1000),IF(VLOOKUP(A278+1000,改造信息!$A$2:$F$502,6,0)="已拥有","已改造","尚未改造"),"未开放改造")</f>
        <v>尚未改造</v>
      </c>
      <c r="I278" s="442" t="str">
        <f t="shared" si="4"/>
        <v>E5、E6 不推荐打捞获取</v>
      </c>
      <c r="J278" s="445" t="s">
        <v>92</v>
      </c>
      <c r="K278" s="442" t="str">
        <f>IF($H278="已改造",VLOOKUP($A278+1000,改造信息!$A$2:$AQ$1002,COLUMN(K277)-4,0),VLOOKUP($A278,未改造信息!$A$2:$AQ$1002,COLUMN(K277)-4,0))</f>
        <v>护卫舰</v>
      </c>
      <c r="L278" s="442" t="str">
        <f>IF($H278="已改造",VLOOKUP($A278+1000,改造信息!$A$2:$AQ$1002,COLUMN(L277)-4,0),VLOOKUP($A278,未改造信息!$A$2:$AQ$1002,COLUMN(L277)-4,0))</f>
        <v>小型舰</v>
      </c>
      <c r="M278" s="442">
        <f>IF($H278="已改造",VLOOKUP($A278+1000,改造信息!$A$2:$AQ$1002,COLUMN(M277)-4,0),VLOOKUP($A278,未改造信息!$A$2:$AQ$1002,COLUMN(M277)-4,0))</f>
        <v>1</v>
      </c>
      <c r="N278" s="442">
        <f>IF($H278="已改造",VLOOKUP($A278+1000,改造信息!$A$2:$AQ$1002,COLUMN(N277)-4,0),VLOOKUP($A278,未改造信息!$A$2:$AQ$1002,COLUMN(N277)-4,0))</f>
        <v>2</v>
      </c>
      <c r="O278" s="442">
        <f>IF($H278="已改造",VLOOKUP($A278+1000,改造信息!$A$2:$AQ$1002,COLUMN(O277)-4,0),VLOOKUP($A278,未改造信息!$A$2:$AQ$1002,COLUMN(O277)-4,0))</f>
        <v>18</v>
      </c>
      <c r="P278" s="442">
        <f>IF($H278="已改造",VLOOKUP($A278+1000,改造信息!$A$2:$AQ$1002,COLUMN(P277)-4,0),VLOOKUP($A278,未改造信息!$A$2:$AQ$1002,COLUMN(P277)-4,0))</f>
        <v>2</v>
      </c>
      <c r="Q278" s="442">
        <f>IF($H278="已改造",VLOOKUP($A278+1000,改造信息!$A$2:$AQ$1002,COLUMN(Q277)-4,0),VLOOKUP($A278,未改造信息!$A$2:$AQ$1002,COLUMN(Q277)-4,0))</f>
        <v>30</v>
      </c>
      <c r="R278" s="442">
        <f>IF($H278="已改造",VLOOKUP($A278+1000,改造信息!$A$2:$AQ$1002,COLUMN(R277)-4,0),VLOOKUP($A278,未改造信息!$A$2:$AQ$1002,COLUMN(R277)-4,0))</f>
        <v>23</v>
      </c>
      <c r="S278" s="442">
        <f>IF($H278="已改造",VLOOKUP($A278+1000,改造信息!$A$2:$AQ$1002,COLUMN(S277)-4,0),VLOOKUP($A278,未改造信息!$A$2:$AQ$1002,COLUMN(S277)-4,0))</f>
        <v>73</v>
      </c>
      <c r="T278" s="442">
        <f>IF($H278="已改造",VLOOKUP($A278+1000,改造信息!$A$2:$AQ$1002,COLUMN(T277)-4,0),VLOOKUP($A278,未改造信息!$A$2:$AQ$1002,COLUMN(T277)-4,0))</f>
        <v>63</v>
      </c>
      <c r="U278" s="442">
        <f>IF($H278="已改造",VLOOKUP($A278+1000,改造信息!$A$2:$AQ$1002,COLUMN(U277)-4,0),VLOOKUP($A278,未改造信息!$A$2:$AQ$1002,COLUMN(U277)-4,0))</f>
        <v>67</v>
      </c>
      <c r="V278" s="442">
        <f>IF($H278="已改造",VLOOKUP($A278+1000,改造信息!$A$2:$AQ$1002,COLUMN(V277)-4,0),VLOOKUP($A278,未改造信息!$A$2:$AQ$1002,COLUMN(V277)-4,0))</f>
        <v>17</v>
      </c>
      <c r="W278" s="442">
        <f>IF($H278="已改造",VLOOKUP($A278+1000,改造信息!$A$2:$AQ$1002,COLUMN(W277)-4,0),VLOOKUP($A278,未改造信息!$A$2:$AQ$1002,COLUMN(W277)-4,0))</f>
        <v>80</v>
      </c>
      <c r="X278" s="442">
        <f>IF($H278="已改造",VLOOKUP($A278+1000,改造信息!$A$2:$AQ$1002,COLUMN(X277)-4,0),VLOOKUP($A278,未改造信息!$A$2:$AQ$1002,COLUMN(X277)-4,0))</f>
        <v>87</v>
      </c>
      <c r="Y278" s="442">
        <f>IF($H278="已改造",VLOOKUP($A278+1000,改造信息!$A$2:$AQ$1002,COLUMN(Y277)-4,0),VLOOKUP($A278,未改造信息!$A$2:$AQ$1002,COLUMN(Y277)-4,0))</f>
        <v>15</v>
      </c>
      <c r="Z278" s="442">
        <f>IF($H278="已改造",VLOOKUP($A278+1000,改造信息!$A$2:$AQ$1002,COLUMN(Z277)-4,0),VLOOKUP($A278,未改造信息!$A$2:$AQ$1002,COLUMN(Z277)-4,0))</f>
        <v>35.8</v>
      </c>
      <c r="AA278" s="442" t="str">
        <f>IF($H278="已改造",VLOOKUP($A278+1000,改造信息!$A$2:$AQ$1002,COLUMN(AA277)-4,0),VLOOKUP($A278,未改造信息!$A$2:$AQ$1002,COLUMN(AA277)-4,0))</f>
        <v>短</v>
      </c>
      <c r="AB278" s="442">
        <f>IF($H278="已改造",VLOOKUP($A278+1000,改造信息!$A$2:$AQ$1002,COLUMN(AB277)-4,0),VLOOKUP($A278,未改造信息!$A$2:$AQ$1002,COLUMN(AB277)-4,0))</f>
        <v>0</v>
      </c>
      <c r="AC278" s="442">
        <f>IF($H278="已改造",VLOOKUP($A278+1000,改造信息!$A$2:$AQ$1002,COLUMN(AC277)-4,0),VLOOKUP($A278,未改造信息!$A$2:$AQ$1002,COLUMN(AC277)-4,0))</f>
        <v>0</v>
      </c>
      <c r="AD278" s="442">
        <f>IF($H278="已改造",VLOOKUP($A278+1000,改造信息!$A$2:$AQ$1002,COLUMN(AD277)-4,0),VLOOKUP($A278,未改造信息!$A$2:$AQ$1002,COLUMN(AD277)-4,0))</f>
        <v>2</v>
      </c>
      <c r="AE278" s="446" t="str">
        <f>IF($H278="已改造",VLOOKUP($A278+1000,改造信息!$A$2:$AQ$1002,COLUMN(AE277)-4,0),VLOOKUP($A278,未改造信息!$A$2:$AQ$1002,COLUMN(AE277)-4,0))</f>
        <v>E国双联4.5英寸炮（MK.VI型）|四联533毫米鱼雷</v>
      </c>
      <c r="AF278" s="445" t="s">
        <v>92</v>
      </c>
      <c r="AG278" s="445" t="s">
        <v>92</v>
      </c>
      <c r="AH278" s="442">
        <f>IF($H278="已改造",VLOOKUP($A278+1000,改造信息!$A$2:$AQ$1002,COLUMN(AH277)-6,0),VLOOKUP($A278,未改造信息!$A$2:$AQ$1002,COLUMN(AH277)-6,0))</f>
        <v>10</v>
      </c>
      <c r="AI278" s="442">
        <f>IF($H278="已改造",VLOOKUP($A278+1000,改造信息!$A$2:$AQ$1002,COLUMN(AI277)-6,0),VLOOKUP($A278,未改造信息!$A$2:$AQ$1002,COLUMN(AI277)-6,0))</f>
        <v>25</v>
      </c>
      <c r="AJ278" s="442">
        <f>IF($H278="已改造",VLOOKUP($A278+1000,改造信息!$A$2:$AQ$1002,COLUMN(AJ277)-6,0),VLOOKUP($A278,未改造信息!$A$2:$AQ$1002,COLUMN(AJ277)-6,0))</f>
        <v>0.48</v>
      </c>
      <c r="AK278" s="442">
        <f>IF($H278="已改造",VLOOKUP($A278+1000,改造信息!$A$2:$AQ$1002,COLUMN(AK277)-6,0),VLOOKUP($A278,未改造信息!$A$2:$AQ$1002,COLUMN(AK277)-6,0))</f>
        <v>0.9</v>
      </c>
      <c r="AL278" s="442">
        <f>IF($H278="已改造",VLOOKUP($A278+1000,改造信息!$A$2:$AQ$1002,COLUMN(AL277)-6,0),VLOOKUP($A278,未改造信息!$A$2:$AQ$1002,COLUMN(AL277)-6,0))</f>
        <v>0.5</v>
      </c>
      <c r="AM278" s="445" t="s">
        <v>92</v>
      </c>
      <c r="AN278" s="445" t="s">
        <v>92</v>
      </c>
      <c r="AO278" s="442">
        <f>IF($H278="已改造",VLOOKUP($A278+1000,改造信息!$A$2:$AQ$1002,COLUMN(AO277)-8,0),VLOOKUP($A278,未改造信息!$A$2:$AQ$1002,COLUMN(AO277)-8,0))</f>
        <v>4</v>
      </c>
      <c r="AP278" s="442">
        <f>IF($H278="已改造",VLOOKUP($A278+1000,改造信息!$A$2:$AQ$1002,COLUMN(AP277)-8,0),VLOOKUP($A278,未改造信息!$A$2:$AQ$1002,COLUMN(AP277)-8,0))</f>
        <v>8</v>
      </c>
      <c r="AQ278" s="442">
        <f>IF($H278="已改造",VLOOKUP($A278+1000,改造信息!$A$2:$AQ$1002,COLUMN(AQ277)-8,0),VLOOKUP($A278,未改造信息!$A$2:$AQ$1002,COLUMN(AQ277)-8,0))</f>
        <v>6</v>
      </c>
      <c r="AR278" s="442">
        <f>IF($H278="已改造",VLOOKUP($A278+1000,改造信息!$A$2:$AQ$1002,COLUMN(AR277)-8,0),VLOOKUP($A278,未改造信息!$A$2:$AQ$1002,COLUMN(AR277)-8,0))</f>
        <v>0</v>
      </c>
      <c r="AS278" s="442">
        <f>IF($H278="已改造",VLOOKUP($A278+1000,改造信息!$A$2:$AQ$1002,COLUMN(AS277)-8,0),VLOOKUP($A278,未改造信息!$A$2:$AQ$1002,COLUMN(AS277)-8,0))</f>
        <v>3</v>
      </c>
      <c r="AT278" s="442">
        <f>IF($H278="已改造",VLOOKUP($A278+1000,改造信息!$A$2:$AQ$1002,COLUMN(AT277)-8,0),VLOOKUP($A278,未改造信息!$A$2:$AQ$1002,COLUMN(AT277)-8,0))</f>
        <v>23</v>
      </c>
      <c r="AU278" s="442">
        <f>IF($H278="已改造",VLOOKUP($A278+1000,改造信息!$A$2:$AQ$1002,COLUMN(AU277)-8,0),VLOOKUP($A278,未改造信息!$A$2:$AQ$1002,COLUMN(AU277)-8,0))</f>
        <v>8</v>
      </c>
      <c r="AV278" s="442">
        <f>IF($H278="已改造",VLOOKUP($A278+1000,改造信息!$A$2:$AQ$1002,COLUMN(AV277)-8,0),VLOOKUP($A278,未改造信息!$A$2:$AQ$1002,COLUMN(AV277)-8,0))</f>
        <v>0</v>
      </c>
      <c r="AW278" s="445" t="s">
        <v>92</v>
      </c>
      <c r="AX278" s="445" t="s">
        <v>92</v>
      </c>
      <c r="AY278" s="442">
        <f>IF($H278="已改造",VLOOKUP($A278+1000,改造信息!$A$2:$AQ$1002,COLUMN(AY277)-10,0),VLOOKUP($A278,未改造信息!$A$2:$AQ$1002,COLUMN(AY277)-10,0))</f>
        <v>0</v>
      </c>
      <c r="AZ278" s="442">
        <f>IF($H278="已改造",VLOOKUP($A278+1000,改造信息!$A$2:$AQ$1002,COLUMN(AZ277)-10,0),VLOOKUP($A278,未改造信息!$A$2:$AQ$1002,COLUMN(AZ277)-10,0))</f>
        <v>0</v>
      </c>
      <c r="BA278" s="445" t="s">
        <v>92</v>
      </c>
      <c r="BB278" s="445" t="s">
        <v>92</v>
      </c>
      <c r="BC278" s="446" t="str">
        <f>IF($H278="尚未改造",VLOOKUP($A278,未改造信息!$A$2:$AQ$1002,COLUMN(BC277)-12,0),"0")</f>
        <v>等级40|驱逐核心9|油300|弹1000|钢500</v>
      </c>
      <c r="BD278" s="442">
        <f>VLOOKUP($A278,未改造信息!$A$2:$BA$1002,COLUMN(BD277)-12,0)</f>
        <v>0</v>
      </c>
      <c r="BE278" s="442" t="s">
        <v>114</v>
      </c>
      <c r="BF278" s="445" t="s">
        <v>92</v>
      </c>
      <c r="BG278" s="445" t="s">
        <v>92</v>
      </c>
      <c r="BH278" s="446"/>
      <c r="BI278" s="442"/>
      <c r="BK278" s="446"/>
      <c r="BL278" s="442"/>
      <c r="BN278" s="446"/>
      <c r="BO278" s="442"/>
      <c r="BQ278" s="445" t="s">
        <v>92</v>
      </c>
      <c r="BR278" s="442"/>
      <c r="BS278" s="442"/>
      <c r="BT278" s="442"/>
      <c r="BU278" s="442"/>
      <c r="BV278" s="442"/>
    </row>
    <row r="279" spans="1:74">
      <c r="A279" s="442">
        <v>307</v>
      </c>
      <c r="B279" s="442" t="str">
        <f>IF($H279="已改造",VLOOKUP($A279+1000,改造信息!$A$2:$AQ$1002,COLUMN(B278),0),VLOOKUP($A279,未改造信息!$A$2:$AQ$1002,COLUMN(B278),0))</f>
        <v>U</v>
      </c>
      <c r="C279" s="442" t="str">
        <f>IF($H279="已改造",VLOOKUP($A279+1000,改造信息!$A$2:$AQ$1002,COLUMN(C278),0),VLOOKUP($A279,未改造信息!$A$2:$AQ$1002,COLUMN(C278),0))</f>
        <v>补给舰</v>
      </c>
      <c r="D279" s="442">
        <f>IF($H279="已改造",VLOOKUP($A279+1000,改造信息!$A$2:$AQ$1002,COLUMN(D278),0),VLOOKUP($A279,未改造信息!$A$2:$AQ$1002,COLUMN(D278),0))</f>
        <v>5</v>
      </c>
      <c r="E279" s="442" t="str">
        <f>IF($H279="已改造",VLOOKUP($A279+1000,改造信息!$A$2:$AQ$1002,COLUMN(E278),0),VLOOKUP($A279,未改造信息!$A$2:$AQ$1002,COLUMN(E278),0))</f>
        <v>女灶神</v>
      </c>
      <c r="F279" s="442" t="str">
        <f>VLOOKUP(A279,未改造信息!$A$2:$F$1000,COLUMN(F278),0)</f>
        <v>未拥有</v>
      </c>
      <c r="H279" s="442" t="str">
        <f>IF(COUNTIF(改造信息!$A$2:$A$196,A279+1000),IF(VLOOKUP(A279+1000,改造信息!$A$2:$F$502,6,0)="已拥有","已改造","尚未改造"),"未开放改造")</f>
        <v>未开放改造</v>
      </c>
      <c r="I279" s="442" t="str">
        <f t="shared" si="4"/>
        <v>可建造</v>
      </c>
      <c r="J279" s="445" t="s">
        <v>92</v>
      </c>
      <c r="K279" s="442" t="str">
        <f>IF($H279="已改造",VLOOKUP($A279+1000,改造信息!$A$2:$AQ$1002,COLUMN(K278)-4,0),VLOOKUP($A279,未改造信息!$A$2:$AQ$1002,COLUMN(K278)-4,0))</f>
        <v>护卫舰</v>
      </c>
      <c r="L279" s="442" t="str">
        <f>IF($H279="已改造",VLOOKUP($A279+1000,改造信息!$A$2:$AQ$1002,COLUMN(L278)-4,0),VLOOKUP($A279,未改造信息!$A$2:$AQ$1002,COLUMN(L278)-4,0))</f>
        <v>小型舰</v>
      </c>
      <c r="M279" s="442">
        <f>IF($H279="已改造",VLOOKUP($A279+1000,改造信息!$A$2:$AQ$1002,COLUMN(M278)-4,0),VLOOKUP($A279,未改造信息!$A$2:$AQ$1002,COLUMN(M278)-4,0))</f>
        <v>0</v>
      </c>
      <c r="N279" s="442">
        <f>IF($H279="已改造",VLOOKUP($A279+1000,改造信息!$A$2:$AQ$1002,COLUMN(N278)-4,0),VLOOKUP($A279,未改造信息!$A$2:$AQ$1002,COLUMN(N278)-4,0))</f>
        <v>2</v>
      </c>
      <c r="O279" s="442">
        <f>IF($H279="已改造",VLOOKUP($A279+1000,改造信息!$A$2:$AQ$1002,COLUMN(O278)-4,0),VLOOKUP($A279,未改造信息!$A$2:$AQ$1002,COLUMN(O278)-4,0))</f>
        <v>40</v>
      </c>
      <c r="P279" s="442">
        <f>IF($H279="已改造",VLOOKUP($A279+1000,改造信息!$A$2:$AQ$1002,COLUMN(P278)-4,0),VLOOKUP($A279,未改造信息!$A$2:$AQ$1002,COLUMN(P278)-4,0))</f>
        <v>0</v>
      </c>
      <c r="Q279" s="442">
        <f>IF($H279="已改造",VLOOKUP($A279+1000,改造信息!$A$2:$AQ$1002,COLUMN(Q278)-4,0),VLOOKUP($A279,未改造信息!$A$2:$AQ$1002,COLUMN(Q278)-4,0))</f>
        <v>28</v>
      </c>
      <c r="R279" s="442">
        <f>IF($H279="已改造",VLOOKUP($A279+1000,改造信息!$A$2:$AQ$1002,COLUMN(R278)-4,0),VLOOKUP($A279,未改造信息!$A$2:$AQ$1002,COLUMN(R278)-4,0))</f>
        <v>22</v>
      </c>
      <c r="S279" s="442">
        <f>IF($H279="已改造",VLOOKUP($A279+1000,改造信息!$A$2:$AQ$1002,COLUMN(S278)-4,0),VLOOKUP($A279,未改造信息!$A$2:$AQ$1002,COLUMN(S278)-4,0))</f>
        <v>0</v>
      </c>
      <c r="T279" s="442">
        <f>IF($H279="已改造",VLOOKUP($A279+1000,改造信息!$A$2:$AQ$1002,COLUMN(T278)-4,0),VLOOKUP($A279,未改造信息!$A$2:$AQ$1002,COLUMN(T278)-4,0))</f>
        <v>45</v>
      </c>
      <c r="U279" s="442">
        <f>IF($H279="已改造",VLOOKUP($A279+1000,改造信息!$A$2:$AQ$1002,COLUMN(U278)-4,0),VLOOKUP($A279,未改造信息!$A$2:$AQ$1002,COLUMN(U278)-4,0))</f>
        <v>0</v>
      </c>
      <c r="V279" s="442">
        <f>IF($H279="已改造",VLOOKUP($A279+1000,改造信息!$A$2:$AQ$1002,COLUMN(V278)-4,0),VLOOKUP($A279,未改造信息!$A$2:$AQ$1002,COLUMN(V278)-4,0))</f>
        <v>17</v>
      </c>
      <c r="W279" s="442">
        <f>IF($H279="已改造",VLOOKUP($A279+1000,改造信息!$A$2:$AQ$1002,COLUMN(W278)-4,0),VLOOKUP($A279,未改造信息!$A$2:$AQ$1002,COLUMN(W278)-4,0))</f>
        <v>76</v>
      </c>
      <c r="X279" s="442">
        <f>IF($H279="已改造",VLOOKUP($A279+1000,改造信息!$A$2:$AQ$1002,COLUMN(X278)-4,0),VLOOKUP($A279,未改造信息!$A$2:$AQ$1002,COLUMN(X278)-4,0))</f>
        <v>87</v>
      </c>
      <c r="Y279" s="442">
        <f>IF($H279="已改造",VLOOKUP($A279+1000,改造信息!$A$2:$AQ$1002,COLUMN(Y278)-4,0),VLOOKUP($A279,未改造信息!$A$2:$AQ$1002,COLUMN(Y278)-4,0))</f>
        <v>25</v>
      </c>
      <c r="Z279" s="442">
        <f>IF($H279="已改造",VLOOKUP($A279+1000,改造信息!$A$2:$AQ$1002,COLUMN(Z278)-4,0),VLOOKUP($A279,未改造信息!$A$2:$AQ$1002,COLUMN(Z278)-4,0))</f>
        <v>16</v>
      </c>
      <c r="AA279" s="442" t="str">
        <f>IF($H279="已改造",VLOOKUP($A279+1000,改造信息!$A$2:$AQ$1002,COLUMN(AA278)-4,0),VLOOKUP($A279,未改造信息!$A$2:$AQ$1002,COLUMN(AA278)-4,0))</f>
        <v>短</v>
      </c>
      <c r="AB279" s="442">
        <f>IF($H279="已改造",VLOOKUP($A279+1000,改造信息!$A$2:$AQ$1002,COLUMN(AB278)-4,0),VLOOKUP($A279,未改造信息!$A$2:$AQ$1002,COLUMN(AB278)-4,0))</f>
        <v>0</v>
      </c>
      <c r="AC279" s="442">
        <f>IF($H279="已改造",VLOOKUP($A279+1000,改造信息!$A$2:$AQ$1002,COLUMN(AC278)-4,0),VLOOKUP($A279,未改造信息!$A$2:$AQ$1002,COLUMN(AC278)-4,0))</f>
        <v>0</v>
      </c>
      <c r="AD279" s="442">
        <f>IF($H279="已改造",VLOOKUP($A279+1000,改造信息!$A$2:$AQ$1002,COLUMN(AD278)-4,0),VLOOKUP($A279,未改造信息!$A$2:$AQ$1002,COLUMN(AD278)-4,0))</f>
        <v>3</v>
      </c>
      <c r="AE279" s="446" t="str">
        <f>IF($H279="已改造",VLOOKUP($A279+1000,改造信息!$A$2:$AQ$1002,COLUMN(AE278)-4,0),VLOOKUP($A279,未改造信息!$A$2:$AQ$1002,COLUMN(AE278)-4,0))</f>
        <v>U国单装5英寸炮</v>
      </c>
      <c r="AF279" s="445" t="s">
        <v>92</v>
      </c>
      <c r="AG279" s="445" t="s">
        <v>92</v>
      </c>
      <c r="AH279" s="442">
        <f>IF($H279="已改造",VLOOKUP($A279+1000,改造信息!$A$2:$AQ$1002,COLUMN(AH278)-6,0),VLOOKUP($A279,未改造信息!$A$2:$AQ$1002,COLUMN(AH278)-6,0))</f>
        <v>40</v>
      </c>
      <c r="AI279" s="442">
        <f>IF($H279="已改造",VLOOKUP($A279+1000,改造信息!$A$2:$AQ$1002,COLUMN(AI278)-6,0),VLOOKUP($A279,未改造信息!$A$2:$AQ$1002,COLUMN(AI278)-6,0))</f>
        <v>20</v>
      </c>
      <c r="AJ279" s="442">
        <f>IF($H279="已改造",VLOOKUP($A279+1000,改造信息!$A$2:$AQ$1002,COLUMN(AJ278)-6,0),VLOOKUP($A279,未改造信息!$A$2:$AQ$1002,COLUMN(AJ278)-6,0))</f>
        <v>1.28</v>
      </c>
      <c r="AK279" s="442">
        <f>IF($H279="已改造",VLOOKUP($A279+1000,改造信息!$A$2:$AQ$1002,COLUMN(AK278)-6,0),VLOOKUP($A279,未改造信息!$A$2:$AQ$1002,COLUMN(AK278)-6,0))</f>
        <v>2.4</v>
      </c>
      <c r="AL279" s="442">
        <f>IF($H279="已改造",VLOOKUP($A279+1000,改造信息!$A$2:$AQ$1002,COLUMN(AL278)-6,0),VLOOKUP($A279,未改造信息!$A$2:$AQ$1002,COLUMN(AL278)-6,0))</f>
        <v>0.5</v>
      </c>
      <c r="AM279" s="445" t="s">
        <v>92</v>
      </c>
      <c r="AN279" s="445" t="s">
        <v>92</v>
      </c>
      <c r="AO279" s="442">
        <f>IF($H279="已改造",VLOOKUP($A279+1000,改造信息!$A$2:$AQ$1002,COLUMN(AO278)-8,0),VLOOKUP($A279,未改造信息!$A$2:$AQ$1002,COLUMN(AO278)-8,0))</f>
        <v>2</v>
      </c>
      <c r="AP279" s="442">
        <f>IF($H279="已改造",VLOOKUP($A279+1000,改造信息!$A$2:$AQ$1002,COLUMN(AP278)-8,0),VLOOKUP($A279,未改造信息!$A$2:$AQ$1002,COLUMN(AP278)-8,0))</f>
        <v>2</v>
      </c>
      <c r="AQ279" s="442">
        <f>IF($H279="已改造",VLOOKUP($A279+1000,改造信息!$A$2:$AQ$1002,COLUMN(AQ278)-8,0),VLOOKUP($A279,未改造信息!$A$2:$AQ$1002,COLUMN(AQ278)-8,0))</f>
        <v>2</v>
      </c>
      <c r="AR279" s="442">
        <f>IF($H279="已改造",VLOOKUP($A279+1000,改造信息!$A$2:$AQ$1002,COLUMN(AR278)-8,0),VLOOKUP($A279,未改造信息!$A$2:$AQ$1002,COLUMN(AR278)-8,0))</f>
        <v>0</v>
      </c>
      <c r="AS279" s="442">
        <f>IF($H279="已改造",VLOOKUP($A279+1000,改造信息!$A$2:$AQ$1002,COLUMN(AS278)-8,0),VLOOKUP($A279,未改造信息!$A$2:$AQ$1002,COLUMN(AS278)-8,0))</f>
        <v>4</v>
      </c>
      <c r="AT279" s="442">
        <f>IF($H279="已改造",VLOOKUP($A279+1000,改造信息!$A$2:$AQ$1002,COLUMN(AT278)-8,0),VLOOKUP($A279,未改造信息!$A$2:$AQ$1002,COLUMN(AT278)-8,0))</f>
        <v>0</v>
      </c>
      <c r="AU279" s="442">
        <f>IF($H279="已改造",VLOOKUP($A279+1000,改造信息!$A$2:$AQ$1002,COLUMN(AU278)-8,0),VLOOKUP($A279,未改造信息!$A$2:$AQ$1002,COLUMN(AU278)-8,0))</f>
        <v>4</v>
      </c>
      <c r="AV279" s="442">
        <f>IF($H279="已改造",VLOOKUP($A279+1000,改造信息!$A$2:$AQ$1002,COLUMN(AV278)-8,0),VLOOKUP($A279,未改造信息!$A$2:$AQ$1002,COLUMN(AV278)-8,0))</f>
        <v>4</v>
      </c>
      <c r="AW279" s="445" t="s">
        <v>92</v>
      </c>
      <c r="AX279" s="445" t="s">
        <v>92</v>
      </c>
      <c r="AY279" s="442" t="str">
        <f>IF($H279="已改造",VLOOKUP($A279+1000,改造信息!$A$2:$AQ$1002,COLUMN(AY278)-10,0),VLOOKUP($A279,未改造信息!$A$2:$AQ$1002,COLUMN(AY278)-10,0))</f>
        <v>希望的曙光</v>
      </c>
      <c r="AZ279" s="442">
        <f>IF($H279="已改造",VLOOKUP($A279+1000,改造信息!$A$2:$AQ$1002,COLUMN(AZ278)-10,0),VLOOKUP($A279,未改造信息!$A$2:$AQ$1002,COLUMN(AZ278)-10,0))</f>
        <v>0</v>
      </c>
      <c r="BA279" s="445" t="s">
        <v>92</v>
      </c>
      <c r="BB279" s="445" t="s">
        <v>92</v>
      </c>
      <c r="BC279" s="442" t="str">
        <f>IF($H279="尚未改造",VLOOKUP($A279,未改造信息!$A$2:$AQ$1002,COLUMN(BC278)-12,0),"0")</f>
        <v>0</v>
      </c>
      <c r="BD279" s="450">
        <f>VLOOKUP($A279,未改造信息!$A$2:$BA$1002,COLUMN(BD278)-12,0)</f>
        <v>0.0277777777777778</v>
      </c>
      <c r="BE279" s="442" t="s">
        <v>103</v>
      </c>
      <c r="BF279" s="445" t="s">
        <v>92</v>
      </c>
      <c r="BG279" s="445" t="s">
        <v>92</v>
      </c>
      <c r="BH279" s="442"/>
      <c r="BI279" s="450"/>
      <c r="BK279" s="442"/>
      <c r="BL279" s="450"/>
      <c r="BN279" s="442"/>
      <c r="BO279" s="450"/>
      <c r="BQ279" s="445" t="s">
        <v>92</v>
      </c>
      <c r="BR279" s="442"/>
      <c r="BS279" s="442"/>
      <c r="BT279" s="442"/>
      <c r="BU279" s="442"/>
      <c r="BV279" s="442"/>
    </row>
    <row r="280" spans="1:74">
      <c r="A280" s="442">
        <v>308</v>
      </c>
      <c r="B280" s="442" t="str">
        <f>IF($H280="已改造",VLOOKUP($A280+1000,改造信息!$A$2:$AQ$1002,COLUMN(B279),0),VLOOKUP($A280,未改造信息!$A$2:$AQ$1002,COLUMN(B279),0))</f>
        <v>Sv</v>
      </c>
      <c r="C280" s="442" t="str">
        <f>IF($H280="已改造",VLOOKUP($A280+1000,改造信息!$A$2:$AQ$1002,COLUMN(C279),0),VLOOKUP($A280,未改造信息!$A$2:$AQ$1002,COLUMN(C279),0))</f>
        <v>航空巡洋舰</v>
      </c>
      <c r="D280" s="442">
        <f>IF($H280="已改造",VLOOKUP($A280+1000,改造信息!$A$2:$AQ$1002,COLUMN(D279),0),VLOOKUP($A280,未改造信息!$A$2:$AQ$1002,COLUMN(D279),0))</f>
        <v>4</v>
      </c>
      <c r="E280" s="442" t="str">
        <f>IF($H280="已改造",VLOOKUP($A280+1000,改造信息!$A$2:$AQ$1002,COLUMN(E279),0),VLOOKUP($A280,未改造信息!$A$2:$AQ$1002,COLUMN(E279),0))</f>
        <v>哥特兰</v>
      </c>
      <c r="F280" s="442" t="str">
        <f>VLOOKUP(A280,未改造信息!$A$2:$F$1000,COLUMN(F279),0)</f>
        <v>未拥有</v>
      </c>
      <c r="H280" s="442" t="str">
        <f>IF(COUNTIF(改造信息!$A$2:$A$196,A280+1000),IF(VLOOKUP(A280+1000,改造信息!$A$2:$F$502,6,0)="已拥有","已改造","尚未改造"),"未开放改造")</f>
        <v>未开放改造</v>
      </c>
      <c r="I280" s="442" t="str">
        <f t="shared" si="4"/>
        <v>E3~E4 打捞可获取</v>
      </c>
      <c r="J280" s="445" t="s">
        <v>92</v>
      </c>
      <c r="K280" s="442" t="str">
        <f>IF($H280="已改造",VLOOKUP($A280+1000,改造信息!$A$2:$AQ$1002,COLUMN(K279)-4,0),VLOOKUP($A280,未改造信息!$A$2:$AQ$1002,COLUMN(K279)-4,0))</f>
        <v>护卫舰</v>
      </c>
      <c r="L280" s="442" t="str">
        <f>IF($H280="已改造",VLOOKUP($A280+1000,改造信息!$A$2:$AQ$1002,COLUMN(L279)-4,0),VLOOKUP($A280,未改造信息!$A$2:$AQ$1002,COLUMN(L279)-4,0))</f>
        <v>中型舰</v>
      </c>
      <c r="M280" s="442">
        <f>IF($H280="已改造",VLOOKUP($A280+1000,改造信息!$A$2:$AQ$1002,COLUMN(M279)-4,0),VLOOKUP($A280,未改造信息!$A$2:$AQ$1002,COLUMN(M279)-4,0))</f>
        <v>1</v>
      </c>
      <c r="N280" s="442">
        <f>IF($H280="已改造",VLOOKUP($A280+1000,改造信息!$A$2:$AQ$1002,COLUMN(N279)-4,0),VLOOKUP($A280,未改造信息!$A$2:$AQ$1002,COLUMN(N279)-4,0))</f>
        <v>2</v>
      </c>
      <c r="O280" s="442">
        <f>IF($H280="已改造",VLOOKUP($A280+1000,改造信息!$A$2:$AQ$1002,COLUMN(O279)-4,0),VLOOKUP($A280,未改造信息!$A$2:$AQ$1002,COLUMN(O279)-4,0))</f>
        <v>25</v>
      </c>
      <c r="P280" s="442">
        <f>IF($H280="已改造",VLOOKUP($A280+1000,改造信息!$A$2:$AQ$1002,COLUMN(P279)-4,0),VLOOKUP($A280,未改造信息!$A$2:$AQ$1002,COLUMN(P279)-4,0))</f>
        <v>-1</v>
      </c>
      <c r="Q280" s="442">
        <f>IF($H280="已改造",VLOOKUP($A280+1000,改造信息!$A$2:$AQ$1002,COLUMN(Q279)-4,0),VLOOKUP($A280,未改造信息!$A$2:$AQ$1002,COLUMN(Q279)-4,0))</f>
        <v>40</v>
      </c>
      <c r="R280" s="442">
        <f>IF($H280="已改造",VLOOKUP($A280+1000,改造信息!$A$2:$AQ$1002,COLUMN(R279)-4,0),VLOOKUP($A280,未改造信息!$A$2:$AQ$1002,COLUMN(R279)-4,0))</f>
        <v>36</v>
      </c>
      <c r="S280" s="442">
        <f>IF($H280="已改造",VLOOKUP($A280+1000,改造信息!$A$2:$AQ$1002,COLUMN(S279)-4,0),VLOOKUP($A280,未改造信息!$A$2:$AQ$1002,COLUMN(S279)-4,0))</f>
        <v>50</v>
      </c>
      <c r="T280" s="442">
        <f>IF($H280="已改造",VLOOKUP($A280+1000,改造信息!$A$2:$AQ$1002,COLUMN(T279)-4,0),VLOOKUP($A280,未改造信息!$A$2:$AQ$1002,COLUMN(T279)-4,0))</f>
        <v>60</v>
      </c>
      <c r="U280" s="442">
        <f>IF($H280="已改造",VLOOKUP($A280+1000,改造信息!$A$2:$AQ$1002,COLUMN(U279)-4,0),VLOOKUP($A280,未改造信息!$A$2:$AQ$1002,COLUMN(U279)-4,0))</f>
        <v>53</v>
      </c>
      <c r="V280" s="442">
        <f>IF($H280="已改造",VLOOKUP($A280+1000,改造信息!$A$2:$AQ$1002,COLUMN(V279)-4,0),VLOOKUP($A280,未改造信息!$A$2:$AQ$1002,COLUMN(V279)-4,0))</f>
        <v>43</v>
      </c>
      <c r="W280" s="442">
        <f>IF($H280="已改造",VLOOKUP($A280+1000,改造信息!$A$2:$AQ$1002,COLUMN(W279)-4,0),VLOOKUP($A280,未改造信息!$A$2:$AQ$1002,COLUMN(W279)-4,0))</f>
        <v>60</v>
      </c>
      <c r="X280" s="442">
        <f>IF($H280="已改造",VLOOKUP($A280+1000,改造信息!$A$2:$AQ$1002,COLUMN(X279)-4,0),VLOOKUP($A280,未改造信息!$A$2:$AQ$1002,COLUMN(X279)-4,0))</f>
        <v>87</v>
      </c>
      <c r="Y280" s="442">
        <f>IF($H280="已改造",VLOOKUP($A280+1000,改造信息!$A$2:$AQ$1002,COLUMN(Y279)-4,0),VLOOKUP($A280,未改造信息!$A$2:$AQ$1002,COLUMN(Y279)-4,0))</f>
        <v>16</v>
      </c>
      <c r="Z280" s="442">
        <f>IF($H280="已改造",VLOOKUP($A280+1000,改造信息!$A$2:$AQ$1002,COLUMN(Z279)-4,0),VLOOKUP($A280,未改造信息!$A$2:$AQ$1002,COLUMN(Z279)-4,0))</f>
        <v>27.5</v>
      </c>
      <c r="AA280" s="442" t="str">
        <f>IF($H280="已改造",VLOOKUP($A280+1000,改造信息!$A$2:$AQ$1002,COLUMN(AA279)-4,0),VLOOKUP($A280,未改造信息!$A$2:$AQ$1002,COLUMN(AA279)-4,0))</f>
        <v>中</v>
      </c>
      <c r="AB280" s="442" t="str">
        <f>IF($H280="已改造",VLOOKUP($A280+1000,改造信息!$A$2:$AQ$1002,COLUMN(AB279)-4,0),VLOOKUP($A280,未改造信息!$A$2:$AQ$1002,COLUMN(AB279)-4,0))</f>
        <v>[0,0,8]</v>
      </c>
      <c r="AC280" s="442">
        <f>IF($H280="已改造",VLOOKUP($A280+1000,改造信息!$A$2:$AQ$1002,COLUMN(AC279)-4,0),VLOOKUP($A280,未改造信息!$A$2:$AQ$1002,COLUMN(AC279)-4,0))</f>
        <v>8</v>
      </c>
      <c r="AD280" s="442">
        <f>IF($H280="已改造",VLOOKUP($A280+1000,改造信息!$A$2:$AQ$1002,COLUMN(AD279)-4,0),VLOOKUP($A280,未改造信息!$A$2:$AQ$1002,COLUMN(AD279)-4,0))</f>
        <v>3</v>
      </c>
      <c r="AE280" s="446" t="str">
        <f>IF($H280="已改造",VLOOKUP($A280+1000,改造信息!$A$2:$AQ$1002,COLUMN(AE279)-4,0),VLOOKUP($A280,未改造信息!$A$2:$AQ$1002,COLUMN(AE279)-4,0))</f>
        <v>三联533毫米鱼雷|标准型声纳|萨博S.17BS</v>
      </c>
      <c r="AF280" s="445" t="s">
        <v>92</v>
      </c>
      <c r="AG280" s="445" t="s">
        <v>92</v>
      </c>
      <c r="AH280" s="442">
        <f>IF($H280="已改造",VLOOKUP($A280+1000,改造信息!$A$2:$AQ$1002,COLUMN(AH279)-6,0),VLOOKUP($A280,未改造信息!$A$2:$AQ$1002,COLUMN(AH279)-6,0))</f>
        <v>30</v>
      </c>
      <c r="AI280" s="442">
        <f>IF($H280="已改造",VLOOKUP($A280+1000,改造信息!$A$2:$AQ$1002,COLUMN(AI279)-6,0),VLOOKUP($A280,未改造信息!$A$2:$AQ$1002,COLUMN(AI279)-6,0))</f>
        <v>80</v>
      </c>
      <c r="AJ280" s="442">
        <f>IF($H280="已改造",VLOOKUP($A280+1000,改造信息!$A$2:$AQ$1002,COLUMN(AJ279)-6,0),VLOOKUP($A280,未改造信息!$A$2:$AQ$1002,COLUMN(AJ279)-6,0))</f>
        <v>1.28</v>
      </c>
      <c r="AK280" s="442">
        <f>IF($H280="已改造",VLOOKUP($A280+1000,改造信息!$A$2:$AQ$1002,COLUMN(AK279)-6,0),VLOOKUP($A280,未改造信息!$A$2:$AQ$1002,COLUMN(AK279)-6,0))</f>
        <v>1.5</v>
      </c>
      <c r="AL280" s="442">
        <f>IF($H280="已改造",VLOOKUP($A280+1000,改造信息!$A$2:$AQ$1002,COLUMN(AL279)-6,0),VLOOKUP($A280,未改造信息!$A$2:$AQ$1002,COLUMN(AL279)-6,0))</f>
        <v>0.5</v>
      </c>
      <c r="AM280" s="445" t="s">
        <v>92</v>
      </c>
      <c r="AN280" s="445" t="s">
        <v>92</v>
      </c>
      <c r="AO280" s="442">
        <f>IF($H280="已改造",VLOOKUP($A280+1000,改造信息!$A$2:$AQ$1002,COLUMN(AO279)-8,0),VLOOKUP($A280,未改造信息!$A$2:$AQ$1002,COLUMN(AO279)-8,0))</f>
        <v>50</v>
      </c>
      <c r="AP280" s="442">
        <f>IF($H280="已改造",VLOOKUP($A280+1000,改造信息!$A$2:$AQ$1002,COLUMN(AP279)-8,0),VLOOKUP($A280,未改造信息!$A$2:$AQ$1002,COLUMN(AP279)-8,0))</f>
        <v>40</v>
      </c>
      <c r="AQ280" s="442">
        <f>IF($H280="已改造",VLOOKUP($A280+1000,改造信息!$A$2:$AQ$1002,COLUMN(AQ279)-8,0),VLOOKUP($A280,未改造信息!$A$2:$AQ$1002,COLUMN(AQ279)-8,0))</f>
        <v>60</v>
      </c>
      <c r="AR280" s="442">
        <f>IF($H280="已改造",VLOOKUP($A280+1000,改造信息!$A$2:$AQ$1002,COLUMN(AR279)-8,0),VLOOKUP($A280,未改造信息!$A$2:$AQ$1002,COLUMN(AR279)-8,0))</f>
        <v>6</v>
      </c>
      <c r="AS280" s="442">
        <f>IF($H280="已改造",VLOOKUP($A280+1000,改造信息!$A$2:$AQ$1002,COLUMN(AS279)-8,0),VLOOKUP($A280,未改造信息!$A$2:$AQ$1002,COLUMN(AS279)-8,0))</f>
        <v>15</v>
      </c>
      <c r="AT280" s="442">
        <f>IF($H280="已改造",VLOOKUP($A280+1000,改造信息!$A$2:$AQ$1002,COLUMN(AT279)-8,0),VLOOKUP($A280,未改造信息!$A$2:$AQ$1002,COLUMN(AT279)-8,0))</f>
        <v>5</v>
      </c>
      <c r="AU280" s="442">
        <f>IF($H280="已改造",VLOOKUP($A280+1000,改造信息!$A$2:$AQ$1002,COLUMN(AU279)-8,0),VLOOKUP($A280,未改造信息!$A$2:$AQ$1002,COLUMN(AU279)-8,0))</f>
        <v>8</v>
      </c>
      <c r="AV280" s="442">
        <f>IF($H280="已改造",VLOOKUP($A280+1000,改造信息!$A$2:$AQ$1002,COLUMN(AV279)-8,0),VLOOKUP($A280,未改造信息!$A$2:$AQ$1002,COLUMN(AV279)-8,0))</f>
        <v>25</v>
      </c>
      <c r="AW280" s="445" t="s">
        <v>92</v>
      </c>
      <c r="AX280" s="445" t="s">
        <v>92</v>
      </c>
      <c r="AY280" s="442">
        <f>IF($H280="已改造",VLOOKUP($A280+1000,改造信息!$A$2:$AQ$1002,COLUMN(AY279)-10,0),VLOOKUP($A280,未改造信息!$A$2:$AQ$1002,COLUMN(AY279)-10,0))</f>
        <v>0</v>
      </c>
      <c r="AZ280" s="442">
        <f>IF($H280="已改造",VLOOKUP($A280+1000,改造信息!$A$2:$AQ$1002,COLUMN(AZ279)-10,0),VLOOKUP($A280,未改造信息!$A$2:$AQ$1002,COLUMN(AZ279)-10,0))</f>
        <v>0</v>
      </c>
      <c r="BA280" s="445" t="s">
        <v>92</v>
      </c>
      <c r="BB280" s="445" t="s">
        <v>92</v>
      </c>
      <c r="BC280" s="442" t="str">
        <f>IF($H280="尚未改造",VLOOKUP($A280,未改造信息!$A$2:$AQ$1002,COLUMN(BC279)-12,0),"0")</f>
        <v>0</v>
      </c>
      <c r="BD280" s="442">
        <f>VLOOKUP($A280,未改造信息!$A$2:$BA$1002,COLUMN(BD279)-12,0)</f>
        <v>0</v>
      </c>
      <c r="BE280" s="442" t="s">
        <v>99</v>
      </c>
      <c r="BF280" s="445" t="s">
        <v>92</v>
      </c>
      <c r="BG280" s="445" t="s">
        <v>92</v>
      </c>
      <c r="BH280" s="442"/>
      <c r="BI280" s="442"/>
      <c r="BK280" s="442"/>
      <c r="BL280" s="442"/>
      <c r="BN280" s="442"/>
      <c r="BO280" s="442"/>
      <c r="BQ280" s="445" t="s">
        <v>92</v>
      </c>
      <c r="BR280" s="442"/>
      <c r="BS280" s="442"/>
      <c r="BT280" s="442"/>
      <c r="BU280" s="442"/>
      <c r="BV280" s="442"/>
    </row>
    <row r="281" spans="1:74">
      <c r="A281" s="442">
        <v>309</v>
      </c>
      <c r="B281" s="442" t="str">
        <f>IF($H281="已改造",VLOOKUP($A281+1000,改造信息!$A$2:$AQ$1002,COLUMN(B280),0),VLOOKUP($A281,未改造信息!$A$2:$AQ$1002,COLUMN(B280),0))</f>
        <v>S</v>
      </c>
      <c r="C281" s="442" t="str">
        <f>IF($H281="已改造",VLOOKUP($A281+1000,改造信息!$A$2:$AQ$1002,COLUMN(C280),0),VLOOKUP($A281,未改造信息!$A$2:$AQ$1002,COLUMN(C280),0))</f>
        <v>浅水重炮舰</v>
      </c>
      <c r="D281" s="442">
        <f>IF($H281="已改造",VLOOKUP($A281+1000,改造信息!$A$2:$AQ$1002,COLUMN(D280),0),VLOOKUP($A281,未改造信息!$A$2:$AQ$1002,COLUMN(D280),0))</f>
        <v>6</v>
      </c>
      <c r="E281" s="442" t="str">
        <f>IF($H281="已改造",VLOOKUP($A281+1000,改造信息!$A$2:$AQ$1002,COLUMN(E280),0),VLOOKUP($A281,未改造信息!$A$2:$AQ$1002,COLUMN(E280),0))</f>
        <v>诺夫哥罗德</v>
      </c>
      <c r="F281" s="442" t="str">
        <f>VLOOKUP(A281,未改造信息!$A$2:$F$1000,COLUMN(F280),0)</f>
        <v>未拥有</v>
      </c>
      <c r="H281" s="442" t="str">
        <f>IF(COUNTIF(改造信息!$A$2:$A$196,A281+1000),IF(VLOOKUP(A281+1000,改造信息!$A$2:$F$502,6,0)="已拥有","已改造","尚未改造"),"未开放改造")</f>
        <v>未开放改造</v>
      </c>
      <c r="I281" s="442" t="str">
        <f t="shared" si="4"/>
        <v>仅打捞可获取</v>
      </c>
      <c r="J281" s="445" t="s">
        <v>92</v>
      </c>
      <c r="K281" s="442" t="str">
        <f>IF($H281="已改造",VLOOKUP($A281+1000,改造信息!$A$2:$AQ$1002,COLUMN(K280)-4,0),VLOOKUP($A281,未改造信息!$A$2:$AQ$1002,COLUMN(K280)-4,0))</f>
        <v>护卫舰</v>
      </c>
      <c r="L281" s="442" t="str">
        <f>IF($H281="已改造",VLOOKUP($A281+1000,改造信息!$A$2:$AQ$1002,COLUMN(L280)-4,0),VLOOKUP($A281,未改造信息!$A$2:$AQ$1002,COLUMN(L280)-4,0))</f>
        <v>小型舰</v>
      </c>
      <c r="M281" s="442">
        <f>IF($H281="已改造",VLOOKUP($A281+1000,改造信息!$A$2:$AQ$1002,COLUMN(M280)-4,0),VLOOKUP($A281,未改造信息!$A$2:$AQ$1002,COLUMN(M280)-4,0))</f>
        <v>0</v>
      </c>
      <c r="N281" s="442">
        <f>IF($H281="已改造",VLOOKUP($A281+1000,改造信息!$A$2:$AQ$1002,COLUMN(N280)-4,0),VLOOKUP($A281,未改造信息!$A$2:$AQ$1002,COLUMN(N280)-4,0))</f>
        <v>2</v>
      </c>
      <c r="O281" s="442">
        <f>IF($H281="已改造",VLOOKUP($A281+1000,改造信息!$A$2:$AQ$1002,COLUMN(O280)-4,0),VLOOKUP($A281,未改造信息!$A$2:$AQ$1002,COLUMN(O280)-4,0))</f>
        <v>20</v>
      </c>
      <c r="P281" s="442">
        <f>IF($H281="已改造",VLOOKUP($A281+1000,改造信息!$A$2:$AQ$1002,COLUMN(P280)-4,0),VLOOKUP($A281,未改造信息!$A$2:$AQ$1002,COLUMN(P280)-4,0))</f>
        <v>0</v>
      </c>
      <c r="Q281" s="442">
        <f>IF($H281="已改造",VLOOKUP($A281+1000,改造信息!$A$2:$AQ$1002,COLUMN(Q280)-4,0),VLOOKUP($A281,未改造信息!$A$2:$AQ$1002,COLUMN(Q280)-4,0))</f>
        <v>50</v>
      </c>
      <c r="R281" s="442">
        <f>IF($H281="已改造",VLOOKUP($A281+1000,改造信息!$A$2:$AQ$1002,COLUMN(R280)-4,0),VLOOKUP($A281,未改造信息!$A$2:$AQ$1002,COLUMN(R280)-4,0))</f>
        <v>56</v>
      </c>
      <c r="S281" s="442">
        <f>IF($H281="已改造",VLOOKUP($A281+1000,改造信息!$A$2:$AQ$1002,COLUMN(S280)-4,0),VLOOKUP($A281,未改造信息!$A$2:$AQ$1002,COLUMN(S280)-4,0))</f>
        <v>0</v>
      </c>
      <c r="T281" s="442">
        <f>IF($H281="已改造",VLOOKUP($A281+1000,改造信息!$A$2:$AQ$1002,COLUMN(T280)-4,0),VLOOKUP($A281,未改造信息!$A$2:$AQ$1002,COLUMN(T280)-4,0))</f>
        <v>5</v>
      </c>
      <c r="U281" s="442">
        <f>IF($H281="已改造",VLOOKUP($A281+1000,改造信息!$A$2:$AQ$1002,COLUMN(U280)-4,0),VLOOKUP($A281,未改造信息!$A$2:$AQ$1002,COLUMN(U280)-4,0))</f>
        <v>0</v>
      </c>
      <c r="V281" s="442">
        <f>IF($H281="已改造",VLOOKUP($A281+1000,改造信息!$A$2:$AQ$1002,COLUMN(V280)-4,0),VLOOKUP($A281,未改造信息!$A$2:$AQ$1002,COLUMN(V280)-4,0))</f>
        <v>17</v>
      </c>
      <c r="W281" s="442">
        <f>IF($H281="已改造",VLOOKUP($A281+1000,改造信息!$A$2:$AQ$1002,COLUMN(W280)-4,0),VLOOKUP($A281,未改造信息!$A$2:$AQ$1002,COLUMN(W280)-4,0))</f>
        <v>39</v>
      </c>
      <c r="X281" s="442">
        <f>IF($H281="已改造",VLOOKUP($A281+1000,改造信息!$A$2:$AQ$1002,COLUMN(X280)-4,0),VLOOKUP($A281,未改造信息!$A$2:$AQ$1002,COLUMN(X280)-4,0))</f>
        <v>87</v>
      </c>
      <c r="Y281" s="442">
        <f>IF($H281="已改造",VLOOKUP($A281+1000,改造信息!$A$2:$AQ$1002,COLUMN(Y280)-4,0),VLOOKUP($A281,未改造信息!$A$2:$AQ$1002,COLUMN(Y280)-4,0))</f>
        <v>9</v>
      </c>
      <c r="Z281" s="442">
        <f>IF($H281="已改造",VLOOKUP($A281+1000,改造信息!$A$2:$AQ$1002,COLUMN(Z280)-4,0),VLOOKUP($A281,未改造信息!$A$2:$AQ$1002,COLUMN(Z280)-4,0))</f>
        <v>6</v>
      </c>
      <c r="AA281" s="442" t="str">
        <f>IF($H281="已改造",VLOOKUP($A281+1000,改造信息!$A$2:$AQ$1002,COLUMN(AA280)-4,0),VLOOKUP($A281,未改造信息!$A$2:$AQ$1002,COLUMN(AA280)-4,0))</f>
        <v>长</v>
      </c>
      <c r="AB281" s="442">
        <f>IF($H281="已改造",VLOOKUP($A281+1000,改造信息!$A$2:$AQ$1002,COLUMN(AB280)-4,0),VLOOKUP($A281,未改造信息!$A$2:$AQ$1002,COLUMN(AB280)-4,0))</f>
        <v>0</v>
      </c>
      <c r="AC281" s="442">
        <f>IF($H281="已改造",VLOOKUP($A281+1000,改造信息!$A$2:$AQ$1002,COLUMN(AC280)-4,0),VLOOKUP($A281,未改造信息!$A$2:$AQ$1002,COLUMN(AC280)-4,0))</f>
        <v>0</v>
      </c>
      <c r="AD281" s="442">
        <f>IF($H281="已改造",VLOOKUP($A281+1000,改造信息!$A$2:$AQ$1002,COLUMN(AD280)-4,0),VLOOKUP($A281,未改造信息!$A$2:$AQ$1002,COLUMN(AD280)-4,0))</f>
        <v>2</v>
      </c>
      <c r="AE281" s="442">
        <f>IF($H281="已改造",VLOOKUP($A281+1000,改造信息!$A$2:$AQ$1002,COLUMN(AE280)-4,0),VLOOKUP($A281,未改造信息!$A$2:$AQ$1002,COLUMN(AE280)-4,0))</f>
        <v>0</v>
      </c>
      <c r="AF281" s="445" t="s">
        <v>92</v>
      </c>
      <c r="AG281" s="445" t="s">
        <v>92</v>
      </c>
      <c r="AH281" s="442">
        <f>IF($H281="已改造",VLOOKUP($A281+1000,改造信息!$A$2:$AQ$1002,COLUMN(AH280)-6,0),VLOOKUP($A281,未改造信息!$A$2:$AQ$1002,COLUMN(AH280)-6,0))</f>
        <v>12</v>
      </c>
      <c r="AI281" s="442">
        <f>IF($H281="已改造",VLOOKUP($A281+1000,改造信息!$A$2:$AQ$1002,COLUMN(AI280)-6,0),VLOOKUP($A281,未改造信息!$A$2:$AQ$1002,COLUMN(AI280)-6,0))</f>
        <v>25</v>
      </c>
      <c r="AJ281" s="442">
        <f>IF($H281="已改造",VLOOKUP($A281+1000,改造信息!$A$2:$AQ$1002,COLUMN(AJ280)-6,0),VLOOKUP($A281,未改造信息!$A$2:$AQ$1002,COLUMN(AJ280)-6,0))</f>
        <v>0.48</v>
      </c>
      <c r="AK281" s="442">
        <f>IF($H281="已改造",VLOOKUP($A281+1000,改造信息!$A$2:$AQ$1002,COLUMN(AK280)-6,0),VLOOKUP($A281,未改造信息!$A$2:$AQ$1002,COLUMN(AK280)-6,0))</f>
        <v>1.05</v>
      </c>
      <c r="AL281" s="442">
        <f>IF($H281="已改造",VLOOKUP($A281+1000,改造信息!$A$2:$AQ$1002,COLUMN(AL280)-6,0),VLOOKUP($A281,未改造信息!$A$2:$AQ$1002,COLUMN(AL280)-6,0))</f>
        <v>0.4</v>
      </c>
      <c r="AM281" s="445" t="s">
        <v>92</v>
      </c>
      <c r="AN281" s="445" t="s">
        <v>92</v>
      </c>
      <c r="AO281" s="442">
        <f>IF($H281="已改造",VLOOKUP($A281+1000,改造信息!$A$2:$AQ$1002,COLUMN(AO280)-8,0),VLOOKUP($A281,未改造信息!$A$2:$AQ$1002,COLUMN(AO280)-8,0))</f>
        <v>20</v>
      </c>
      <c r="AP281" s="442">
        <f>IF($H281="已改造",VLOOKUP($A281+1000,改造信息!$A$2:$AQ$1002,COLUMN(AP280)-8,0),VLOOKUP($A281,未改造信息!$A$2:$AQ$1002,COLUMN(AP280)-8,0))</f>
        <v>20</v>
      </c>
      <c r="AQ281" s="442">
        <f>IF($H281="已改造",VLOOKUP($A281+1000,改造信息!$A$2:$AQ$1002,COLUMN(AQ280)-8,0),VLOOKUP($A281,未改造信息!$A$2:$AQ$1002,COLUMN(AQ280)-8,0))</f>
        <v>30</v>
      </c>
      <c r="AR281" s="442">
        <f>IF($H281="已改造",VLOOKUP($A281+1000,改造信息!$A$2:$AQ$1002,COLUMN(AR280)-8,0),VLOOKUP($A281,未改造信息!$A$2:$AQ$1002,COLUMN(AR280)-8,0))</f>
        <v>0</v>
      </c>
      <c r="AS281" s="442">
        <f>IF($H281="已改造",VLOOKUP($A281+1000,改造信息!$A$2:$AQ$1002,COLUMN(AS280)-8,0),VLOOKUP($A281,未改造信息!$A$2:$AQ$1002,COLUMN(AS280)-8,0))</f>
        <v>20</v>
      </c>
      <c r="AT281" s="442">
        <f>IF($H281="已改造",VLOOKUP($A281+1000,改造信息!$A$2:$AQ$1002,COLUMN(AT280)-8,0),VLOOKUP($A281,未改造信息!$A$2:$AQ$1002,COLUMN(AT280)-8,0))</f>
        <v>0</v>
      </c>
      <c r="AU281" s="442">
        <f>IF($H281="已改造",VLOOKUP($A281+1000,改造信息!$A$2:$AQ$1002,COLUMN(AU280)-8,0),VLOOKUP($A281,未改造信息!$A$2:$AQ$1002,COLUMN(AU280)-8,0))</f>
        <v>36</v>
      </c>
      <c r="AV281" s="442">
        <f>IF($H281="已改造",VLOOKUP($A281+1000,改造信息!$A$2:$AQ$1002,COLUMN(AV280)-8,0),VLOOKUP($A281,未改造信息!$A$2:$AQ$1002,COLUMN(AV280)-8,0))</f>
        <v>0</v>
      </c>
      <c r="AW281" s="445" t="s">
        <v>92</v>
      </c>
      <c r="AX281" s="445" t="s">
        <v>92</v>
      </c>
      <c r="AY281" s="442" t="str">
        <f>IF($H281="已改造",VLOOKUP($A281+1000,改造信息!$A$2:$AQ$1002,COLUMN(AY280)-10,0),VLOOKUP($A281,未改造信息!$A$2:$AQ$1002,COLUMN(AY280)-10,0))</f>
        <v>球上倒立</v>
      </c>
      <c r="AZ281" s="442">
        <f>IF($H281="已改造",VLOOKUP($A281+1000,改造信息!$A$2:$AQ$1002,COLUMN(AZ280)-10,0),VLOOKUP($A281,未改造信息!$A$2:$AQ$1002,COLUMN(AZ280)-10,0))</f>
        <v>0</v>
      </c>
      <c r="BA281" s="445" t="s">
        <v>92</v>
      </c>
      <c r="BB281" s="445" t="s">
        <v>92</v>
      </c>
      <c r="BC281" s="442" t="str">
        <f>IF($H281="尚未改造",VLOOKUP($A281,未改造信息!$A$2:$AQ$1002,COLUMN(BC280)-12,0),"0")</f>
        <v>0</v>
      </c>
      <c r="BD281" s="442">
        <f>VLOOKUP($A281,未改造信息!$A$2:$BA$1002,COLUMN(BD280)-12,0)</f>
        <v>0</v>
      </c>
      <c r="BE281" s="442" t="s">
        <v>94</v>
      </c>
      <c r="BF281" s="445" t="s">
        <v>92</v>
      </c>
      <c r="BG281" s="445" t="s">
        <v>92</v>
      </c>
      <c r="BH281" s="442"/>
      <c r="BI281" s="442"/>
      <c r="BK281" s="442"/>
      <c r="BL281" s="442"/>
      <c r="BN281" s="442"/>
      <c r="BO281" s="442"/>
      <c r="BQ281" s="445" t="s">
        <v>92</v>
      </c>
      <c r="BR281" s="442"/>
      <c r="BS281" s="442"/>
      <c r="BT281" s="442"/>
      <c r="BU281" s="442"/>
      <c r="BV281" s="442"/>
    </row>
    <row r="282" spans="1:74">
      <c r="A282" s="442">
        <v>310</v>
      </c>
      <c r="B282" s="442" t="str">
        <f>IF($H282="已改造",VLOOKUP($A282+1000,改造信息!$A$2:$AQ$1002,COLUMN(B281),0),VLOOKUP($A282,未改造信息!$A$2:$AQ$1002,COLUMN(B281),0))</f>
        <v>U</v>
      </c>
      <c r="C282" s="442" t="str">
        <f>IF($H282="已改造",VLOOKUP($A282+1000,改造信息!$A$2:$AQ$1002,COLUMN(C281),0),VLOOKUP($A282,未改造信息!$A$2:$AQ$1002,COLUMN(C281),0))</f>
        <v>驱逐舰</v>
      </c>
      <c r="D282" s="442">
        <f>IF($H282="已改造",VLOOKUP($A282+1000,改造信息!$A$2:$AQ$1002,COLUMN(D281),0),VLOOKUP($A282,未改造信息!$A$2:$AQ$1002,COLUMN(D281),0))</f>
        <v>4</v>
      </c>
      <c r="E282" s="442" t="str">
        <f>IF($H282="已改造",VLOOKUP($A282+1000,改造信息!$A$2:$AQ$1002,COLUMN(E281),0),VLOOKUP($A282,未改造信息!$A$2:$AQ$1002,COLUMN(E281),0))</f>
        <v>库欣</v>
      </c>
      <c r="F282" s="442" t="str">
        <f>VLOOKUP(A282,未改造信息!$A$2:$F$1000,COLUMN(F281),0)</f>
        <v>未拥有</v>
      </c>
      <c r="H282" s="442" t="str">
        <f>IF(COUNTIF(改造信息!$A$2:$A$196,A282+1000),IF(VLOOKUP(A282+1000,改造信息!$A$2:$F$502,6,0)="已拥有","已改造","尚未改造"),"未开放改造")</f>
        <v>未开放改造</v>
      </c>
      <c r="I282" s="442" t="str">
        <f t="shared" si="4"/>
        <v>E1~E2 打捞可获取</v>
      </c>
      <c r="J282" s="445" t="s">
        <v>92</v>
      </c>
      <c r="K282" s="442" t="str">
        <f>IF($H282="已改造",VLOOKUP($A282+1000,改造信息!$A$2:$AQ$1002,COLUMN(K281)-4,0),VLOOKUP($A282,未改造信息!$A$2:$AQ$1002,COLUMN(K281)-4,0))</f>
        <v>护卫舰</v>
      </c>
      <c r="L282" s="442" t="str">
        <f>IF($H282="已改造",VLOOKUP($A282+1000,改造信息!$A$2:$AQ$1002,COLUMN(L281)-4,0),VLOOKUP($A282,未改造信息!$A$2:$AQ$1002,COLUMN(L281)-4,0))</f>
        <v>小型舰</v>
      </c>
      <c r="M282" s="442">
        <f>IF($H282="已改造",VLOOKUP($A282+1000,改造信息!$A$2:$AQ$1002,COLUMN(M281)-4,0),VLOOKUP($A282,未改造信息!$A$2:$AQ$1002,COLUMN(M281)-4,0))</f>
        <v>1</v>
      </c>
      <c r="N282" s="442">
        <f>IF($H282="已改造",VLOOKUP($A282+1000,改造信息!$A$2:$AQ$1002,COLUMN(N281)-4,0),VLOOKUP($A282,未改造信息!$A$2:$AQ$1002,COLUMN(N281)-4,0))</f>
        <v>2</v>
      </c>
      <c r="O282" s="442">
        <f>IF($H282="已改造",VLOOKUP($A282+1000,改造信息!$A$2:$AQ$1002,COLUMN(O281)-4,0),VLOOKUP($A282,未改造信息!$A$2:$AQ$1002,COLUMN(O281)-4,0))</f>
        <v>16</v>
      </c>
      <c r="P282" s="442">
        <f>IF($H282="已改造",VLOOKUP($A282+1000,改造信息!$A$2:$AQ$1002,COLUMN(P281)-4,0),VLOOKUP($A282,未改造信息!$A$2:$AQ$1002,COLUMN(P281)-4,0))</f>
        <v>0</v>
      </c>
      <c r="Q282" s="442">
        <f>IF($H282="已改造",VLOOKUP($A282+1000,改造信息!$A$2:$AQ$1002,COLUMN(Q281)-4,0),VLOOKUP($A282,未改造信息!$A$2:$AQ$1002,COLUMN(Q281)-4,0))</f>
        <v>29</v>
      </c>
      <c r="R282" s="442">
        <f>IF($H282="已改造",VLOOKUP($A282+1000,改造信息!$A$2:$AQ$1002,COLUMN(R281)-4,0),VLOOKUP($A282,未改造信息!$A$2:$AQ$1002,COLUMN(R281)-4,0))</f>
        <v>22</v>
      </c>
      <c r="S282" s="442">
        <f>IF($H282="已改造",VLOOKUP($A282+1000,改造信息!$A$2:$AQ$1002,COLUMN(S281)-4,0),VLOOKUP($A282,未改造信息!$A$2:$AQ$1002,COLUMN(S281)-4,0))</f>
        <v>74</v>
      </c>
      <c r="T282" s="442">
        <f>IF($H282="已改造",VLOOKUP($A282+1000,改造信息!$A$2:$AQ$1002,COLUMN(T281)-4,0),VLOOKUP($A282,未改造信息!$A$2:$AQ$1002,COLUMN(T281)-4,0))</f>
        <v>39</v>
      </c>
      <c r="U282" s="442">
        <f>IF($H282="已改造",VLOOKUP($A282+1000,改造信息!$A$2:$AQ$1002,COLUMN(U281)-4,0),VLOOKUP($A282,未改造信息!$A$2:$AQ$1002,COLUMN(U281)-4,0))</f>
        <v>58</v>
      </c>
      <c r="V282" s="442">
        <f>IF($H282="已改造",VLOOKUP($A282+1000,改造信息!$A$2:$AQ$1002,COLUMN(V281)-4,0),VLOOKUP($A282,未改造信息!$A$2:$AQ$1002,COLUMN(V281)-4,0))</f>
        <v>17</v>
      </c>
      <c r="W282" s="442">
        <f>IF($H282="已改造",VLOOKUP($A282+1000,改造信息!$A$2:$AQ$1002,COLUMN(W281)-4,0),VLOOKUP($A282,未改造信息!$A$2:$AQ$1002,COLUMN(W281)-4,0))</f>
        <v>81</v>
      </c>
      <c r="X282" s="442">
        <f>IF($H282="已改造",VLOOKUP($A282+1000,改造信息!$A$2:$AQ$1002,COLUMN(X281)-4,0),VLOOKUP($A282,未改造信息!$A$2:$AQ$1002,COLUMN(X281)-4,0))</f>
        <v>87</v>
      </c>
      <c r="Y282" s="442">
        <f>IF($H282="已改造",VLOOKUP($A282+1000,改造信息!$A$2:$AQ$1002,COLUMN(Y281)-4,0),VLOOKUP($A282,未改造信息!$A$2:$AQ$1002,COLUMN(Y281)-4,0))</f>
        <v>10</v>
      </c>
      <c r="Z282" s="442">
        <f>IF($H282="已改造",VLOOKUP($A282+1000,改造信息!$A$2:$AQ$1002,COLUMN(Z281)-4,0),VLOOKUP($A282,未改造信息!$A$2:$AQ$1002,COLUMN(Z281)-4,0))</f>
        <v>37</v>
      </c>
      <c r="AA282" s="442" t="str">
        <f>IF($H282="已改造",VLOOKUP($A282+1000,改造信息!$A$2:$AQ$1002,COLUMN(AA281)-4,0),VLOOKUP($A282,未改造信息!$A$2:$AQ$1002,COLUMN(AA281)-4,0))</f>
        <v>短</v>
      </c>
      <c r="AB282" s="442">
        <f>IF($H282="已改造",VLOOKUP($A282+1000,改造信息!$A$2:$AQ$1002,COLUMN(AB281)-4,0),VLOOKUP($A282,未改造信息!$A$2:$AQ$1002,COLUMN(AB281)-4,0))</f>
        <v>0</v>
      </c>
      <c r="AC282" s="442">
        <f>IF($H282="已改造",VLOOKUP($A282+1000,改造信息!$A$2:$AQ$1002,COLUMN(AC281)-4,0),VLOOKUP($A282,未改造信息!$A$2:$AQ$1002,COLUMN(AC281)-4,0))</f>
        <v>0</v>
      </c>
      <c r="AD282" s="442">
        <f>IF($H282="已改造",VLOOKUP($A282+1000,改造信息!$A$2:$AQ$1002,COLUMN(AD281)-4,0),VLOOKUP($A282,未改造信息!$A$2:$AQ$1002,COLUMN(AD281)-4,0))</f>
        <v>2</v>
      </c>
      <c r="AE282" s="446" t="str">
        <f>IF($H282="已改造",VLOOKUP($A282+1000,改造信息!$A$2:$AQ$1002,COLUMN(AE281)-4,0),VLOOKUP($A282,未改造信息!$A$2:$AQ$1002,COLUMN(AE281)-4,0))</f>
        <v>四联533毫米鱼雷</v>
      </c>
      <c r="AF282" s="445" t="s">
        <v>92</v>
      </c>
      <c r="AG282" s="445" t="s">
        <v>92</v>
      </c>
      <c r="AH282" s="442">
        <f>IF($H282="已改造",VLOOKUP($A282+1000,改造信息!$A$2:$AQ$1002,COLUMN(AH281)-6,0),VLOOKUP($A282,未改造信息!$A$2:$AQ$1002,COLUMN(AH281)-6,0))</f>
        <v>15</v>
      </c>
      <c r="AI282" s="442">
        <f>IF($H282="已改造",VLOOKUP($A282+1000,改造信息!$A$2:$AQ$1002,COLUMN(AI281)-6,0),VLOOKUP($A282,未改造信息!$A$2:$AQ$1002,COLUMN(AI281)-6,0))</f>
        <v>25</v>
      </c>
      <c r="AJ282" s="442">
        <f>IF($H282="已改造",VLOOKUP($A282+1000,改造信息!$A$2:$AQ$1002,COLUMN(AJ281)-6,0),VLOOKUP($A282,未改造信息!$A$2:$AQ$1002,COLUMN(AJ281)-6,0))</f>
        <v>0.48</v>
      </c>
      <c r="AK282" s="442">
        <f>IF($H282="已改造",VLOOKUP($A282+1000,改造信息!$A$2:$AQ$1002,COLUMN(AK281)-6,0),VLOOKUP($A282,未改造信息!$A$2:$AQ$1002,COLUMN(AK281)-6,0))</f>
        <v>0.9</v>
      </c>
      <c r="AL282" s="442">
        <f>IF($H282="已改造",VLOOKUP($A282+1000,改造信息!$A$2:$AQ$1002,COLUMN(AL281)-6,0),VLOOKUP($A282,未改造信息!$A$2:$AQ$1002,COLUMN(AL281)-6,0))</f>
        <v>0.4</v>
      </c>
      <c r="AM282" s="445" t="s">
        <v>92</v>
      </c>
      <c r="AN282" s="445" t="s">
        <v>92</v>
      </c>
      <c r="AO282" s="442">
        <f>IF($H282="已改造",VLOOKUP($A282+1000,改造信息!$A$2:$AQ$1002,COLUMN(AO281)-8,0),VLOOKUP($A282,未改造信息!$A$2:$AQ$1002,COLUMN(AO281)-8,0))</f>
        <v>4</v>
      </c>
      <c r="AP282" s="442">
        <f>IF($H282="已改造",VLOOKUP($A282+1000,改造信息!$A$2:$AQ$1002,COLUMN(AP281)-8,0),VLOOKUP($A282,未改造信息!$A$2:$AQ$1002,COLUMN(AP281)-8,0))</f>
        <v>8</v>
      </c>
      <c r="AQ282" s="442">
        <f>IF($H282="已改造",VLOOKUP($A282+1000,改造信息!$A$2:$AQ$1002,COLUMN(AQ281)-8,0),VLOOKUP($A282,未改造信息!$A$2:$AQ$1002,COLUMN(AQ281)-8,0))</f>
        <v>6</v>
      </c>
      <c r="AR282" s="442">
        <f>IF($H282="已改造",VLOOKUP($A282+1000,改造信息!$A$2:$AQ$1002,COLUMN(AR281)-8,0),VLOOKUP($A282,未改造信息!$A$2:$AQ$1002,COLUMN(AR281)-8,0))</f>
        <v>0</v>
      </c>
      <c r="AS282" s="442">
        <f>IF($H282="已改造",VLOOKUP($A282+1000,改造信息!$A$2:$AQ$1002,COLUMN(AS281)-8,0),VLOOKUP($A282,未改造信息!$A$2:$AQ$1002,COLUMN(AS281)-8,0))</f>
        <v>0</v>
      </c>
      <c r="AT282" s="442">
        <f>IF($H282="已改造",VLOOKUP($A282+1000,改造信息!$A$2:$AQ$1002,COLUMN(AT281)-8,0),VLOOKUP($A282,未改造信息!$A$2:$AQ$1002,COLUMN(AT281)-8,0))</f>
        <v>24</v>
      </c>
      <c r="AU282" s="442">
        <f>IF($H282="已改造",VLOOKUP($A282+1000,改造信息!$A$2:$AQ$1002,COLUMN(AU281)-8,0),VLOOKUP($A282,未改造信息!$A$2:$AQ$1002,COLUMN(AU281)-8,0))</f>
        <v>7</v>
      </c>
      <c r="AV282" s="442">
        <f>IF($H282="已改造",VLOOKUP($A282+1000,改造信息!$A$2:$AQ$1002,COLUMN(AV281)-8,0),VLOOKUP($A282,未改造信息!$A$2:$AQ$1002,COLUMN(AV281)-8,0))</f>
        <v>4</v>
      </c>
      <c r="AW282" s="445" t="s">
        <v>92</v>
      </c>
      <c r="AX282" s="445" t="s">
        <v>92</v>
      </c>
      <c r="AY282" s="442">
        <f>IF($H282="已改造",VLOOKUP($A282+1000,改造信息!$A$2:$AQ$1002,COLUMN(AY281)-10,0),VLOOKUP($A282,未改造信息!$A$2:$AQ$1002,COLUMN(AY281)-10,0))</f>
        <v>0</v>
      </c>
      <c r="AZ282" s="442">
        <f>IF($H282="已改造",VLOOKUP($A282+1000,改造信息!$A$2:$AQ$1002,COLUMN(AZ281)-10,0),VLOOKUP($A282,未改造信息!$A$2:$AQ$1002,COLUMN(AZ281)-10,0))</f>
        <v>0</v>
      </c>
      <c r="BA282" s="445" t="s">
        <v>92</v>
      </c>
      <c r="BB282" s="445" t="s">
        <v>92</v>
      </c>
      <c r="BC282" s="442" t="str">
        <f>IF($H282="尚未改造",VLOOKUP($A282,未改造信息!$A$2:$AQ$1002,COLUMN(BC281)-12,0),"0")</f>
        <v>0</v>
      </c>
      <c r="BD282" s="442">
        <f>VLOOKUP($A282,未改造信息!$A$2:$BA$1002,COLUMN(BD281)-12,0)</f>
        <v>0</v>
      </c>
      <c r="BE282" s="442" t="s">
        <v>98</v>
      </c>
      <c r="BF282" s="445" t="s">
        <v>92</v>
      </c>
      <c r="BG282" s="445" t="s">
        <v>92</v>
      </c>
      <c r="BH282" s="442"/>
      <c r="BI282" s="442"/>
      <c r="BK282" s="442"/>
      <c r="BL282" s="442"/>
      <c r="BN282" s="442"/>
      <c r="BO282" s="442"/>
      <c r="BQ282" s="445" t="s">
        <v>92</v>
      </c>
      <c r="BR282" s="442"/>
      <c r="BS282" s="442"/>
      <c r="BT282" s="442"/>
      <c r="BU282" s="442"/>
      <c r="BV282" s="442"/>
    </row>
    <row r="283" spans="1:74">
      <c r="A283" s="442">
        <v>311</v>
      </c>
      <c r="B283" s="442" t="str">
        <f>IF($H283="已改造",VLOOKUP($A283+1000,改造信息!$A$2:$AQ$1002,COLUMN(B282),0),VLOOKUP($A283,未改造信息!$A$2:$AQ$1002,COLUMN(B282),0))</f>
        <v>U</v>
      </c>
      <c r="C283" s="442" t="str">
        <f>IF($H283="已改造",VLOOKUP($A283+1000,改造信息!$A$2:$AQ$1002,COLUMN(C282),0),VLOOKUP($A283,未改造信息!$A$2:$AQ$1002,COLUMN(C282),0))</f>
        <v>轻型航母</v>
      </c>
      <c r="D283" s="442">
        <f>IF($H283="已改造",VLOOKUP($A283+1000,改造信息!$A$2:$AQ$1002,COLUMN(D282),0),VLOOKUP($A283,未改造信息!$A$2:$AQ$1002,COLUMN(D282),0))</f>
        <v>3</v>
      </c>
      <c r="E283" s="442" t="str">
        <f>IF($H283="已改造",VLOOKUP($A283+1000,改造信息!$A$2:$AQ$1002,COLUMN(E282),0),VLOOKUP($A283,未改造信息!$A$2:$AQ$1002,COLUMN(E282),0))</f>
        <v>瓜达卡纳尔</v>
      </c>
      <c r="F283" s="442" t="str">
        <f>VLOOKUP(A283,未改造信息!$A$2:$F$1000,COLUMN(F282),0)</f>
        <v>未拥有</v>
      </c>
      <c r="H283" s="442" t="str">
        <f>IF(COUNTIF(改造信息!$A$2:$A$196,A283+1000),IF(VLOOKUP(A283+1000,改造信息!$A$2:$F$502,6,0)="已拥有","已改造","尚未改造"),"未开放改造")</f>
        <v>未开放改造</v>
      </c>
      <c r="I283" s="442" t="str">
        <f t="shared" si="4"/>
        <v>E1~E2 打捞可获取</v>
      </c>
      <c r="J283" s="445" t="s">
        <v>92</v>
      </c>
      <c r="K283" s="442" t="str">
        <f>IF($H283="已改造",VLOOKUP($A283+1000,改造信息!$A$2:$AQ$1002,COLUMN(K282)-4,0),VLOOKUP($A283,未改造信息!$A$2:$AQ$1002,COLUMN(K282)-4,0))</f>
        <v>护卫舰</v>
      </c>
      <c r="L283" s="442" t="str">
        <f>IF($H283="已改造",VLOOKUP($A283+1000,改造信息!$A$2:$AQ$1002,COLUMN(L282)-4,0),VLOOKUP($A283,未改造信息!$A$2:$AQ$1002,COLUMN(L282)-4,0))</f>
        <v>中型舰</v>
      </c>
      <c r="M283" s="442">
        <f>IF($H283="已改造",VLOOKUP($A283+1000,改造信息!$A$2:$AQ$1002,COLUMN(M282)-4,0),VLOOKUP($A283,未改造信息!$A$2:$AQ$1002,COLUMN(M282)-4,0))</f>
        <v>2</v>
      </c>
      <c r="N283" s="442">
        <f>IF($H283="已改造",VLOOKUP($A283+1000,改造信息!$A$2:$AQ$1002,COLUMN(N282)-4,0),VLOOKUP($A283,未改造信息!$A$2:$AQ$1002,COLUMN(N282)-4,0))</f>
        <v>2</v>
      </c>
      <c r="O283" s="442">
        <f>IF($H283="已改造",VLOOKUP($A283+1000,改造信息!$A$2:$AQ$1002,COLUMN(O282)-4,0),VLOOKUP($A283,未改造信息!$A$2:$AQ$1002,COLUMN(O282)-4,0))</f>
        <v>36</v>
      </c>
      <c r="P283" s="442">
        <f>IF($H283="已改造",VLOOKUP($A283+1000,改造信息!$A$2:$AQ$1002,COLUMN(P282)-4,0),VLOOKUP($A283,未改造信息!$A$2:$AQ$1002,COLUMN(P282)-4,0))</f>
        <v>0</v>
      </c>
      <c r="Q283" s="442">
        <f>IF($H283="已改造",VLOOKUP($A283+1000,改造信息!$A$2:$AQ$1002,COLUMN(Q282)-4,0),VLOOKUP($A283,未改造信息!$A$2:$AQ$1002,COLUMN(Q282)-4,0))</f>
        <v>20</v>
      </c>
      <c r="R283" s="442">
        <f>IF($H283="已改造",VLOOKUP($A283+1000,改造信息!$A$2:$AQ$1002,COLUMN(R282)-4,0),VLOOKUP($A283,未改造信息!$A$2:$AQ$1002,COLUMN(R282)-4,0))</f>
        <v>27</v>
      </c>
      <c r="S283" s="442">
        <f>IF($H283="已改造",VLOOKUP($A283+1000,改造信息!$A$2:$AQ$1002,COLUMN(S282)-4,0),VLOOKUP($A283,未改造信息!$A$2:$AQ$1002,COLUMN(S282)-4,0))</f>
        <v>0</v>
      </c>
      <c r="T283" s="442">
        <f>IF($H283="已改造",VLOOKUP($A283+1000,改造信息!$A$2:$AQ$1002,COLUMN(T282)-4,0),VLOOKUP($A283,未改造信息!$A$2:$AQ$1002,COLUMN(T282)-4,0))</f>
        <v>67</v>
      </c>
      <c r="U283" s="442">
        <f>IF($H283="已改造",VLOOKUP($A283+1000,改造信息!$A$2:$AQ$1002,COLUMN(U282)-4,0),VLOOKUP($A283,未改造信息!$A$2:$AQ$1002,COLUMN(U282)-4,0))</f>
        <v>0</v>
      </c>
      <c r="V283" s="442">
        <f>IF($H283="已改造",VLOOKUP($A283+1000,改造信息!$A$2:$AQ$1002,COLUMN(V282)-4,0),VLOOKUP($A283,未改造信息!$A$2:$AQ$1002,COLUMN(V282)-4,0))</f>
        <v>65</v>
      </c>
      <c r="W283" s="442">
        <f>IF($H283="已改造",VLOOKUP($A283+1000,改造信息!$A$2:$AQ$1002,COLUMN(W282)-4,0),VLOOKUP($A283,未改造信息!$A$2:$AQ$1002,COLUMN(W282)-4,0))</f>
        <v>37</v>
      </c>
      <c r="X283" s="442">
        <f>IF($H283="已改造",VLOOKUP($A283+1000,改造信息!$A$2:$AQ$1002,COLUMN(X282)-4,0),VLOOKUP($A283,未改造信息!$A$2:$AQ$1002,COLUMN(X282)-4,0))</f>
        <v>89</v>
      </c>
      <c r="Y283" s="442">
        <f>IF($H283="已改造",VLOOKUP($A283+1000,改造信息!$A$2:$AQ$1002,COLUMN(Y282)-4,0),VLOOKUP($A283,未改造信息!$A$2:$AQ$1002,COLUMN(Y282)-4,0))</f>
        <v>20</v>
      </c>
      <c r="Z283" s="442">
        <f>IF($H283="已改造",VLOOKUP($A283+1000,改造信息!$A$2:$AQ$1002,COLUMN(Z282)-4,0),VLOOKUP($A283,未改造信息!$A$2:$AQ$1002,COLUMN(Z282)-4,0))</f>
        <v>18</v>
      </c>
      <c r="AA283" s="442" t="str">
        <f>IF($H283="已改造",VLOOKUP($A283+1000,改造信息!$A$2:$AQ$1002,COLUMN(AA282)-4,0),VLOOKUP($A283,未改造信息!$A$2:$AQ$1002,COLUMN(AA282)-4,0))</f>
        <v>短</v>
      </c>
      <c r="AB283" s="442" t="str">
        <f>IF($H283="已改造",VLOOKUP($A283+1000,改造信息!$A$2:$AQ$1002,COLUMN(AB282)-4,0),VLOOKUP($A283,未改造信息!$A$2:$AQ$1002,COLUMN(AB282)-4,0))</f>
        <v>[15,10,3,0]</v>
      </c>
      <c r="AC283" s="442">
        <f>IF($H283="已改造",VLOOKUP($A283+1000,改造信息!$A$2:$AQ$1002,COLUMN(AC282)-4,0),VLOOKUP($A283,未改造信息!$A$2:$AQ$1002,COLUMN(AC282)-4,0))</f>
        <v>28</v>
      </c>
      <c r="AD283" s="442">
        <f>IF($H283="已改造",VLOOKUP($A283+1000,改造信息!$A$2:$AQ$1002,COLUMN(AD282)-4,0),VLOOKUP($A283,未改造信息!$A$2:$AQ$1002,COLUMN(AD282)-4,0))</f>
        <v>3</v>
      </c>
      <c r="AE283" s="446" t="str">
        <f>IF($H283="已改造",VLOOKUP($A283+1000,改造信息!$A$2:$AQ$1002,COLUMN(AE282)-4,0),VLOOKUP($A283,未改造信息!$A$2:$AQ$1002,COLUMN(AE282)-4,0))</f>
        <v>F4F野猫|TBF复仇者</v>
      </c>
      <c r="AF283" s="445" t="s">
        <v>92</v>
      </c>
      <c r="AG283" s="445" t="s">
        <v>92</v>
      </c>
      <c r="AH283" s="442">
        <f>IF($H283="已改造",VLOOKUP($A283+1000,改造信息!$A$2:$AQ$1002,COLUMN(AH282)-6,0),VLOOKUP($A283,未改造信息!$A$2:$AQ$1002,COLUMN(AH282)-6,0))</f>
        <v>35</v>
      </c>
      <c r="AI283" s="442">
        <f>IF($H283="已改造",VLOOKUP($A283+1000,改造信息!$A$2:$AQ$1002,COLUMN(AI282)-6,0),VLOOKUP($A283,未改造信息!$A$2:$AQ$1002,COLUMN(AI282)-6,0))</f>
        <v>40</v>
      </c>
      <c r="AJ283" s="442">
        <f>IF($H283="已改造",VLOOKUP($A283+1000,改造信息!$A$2:$AQ$1002,COLUMN(AJ282)-6,0),VLOOKUP($A283,未改造信息!$A$2:$AQ$1002,COLUMN(AJ282)-6,0))</f>
        <v>1.28</v>
      </c>
      <c r="AK283" s="442">
        <f>IF($H283="已改造",VLOOKUP($A283+1000,改造信息!$A$2:$AQ$1002,COLUMN(AK282)-6,0),VLOOKUP($A283,未改造信息!$A$2:$AQ$1002,COLUMN(AK282)-6,0))</f>
        <v>2.4</v>
      </c>
      <c r="AL283" s="442">
        <f>IF($H283="已改造",VLOOKUP($A283+1000,改造信息!$A$2:$AQ$1002,COLUMN(AL282)-6,0),VLOOKUP($A283,未改造信息!$A$2:$AQ$1002,COLUMN(AL282)-6,0))</f>
        <v>0.625</v>
      </c>
      <c r="AM283" s="445" t="s">
        <v>92</v>
      </c>
      <c r="AN283" s="445" t="s">
        <v>92</v>
      </c>
      <c r="AO283" s="442">
        <f>IF($H283="已改造",VLOOKUP($A283+1000,改造信息!$A$2:$AQ$1002,COLUMN(AO282)-8,0),VLOOKUP($A283,未改造信息!$A$2:$AQ$1002,COLUMN(AO282)-8,0))</f>
        <v>20</v>
      </c>
      <c r="AP283" s="442">
        <f>IF($H283="已改造",VLOOKUP($A283+1000,改造信息!$A$2:$AQ$1002,COLUMN(AP282)-8,0),VLOOKUP($A283,未改造信息!$A$2:$AQ$1002,COLUMN(AP282)-8,0))</f>
        <v>30</v>
      </c>
      <c r="AQ283" s="442">
        <f>IF($H283="已改造",VLOOKUP($A283+1000,改造信息!$A$2:$AQ$1002,COLUMN(AQ282)-8,0),VLOOKUP($A283,未改造信息!$A$2:$AQ$1002,COLUMN(AQ282)-8,0))</f>
        <v>50</v>
      </c>
      <c r="AR283" s="442">
        <f>IF($H283="已改造",VLOOKUP($A283+1000,改造信息!$A$2:$AQ$1002,COLUMN(AR282)-8,0),VLOOKUP($A283,未改造信息!$A$2:$AQ$1002,COLUMN(AR282)-8,0))</f>
        <v>20</v>
      </c>
      <c r="AS283" s="442">
        <f>IF($H283="已改造",VLOOKUP($A283+1000,改造信息!$A$2:$AQ$1002,COLUMN(AS282)-8,0),VLOOKUP($A283,未改造信息!$A$2:$AQ$1002,COLUMN(AS282)-8,0))</f>
        <v>0</v>
      </c>
      <c r="AT283" s="442">
        <f>IF($H283="已改造",VLOOKUP($A283+1000,改造信息!$A$2:$AQ$1002,COLUMN(AT282)-8,0),VLOOKUP($A283,未改造信息!$A$2:$AQ$1002,COLUMN(AT282)-8,0))</f>
        <v>0</v>
      </c>
      <c r="AU283" s="442">
        <f>IF($H283="已改造",VLOOKUP($A283+1000,改造信息!$A$2:$AQ$1002,COLUMN(AU282)-8,0),VLOOKUP($A283,未改造信息!$A$2:$AQ$1002,COLUMN(AU282)-8,0))</f>
        <v>4</v>
      </c>
      <c r="AV283" s="442">
        <f>IF($H283="已改造",VLOOKUP($A283+1000,改造信息!$A$2:$AQ$1002,COLUMN(AV282)-8,0),VLOOKUP($A283,未改造信息!$A$2:$AQ$1002,COLUMN(AV282)-8,0))</f>
        <v>43</v>
      </c>
      <c r="AW283" s="445" t="s">
        <v>92</v>
      </c>
      <c r="AX283" s="445" t="s">
        <v>92</v>
      </c>
      <c r="AY283" s="442">
        <f>IF($H283="已改造",VLOOKUP($A283+1000,改造信息!$A$2:$AQ$1002,COLUMN(AY282)-10,0),VLOOKUP($A283,未改造信息!$A$2:$AQ$1002,COLUMN(AY282)-10,0))</f>
        <v>0</v>
      </c>
      <c r="AZ283" s="442">
        <f>IF($H283="已改造",VLOOKUP($A283+1000,改造信息!$A$2:$AQ$1002,COLUMN(AZ282)-10,0),VLOOKUP($A283,未改造信息!$A$2:$AQ$1002,COLUMN(AZ282)-10,0))</f>
        <v>0</v>
      </c>
      <c r="BA283" s="445" t="s">
        <v>92</v>
      </c>
      <c r="BB283" s="445" t="s">
        <v>92</v>
      </c>
      <c r="BC283" s="442" t="str">
        <f>IF($H283="尚未改造",VLOOKUP($A283,未改造信息!$A$2:$AQ$1002,COLUMN(BC282)-12,0),"0")</f>
        <v>0</v>
      </c>
      <c r="BD283" s="442">
        <f>VLOOKUP($A283,未改造信息!$A$2:$BA$1002,COLUMN(BD282)-12,0)</f>
        <v>0</v>
      </c>
      <c r="BE283" s="442" t="s">
        <v>98</v>
      </c>
      <c r="BF283" s="445" t="s">
        <v>92</v>
      </c>
      <c r="BG283" s="445" t="s">
        <v>92</v>
      </c>
      <c r="BH283" s="442"/>
      <c r="BI283" s="442"/>
      <c r="BK283" s="442"/>
      <c r="BL283" s="442"/>
      <c r="BN283" s="442"/>
      <c r="BO283" s="442"/>
      <c r="BQ283" s="445" t="s">
        <v>92</v>
      </c>
      <c r="BR283" s="442"/>
      <c r="BS283" s="442"/>
      <c r="BT283" s="442"/>
      <c r="BU283" s="442"/>
      <c r="BV283" s="442"/>
    </row>
    <row r="284" spans="1:74">
      <c r="A284" s="442">
        <v>312</v>
      </c>
      <c r="B284" s="442" t="str">
        <f>IF($H284="已改造",VLOOKUP($A284+1000,改造信息!$A$2:$AQ$1002,COLUMN(B283),0),VLOOKUP($A284,未改造信息!$A$2:$AQ$1002,COLUMN(B283),0))</f>
        <v>G</v>
      </c>
      <c r="C284" s="442" t="str">
        <f>IF($H284="已改造",VLOOKUP($A284+1000,改造信息!$A$2:$AQ$1002,COLUMN(C283),0),VLOOKUP($A284,未改造信息!$A$2:$AQ$1002,COLUMN(C283),0))</f>
        <v>轻巡洋舰</v>
      </c>
      <c r="D284" s="442">
        <f>IF($H284="已改造",VLOOKUP($A284+1000,改造信息!$A$2:$AQ$1002,COLUMN(D283),0),VLOOKUP($A284,未改造信息!$A$2:$AQ$1002,COLUMN(D283),0))</f>
        <v>4</v>
      </c>
      <c r="E284" s="442" t="str">
        <f>IF($H284="已改造",VLOOKUP($A284+1000,改造信息!$A$2:$AQ$1002,COLUMN(E283),0),VLOOKUP($A284,未改造信息!$A$2:$AQ$1002,COLUMN(E283),0))</f>
        <v>纽伦堡</v>
      </c>
      <c r="F284" s="442" t="str">
        <f>VLOOKUP(A284,未改造信息!$A$2:$F$1000,COLUMN(F283),0)</f>
        <v>未拥有</v>
      </c>
      <c r="H284" s="442" t="str">
        <f>IF(COUNTIF(改造信息!$A$2:$A$196,A284+1000),IF(VLOOKUP(A284+1000,改造信息!$A$2:$F$502,6,0)="已拥有","已改造","尚未改造"),"未开放改造")</f>
        <v>未开放改造</v>
      </c>
      <c r="I284" s="442" t="str">
        <f t="shared" si="4"/>
        <v>可建造</v>
      </c>
      <c r="J284" s="445" t="s">
        <v>92</v>
      </c>
      <c r="K284" s="442" t="str">
        <f>IF($H284="已改造",VLOOKUP($A284+1000,改造信息!$A$2:$AQ$1002,COLUMN(K283)-4,0),VLOOKUP($A284,未改造信息!$A$2:$AQ$1002,COLUMN(K283)-4,0))</f>
        <v>护卫舰</v>
      </c>
      <c r="L284" s="442" t="str">
        <f>IF($H284="已改造",VLOOKUP($A284+1000,改造信息!$A$2:$AQ$1002,COLUMN(L283)-4,0),VLOOKUP($A284,未改造信息!$A$2:$AQ$1002,COLUMN(L283)-4,0))</f>
        <v>中型舰</v>
      </c>
      <c r="M284" s="442">
        <f>IF($H284="已改造",VLOOKUP($A284+1000,改造信息!$A$2:$AQ$1002,COLUMN(M283)-4,0),VLOOKUP($A284,未改造信息!$A$2:$AQ$1002,COLUMN(M283)-4,0))</f>
        <v>1</v>
      </c>
      <c r="N284" s="442">
        <f>IF($H284="已改造",VLOOKUP($A284+1000,改造信息!$A$2:$AQ$1002,COLUMN(N283)-4,0),VLOOKUP($A284,未改造信息!$A$2:$AQ$1002,COLUMN(N283)-4,0))</f>
        <v>2</v>
      </c>
      <c r="O284" s="442">
        <f>IF($H284="已改造",VLOOKUP($A284+1000,改造信息!$A$2:$AQ$1002,COLUMN(O283)-4,0),VLOOKUP($A284,未改造信息!$A$2:$AQ$1002,COLUMN(O283)-4,0))</f>
        <v>35</v>
      </c>
      <c r="P284" s="442">
        <f>IF($H284="已改造",VLOOKUP($A284+1000,改造信息!$A$2:$AQ$1002,COLUMN(P283)-4,0),VLOOKUP($A284,未改造信息!$A$2:$AQ$1002,COLUMN(P283)-4,0))</f>
        <v>1</v>
      </c>
      <c r="Q284" s="442">
        <f>IF($H284="已改造",VLOOKUP($A284+1000,改造信息!$A$2:$AQ$1002,COLUMN(Q283)-4,0),VLOOKUP($A284,未改造信息!$A$2:$AQ$1002,COLUMN(Q283)-4,0))</f>
        <v>50</v>
      </c>
      <c r="R284" s="442">
        <f>IF($H284="已改造",VLOOKUP($A284+1000,改造信息!$A$2:$AQ$1002,COLUMN(R283)-4,0),VLOOKUP($A284,未改造信息!$A$2:$AQ$1002,COLUMN(R283)-4,0))</f>
        <v>46</v>
      </c>
      <c r="S284" s="442">
        <f>IF($H284="已改造",VLOOKUP($A284+1000,改造信息!$A$2:$AQ$1002,COLUMN(S283)-4,0),VLOOKUP($A284,未改造信息!$A$2:$AQ$1002,COLUMN(S283)-4,0))</f>
        <v>60</v>
      </c>
      <c r="T284" s="442">
        <f>IF($H284="已改造",VLOOKUP($A284+1000,改造信息!$A$2:$AQ$1002,COLUMN(T283)-4,0),VLOOKUP($A284,未改造信息!$A$2:$AQ$1002,COLUMN(T283)-4,0))</f>
        <v>54</v>
      </c>
      <c r="U284" s="442">
        <f>IF($H284="已改造",VLOOKUP($A284+1000,改造信息!$A$2:$AQ$1002,COLUMN(U283)-4,0),VLOOKUP($A284,未改造信息!$A$2:$AQ$1002,COLUMN(U283)-4,0))</f>
        <v>70</v>
      </c>
      <c r="V284" s="442">
        <f>IF($H284="已改造",VLOOKUP($A284+1000,改造信息!$A$2:$AQ$1002,COLUMN(V283)-4,0),VLOOKUP($A284,未改造信息!$A$2:$AQ$1002,COLUMN(V283)-4,0))</f>
        <v>20</v>
      </c>
      <c r="W284" s="442">
        <f>IF($H284="已改造",VLOOKUP($A284+1000,改造信息!$A$2:$AQ$1002,COLUMN(W283)-4,0),VLOOKUP($A284,未改造信息!$A$2:$AQ$1002,COLUMN(W283)-4,0))</f>
        <v>68</v>
      </c>
      <c r="X284" s="442">
        <f>IF($H284="已改造",VLOOKUP($A284+1000,改造信息!$A$2:$AQ$1002,COLUMN(X283)-4,0),VLOOKUP($A284,未改造信息!$A$2:$AQ$1002,COLUMN(X283)-4,0))</f>
        <v>91</v>
      </c>
      <c r="Y284" s="442">
        <f>IF($H284="已改造",VLOOKUP($A284+1000,改造信息!$A$2:$AQ$1002,COLUMN(Y283)-4,0),VLOOKUP($A284,未改造信息!$A$2:$AQ$1002,COLUMN(Y283)-4,0))</f>
        <v>17</v>
      </c>
      <c r="Z284" s="442">
        <f>IF($H284="已改造",VLOOKUP($A284+1000,改造信息!$A$2:$AQ$1002,COLUMN(Z283)-4,0),VLOOKUP($A284,未改造信息!$A$2:$AQ$1002,COLUMN(Z283)-4,0))</f>
        <v>32</v>
      </c>
      <c r="AA284" s="442" t="str">
        <f>IF($H284="已改造",VLOOKUP($A284+1000,改造信息!$A$2:$AQ$1002,COLUMN(AA283)-4,0),VLOOKUP($A284,未改造信息!$A$2:$AQ$1002,COLUMN(AA283)-4,0))</f>
        <v>中</v>
      </c>
      <c r="AB284" s="442" t="str">
        <f>IF($H284="已改造",VLOOKUP($A284+1000,改造信息!$A$2:$AQ$1002,COLUMN(AB283)-4,0),VLOOKUP($A284,未改造信息!$A$2:$AQ$1002,COLUMN(AB283)-4,0))</f>
        <v>[2,2,2]</v>
      </c>
      <c r="AC284" s="442">
        <f>IF($H284="已改造",VLOOKUP($A284+1000,改造信息!$A$2:$AQ$1002,COLUMN(AC283)-4,0),VLOOKUP($A284,未改造信息!$A$2:$AQ$1002,COLUMN(AC283)-4,0))</f>
        <v>6</v>
      </c>
      <c r="AD284" s="442">
        <f>IF($H284="已改造",VLOOKUP($A284+1000,改造信息!$A$2:$AQ$1002,COLUMN(AD283)-4,0),VLOOKUP($A284,未改造信息!$A$2:$AQ$1002,COLUMN(AD283)-4,0))</f>
        <v>3</v>
      </c>
      <c r="AE284" s="446" t="str">
        <f>IF($H284="已改造",VLOOKUP($A284+1000,改造信息!$A$2:$AQ$1002,COLUMN(AE283)-4,0),VLOOKUP($A284,未改造信息!$A$2:$AQ$1002,COLUMN(AE283)-4,0))</f>
        <v>G国三联150毫米炮</v>
      </c>
      <c r="AF284" s="445" t="s">
        <v>92</v>
      </c>
      <c r="AG284" s="445" t="s">
        <v>92</v>
      </c>
      <c r="AH284" s="442">
        <f>IF($H284="已改造",VLOOKUP($A284+1000,改造信息!$A$2:$AQ$1002,COLUMN(AH283)-6,0),VLOOKUP($A284,未改造信息!$A$2:$AQ$1002,COLUMN(AH283)-6,0))</f>
        <v>20</v>
      </c>
      <c r="AI284" s="442">
        <f>IF($H284="已改造",VLOOKUP($A284+1000,改造信息!$A$2:$AQ$1002,COLUMN(AI283)-6,0),VLOOKUP($A284,未改造信息!$A$2:$AQ$1002,COLUMN(AI283)-6,0))</f>
        <v>25</v>
      </c>
      <c r="AJ284" s="442">
        <f>IF($H284="已改造",VLOOKUP($A284+1000,改造信息!$A$2:$AQ$1002,COLUMN(AJ283)-6,0),VLOOKUP($A284,未改造信息!$A$2:$AQ$1002,COLUMN(AJ283)-6,0))</f>
        <v>0.8</v>
      </c>
      <c r="AK284" s="442">
        <f>IF($H284="已改造",VLOOKUP($A284+1000,改造信息!$A$2:$AQ$1002,COLUMN(AK283)-6,0),VLOOKUP($A284,未改造信息!$A$2:$AQ$1002,COLUMN(AK283)-6,0))</f>
        <v>1.65</v>
      </c>
      <c r="AL284" s="442">
        <f>IF($H284="已改造",VLOOKUP($A284+1000,改造信息!$A$2:$AQ$1002,COLUMN(AL283)-6,0),VLOOKUP($A284,未改造信息!$A$2:$AQ$1002,COLUMN(AL283)-6,0))</f>
        <v>0.5</v>
      </c>
      <c r="AM284" s="445" t="s">
        <v>92</v>
      </c>
      <c r="AN284" s="445" t="s">
        <v>92</v>
      </c>
      <c r="AO284" s="442">
        <f>IF($H284="已改造",VLOOKUP($A284+1000,改造信息!$A$2:$AQ$1002,COLUMN(AO283)-8,0),VLOOKUP($A284,未改造信息!$A$2:$AQ$1002,COLUMN(AO283)-8,0))</f>
        <v>10</v>
      </c>
      <c r="AP284" s="442">
        <f>IF($H284="已改造",VLOOKUP($A284+1000,改造信息!$A$2:$AQ$1002,COLUMN(AP283)-8,0),VLOOKUP($A284,未改造信息!$A$2:$AQ$1002,COLUMN(AP283)-8,0))</f>
        <v>16</v>
      </c>
      <c r="AQ284" s="442">
        <f>IF($H284="已改造",VLOOKUP($A284+1000,改造信息!$A$2:$AQ$1002,COLUMN(AQ283)-8,0),VLOOKUP($A284,未改造信息!$A$2:$AQ$1002,COLUMN(AQ283)-8,0))</f>
        <v>10</v>
      </c>
      <c r="AR284" s="442">
        <f>IF($H284="已改造",VLOOKUP($A284+1000,改造信息!$A$2:$AQ$1002,COLUMN(AR283)-8,0),VLOOKUP($A284,未改造信息!$A$2:$AQ$1002,COLUMN(AR283)-8,0))</f>
        <v>0</v>
      </c>
      <c r="AS284" s="442">
        <f>IF($H284="已改造",VLOOKUP($A284+1000,改造信息!$A$2:$AQ$1002,COLUMN(AS283)-8,0),VLOOKUP($A284,未改造信息!$A$2:$AQ$1002,COLUMN(AS283)-8,0))</f>
        <v>13</v>
      </c>
      <c r="AT284" s="442">
        <f>IF($H284="已改造",VLOOKUP($A284+1000,改造信息!$A$2:$AQ$1002,COLUMN(AT283)-8,0),VLOOKUP($A284,未改造信息!$A$2:$AQ$1002,COLUMN(AT283)-8,0))</f>
        <v>20</v>
      </c>
      <c r="AU284" s="442">
        <f>IF($H284="已改造",VLOOKUP($A284+1000,改造信息!$A$2:$AQ$1002,COLUMN(AU283)-8,0),VLOOKUP($A284,未改造信息!$A$2:$AQ$1002,COLUMN(AU283)-8,0))</f>
        <v>16</v>
      </c>
      <c r="AV284" s="442">
        <f>IF($H284="已改造",VLOOKUP($A284+1000,改造信息!$A$2:$AQ$1002,COLUMN(AV283)-8,0),VLOOKUP($A284,未改造信息!$A$2:$AQ$1002,COLUMN(AV283)-8,0))</f>
        <v>12</v>
      </c>
      <c r="AW284" s="445" t="s">
        <v>92</v>
      </c>
      <c r="AX284" s="445" t="s">
        <v>92</v>
      </c>
      <c r="AY284" s="442">
        <f>IF($H284="已改造",VLOOKUP($A284+1000,改造信息!$A$2:$AQ$1002,COLUMN(AY283)-10,0),VLOOKUP($A284,未改造信息!$A$2:$AQ$1002,COLUMN(AY283)-10,0))</f>
        <v>0</v>
      </c>
      <c r="AZ284" s="442">
        <f>IF($H284="已改造",VLOOKUP($A284+1000,改造信息!$A$2:$AQ$1002,COLUMN(AZ283)-10,0),VLOOKUP($A284,未改造信息!$A$2:$AQ$1002,COLUMN(AZ283)-10,0))</f>
        <v>0</v>
      </c>
      <c r="BA284" s="445" t="s">
        <v>92</v>
      </c>
      <c r="BB284" s="445" t="s">
        <v>92</v>
      </c>
      <c r="BC284" s="442" t="str">
        <f>IF($H284="尚未改造",VLOOKUP($A284,未改造信息!$A$2:$AQ$1002,COLUMN(BC283)-12,0),"0")</f>
        <v>0</v>
      </c>
      <c r="BD284" s="450">
        <f>VLOOKUP($A284,未改造信息!$A$2:$BA$1002,COLUMN(BD283)-12,0)</f>
        <v>0.0451388888888889</v>
      </c>
      <c r="BE284" s="442" t="s">
        <v>103</v>
      </c>
      <c r="BF284" s="445" t="s">
        <v>92</v>
      </c>
      <c r="BG284" s="445" t="s">
        <v>92</v>
      </c>
      <c r="BH284" s="442"/>
      <c r="BI284" s="450"/>
      <c r="BK284" s="442"/>
      <c r="BL284" s="450"/>
      <c r="BN284" s="442"/>
      <c r="BO284" s="450"/>
      <c r="BQ284" s="445" t="s">
        <v>92</v>
      </c>
      <c r="BR284" s="442"/>
      <c r="BS284" s="442"/>
      <c r="BT284" s="442"/>
      <c r="BU284" s="442"/>
      <c r="BV284" s="442"/>
    </row>
    <row r="285" spans="1:74">
      <c r="A285" s="442">
        <v>313</v>
      </c>
      <c r="B285" s="442" t="str">
        <f>IF($H285="已改造",VLOOKUP($A285+1000,改造信息!$A$2:$AQ$1002,COLUMN(B284),0),VLOOKUP($A285,未改造信息!$A$2:$AQ$1002,COLUMN(B284),0))</f>
        <v>E</v>
      </c>
      <c r="C285" s="442" t="str">
        <f>IF($H285="已改造",VLOOKUP($A285+1000,改造信息!$A$2:$AQ$1002,COLUMN(C284),0),VLOOKUP($A285,未改造信息!$A$2:$AQ$1002,COLUMN(C284),0))</f>
        <v>轻巡洋舰</v>
      </c>
      <c r="D285" s="442">
        <f>IF($H285="已改造",VLOOKUP($A285+1000,改造信息!$A$2:$AQ$1002,COLUMN(D284),0),VLOOKUP($A285,未改造信息!$A$2:$AQ$1002,COLUMN(D284),0))</f>
        <v>3</v>
      </c>
      <c r="E285" s="442" t="str">
        <f>IF($H285="已改造",VLOOKUP($A285+1000,改造信息!$A$2:$AQ$1002,COLUMN(E284),0),VLOOKUP($A285,未改造信息!$A$2:$AQ$1002,COLUMN(E284),0))</f>
        <v>阿贾克斯</v>
      </c>
      <c r="F285" s="442" t="str">
        <f>VLOOKUP(A285,未改造信息!$A$2:$F$1000,COLUMN(F284),0)</f>
        <v>未拥有</v>
      </c>
      <c r="H285" s="442" t="str">
        <f>IF(COUNTIF(改造信息!$A$2:$A$196,A285+1000),IF(VLOOKUP(A285+1000,改造信息!$A$2:$F$502,6,0)="已拥有","已改造","尚未改造"),"未开放改造")</f>
        <v>未开放改造</v>
      </c>
      <c r="I285" s="442" t="str">
        <f t="shared" si="4"/>
        <v>仅打捞可获取</v>
      </c>
      <c r="J285" s="445" t="s">
        <v>92</v>
      </c>
      <c r="K285" s="442" t="str">
        <f>IF($H285="已改造",VLOOKUP($A285+1000,改造信息!$A$2:$AQ$1002,COLUMN(K284)-4,0),VLOOKUP($A285,未改造信息!$A$2:$AQ$1002,COLUMN(K284)-4,0))</f>
        <v>护卫舰</v>
      </c>
      <c r="L285" s="442" t="str">
        <f>IF($H285="已改造",VLOOKUP($A285+1000,改造信息!$A$2:$AQ$1002,COLUMN(L284)-4,0),VLOOKUP($A285,未改造信息!$A$2:$AQ$1002,COLUMN(L284)-4,0))</f>
        <v>中型舰</v>
      </c>
      <c r="M285" s="442">
        <f>IF($H285="已改造",VLOOKUP($A285+1000,改造信息!$A$2:$AQ$1002,COLUMN(M284)-4,0),VLOOKUP($A285,未改造信息!$A$2:$AQ$1002,COLUMN(M284)-4,0))</f>
        <v>1</v>
      </c>
      <c r="N285" s="442">
        <f>IF($H285="已改造",VLOOKUP($A285+1000,改造信息!$A$2:$AQ$1002,COLUMN(N284)-4,0),VLOOKUP($A285,未改造信息!$A$2:$AQ$1002,COLUMN(N284)-4,0))</f>
        <v>2</v>
      </c>
      <c r="O285" s="442">
        <f>IF($H285="已改造",VLOOKUP($A285+1000,改造信息!$A$2:$AQ$1002,COLUMN(O284)-4,0),VLOOKUP($A285,未改造信息!$A$2:$AQ$1002,COLUMN(O284)-4,0))</f>
        <v>28</v>
      </c>
      <c r="P285" s="442">
        <f>IF($H285="已改造",VLOOKUP($A285+1000,改造信息!$A$2:$AQ$1002,COLUMN(P284)-4,0),VLOOKUP($A285,未改造信息!$A$2:$AQ$1002,COLUMN(P284)-4,0))</f>
        <v>0</v>
      </c>
      <c r="Q285" s="442">
        <f>IF($H285="已改造",VLOOKUP($A285+1000,改造信息!$A$2:$AQ$1002,COLUMN(Q284)-4,0),VLOOKUP($A285,未改造信息!$A$2:$AQ$1002,COLUMN(Q284)-4,0))</f>
        <v>45</v>
      </c>
      <c r="R285" s="442">
        <f>IF($H285="已改造",VLOOKUP($A285+1000,改造信息!$A$2:$AQ$1002,COLUMN(R284)-4,0),VLOOKUP($A285,未改造信息!$A$2:$AQ$1002,COLUMN(R284)-4,0))</f>
        <v>44</v>
      </c>
      <c r="S285" s="442">
        <f>IF($H285="已改造",VLOOKUP($A285+1000,改造信息!$A$2:$AQ$1002,COLUMN(S284)-4,0),VLOOKUP($A285,未改造信息!$A$2:$AQ$1002,COLUMN(S284)-4,0))</f>
        <v>53</v>
      </c>
      <c r="T285" s="442">
        <f>IF($H285="已改造",VLOOKUP($A285+1000,改造信息!$A$2:$AQ$1002,COLUMN(T284)-4,0),VLOOKUP($A285,未改造信息!$A$2:$AQ$1002,COLUMN(T284)-4,0))</f>
        <v>60</v>
      </c>
      <c r="U285" s="442">
        <f>IF($H285="已改造",VLOOKUP($A285+1000,改造信息!$A$2:$AQ$1002,COLUMN(U284)-4,0),VLOOKUP($A285,未改造信息!$A$2:$AQ$1002,COLUMN(U284)-4,0))</f>
        <v>72</v>
      </c>
      <c r="V285" s="442">
        <f>IF($H285="已改造",VLOOKUP($A285+1000,改造信息!$A$2:$AQ$1002,COLUMN(V284)-4,0),VLOOKUP($A285,未改造信息!$A$2:$AQ$1002,COLUMN(V284)-4,0))</f>
        <v>21</v>
      </c>
      <c r="W285" s="442">
        <f>IF($H285="已改造",VLOOKUP($A285+1000,改造信息!$A$2:$AQ$1002,COLUMN(W284)-4,0),VLOOKUP($A285,未改造信息!$A$2:$AQ$1002,COLUMN(W284)-4,0))</f>
        <v>68</v>
      </c>
      <c r="X285" s="442">
        <f>IF($H285="已改造",VLOOKUP($A285+1000,改造信息!$A$2:$AQ$1002,COLUMN(X284)-4,0),VLOOKUP($A285,未改造信息!$A$2:$AQ$1002,COLUMN(X284)-4,0))</f>
        <v>90</v>
      </c>
      <c r="Y285" s="442">
        <f>IF($H285="已改造",VLOOKUP($A285+1000,改造信息!$A$2:$AQ$1002,COLUMN(Y284)-4,0),VLOOKUP($A285,未改造信息!$A$2:$AQ$1002,COLUMN(Y284)-4,0))</f>
        <v>24</v>
      </c>
      <c r="Z285" s="442">
        <f>IF($H285="已改造",VLOOKUP($A285+1000,改造信息!$A$2:$AQ$1002,COLUMN(Z284)-4,0),VLOOKUP($A285,未改造信息!$A$2:$AQ$1002,COLUMN(Z284)-4,0))</f>
        <v>32.5</v>
      </c>
      <c r="AA285" s="442" t="str">
        <f>IF($H285="已改造",VLOOKUP($A285+1000,改造信息!$A$2:$AQ$1002,COLUMN(AA284)-4,0),VLOOKUP($A285,未改造信息!$A$2:$AQ$1002,COLUMN(AA284)-4,0))</f>
        <v>中</v>
      </c>
      <c r="AB285" s="442" t="str">
        <f>IF($H285="已改造",VLOOKUP($A285+1000,改造信息!$A$2:$AQ$1002,COLUMN(AB284)-4,0),VLOOKUP($A285,未改造信息!$A$2:$AQ$1002,COLUMN(AB284)-4,0))</f>
        <v>[2,2,2]</v>
      </c>
      <c r="AC285" s="442">
        <f>IF($H285="已改造",VLOOKUP($A285+1000,改造信息!$A$2:$AQ$1002,COLUMN(AC284)-4,0),VLOOKUP($A285,未改造信息!$A$2:$AQ$1002,COLUMN(AC284)-4,0))</f>
        <v>6</v>
      </c>
      <c r="AD285" s="442">
        <f>IF($H285="已改造",VLOOKUP($A285+1000,改造信息!$A$2:$AQ$1002,COLUMN(AD284)-4,0),VLOOKUP($A285,未改造信息!$A$2:$AQ$1002,COLUMN(AD284)-4,0))</f>
        <v>3</v>
      </c>
      <c r="AE285" s="446" t="str">
        <f>IF($H285="已改造",VLOOKUP($A285+1000,改造信息!$A$2:$AQ$1002,COLUMN(AE284)-4,0),VLOOKUP($A285,未改造信息!$A$2:$AQ$1002,COLUMN(AE284)-4,0))</f>
        <v>E国双联6英寸炮</v>
      </c>
      <c r="AF285" s="445" t="s">
        <v>92</v>
      </c>
      <c r="AG285" s="445" t="s">
        <v>92</v>
      </c>
      <c r="AH285" s="442">
        <f>IF($H285="已改造",VLOOKUP($A285+1000,改造信息!$A$2:$AQ$1002,COLUMN(AH284)-6,0),VLOOKUP($A285,未改造信息!$A$2:$AQ$1002,COLUMN(AH284)-6,0))</f>
        <v>25</v>
      </c>
      <c r="AI285" s="442">
        <f>IF($H285="已改造",VLOOKUP($A285+1000,改造信息!$A$2:$AQ$1002,COLUMN(AI284)-6,0),VLOOKUP($A285,未改造信息!$A$2:$AQ$1002,COLUMN(AI284)-6,0))</f>
        <v>30</v>
      </c>
      <c r="AJ285" s="442">
        <f>IF($H285="已改造",VLOOKUP($A285+1000,改造信息!$A$2:$AQ$1002,COLUMN(AJ284)-6,0),VLOOKUP($A285,未改造信息!$A$2:$AQ$1002,COLUMN(AJ284)-6,0))</f>
        <v>0.8</v>
      </c>
      <c r="AK285" s="442">
        <f>IF($H285="已改造",VLOOKUP($A285+1000,改造信息!$A$2:$AQ$1002,COLUMN(AK284)-6,0),VLOOKUP($A285,未改造信息!$A$2:$AQ$1002,COLUMN(AK284)-6,0))</f>
        <v>1.5</v>
      </c>
      <c r="AL285" s="442">
        <f>IF($H285="已改造",VLOOKUP($A285+1000,改造信息!$A$2:$AQ$1002,COLUMN(AL284)-6,0),VLOOKUP($A285,未改造信息!$A$2:$AQ$1002,COLUMN(AL284)-6,0))</f>
        <v>0.4</v>
      </c>
      <c r="AM285" s="445" t="s">
        <v>92</v>
      </c>
      <c r="AN285" s="445" t="s">
        <v>92</v>
      </c>
      <c r="AO285" s="442">
        <f>IF($H285="已改造",VLOOKUP($A285+1000,改造信息!$A$2:$AQ$1002,COLUMN(AO284)-8,0),VLOOKUP($A285,未改造信息!$A$2:$AQ$1002,COLUMN(AO284)-8,0))</f>
        <v>10</v>
      </c>
      <c r="AP285" s="442">
        <f>IF($H285="已改造",VLOOKUP($A285+1000,改造信息!$A$2:$AQ$1002,COLUMN(AP284)-8,0),VLOOKUP($A285,未改造信息!$A$2:$AQ$1002,COLUMN(AP284)-8,0))</f>
        <v>16</v>
      </c>
      <c r="AQ285" s="442">
        <f>IF($H285="已改造",VLOOKUP($A285+1000,改造信息!$A$2:$AQ$1002,COLUMN(AQ284)-8,0),VLOOKUP($A285,未改造信息!$A$2:$AQ$1002,COLUMN(AQ284)-8,0))</f>
        <v>10</v>
      </c>
      <c r="AR285" s="442">
        <f>IF($H285="已改造",VLOOKUP($A285+1000,改造信息!$A$2:$AQ$1002,COLUMN(AR284)-8,0),VLOOKUP($A285,未改造信息!$A$2:$AQ$1002,COLUMN(AR284)-8,0))</f>
        <v>0</v>
      </c>
      <c r="AS285" s="442">
        <f>IF($H285="已改造",VLOOKUP($A285+1000,改造信息!$A$2:$AQ$1002,COLUMN(AS284)-8,0),VLOOKUP($A285,未改造信息!$A$2:$AQ$1002,COLUMN(AS284)-8,0))</f>
        <v>13</v>
      </c>
      <c r="AT285" s="442">
        <f>IF($H285="已改造",VLOOKUP($A285+1000,改造信息!$A$2:$AQ$1002,COLUMN(AT284)-8,0),VLOOKUP($A285,未改造信息!$A$2:$AQ$1002,COLUMN(AT284)-8,0))</f>
        <v>13</v>
      </c>
      <c r="AU285" s="442">
        <f>IF($H285="已改造",VLOOKUP($A285+1000,改造信息!$A$2:$AQ$1002,COLUMN(AU284)-8,0),VLOOKUP($A285,未改造信息!$A$2:$AQ$1002,COLUMN(AU284)-8,0))</f>
        <v>12</v>
      </c>
      <c r="AV285" s="442">
        <f>IF($H285="已改造",VLOOKUP($A285+1000,改造信息!$A$2:$AQ$1002,COLUMN(AV284)-8,0),VLOOKUP($A285,未改造信息!$A$2:$AQ$1002,COLUMN(AV284)-8,0))</f>
        <v>15</v>
      </c>
      <c r="AW285" s="445" t="s">
        <v>92</v>
      </c>
      <c r="AX285" s="445" t="s">
        <v>92</v>
      </c>
      <c r="AY285" s="442">
        <f>IF($H285="已改造",VLOOKUP($A285+1000,改造信息!$A$2:$AQ$1002,COLUMN(AY284)-10,0),VLOOKUP($A285,未改造信息!$A$2:$AQ$1002,COLUMN(AY284)-10,0))</f>
        <v>0</v>
      </c>
      <c r="AZ285" s="442">
        <f>IF($H285="已改造",VLOOKUP($A285+1000,改造信息!$A$2:$AQ$1002,COLUMN(AZ284)-10,0),VLOOKUP($A285,未改造信息!$A$2:$AQ$1002,COLUMN(AZ284)-10,0))</f>
        <v>0</v>
      </c>
      <c r="BA285" s="445" t="s">
        <v>92</v>
      </c>
      <c r="BB285" s="445" t="s">
        <v>92</v>
      </c>
      <c r="BC285" s="442" t="str">
        <f>IF($H285="尚未改造",VLOOKUP($A285,未改造信息!$A$2:$AQ$1002,COLUMN(BC284)-12,0),"0")</f>
        <v>0</v>
      </c>
      <c r="BD285" s="442">
        <f>VLOOKUP($A285,未改造信息!$A$2:$BA$1002,COLUMN(BD284)-12,0)</f>
        <v>0</v>
      </c>
      <c r="BE285" s="442" t="s">
        <v>94</v>
      </c>
      <c r="BF285" s="445" t="s">
        <v>92</v>
      </c>
      <c r="BG285" s="445" t="s">
        <v>92</v>
      </c>
      <c r="BH285" s="442"/>
      <c r="BI285" s="442"/>
      <c r="BK285" s="442"/>
      <c r="BL285" s="442"/>
      <c r="BN285" s="442"/>
      <c r="BO285" s="442"/>
      <c r="BQ285" s="445" t="s">
        <v>92</v>
      </c>
      <c r="BR285" s="442"/>
      <c r="BS285" s="442"/>
      <c r="BT285" s="442"/>
      <c r="BU285" s="442"/>
      <c r="BV285" s="442"/>
    </row>
    <row r="286" spans="1:74">
      <c r="A286" s="442">
        <v>314</v>
      </c>
      <c r="B286" s="442" t="str">
        <f>IF($H286="已改造",VLOOKUP($A286+1000,改造信息!$A$2:$AQ$1002,COLUMN(B285),0),VLOOKUP($A286,未改造信息!$A$2:$AQ$1002,COLUMN(B285),0))</f>
        <v>Sv</v>
      </c>
      <c r="C286" s="442" t="str">
        <f>IF($H286="已改造",VLOOKUP($A286+1000,改造信息!$A$2:$AQ$1002,COLUMN(C285),0),VLOOKUP($A286,未改造信息!$A$2:$AQ$1002,COLUMN(C285),0))</f>
        <v>轻巡洋舰</v>
      </c>
      <c r="D286" s="442">
        <f>IF($H286="已改造",VLOOKUP($A286+1000,改造信息!$A$2:$AQ$1002,COLUMN(D285),0),VLOOKUP($A286,未改造信息!$A$2:$AQ$1002,COLUMN(D285),0))</f>
        <v>4</v>
      </c>
      <c r="E286" s="442" t="str">
        <f>IF($H286="已改造",VLOOKUP($A286+1000,改造信息!$A$2:$AQ$1002,COLUMN(E285),0),VLOOKUP($A286,未改造信息!$A$2:$AQ$1002,COLUMN(E285),0))</f>
        <v>哥特雄狮</v>
      </c>
      <c r="F286" s="442" t="str">
        <f>VLOOKUP(A286,未改造信息!$A$2:$F$1000,COLUMN(F285),0)</f>
        <v>未拥有</v>
      </c>
      <c r="H286" s="442" t="str">
        <f>IF(COUNTIF(改造信息!$A$2:$A$196,A286+1000),IF(VLOOKUP(A286+1000,改造信息!$A$2:$F$502,6,0)="已拥有","已改造","尚未改造"),"未开放改造")</f>
        <v>未开放改造</v>
      </c>
      <c r="I286" s="442" t="str">
        <f t="shared" si="4"/>
        <v>可建造</v>
      </c>
      <c r="J286" s="445" t="s">
        <v>92</v>
      </c>
      <c r="K286" s="442" t="str">
        <f>IF($H286="已改造",VLOOKUP($A286+1000,改造信息!$A$2:$AQ$1002,COLUMN(K285)-4,0),VLOOKUP($A286,未改造信息!$A$2:$AQ$1002,COLUMN(K285)-4,0))</f>
        <v>护卫舰</v>
      </c>
      <c r="L286" s="442" t="str">
        <f>IF($H286="已改造",VLOOKUP($A286+1000,改造信息!$A$2:$AQ$1002,COLUMN(L285)-4,0),VLOOKUP($A286,未改造信息!$A$2:$AQ$1002,COLUMN(L285)-4,0))</f>
        <v>中型舰</v>
      </c>
      <c r="M286" s="442">
        <f>IF($H286="已改造",VLOOKUP($A286+1000,改造信息!$A$2:$AQ$1002,COLUMN(M285)-4,0),VLOOKUP($A286,未改造信息!$A$2:$AQ$1002,COLUMN(M285)-4,0))</f>
        <v>1</v>
      </c>
      <c r="N286" s="442">
        <f>IF($H286="已改造",VLOOKUP($A286+1000,改造信息!$A$2:$AQ$1002,COLUMN(N285)-4,0),VLOOKUP($A286,未改造信息!$A$2:$AQ$1002,COLUMN(N285)-4,0))</f>
        <v>2</v>
      </c>
      <c r="O286" s="442">
        <f>IF($H286="已改造",VLOOKUP($A286+1000,改造信息!$A$2:$AQ$1002,COLUMN(O285)-4,0),VLOOKUP($A286,未改造信息!$A$2:$AQ$1002,COLUMN(O285)-4,0))</f>
        <v>29</v>
      </c>
      <c r="P286" s="442">
        <f>IF($H286="已改造",VLOOKUP($A286+1000,改造信息!$A$2:$AQ$1002,COLUMN(P285)-4,0),VLOOKUP($A286,未改造信息!$A$2:$AQ$1002,COLUMN(P285)-4,0))</f>
        <v>-1</v>
      </c>
      <c r="Q286" s="442">
        <f>IF($H286="已改造",VLOOKUP($A286+1000,改造信息!$A$2:$AQ$1002,COLUMN(Q285)-4,0),VLOOKUP($A286,未改造信息!$A$2:$AQ$1002,COLUMN(Q285)-4,0))</f>
        <v>44</v>
      </c>
      <c r="R286" s="442">
        <f>IF($H286="已改造",VLOOKUP($A286+1000,改造信息!$A$2:$AQ$1002,COLUMN(R285)-4,0),VLOOKUP($A286,未改造信息!$A$2:$AQ$1002,COLUMN(R285)-4,0))</f>
        <v>45</v>
      </c>
      <c r="S286" s="442">
        <f>IF($H286="已改造",VLOOKUP($A286+1000,改造信息!$A$2:$AQ$1002,COLUMN(S285)-4,0),VLOOKUP($A286,未改造信息!$A$2:$AQ$1002,COLUMN(S285)-4,0))</f>
        <v>52</v>
      </c>
      <c r="T286" s="442">
        <f>IF($H286="已改造",VLOOKUP($A286+1000,改造信息!$A$2:$AQ$1002,COLUMN(T285)-4,0),VLOOKUP($A286,未改造信息!$A$2:$AQ$1002,COLUMN(T285)-4,0))</f>
        <v>80</v>
      </c>
      <c r="U286" s="442">
        <f>IF($H286="已改造",VLOOKUP($A286+1000,改造信息!$A$2:$AQ$1002,COLUMN(U285)-4,0),VLOOKUP($A286,未改造信息!$A$2:$AQ$1002,COLUMN(U285)-4,0))</f>
        <v>68</v>
      </c>
      <c r="V286" s="442">
        <f>IF($H286="已改造",VLOOKUP($A286+1000,改造信息!$A$2:$AQ$1002,COLUMN(V285)-4,0),VLOOKUP($A286,未改造信息!$A$2:$AQ$1002,COLUMN(V285)-4,0))</f>
        <v>21</v>
      </c>
      <c r="W286" s="442">
        <f>IF($H286="已改造",VLOOKUP($A286+1000,改造信息!$A$2:$AQ$1002,COLUMN(W285)-4,0),VLOOKUP($A286,未改造信息!$A$2:$AQ$1002,COLUMN(W285)-4,0))</f>
        <v>73</v>
      </c>
      <c r="X286" s="442">
        <f>IF($H286="已改造",VLOOKUP($A286+1000,改造信息!$A$2:$AQ$1002,COLUMN(X285)-4,0),VLOOKUP($A286,未改造信息!$A$2:$AQ$1002,COLUMN(X285)-4,0))</f>
        <v>91</v>
      </c>
      <c r="Y286" s="442">
        <f>IF($H286="已改造",VLOOKUP($A286+1000,改造信息!$A$2:$AQ$1002,COLUMN(Y285)-4,0),VLOOKUP($A286,未改造信息!$A$2:$AQ$1002,COLUMN(Y285)-4,0))</f>
        <v>15</v>
      </c>
      <c r="Z286" s="442">
        <f>IF($H286="已改造",VLOOKUP($A286+1000,改造信息!$A$2:$AQ$1002,COLUMN(Z285)-4,0),VLOOKUP($A286,未改造信息!$A$2:$AQ$1002,COLUMN(Z285)-4,0))</f>
        <v>33</v>
      </c>
      <c r="AA286" s="442" t="str">
        <f>IF($H286="已改造",VLOOKUP($A286+1000,改造信息!$A$2:$AQ$1002,COLUMN(AA285)-4,0),VLOOKUP($A286,未改造信息!$A$2:$AQ$1002,COLUMN(AA285)-4,0))</f>
        <v>中</v>
      </c>
      <c r="AB286" s="442">
        <f>IF($H286="已改造",VLOOKUP($A286+1000,改造信息!$A$2:$AQ$1002,COLUMN(AB285)-4,0),VLOOKUP($A286,未改造信息!$A$2:$AQ$1002,COLUMN(AB285)-4,0))</f>
        <v>0</v>
      </c>
      <c r="AC286" s="442">
        <f>IF($H286="已改造",VLOOKUP($A286+1000,改造信息!$A$2:$AQ$1002,COLUMN(AC285)-4,0),VLOOKUP($A286,未改造信息!$A$2:$AQ$1002,COLUMN(AC285)-4,0))</f>
        <v>0</v>
      </c>
      <c r="AD286" s="442">
        <f>IF($H286="已改造",VLOOKUP($A286+1000,改造信息!$A$2:$AQ$1002,COLUMN(AD285)-4,0),VLOOKUP($A286,未改造信息!$A$2:$AQ$1002,COLUMN(AD285)-4,0))</f>
        <v>3</v>
      </c>
      <c r="AE286" s="446" t="str">
        <f>IF($H286="已改造",VLOOKUP($A286+1000,改造信息!$A$2:$AQ$1002,COLUMN(AE285)-4,0),VLOOKUP($A286,未改造信息!$A$2:$AQ$1002,COLUMN(AE285)-4,0))</f>
        <v>R国三联152毫米炮</v>
      </c>
      <c r="AF286" s="445" t="s">
        <v>92</v>
      </c>
      <c r="AG286" s="445" t="s">
        <v>92</v>
      </c>
      <c r="AH286" s="442">
        <f>IF($H286="已改造",VLOOKUP($A286+1000,改造信息!$A$2:$AQ$1002,COLUMN(AH285)-6,0),VLOOKUP($A286,未改造信息!$A$2:$AQ$1002,COLUMN(AH285)-6,0))</f>
        <v>25</v>
      </c>
      <c r="AI286" s="442">
        <f>IF($H286="已改造",VLOOKUP($A286+1000,改造信息!$A$2:$AQ$1002,COLUMN(AI285)-6,0),VLOOKUP($A286,未改造信息!$A$2:$AQ$1002,COLUMN(AI285)-6,0))</f>
        <v>30</v>
      </c>
      <c r="AJ286" s="442">
        <f>IF($H286="已改造",VLOOKUP($A286+1000,改造信息!$A$2:$AQ$1002,COLUMN(AJ285)-6,0),VLOOKUP($A286,未改造信息!$A$2:$AQ$1002,COLUMN(AJ285)-6,0))</f>
        <v>0.8</v>
      </c>
      <c r="AK286" s="442">
        <f>IF($H286="已改造",VLOOKUP($A286+1000,改造信息!$A$2:$AQ$1002,COLUMN(AK285)-6,0),VLOOKUP($A286,未改造信息!$A$2:$AQ$1002,COLUMN(AK285)-6,0))</f>
        <v>1.5</v>
      </c>
      <c r="AL286" s="442">
        <f>IF($H286="已改造",VLOOKUP($A286+1000,改造信息!$A$2:$AQ$1002,COLUMN(AL285)-6,0),VLOOKUP($A286,未改造信息!$A$2:$AQ$1002,COLUMN(AL285)-6,0))</f>
        <v>0.4</v>
      </c>
      <c r="AM286" s="445" t="s">
        <v>92</v>
      </c>
      <c r="AN286" s="445" t="s">
        <v>92</v>
      </c>
      <c r="AO286" s="442">
        <f>IF($H286="已改造",VLOOKUP($A286+1000,改造信息!$A$2:$AQ$1002,COLUMN(AO285)-8,0),VLOOKUP($A286,未改造信息!$A$2:$AQ$1002,COLUMN(AO285)-8,0))</f>
        <v>10</v>
      </c>
      <c r="AP286" s="442">
        <f>IF($H286="已改造",VLOOKUP($A286+1000,改造信息!$A$2:$AQ$1002,COLUMN(AP285)-8,0),VLOOKUP($A286,未改造信息!$A$2:$AQ$1002,COLUMN(AP285)-8,0))</f>
        <v>16</v>
      </c>
      <c r="AQ286" s="442">
        <f>IF($H286="已改造",VLOOKUP($A286+1000,改造信息!$A$2:$AQ$1002,COLUMN(AQ285)-8,0),VLOOKUP($A286,未改造信息!$A$2:$AQ$1002,COLUMN(AQ285)-8,0))</f>
        <v>10</v>
      </c>
      <c r="AR286" s="442">
        <f>IF($H286="已改造",VLOOKUP($A286+1000,改造信息!$A$2:$AQ$1002,COLUMN(AR285)-8,0),VLOOKUP($A286,未改造信息!$A$2:$AQ$1002,COLUMN(AR285)-8,0))</f>
        <v>0</v>
      </c>
      <c r="AS286" s="442">
        <f>IF($H286="已改造",VLOOKUP($A286+1000,改造信息!$A$2:$AQ$1002,COLUMN(AS285)-8,0),VLOOKUP($A286,未改造信息!$A$2:$AQ$1002,COLUMN(AS285)-8,0))</f>
        <v>10</v>
      </c>
      <c r="AT286" s="442">
        <f>IF($H286="已改造",VLOOKUP($A286+1000,改造信息!$A$2:$AQ$1002,COLUMN(AT285)-8,0),VLOOKUP($A286,未改造信息!$A$2:$AQ$1002,COLUMN(AT285)-8,0))</f>
        <v>12</v>
      </c>
      <c r="AU286" s="442">
        <f>IF($H286="已改造",VLOOKUP($A286+1000,改造信息!$A$2:$AQ$1002,COLUMN(AU285)-8,0),VLOOKUP($A286,未改造信息!$A$2:$AQ$1002,COLUMN(AU285)-8,0))</f>
        <v>13</v>
      </c>
      <c r="AV286" s="442">
        <f>IF($H286="已改造",VLOOKUP($A286+1000,改造信息!$A$2:$AQ$1002,COLUMN(AV285)-8,0),VLOOKUP($A286,未改造信息!$A$2:$AQ$1002,COLUMN(AV285)-8,0))</f>
        <v>39</v>
      </c>
      <c r="AW286" s="445" t="s">
        <v>92</v>
      </c>
      <c r="AX286" s="445" t="s">
        <v>92</v>
      </c>
      <c r="AY286" s="442">
        <f>IF($H286="已改造",VLOOKUP($A286+1000,改造信息!$A$2:$AQ$1002,COLUMN(AY285)-10,0),VLOOKUP($A286,未改造信息!$A$2:$AQ$1002,COLUMN(AY285)-10,0))</f>
        <v>0</v>
      </c>
      <c r="AZ286" s="442">
        <f>IF($H286="已改造",VLOOKUP($A286+1000,改造信息!$A$2:$AQ$1002,COLUMN(AZ285)-10,0),VLOOKUP($A286,未改造信息!$A$2:$AQ$1002,COLUMN(AZ285)-10,0))</f>
        <v>0</v>
      </c>
      <c r="BA286" s="445" t="s">
        <v>92</v>
      </c>
      <c r="BB286" s="445" t="s">
        <v>92</v>
      </c>
      <c r="BC286" s="442" t="str">
        <f>IF($H286="尚未改造",VLOOKUP($A286,未改造信息!$A$2:$AQ$1002,COLUMN(BC285)-12,0),"0")</f>
        <v>0</v>
      </c>
      <c r="BD286" s="450">
        <f>VLOOKUP($A286,未改造信息!$A$2:$BA$1002,COLUMN(BD285)-12,0)</f>
        <v>0.0520833333333333</v>
      </c>
      <c r="BE286" s="442" t="s">
        <v>103</v>
      </c>
      <c r="BF286" s="445" t="s">
        <v>92</v>
      </c>
      <c r="BG286" s="445" t="s">
        <v>92</v>
      </c>
      <c r="BH286" s="442"/>
      <c r="BI286" s="450"/>
      <c r="BK286" s="442"/>
      <c r="BL286" s="450"/>
      <c r="BN286" s="442"/>
      <c r="BO286" s="450"/>
      <c r="BQ286" s="445" t="s">
        <v>92</v>
      </c>
      <c r="BR286" s="442"/>
      <c r="BS286" s="442"/>
      <c r="BT286" s="442"/>
      <c r="BU286" s="442"/>
      <c r="BV286" s="442"/>
    </row>
    <row r="287" spans="1:74">
      <c r="A287" s="442">
        <v>315</v>
      </c>
      <c r="B287" s="442" t="str">
        <f>IF($H287="已改造",VLOOKUP($A287+1000,改造信息!$A$2:$AQ$1002,COLUMN(B286),0),VLOOKUP($A287,未改造信息!$A$2:$AQ$1002,COLUMN(B286),0))</f>
        <v>J</v>
      </c>
      <c r="C287" s="442" t="str">
        <f>IF($H287="已改造",VLOOKUP($A287+1000,改造信息!$A$2:$AQ$1002,COLUMN(C286),0),VLOOKUP($A287,未改造信息!$A$2:$AQ$1002,COLUMN(C286),0))</f>
        <v>驱逐舰</v>
      </c>
      <c r="D287" s="442">
        <f>IF($H287="已改造",VLOOKUP($A287+1000,改造信息!$A$2:$AQ$1002,COLUMN(D286),0),VLOOKUP($A287,未改造信息!$A$2:$AQ$1002,COLUMN(D286),0))</f>
        <v>2</v>
      </c>
      <c r="E287" s="442" t="str">
        <f>IF($H287="已改造",VLOOKUP($A287+1000,改造信息!$A$2:$AQ$1002,COLUMN(E286),0),VLOOKUP($A287,未改造信息!$A$2:$AQ$1002,COLUMN(E286),0))</f>
        <v>宵月</v>
      </c>
      <c r="F287" s="442" t="str">
        <f>VLOOKUP(A287,未改造信息!$A$2:$F$1000,COLUMN(F286),0)</f>
        <v>未拥有</v>
      </c>
      <c r="H287" s="442" t="str">
        <f>IF(COUNTIF(改造信息!$A$2:$A$196,A287+1000),IF(VLOOKUP(A287+1000,改造信息!$A$2:$F$502,6,0)="已拥有","已改造","尚未改造"),"未开放改造")</f>
        <v>未开放改造</v>
      </c>
      <c r="I287" s="442" t="str">
        <f t="shared" si="4"/>
        <v>仅打捞可获取</v>
      </c>
      <c r="J287" s="445" t="s">
        <v>92</v>
      </c>
      <c r="K287" s="442" t="str">
        <f>IF($H287="已改造",VLOOKUP($A287+1000,改造信息!$A$2:$AQ$1002,COLUMN(K286)-4,0),VLOOKUP($A287,未改造信息!$A$2:$AQ$1002,COLUMN(K286)-4,0))</f>
        <v>护卫舰</v>
      </c>
      <c r="L287" s="442" t="str">
        <f>IF($H287="已改造",VLOOKUP($A287+1000,改造信息!$A$2:$AQ$1002,COLUMN(L286)-4,0),VLOOKUP($A287,未改造信息!$A$2:$AQ$1002,COLUMN(L286)-4,0))</f>
        <v>小型舰</v>
      </c>
      <c r="M287" s="442">
        <f>IF($H287="已改造",VLOOKUP($A287+1000,改造信息!$A$2:$AQ$1002,COLUMN(M286)-4,0),VLOOKUP($A287,未改造信息!$A$2:$AQ$1002,COLUMN(M286)-4,0))</f>
        <v>1</v>
      </c>
      <c r="N287" s="442">
        <f>IF($H287="已改造",VLOOKUP($A287+1000,改造信息!$A$2:$AQ$1002,COLUMN(N286)-4,0),VLOOKUP($A287,未改造信息!$A$2:$AQ$1002,COLUMN(N286)-4,0))</f>
        <v>2</v>
      </c>
      <c r="O287" s="442">
        <f>IF($H287="已改造",VLOOKUP($A287+1000,改造信息!$A$2:$AQ$1002,COLUMN(O286)-4,0),VLOOKUP($A287,未改造信息!$A$2:$AQ$1002,COLUMN(O286)-4,0))</f>
        <v>19</v>
      </c>
      <c r="P287" s="442">
        <f>IF($H287="已改造",VLOOKUP($A287+1000,改造信息!$A$2:$AQ$1002,COLUMN(P286)-4,0),VLOOKUP($A287,未改造信息!$A$2:$AQ$1002,COLUMN(P286)-4,0))</f>
        <v>1</v>
      </c>
      <c r="Q287" s="442">
        <f>IF($H287="已改造",VLOOKUP($A287+1000,改造信息!$A$2:$AQ$1002,COLUMN(Q286)-4,0),VLOOKUP($A287,未改造信息!$A$2:$AQ$1002,COLUMN(Q286)-4,0))</f>
        <v>33</v>
      </c>
      <c r="R287" s="442">
        <f>IF($H287="已改造",VLOOKUP($A287+1000,改造信息!$A$2:$AQ$1002,COLUMN(R286)-4,0),VLOOKUP($A287,未改造信息!$A$2:$AQ$1002,COLUMN(R286)-4,0))</f>
        <v>22</v>
      </c>
      <c r="S287" s="442">
        <f>IF($H287="已改造",VLOOKUP($A287+1000,改造信息!$A$2:$AQ$1002,COLUMN(S286)-4,0),VLOOKUP($A287,未改造信息!$A$2:$AQ$1002,COLUMN(S286)-4,0))</f>
        <v>68</v>
      </c>
      <c r="T287" s="442">
        <f>IF($H287="已改造",VLOOKUP($A287+1000,改造信息!$A$2:$AQ$1002,COLUMN(T286)-4,0),VLOOKUP($A287,未改造信息!$A$2:$AQ$1002,COLUMN(T286)-4,0))</f>
        <v>58</v>
      </c>
      <c r="U287" s="442">
        <f>IF($H287="已改造",VLOOKUP($A287+1000,改造信息!$A$2:$AQ$1002,COLUMN(U286)-4,0),VLOOKUP($A287,未改造信息!$A$2:$AQ$1002,COLUMN(U286)-4,0))</f>
        <v>56</v>
      </c>
      <c r="V287" s="442">
        <f>IF($H287="已改造",VLOOKUP($A287+1000,改造信息!$A$2:$AQ$1002,COLUMN(V286)-4,0),VLOOKUP($A287,未改造信息!$A$2:$AQ$1002,COLUMN(V286)-4,0))</f>
        <v>18</v>
      </c>
      <c r="W287" s="442">
        <f>IF($H287="已改造",VLOOKUP($A287+1000,改造信息!$A$2:$AQ$1002,COLUMN(W286)-4,0),VLOOKUP($A287,未改造信息!$A$2:$AQ$1002,COLUMN(W286)-4,0))</f>
        <v>80</v>
      </c>
      <c r="X287" s="442">
        <f>IF($H287="已改造",VLOOKUP($A287+1000,改造信息!$A$2:$AQ$1002,COLUMN(X286)-4,0),VLOOKUP($A287,未改造信息!$A$2:$AQ$1002,COLUMN(X286)-4,0))</f>
        <v>87</v>
      </c>
      <c r="Y287" s="442">
        <f>IF($H287="已改造",VLOOKUP($A287+1000,改造信息!$A$2:$AQ$1002,COLUMN(Y286)-4,0),VLOOKUP($A287,未改造信息!$A$2:$AQ$1002,COLUMN(Y286)-4,0))</f>
        <v>17</v>
      </c>
      <c r="Z287" s="442">
        <f>IF($H287="已改造",VLOOKUP($A287+1000,改造信息!$A$2:$AQ$1002,COLUMN(Z286)-4,0),VLOOKUP($A287,未改造信息!$A$2:$AQ$1002,COLUMN(Z286)-4,0))</f>
        <v>33</v>
      </c>
      <c r="AA287" s="442" t="str">
        <f>IF($H287="已改造",VLOOKUP($A287+1000,改造信息!$A$2:$AQ$1002,COLUMN(AA286)-4,0),VLOOKUP($A287,未改造信息!$A$2:$AQ$1002,COLUMN(AA286)-4,0))</f>
        <v>短</v>
      </c>
      <c r="AB287" s="442">
        <f>IF($H287="已改造",VLOOKUP($A287+1000,改造信息!$A$2:$AQ$1002,COLUMN(AB286)-4,0),VLOOKUP($A287,未改造信息!$A$2:$AQ$1002,COLUMN(AB286)-4,0))</f>
        <v>0</v>
      </c>
      <c r="AC287" s="442">
        <f>IF($H287="已改造",VLOOKUP($A287+1000,改造信息!$A$2:$AQ$1002,COLUMN(AC286)-4,0),VLOOKUP($A287,未改造信息!$A$2:$AQ$1002,COLUMN(AC286)-4,0))</f>
        <v>0</v>
      </c>
      <c r="AD287" s="442">
        <f>IF($H287="已改造",VLOOKUP($A287+1000,改造信息!$A$2:$AQ$1002,COLUMN(AD286)-4,0),VLOOKUP($A287,未改造信息!$A$2:$AQ$1002,COLUMN(AD286)-4,0))</f>
        <v>2</v>
      </c>
      <c r="AE287" s="446" t="str">
        <f>IF($H287="已改造",VLOOKUP($A287+1000,改造信息!$A$2:$AQ$1002,COLUMN(AE286)-4,0),VLOOKUP($A287,未改造信息!$A$2:$AQ$1002,COLUMN(AE286)-4,0))</f>
        <v>J国10厘米连装炮</v>
      </c>
      <c r="AF287" s="445" t="s">
        <v>92</v>
      </c>
      <c r="AG287" s="445" t="s">
        <v>92</v>
      </c>
      <c r="AH287" s="442">
        <f>IF($H287="已改造",VLOOKUP($A287+1000,改造信息!$A$2:$AQ$1002,COLUMN(AH286)-6,0),VLOOKUP($A287,未改造信息!$A$2:$AQ$1002,COLUMN(AH286)-6,0))</f>
        <v>15</v>
      </c>
      <c r="AI287" s="442">
        <f>IF($H287="已改造",VLOOKUP($A287+1000,改造信息!$A$2:$AQ$1002,COLUMN(AI286)-6,0),VLOOKUP($A287,未改造信息!$A$2:$AQ$1002,COLUMN(AI286)-6,0))</f>
        <v>20</v>
      </c>
      <c r="AJ287" s="442">
        <f>IF($H287="已改造",VLOOKUP($A287+1000,改造信息!$A$2:$AQ$1002,COLUMN(AJ286)-6,0),VLOOKUP($A287,未改造信息!$A$2:$AQ$1002,COLUMN(AJ286)-6,0))</f>
        <v>0.48</v>
      </c>
      <c r="AK287" s="442">
        <f>IF($H287="已改造",VLOOKUP($A287+1000,改造信息!$A$2:$AQ$1002,COLUMN(AK286)-6,0),VLOOKUP($A287,未改造信息!$A$2:$AQ$1002,COLUMN(AK286)-6,0))</f>
        <v>0.9</v>
      </c>
      <c r="AL287" s="442">
        <f>IF($H287="已改造",VLOOKUP($A287+1000,改造信息!$A$2:$AQ$1002,COLUMN(AL286)-6,0),VLOOKUP($A287,未改造信息!$A$2:$AQ$1002,COLUMN(AL286)-6,0))</f>
        <v>0.5</v>
      </c>
      <c r="AM287" s="445" t="s">
        <v>92</v>
      </c>
      <c r="AN287" s="445" t="s">
        <v>92</v>
      </c>
      <c r="AO287" s="442">
        <f>IF($H287="已改造",VLOOKUP($A287+1000,改造信息!$A$2:$AQ$1002,COLUMN(AO286)-8,0),VLOOKUP($A287,未改造信息!$A$2:$AQ$1002,COLUMN(AO286)-8,0))</f>
        <v>2</v>
      </c>
      <c r="AP287" s="442">
        <f>IF($H287="已改造",VLOOKUP($A287+1000,改造信息!$A$2:$AQ$1002,COLUMN(AP286)-8,0),VLOOKUP($A287,未改造信息!$A$2:$AQ$1002,COLUMN(AP286)-8,0))</f>
        <v>4</v>
      </c>
      <c r="AQ287" s="442">
        <f>IF($H287="已改造",VLOOKUP($A287+1000,改造信息!$A$2:$AQ$1002,COLUMN(AQ286)-8,0),VLOOKUP($A287,未改造信息!$A$2:$AQ$1002,COLUMN(AQ286)-8,0))</f>
        <v>3</v>
      </c>
      <c r="AR287" s="442">
        <f>IF($H287="已改造",VLOOKUP($A287+1000,改造信息!$A$2:$AQ$1002,COLUMN(AR286)-8,0),VLOOKUP($A287,未改造信息!$A$2:$AQ$1002,COLUMN(AR286)-8,0))</f>
        <v>0</v>
      </c>
      <c r="AS287" s="442">
        <f>IF($H287="已改造",VLOOKUP($A287+1000,改造信息!$A$2:$AQ$1002,COLUMN(AS286)-8,0),VLOOKUP($A287,未改造信息!$A$2:$AQ$1002,COLUMN(AS286)-8,0))</f>
        <v>0</v>
      </c>
      <c r="AT287" s="442">
        <f>IF($H287="已改造",VLOOKUP($A287+1000,改造信息!$A$2:$AQ$1002,COLUMN(AT286)-8,0),VLOOKUP($A287,未改造信息!$A$2:$AQ$1002,COLUMN(AT286)-8,0))</f>
        <v>21</v>
      </c>
      <c r="AU287" s="442">
        <f>IF($H287="已改造",VLOOKUP($A287+1000,改造信息!$A$2:$AQ$1002,COLUMN(AU286)-8,0),VLOOKUP($A287,未改造信息!$A$2:$AQ$1002,COLUMN(AU286)-8,0))</f>
        <v>7</v>
      </c>
      <c r="AV287" s="442">
        <f>IF($H287="已改造",VLOOKUP($A287+1000,改造信息!$A$2:$AQ$1002,COLUMN(AV286)-8,0),VLOOKUP($A287,未改造信息!$A$2:$AQ$1002,COLUMN(AV286)-8,0))</f>
        <v>0</v>
      </c>
      <c r="AW287" s="445" t="s">
        <v>92</v>
      </c>
      <c r="AX287" s="445" t="s">
        <v>92</v>
      </c>
      <c r="AY287" s="442">
        <f>IF($H287="已改造",VLOOKUP($A287+1000,改造信息!$A$2:$AQ$1002,COLUMN(AY286)-10,0),VLOOKUP($A287,未改造信息!$A$2:$AQ$1002,COLUMN(AY286)-10,0))</f>
        <v>0</v>
      </c>
      <c r="AZ287" s="442">
        <f>IF($H287="已改造",VLOOKUP($A287+1000,改造信息!$A$2:$AQ$1002,COLUMN(AZ286)-10,0),VLOOKUP($A287,未改造信息!$A$2:$AQ$1002,COLUMN(AZ286)-10,0))</f>
        <v>0</v>
      </c>
      <c r="BA287" s="445" t="s">
        <v>92</v>
      </c>
      <c r="BB287" s="445" t="s">
        <v>92</v>
      </c>
      <c r="BC287" s="442" t="str">
        <f>IF($H287="尚未改造",VLOOKUP($A287,未改造信息!$A$2:$AQ$1002,COLUMN(BC286)-12,0),"0")</f>
        <v>0</v>
      </c>
      <c r="BD287" s="442">
        <f>VLOOKUP($A287,未改造信息!$A$2:$BA$1002,COLUMN(BD286)-12,0)</f>
        <v>0</v>
      </c>
      <c r="BE287" s="442" t="s">
        <v>94</v>
      </c>
      <c r="BF287" s="445" t="s">
        <v>92</v>
      </c>
      <c r="BG287" s="445" t="s">
        <v>92</v>
      </c>
      <c r="BH287" s="442"/>
      <c r="BI287" s="442"/>
      <c r="BK287" s="442"/>
      <c r="BL287" s="442"/>
      <c r="BN287" s="442"/>
      <c r="BO287" s="442"/>
      <c r="BQ287" s="445" t="s">
        <v>92</v>
      </c>
      <c r="BR287" s="442"/>
      <c r="BS287" s="442"/>
      <c r="BT287" s="442"/>
      <c r="BU287" s="442"/>
      <c r="BV287" s="442"/>
    </row>
    <row r="288" spans="1:74">
      <c r="A288" s="442">
        <v>316</v>
      </c>
      <c r="B288" s="442" t="str">
        <f>IF($H288="已改造",VLOOKUP($A288+1000,改造信息!$A$2:$AQ$1002,COLUMN(B287),0),VLOOKUP($A288,未改造信息!$A$2:$AQ$1002,COLUMN(B287),0))</f>
        <v>S</v>
      </c>
      <c r="C288" s="442" t="str">
        <f>IF($H288="已改造",VLOOKUP($A288+1000,改造信息!$A$2:$AQ$1002,COLUMN(C287),0),VLOOKUP($A288,未改造信息!$A$2:$AQ$1002,COLUMN(C287),0))</f>
        <v>驱逐舰</v>
      </c>
      <c r="D288" s="442">
        <f>IF($H288="已改造",VLOOKUP($A288+1000,改造信息!$A$2:$AQ$1002,COLUMN(D287),0),VLOOKUP($A288,未改造信息!$A$2:$AQ$1002,COLUMN(D287),0))</f>
        <v>4</v>
      </c>
      <c r="E288" s="442" t="str">
        <f>IF($H288="已改造",VLOOKUP($A288+1000,改造信息!$A$2:$AQ$1002,COLUMN(E287),0),VLOOKUP($A288,未改造信息!$A$2:$AQ$1002,COLUMN(E287),0))</f>
        <v>明斯克</v>
      </c>
      <c r="F288" s="442" t="str">
        <f>VLOOKUP(A288,未改造信息!$A$2:$F$1000,COLUMN(F287),0)</f>
        <v>未拥有</v>
      </c>
      <c r="H288" s="442" t="str">
        <f>IF(COUNTIF(改造信息!$A$2:$A$196,A288+1000),IF(VLOOKUP(A288+1000,改造信息!$A$2:$F$502,6,0)="已拥有","已改造","尚未改造"),"未开放改造")</f>
        <v>尚未改造</v>
      </c>
      <c r="I288" s="442" t="str">
        <f t="shared" si="4"/>
        <v>可建造</v>
      </c>
      <c r="J288" s="445" t="s">
        <v>92</v>
      </c>
      <c r="K288" s="442" t="str">
        <f>IF($H288="已改造",VLOOKUP($A288+1000,改造信息!$A$2:$AQ$1002,COLUMN(K287)-4,0),VLOOKUP($A288,未改造信息!$A$2:$AQ$1002,COLUMN(K287)-4,0))</f>
        <v>护卫舰</v>
      </c>
      <c r="L288" s="442" t="str">
        <f>IF($H288="已改造",VLOOKUP($A288+1000,改造信息!$A$2:$AQ$1002,COLUMN(L287)-4,0),VLOOKUP($A288,未改造信息!$A$2:$AQ$1002,COLUMN(L287)-4,0))</f>
        <v>小型舰</v>
      </c>
      <c r="M288" s="442">
        <f>IF($H288="已改造",VLOOKUP($A288+1000,改造信息!$A$2:$AQ$1002,COLUMN(M287)-4,0),VLOOKUP($A288,未改造信息!$A$2:$AQ$1002,COLUMN(M287)-4,0))</f>
        <v>1</v>
      </c>
      <c r="N288" s="442">
        <f>IF($H288="已改造",VLOOKUP($A288+1000,改造信息!$A$2:$AQ$1002,COLUMN(N287)-4,0),VLOOKUP($A288,未改造信息!$A$2:$AQ$1002,COLUMN(N287)-4,0))</f>
        <v>2</v>
      </c>
      <c r="O288" s="442">
        <f>IF($H288="已改造",VLOOKUP($A288+1000,改造信息!$A$2:$AQ$1002,COLUMN(O287)-4,0),VLOOKUP($A288,未改造信息!$A$2:$AQ$1002,COLUMN(O287)-4,0))</f>
        <v>20</v>
      </c>
      <c r="P288" s="442">
        <f>IF($H288="已改造",VLOOKUP($A288+1000,改造信息!$A$2:$AQ$1002,COLUMN(P287)-4,0),VLOOKUP($A288,未改造信息!$A$2:$AQ$1002,COLUMN(P287)-4,0))</f>
        <v>0</v>
      </c>
      <c r="Q288" s="442">
        <f>IF($H288="已改造",VLOOKUP($A288+1000,改造信息!$A$2:$AQ$1002,COLUMN(Q287)-4,0),VLOOKUP($A288,未改造信息!$A$2:$AQ$1002,COLUMN(Q287)-4,0))</f>
        <v>32</v>
      </c>
      <c r="R288" s="442">
        <f>IF($H288="已改造",VLOOKUP($A288+1000,改造信息!$A$2:$AQ$1002,COLUMN(R287)-4,0),VLOOKUP($A288,未改造信息!$A$2:$AQ$1002,COLUMN(R287)-4,0))</f>
        <v>23</v>
      </c>
      <c r="S288" s="442">
        <f>IF($H288="已改造",VLOOKUP($A288+1000,改造信息!$A$2:$AQ$1002,COLUMN(S287)-4,0),VLOOKUP($A288,未改造信息!$A$2:$AQ$1002,COLUMN(S287)-4,0))</f>
        <v>70</v>
      </c>
      <c r="T288" s="442">
        <f>IF($H288="已改造",VLOOKUP($A288+1000,改造信息!$A$2:$AQ$1002,COLUMN(T287)-4,0),VLOOKUP($A288,未改造信息!$A$2:$AQ$1002,COLUMN(T287)-4,0))</f>
        <v>48</v>
      </c>
      <c r="U288" s="442">
        <f>IF($H288="已改造",VLOOKUP($A288+1000,改造信息!$A$2:$AQ$1002,COLUMN(U287)-4,0),VLOOKUP($A288,未改造信息!$A$2:$AQ$1002,COLUMN(U287)-4,0))</f>
        <v>57</v>
      </c>
      <c r="V288" s="442">
        <f>IF($H288="已改造",VLOOKUP($A288+1000,改造信息!$A$2:$AQ$1002,COLUMN(V287)-4,0),VLOOKUP($A288,未改造信息!$A$2:$AQ$1002,COLUMN(V287)-4,0))</f>
        <v>16</v>
      </c>
      <c r="W288" s="442">
        <f>IF($H288="已改造",VLOOKUP($A288+1000,改造信息!$A$2:$AQ$1002,COLUMN(W287)-4,0),VLOOKUP($A288,未改造信息!$A$2:$AQ$1002,COLUMN(W287)-4,0))</f>
        <v>84</v>
      </c>
      <c r="X288" s="442">
        <f>IF($H288="已改造",VLOOKUP($A288+1000,改造信息!$A$2:$AQ$1002,COLUMN(X287)-4,0),VLOOKUP($A288,未改造信息!$A$2:$AQ$1002,COLUMN(X287)-4,0))</f>
        <v>87</v>
      </c>
      <c r="Y288" s="442">
        <f>IF($H288="已改造",VLOOKUP($A288+1000,改造信息!$A$2:$AQ$1002,COLUMN(Y287)-4,0),VLOOKUP($A288,未改造信息!$A$2:$AQ$1002,COLUMN(Y287)-4,0))</f>
        <v>19</v>
      </c>
      <c r="Z288" s="442">
        <f>IF($H288="已改造",VLOOKUP($A288+1000,改造信息!$A$2:$AQ$1002,COLUMN(Z287)-4,0),VLOOKUP($A288,未改造信息!$A$2:$AQ$1002,COLUMN(Z287)-4,0))</f>
        <v>41.7</v>
      </c>
      <c r="AA288" s="442" t="str">
        <f>IF($H288="已改造",VLOOKUP($A288+1000,改造信息!$A$2:$AQ$1002,COLUMN(AA287)-4,0),VLOOKUP($A288,未改造信息!$A$2:$AQ$1002,COLUMN(AA287)-4,0))</f>
        <v>短</v>
      </c>
      <c r="AB288" s="442">
        <f>IF($H288="已改造",VLOOKUP($A288+1000,改造信息!$A$2:$AQ$1002,COLUMN(AB287)-4,0),VLOOKUP($A288,未改造信息!$A$2:$AQ$1002,COLUMN(AB287)-4,0))</f>
        <v>0</v>
      </c>
      <c r="AC288" s="442">
        <f>IF($H288="已改造",VLOOKUP($A288+1000,改造信息!$A$2:$AQ$1002,COLUMN(AC287)-4,0),VLOOKUP($A288,未改造信息!$A$2:$AQ$1002,COLUMN(AC287)-4,0))</f>
        <v>0</v>
      </c>
      <c r="AD288" s="442">
        <f>IF($H288="已改造",VLOOKUP($A288+1000,改造信息!$A$2:$AQ$1002,COLUMN(AD287)-4,0),VLOOKUP($A288,未改造信息!$A$2:$AQ$1002,COLUMN(AD287)-4,0))</f>
        <v>2</v>
      </c>
      <c r="AE288" s="446" t="str">
        <f>IF($H288="已改造",VLOOKUP($A288+1000,改造信息!$A$2:$AQ$1002,COLUMN(AE287)-4,0),VLOOKUP($A288,未改造信息!$A$2:$AQ$1002,COLUMN(AE287)-4,0))</f>
        <v>S国单装130毫米炮</v>
      </c>
      <c r="AF288" s="445" t="s">
        <v>92</v>
      </c>
      <c r="AG288" s="445" t="s">
        <v>92</v>
      </c>
      <c r="AH288" s="442">
        <f>IF($H288="已改造",VLOOKUP($A288+1000,改造信息!$A$2:$AQ$1002,COLUMN(AH287)-6,0),VLOOKUP($A288,未改造信息!$A$2:$AQ$1002,COLUMN(AH287)-6,0))</f>
        <v>10</v>
      </c>
      <c r="AI288" s="442">
        <f>IF($H288="已改造",VLOOKUP($A288+1000,改造信息!$A$2:$AQ$1002,COLUMN(AI287)-6,0),VLOOKUP($A288,未改造信息!$A$2:$AQ$1002,COLUMN(AI287)-6,0))</f>
        <v>15</v>
      </c>
      <c r="AJ288" s="442">
        <f>IF($H288="已改造",VLOOKUP($A288+1000,改造信息!$A$2:$AQ$1002,COLUMN(AJ287)-6,0),VLOOKUP($A288,未改造信息!$A$2:$AQ$1002,COLUMN(AJ287)-6,0))</f>
        <v>0.48</v>
      </c>
      <c r="AK288" s="442">
        <f>IF($H288="已改造",VLOOKUP($A288+1000,改造信息!$A$2:$AQ$1002,COLUMN(AK287)-6,0),VLOOKUP($A288,未改造信息!$A$2:$AQ$1002,COLUMN(AK287)-6,0))</f>
        <v>0.9</v>
      </c>
      <c r="AL288" s="442">
        <f>IF($H288="已改造",VLOOKUP($A288+1000,改造信息!$A$2:$AQ$1002,COLUMN(AL287)-6,0),VLOOKUP($A288,未改造信息!$A$2:$AQ$1002,COLUMN(AL287)-6,0))</f>
        <v>0.5</v>
      </c>
      <c r="AM288" s="445" t="s">
        <v>92</v>
      </c>
      <c r="AN288" s="445" t="s">
        <v>92</v>
      </c>
      <c r="AO288" s="442">
        <f>IF($H288="已改造",VLOOKUP($A288+1000,改造信息!$A$2:$AQ$1002,COLUMN(AO287)-8,0),VLOOKUP($A288,未改造信息!$A$2:$AQ$1002,COLUMN(AO287)-8,0))</f>
        <v>4</v>
      </c>
      <c r="AP288" s="442">
        <f>IF($H288="已改造",VLOOKUP($A288+1000,改造信息!$A$2:$AQ$1002,COLUMN(AP287)-8,0),VLOOKUP($A288,未改造信息!$A$2:$AQ$1002,COLUMN(AP287)-8,0))</f>
        <v>8</v>
      </c>
      <c r="AQ288" s="442">
        <f>IF($H288="已改造",VLOOKUP($A288+1000,改造信息!$A$2:$AQ$1002,COLUMN(AQ287)-8,0),VLOOKUP($A288,未改造信息!$A$2:$AQ$1002,COLUMN(AQ287)-8,0))</f>
        <v>6</v>
      </c>
      <c r="AR288" s="442">
        <f>IF($H288="已改造",VLOOKUP($A288+1000,改造信息!$A$2:$AQ$1002,COLUMN(AR287)-8,0),VLOOKUP($A288,未改造信息!$A$2:$AQ$1002,COLUMN(AR287)-8,0))</f>
        <v>0</v>
      </c>
      <c r="AS288" s="442">
        <f>IF($H288="已改造",VLOOKUP($A288+1000,改造信息!$A$2:$AQ$1002,COLUMN(AS287)-8,0),VLOOKUP($A288,未改造信息!$A$2:$AQ$1002,COLUMN(AS287)-8,0))</f>
        <v>0</v>
      </c>
      <c r="AT288" s="442">
        <f>IF($H288="已改造",VLOOKUP($A288+1000,改造信息!$A$2:$AQ$1002,COLUMN(AT287)-8,0),VLOOKUP($A288,未改造信息!$A$2:$AQ$1002,COLUMN(AT287)-8,0))</f>
        <v>20</v>
      </c>
      <c r="AU288" s="442">
        <f>IF($H288="已改造",VLOOKUP($A288+1000,改造信息!$A$2:$AQ$1002,COLUMN(AU287)-8,0),VLOOKUP($A288,未改造信息!$A$2:$AQ$1002,COLUMN(AU287)-8,0))</f>
        <v>8</v>
      </c>
      <c r="AV288" s="442">
        <f>IF($H288="已改造",VLOOKUP($A288+1000,改造信息!$A$2:$AQ$1002,COLUMN(AV287)-8,0),VLOOKUP($A288,未改造信息!$A$2:$AQ$1002,COLUMN(AV287)-8,0))</f>
        <v>0</v>
      </c>
      <c r="AW288" s="445" t="s">
        <v>92</v>
      </c>
      <c r="AX288" s="445" t="s">
        <v>92</v>
      </c>
      <c r="AY288" s="442">
        <f>IF($H288="已改造",VLOOKUP($A288+1000,改造信息!$A$2:$AQ$1002,COLUMN(AY287)-10,0),VLOOKUP($A288,未改造信息!$A$2:$AQ$1002,COLUMN(AY287)-10,0))</f>
        <v>0</v>
      </c>
      <c r="AZ288" s="442">
        <f>IF($H288="已改造",VLOOKUP($A288+1000,改造信息!$A$2:$AQ$1002,COLUMN(AZ287)-10,0),VLOOKUP($A288,未改造信息!$A$2:$AQ$1002,COLUMN(AZ287)-10,0))</f>
        <v>0</v>
      </c>
      <c r="BA288" s="445" t="s">
        <v>92</v>
      </c>
      <c r="BB288" s="445" t="s">
        <v>92</v>
      </c>
      <c r="BC288" s="442" t="str">
        <f>IF($H288="尚未改造",VLOOKUP($A288,未改造信息!$A$2:$AQ$1002,COLUMN(BC287)-12,0),"0")</f>
        <v>等级60|驱逐核心15|油500|弹400|钢600|铝100</v>
      </c>
      <c r="BD288" s="450">
        <f>VLOOKUP($A288,未改造信息!$A$2:$BA$1002,COLUMN(BD287)-12,0)</f>
        <v>0.0173611111111111</v>
      </c>
      <c r="BE288" s="442" t="s">
        <v>103</v>
      </c>
      <c r="BF288" s="445" t="s">
        <v>92</v>
      </c>
      <c r="BG288" s="445" t="s">
        <v>92</v>
      </c>
      <c r="BH288" s="442"/>
      <c r="BI288" s="450"/>
      <c r="BK288" s="442"/>
      <c r="BL288" s="450"/>
      <c r="BN288" s="442"/>
      <c r="BO288" s="450"/>
      <c r="BQ288" s="445" t="s">
        <v>92</v>
      </c>
      <c r="BR288" s="442"/>
      <c r="BS288" s="442"/>
      <c r="BT288" s="442"/>
      <c r="BU288" s="442"/>
      <c r="BV288" s="442"/>
    </row>
    <row r="289" spans="1:74">
      <c r="A289" s="442">
        <v>317</v>
      </c>
      <c r="B289" s="442" t="str">
        <f>IF($H289="已改造",VLOOKUP($A289+1000,改造信息!$A$2:$AQ$1002,COLUMN(B288),0),VLOOKUP($A289,未改造信息!$A$2:$AQ$1002,COLUMN(B288),0))</f>
        <v>E</v>
      </c>
      <c r="C289" s="442" t="str">
        <f>IF($H289="已改造",VLOOKUP($A289+1000,改造信息!$A$2:$AQ$1002,COLUMN(C288),0),VLOOKUP($A289,未改造信息!$A$2:$AQ$1002,COLUMN(C288),0))</f>
        <v>重炮潜艇</v>
      </c>
      <c r="D289" s="442">
        <f>IF($H289="已改造",VLOOKUP($A289+1000,改造信息!$A$2:$AQ$1002,COLUMN(D288),0),VLOOKUP($A289,未改造信息!$A$2:$AQ$1002,COLUMN(D288),0))</f>
        <v>3</v>
      </c>
      <c r="E289" s="442" t="str">
        <f>IF($H289="已改造",VLOOKUP($A289+1000,改造信息!$A$2:$AQ$1002,COLUMN(E288),0),VLOOKUP($A289,未改造信息!$A$2:$AQ$1002,COLUMN(E288),0))</f>
        <v>M2</v>
      </c>
      <c r="F289" s="442" t="str">
        <f>VLOOKUP(A289,未改造信息!$A$2:$F$1000,COLUMN(F288),0)</f>
        <v>未拥有</v>
      </c>
      <c r="H289" s="442" t="str">
        <f>IF(COUNTIF(改造信息!$A$2:$A$196,A289+1000),IF(VLOOKUP(A289+1000,改造信息!$A$2:$F$502,6,0)="已拥有","已改造","尚未改造"),"未开放改造")</f>
        <v>未开放改造</v>
      </c>
      <c r="I289" s="442" t="str">
        <f t="shared" si="4"/>
        <v>仅打捞可获取</v>
      </c>
      <c r="J289" s="445" t="s">
        <v>92</v>
      </c>
      <c r="K289" s="442" t="str">
        <f>IF($H289="已改造",VLOOKUP($A289+1000,改造信息!$A$2:$AQ$1002,COLUMN(K288)-4,0),VLOOKUP($A289,未改造信息!$A$2:$AQ$1002,COLUMN(K288)-4,0))</f>
        <v>护卫舰</v>
      </c>
      <c r="L289" s="442" t="str">
        <f>IF($H289="已改造",VLOOKUP($A289+1000,改造信息!$A$2:$AQ$1002,COLUMN(L288)-4,0),VLOOKUP($A289,未改造信息!$A$2:$AQ$1002,COLUMN(L288)-4,0))</f>
        <v>小型舰</v>
      </c>
      <c r="M289" s="442">
        <f>IF($H289="已改造",VLOOKUP($A289+1000,改造信息!$A$2:$AQ$1002,COLUMN(M288)-4,0),VLOOKUP($A289,未改造信息!$A$2:$AQ$1002,COLUMN(M288)-4,0))</f>
        <v>4</v>
      </c>
      <c r="N289" s="442">
        <f>IF($H289="已改造",VLOOKUP($A289+1000,改造信息!$A$2:$AQ$1002,COLUMN(N288)-4,0),VLOOKUP($A289,未改造信息!$A$2:$AQ$1002,COLUMN(N288)-4,0))</f>
        <v>4</v>
      </c>
      <c r="O289" s="442">
        <f>IF($H289="已改造",VLOOKUP($A289+1000,改造信息!$A$2:$AQ$1002,COLUMN(O288)-4,0),VLOOKUP($A289,未改造信息!$A$2:$AQ$1002,COLUMN(O288)-4,0))</f>
        <v>12</v>
      </c>
      <c r="P289" s="442">
        <f>IF($H289="已改造",VLOOKUP($A289+1000,改造信息!$A$2:$AQ$1002,COLUMN(P288)-4,0),VLOOKUP($A289,未改造信息!$A$2:$AQ$1002,COLUMN(P288)-4,0))</f>
        <v>0</v>
      </c>
      <c r="Q289" s="442">
        <f>IF($H289="已改造",VLOOKUP($A289+1000,改造信息!$A$2:$AQ$1002,COLUMN(Q288)-4,0),VLOOKUP($A289,未改造信息!$A$2:$AQ$1002,COLUMN(Q288)-4,0))</f>
        <v>50</v>
      </c>
      <c r="R289" s="442">
        <f>IF($H289="已改造",VLOOKUP($A289+1000,改造信息!$A$2:$AQ$1002,COLUMN(R288)-4,0),VLOOKUP($A289,未改造信息!$A$2:$AQ$1002,COLUMN(R288)-4,0))</f>
        <v>25</v>
      </c>
      <c r="S289" s="442">
        <f>IF($H289="已改造",VLOOKUP($A289+1000,改造信息!$A$2:$AQ$1002,COLUMN(S288)-4,0),VLOOKUP($A289,未改造信息!$A$2:$AQ$1002,COLUMN(S288)-4,0))</f>
        <v>58</v>
      </c>
      <c r="T289" s="442">
        <f>IF($H289="已改造",VLOOKUP($A289+1000,改造信息!$A$2:$AQ$1002,COLUMN(T288)-4,0),VLOOKUP($A289,未改造信息!$A$2:$AQ$1002,COLUMN(T288)-4,0))</f>
        <v>0</v>
      </c>
      <c r="U289" s="442">
        <f>IF($H289="已改造",VLOOKUP($A289+1000,改造信息!$A$2:$AQ$1002,COLUMN(U288)-4,0),VLOOKUP($A289,未改造信息!$A$2:$AQ$1002,COLUMN(U288)-4,0))</f>
        <v>0</v>
      </c>
      <c r="V289" s="442">
        <f>IF($H289="已改造",VLOOKUP($A289+1000,改造信息!$A$2:$AQ$1002,COLUMN(V288)-4,0),VLOOKUP($A289,未改造信息!$A$2:$AQ$1002,COLUMN(V288)-4,0))</f>
        <v>43</v>
      </c>
      <c r="W289" s="442">
        <f>IF($H289="已改造",VLOOKUP($A289+1000,改造信息!$A$2:$AQ$1002,COLUMN(W288)-4,0),VLOOKUP($A289,未改造信息!$A$2:$AQ$1002,COLUMN(W288)-4,0))</f>
        <v>37</v>
      </c>
      <c r="X289" s="442">
        <f>IF($H289="已改造",VLOOKUP($A289+1000,改造信息!$A$2:$AQ$1002,COLUMN(X288)-4,0),VLOOKUP($A289,未改造信息!$A$2:$AQ$1002,COLUMN(X288)-4,0))</f>
        <v>90</v>
      </c>
      <c r="Y289" s="442">
        <f>IF($H289="已改造",VLOOKUP($A289+1000,改造信息!$A$2:$AQ$1002,COLUMN(Y288)-4,0),VLOOKUP($A289,未改造信息!$A$2:$AQ$1002,COLUMN(Y288)-4,0))</f>
        <v>6</v>
      </c>
      <c r="Z289" s="442">
        <f>IF($H289="已改造",VLOOKUP($A289+1000,改造信息!$A$2:$AQ$1002,COLUMN(Z288)-4,0),VLOOKUP($A289,未改造信息!$A$2:$AQ$1002,COLUMN(Z288)-4,0))</f>
        <v>15</v>
      </c>
      <c r="AA289" s="442" t="str">
        <f>IF($H289="已改造",VLOOKUP($A289+1000,改造信息!$A$2:$AQ$1002,COLUMN(AA288)-4,0),VLOOKUP($A289,未改造信息!$A$2:$AQ$1002,COLUMN(AA288)-4,0))</f>
        <v>短</v>
      </c>
      <c r="AB289" s="442">
        <f>IF($H289="已改造",VLOOKUP($A289+1000,改造信息!$A$2:$AQ$1002,COLUMN(AB288)-4,0),VLOOKUP($A289,未改造信息!$A$2:$AQ$1002,COLUMN(AB288)-4,0))</f>
        <v>0</v>
      </c>
      <c r="AC289" s="442">
        <f>IF($H289="已改造",VLOOKUP($A289+1000,改造信息!$A$2:$AQ$1002,COLUMN(AC288)-4,0),VLOOKUP($A289,未改造信息!$A$2:$AQ$1002,COLUMN(AC288)-4,0))</f>
        <v>0</v>
      </c>
      <c r="AD289" s="442">
        <f>IF($H289="已改造",VLOOKUP($A289+1000,改造信息!$A$2:$AQ$1002,COLUMN(AD288)-4,0),VLOOKUP($A289,未改造信息!$A$2:$AQ$1002,COLUMN(AD288)-4,0))</f>
        <v>3</v>
      </c>
      <c r="AE289" s="446" t="str">
        <f>IF($H289="已改造",VLOOKUP($A289+1000,改造信息!$A$2:$AQ$1002,COLUMN(AE288)-4,0),VLOOKUP($A289,未改造信息!$A$2:$AQ$1002,COLUMN(AE288)-4,0))</f>
        <v>E国单装12英寸潜艇主炮</v>
      </c>
      <c r="AF289" s="445" t="s">
        <v>92</v>
      </c>
      <c r="AG289" s="445" t="s">
        <v>92</v>
      </c>
      <c r="AH289" s="442">
        <f>IF($H289="已改造",VLOOKUP($A289+1000,改造信息!$A$2:$AQ$1002,COLUMN(AH288)-6,0),VLOOKUP($A289,未改造信息!$A$2:$AQ$1002,COLUMN(AH288)-6,0))</f>
        <v>20</v>
      </c>
      <c r="AI289" s="442">
        <f>IF($H289="已改造",VLOOKUP($A289+1000,改造信息!$A$2:$AQ$1002,COLUMN(AI288)-6,0),VLOOKUP($A289,未改造信息!$A$2:$AQ$1002,COLUMN(AI288)-6,0))</f>
        <v>40</v>
      </c>
      <c r="AJ289" s="442">
        <f>IF($H289="已改造",VLOOKUP($A289+1000,改造信息!$A$2:$AQ$1002,COLUMN(AJ288)-6,0),VLOOKUP($A289,未改造信息!$A$2:$AQ$1002,COLUMN(AJ288)-6,0))</f>
        <v>1</v>
      </c>
      <c r="AK289" s="442">
        <f>IF($H289="已改造",VLOOKUP($A289+1000,改造信息!$A$2:$AQ$1002,COLUMN(AK288)-6,0),VLOOKUP($A289,未改造信息!$A$2:$AQ$1002,COLUMN(AK288)-6,0))</f>
        <v>1</v>
      </c>
      <c r="AL289" s="442">
        <f>IF($H289="已改造",VLOOKUP($A289+1000,改造信息!$A$2:$AQ$1002,COLUMN(AL288)-6,0),VLOOKUP($A289,未改造信息!$A$2:$AQ$1002,COLUMN(AL288)-6,0))</f>
        <v>0.5</v>
      </c>
      <c r="AM289" s="445" t="s">
        <v>92</v>
      </c>
      <c r="AN289" s="445" t="s">
        <v>92</v>
      </c>
      <c r="AO289" s="442">
        <f>IF($H289="已改造",VLOOKUP($A289+1000,改造信息!$A$2:$AQ$1002,COLUMN(AO288)-8,0),VLOOKUP($A289,未改造信息!$A$2:$AQ$1002,COLUMN(AO288)-8,0))</f>
        <v>4</v>
      </c>
      <c r="AP289" s="442">
        <f>IF($H289="已改造",VLOOKUP($A289+1000,改造信息!$A$2:$AQ$1002,COLUMN(AP288)-8,0),VLOOKUP($A289,未改造信息!$A$2:$AQ$1002,COLUMN(AP288)-8,0))</f>
        <v>8</v>
      </c>
      <c r="AQ289" s="442">
        <f>IF($H289="已改造",VLOOKUP($A289+1000,改造信息!$A$2:$AQ$1002,COLUMN(AQ288)-8,0),VLOOKUP($A289,未改造信息!$A$2:$AQ$1002,COLUMN(AQ288)-8,0))</f>
        <v>6</v>
      </c>
      <c r="AR289" s="442">
        <f>IF($H289="已改造",VLOOKUP($A289+1000,改造信息!$A$2:$AQ$1002,COLUMN(AR288)-8,0),VLOOKUP($A289,未改造信息!$A$2:$AQ$1002,COLUMN(AR288)-8,0))</f>
        <v>0</v>
      </c>
      <c r="AS289" s="442">
        <f>IF($H289="已改造",VLOOKUP($A289+1000,改造信息!$A$2:$AQ$1002,COLUMN(AS288)-8,0),VLOOKUP($A289,未改造信息!$A$2:$AQ$1002,COLUMN(AS288)-8,0))</f>
        <v>4</v>
      </c>
      <c r="AT289" s="442">
        <f>IF($H289="已改造",VLOOKUP($A289+1000,改造信息!$A$2:$AQ$1002,COLUMN(AT288)-8,0),VLOOKUP($A289,未改造信息!$A$2:$AQ$1002,COLUMN(AT288)-8,0))</f>
        <v>18</v>
      </c>
      <c r="AU289" s="442">
        <f>IF($H289="已改造",VLOOKUP($A289+1000,改造信息!$A$2:$AQ$1002,COLUMN(AU288)-8,0),VLOOKUP($A289,未改造信息!$A$2:$AQ$1002,COLUMN(AU288)-8,0))</f>
        <v>10</v>
      </c>
      <c r="AV289" s="442">
        <f>IF($H289="已改造",VLOOKUP($A289+1000,改造信息!$A$2:$AQ$1002,COLUMN(AV288)-8,0),VLOOKUP($A289,未改造信息!$A$2:$AQ$1002,COLUMN(AV288)-8,0))</f>
        <v>0</v>
      </c>
      <c r="AW289" s="445" t="s">
        <v>92</v>
      </c>
      <c r="AX289" s="445" t="s">
        <v>92</v>
      </c>
      <c r="AY289" s="442">
        <f>IF($H289="已改造",VLOOKUP($A289+1000,改造信息!$A$2:$AQ$1002,COLUMN(AY288)-10,0),VLOOKUP($A289,未改造信息!$A$2:$AQ$1002,COLUMN(AY288)-10,0))</f>
        <v>0</v>
      </c>
      <c r="AZ289" s="442">
        <f>IF($H289="已改造",VLOOKUP($A289+1000,改造信息!$A$2:$AQ$1002,COLUMN(AZ288)-10,0),VLOOKUP($A289,未改造信息!$A$2:$AQ$1002,COLUMN(AZ288)-10,0))</f>
        <v>0</v>
      </c>
      <c r="BA289" s="445" t="s">
        <v>92</v>
      </c>
      <c r="BB289" s="445" t="s">
        <v>92</v>
      </c>
      <c r="BC289" s="442" t="str">
        <f>IF($H289="尚未改造",VLOOKUP($A289,未改造信息!$A$2:$AQ$1002,COLUMN(BC288)-12,0),"0")</f>
        <v>0</v>
      </c>
      <c r="BD289" s="442">
        <f>VLOOKUP($A289,未改造信息!$A$2:$BA$1002,COLUMN(BD288)-12,0)</f>
        <v>0</v>
      </c>
      <c r="BE289" s="442" t="s">
        <v>94</v>
      </c>
      <c r="BF289" s="445" t="s">
        <v>92</v>
      </c>
      <c r="BG289" s="445" t="s">
        <v>92</v>
      </c>
      <c r="BH289" s="442"/>
      <c r="BI289" s="442"/>
      <c r="BK289" s="442"/>
      <c r="BL289" s="442"/>
      <c r="BN289" s="442"/>
      <c r="BO289" s="442"/>
      <c r="BQ289" s="445" t="s">
        <v>92</v>
      </c>
      <c r="BR289" s="442"/>
      <c r="BS289" s="442"/>
      <c r="BT289" s="442"/>
      <c r="BU289" s="442"/>
      <c r="BV289" s="442"/>
    </row>
    <row r="290" spans="1:74">
      <c r="A290" s="442">
        <v>318</v>
      </c>
      <c r="B290" s="442" t="str">
        <f>IF($H290="已改造",VLOOKUP($A290+1000,改造信息!$A$2:$AQ$1002,COLUMN(B289),0),VLOOKUP($A290,未改造信息!$A$2:$AQ$1002,COLUMN(B289),0))</f>
        <v>G</v>
      </c>
      <c r="C290" s="442" t="str">
        <f>IF($H290="已改造",VLOOKUP($A290+1000,改造信息!$A$2:$AQ$1002,COLUMN(C289),0),VLOOKUP($A290,未改造信息!$A$2:$AQ$1002,COLUMN(C289),0))</f>
        <v>战列巡洋舰</v>
      </c>
      <c r="D290" s="442">
        <f>IF($H290="已改造",VLOOKUP($A290+1000,改造信息!$A$2:$AQ$1002,COLUMN(D289),0),VLOOKUP($A290,未改造信息!$A$2:$AQ$1002,COLUMN(D289),0))</f>
        <v>5</v>
      </c>
      <c r="E290" s="442" t="str">
        <f>IF($H290="已改造",VLOOKUP($A290+1000,改造信息!$A$2:$AQ$1002,COLUMN(E289),0),VLOOKUP($A290,未改造信息!$A$2:$AQ$1002,COLUMN(E289),0))</f>
        <v>毛奇</v>
      </c>
      <c r="F290" s="442" t="str">
        <f>VLOOKUP(A290,未改造信息!$A$2:$F$1000,COLUMN(F289),0)</f>
        <v>未拥有</v>
      </c>
      <c r="H290" s="442" t="str">
        <f>IF(COUNTIF(改造信息!$A$2:$A$196,A290+1000),IF(VLOOKUP(A290+1000,改造信息!$A$2:$F$502,6,0)="已拥有","已改造","尚未改造"),"未开放改造")</f>
        <v>未开放改造</v>
      </c>
      <c r="I290" s="442" t="str">
        <f t="shared" si="4"/>
        <v>仅打捞可获取</v>
      </c>
      <c r="J290" s="445" t="s">
        <v>92</v>
      </c>
      <c r="K290" s="442" t="str">
        <f>IF($H290="已改造",VLOOKUP($A290+1000,改造信息!$A$2:$AQ$1002,COLUMN(K289)-4,0),VLOOKUP($A290,未改造信息!$A$2:$AQ$1002,COLUMN(K289)-4,0))</f>
        <v>主力舰</v>
      </c>
      <c r="L290" s="442" t="str">
        <f>IF($H290="已改造",VLOOKUP($A290+1000,改造信息!$A$2:$AQ$1002,COLUMN(L289)-4,0),VLOOKUP($A290,未改造信息!$A$2:$AQ$1002,COLUMN(L289)-4,0))</f>
        <v>大型舰</v>
      </c>
      <c r="M290" s="442">
        <f>IF($H290="已改造",VLOOKUP($A290+1000,改造信息!$A$2:$AQ$1002,COLUMN(M289)-4,0),VLOOKUP($A290,未改造信息!$A$2:$AQ$1002,COLUMN(M289)-4,0))</f>
        <v>1</v>
      </c>
      <c r="N290" s="442">
        <f>IF($H290="已改造",VLOOKUP($A290+1000,改造信息!$A$2:$AQ$1002,COLUMN(N289)-4,0),VLOOKUP($A290,未改造信息!$A$2:$AQ$1002,COLUMN(N289)-4,0))</f>
        <v>2</v>
      </c>
      <c r="O290" s="442">
        <f>IF($H290="已改造",VLOOKUP($A290+1000,改造信息!$A$2:$AQ$1002,COLUMN(O289)-4,0),VLOOKUP($A290,未改造信息!$A$2:$AQ$1002,COLUMN(O289)-4,0))</f>
        <v>59</v>
      </c>
      <c r="P290" s="442">
        <f>IF($H290="已改造",VLOOKUP($A290+1000,改造信息!$A$2:$AQ$1002,COLUMN(P289)-4,0),VLOOKUP($A290,未改造信息!$A$2:$AQ$1002,COLUMN(P289)-4,0))</f>
        <v>1</v>
      </c>
      <c r="Q290" s="442">
        <f>IF($H290="已改造",VLOOKUP($A290+1000,改造信息!$A$2:$AQ$1002,COLUMN(Q289)-4,0),VLOOKUP($A290,未改造信息!$A$2:$AQ$1002,COLUMN(Q289)-4,0))</f>
        <v>73</v>
      </c>
      <c r="R290" s="442">
        <f>IF($H290="已改造",VLOOKUP($A290+1000,改造信息!$A$2:$AQ$1002,COLUMN(R289)-4,0),VLOOKUP($A290,未改造信息!$A$2:$AQ$1002,COLUMN(R289)-4,0))</f>
        <v>60</v>
      </c>
      <c r="S290" s="442">
        <f>IF($H290="已改造",VLOOKUP($A290+1000,改造信息!$A$2:$AQ$1002,COLUMN(S289)-4,0),VLOOKUP($A290,未改造信息!$A$2:$AQ$1002,COLUMN(S289)-4,0))</f>
        <v>0</v>
      </c>
      <c r="T290" s="442">
        <f>IF($H290="已改造",VLOOKUP($A290+1000,改造信息!$A$2:$AQ$1002,COLUMN(T289)-4,0),VLOOKUP($A290,未改造信息!$A$2:$AQ$1002,COLUMN(T289)-4,0))</f>
        <v>40</v>
      </c>
      <c r="U290" s="442">
        <f>IF($H290="已改造",VLOOKUP($A290+1000,改造信息!$A$2:$AQ$1002,COLUMN(U289)-4,0),VLOOKUP($A290,未改造信息!$A$2:$AQ$1002,COLUMN(U289)-4,0))</f>
        <v>0</v>
      </c>
      <c r="V290" s="442">
        <f>IF($H290="已改造",VLOOKUP($A290+1000,改造信息!$A$2:$AQ$1002,COLUMN(V289)-4,0),VLOOKUP($A290,未改造信息!$A$2:$AQ$1002,COLUMN(V289)-4,0))</f>
        <v>37</v>
      </c>
      <c r="W290" s="442">
        <f>IF($H290="已改造",VLOOKUP($A290+1000,改造信息!$A$2:$AQ$1002,COLUMN(W289)-4,0),VLOOKUP($A290,未改造信息!$A$2:$AQ$1002,COLUMN(W289)-4,0))</f>
        <v>49</v>
      </c>
      <c r="X290" s="442">
        <f>IF($H290="已改造",VLOOKUP($A290+1000,改造信息!$A$2:$AQ$1002,COLUMN(X289)-4,0),VLOOKUP($A290,未改造信息!$A$2:$AQ$1002,COLUMN(X289)-4,0))</f>
        <v>96</v>
      </c>
      <c r="Y290" s="442">
        <f>IF($H290="已改造",VLOOKUP($A290+1000,改造信息!$A$2:$AQ$1002,COLUMN(Y289)-4,0),VLOOKUP($A290,未改造信息!$A$2:$AQ$1002,COLUMN(Y289)-4,0))</f>
        <v>15</v>
      </c>
      <c r="Z290" s="442">
        <f>IF($H290="已改造",VLOOKUP($A290+1000,改造信息!$A$2:$AQ$1002,COLUMN(Z289)-4,0),VLOOKUP($A290,未改造信息!$A$2:$AQ$1002,COLUMN(Z289)-4,0))</f>
        <v>28.4</v>
      </c>
      <c r="AA290" s="442" t="str">
        <f>IF($H290="已改造",VLOOKUP($A290+1000,改造信息!$A$2:$AQ$1002,COLUMN(AA289)-4,0),VLOOKUP($A290,未改造信息!$A$2:$AQ$1002,COLUMN(AA289)-4,0))</f>
        <v>长</v>
      </c>
      <c r="AB290" s="442">
        <f>IF($H290="已改造",VLOOKUP($A290+1000,改造信息!$A$2:$AQ$1002,COLUMN(AB289)-4,0),VLOOKUP($A290,未改造信息!$A$2:$AQ$1002,COLUMN(AB289)-4,0))</f>
        <v>0</v>
      </c>
      <c r="AC290" s="442">
        <f>IF($H290="已改造",VLOOKUP($A290+1000,改造信息!$A$2:$AQ$1002,COLUMN(AC289)-4,0),VLOOKUP($A290,未改造信息!$A$2:$AQ$1002,COLUMN(AC289)-4,0))</f>
        <v>0</v>
      </c>
      <c r="AD290" s="442">
        <f>IF($H290="已改造",VLOOKUP($A290+1000,改造信息!$A$2:$AQ$1002,COLUMN(AD289)-4,0),VLOOKUP($A290,未改造信息!$A$2:$AQ$1002,COLUMN(AD289)-4,0))</f>
        <v>4</v>
      </c>
      <c r="AE290" s="446" t="str">
        <f>IF($H290="已改造",VLOOKUP($A290+1000,改造信息!$A$2:$AQ$1002,COLUMN(AE289)-4,0),VLOOKUP($A290,未改造信息!$A$2:$AQ$1002,COLUMN(AE289)-4,0))</f>
        <v>G国双联280毫米主炮(旧)</v>
      </c>
      <c r="AF290" s="445" t="s">
        <v>92</v>
      </c>
      <c r="AG290" s="445" t="s">
        <v>92</v>
      </c>
      <c r="AH290" s="442">
        <f>IF($H290="已改造",VLOOKUP($A290+1000,改造信息!$A$2:$AQ$1002,COLUMN(AH289)-6,0),VLOOKUP($A290,未改造信息!$A$2:$AQ$1002,COLUMN(AH289)-6,0))</f>
        <v>55</v>
      </c>
      <c r="AI290" s="442">
        <f>IF($H290="已改造",VLOOKUP($A290+1000,改造信息!$A$2:$AQ$1002,COLUMN(AI289)-6,0),VLOOKUP($A290,未改造信息!$A$2:$AQ$1002,COLUMN(AI289)-6,0))</f>
        <v>100</v>
      </c>
      <c r="AJ290" s="442">
        <f>IF($H290="已改造",VLOOKUP($A290+1000,改造信息!$A$2:$AQ$1002,COLUMN(AJ289)-6,0),VLOOKUP($A290,未改造信息!$A$2:$AQ$1002,COLUMN(AJ289)-6,0))</f>
        <v>2.88</v>
      </c>
      <c r="AK290" s="442">
        <f>IF($H290="已改造",VLOOKUP($A290+1000,改造信息!$A$2:$AQ$1002,COLUMN(AK289)-6,0),VLOOKUP($A290,未改造信息!$A$2:$AQ$1002,COLUMN(AK289)-6,0))</f>
        <v>5.4</v>
      </c>
      <c r="AL290" s="442">
        <f>IF($H290="已改造",VLOOKUP($A290+1000,改造信息!$A$2:$AQ$1002,COLUMN(AL289)-6,0),VLOOKUP($A290,未改造信息!$A$2:$AQ$1002,COLUMN(AL289)-6,0))</f>
        <v>0.75</v>
      </c>
      <c r="AM290" s="445" t="s">
        <v>92</v>
      </c>
      <c r="AN290" s="445" t="s">
        <v>92</v>
      </c>
      <c r="AO290" s="442">
        <f>IF($H290="已改造",VLOOKUP($A290+1000,改造信息!$A$2:$AQ$1002,COLUMN(AO289)-8,0),VLOOKUP($A290,未改造信息!$A$2:$AQ$1002,COLUMN(AO289)-8,0))</f>
        <v>40</v>
      </c>
      <c r="AP290" s="442">
        <f>IF($H290="已改造",VLOOKUP($A290+1000,改造信息!$A$2:$AQ$1002,COLUMN(AP289)-8,0),VLOOKUP($A290,未改造信息!$A$2:$AQ$1002,COLUMN(AP289)-8,0))</f>
        <v>50</v>
      </c>
      <c r="AQ290" s="442">
        <f>IF($H290="已改造",VLOOKUP($A290+1000,改造信息!$A$2:$AQ$1002,COLUMN(AQ289)-8,0),VLOOKUP($A290,未改造信息!$A$2:$AQ$1002,COLUMN(AQ289)-8,0))</f>
        <v>40</v>
      </c>
      <c r="AR290" s="442">
        <f>IF($H290="已改造",VLOOKUP($A290+1000,改造信息!$A$2:$AQ$1002,COLUMN(AR289)-8,0),VLOOKUP($A290,未改造信息!$A$2:$AQ$1002,COLUMN(AR289)-8,0))</f>
        <v>0</v>
      </c>
      <c r="AS290" s="442">
        <f>IF($H290="已改造",VLOOKUP($A290+1000,改造信息!$A$2:$AQ$1002,COLUMN(AS289)-8,0),VLOOKUP($A290,未改造信息!$A$2:$AQ$1002,COLUMN(AS289)-8,0))</f>
        <v>48</v>
      </c>
      <c r="AT290" s="442">
        <f>IF($H290="已改造",VLOOKUP($A290+1000,改造信息!$A$2:$AQ$1002,COLUMN(AT289)-8,0),VLOOKUP($A290,未改造信息!$A$2:$AQ$1002,COLUMN(AT289)-8,0))</f>
        <v>0</v>
      </c>
      <c r="AU290" s="442">
        <f>IF($H290="已改造",VLOOKUP($A290+1000,改造信息!$A$2:$AQ$1002,COLUMN(AU289)-8,0),VLOOKUP($A290,未改造信息!$A$2:$AQ$1002,COLUMN(AU289)-8,0))</f>
        <v>48</v>
      </c>
      <c r="AV290" s="442">
        <f>IF($H290="已改造",VLOOKUP($A290+1000,改造信息!$A$2:$AQ$1002,COLUMN(AV289)-8,0),VLOOKUP($A290,未改造信息!$A$2:$AQ$1002,COLUMN(AV289)-8,0))</f>
        <v>5</v>
      </c>
      <c r="AW290" s="445" t="s">
        <v>92</v>
      </c>
      <c r="AX290" s="445" t="s">
        <v>92</v>
      </c>
      <c r="AY290" s="442">
        <f>IF($H290="已改造",VLOOKUP($A290+1000,改造信息!$A$2:$AQ$1002,COLUMN(AY289)-10,0),VLOOKUP($A290,未改造信息!$A$2:$AQ$1002,COLUMN(AY289)-10,0))</f>
        <v>0</v>
      </c>
      <c r="AZ290" s="442">
        <f>IF($H290="已改造",VLOOKUP($A290+1000,改造信息!$A$2:$AQ$1002,COLUMN(AZ289)-10,0),VLOOKUP($A290,未改造信息!$A$2:$AQ$1002,COLUMN(AZ289)-10,0))</f>
        <v>0</v>
      </c>
      <c r="BA290" s="445" t="s">
        <v>92</v>
      </c>
      <c r="BB290" s="445" t="s">
        <v>92</v>
      </c>
      <c r="BC290" s="442" t="str">
        <f>IF($H290="尚未改造",VLOOKUP($A290,未改造信息!$A$2:$AQ$1002,COLUMN(BC289)-12,0),"0")</f>
        <v>0</v>
      </c>
      <c r="BD290" s="442">
        <f>VLOOKUP($A290,未改造信息!$A$2:$BA$1002,COLUMN(BD289)-12,0)</f>
        <v>0</v>
      </c>
      <c r="BE290" s="442" t="s">
        <v>94</v>
      </c>
      <c r="BF290" s="445" t="s">
        <v>92</v>
      </c>
      <c r="BG290" s="445" t="s">
        <v>92</v>
      </c>
      <c r="BH290" s="442"/>
      <c r="BI290" s="442"/>
      <c r="BK290" s="442"/>
      <c r="BL290" s="442"/>
      <c r="BN290" s="442"/>
      <c r="BO290" s="442"/>
      <c r="BQ290" s="445" t="s">
        <v>92</v>
      </c>
      <c r="BR290" s="442"/>
      <c r="BS290" s="442"/>
      <c r="BT290" s="442"/>
      <c r="BU290" s="442"/>
      <c r="BV290" s="442"/>
    </row>
    <row r="291" spans="1:74">
      <c r="A291" s="442">
        <v>319</v>
      </c>
      <c r="B291" s="442" t="str">
        <f>IF($H291="已改造",VLOOKUP($A291+1000,改造信息!$A$2:$AQ$1002,COLUMN(B290),0),VLOOKUP($A291,未改造信息!$A$2:$AQ$1002,COLUMN(B290),0))</f>
        <v>E</v>
      </c>
      <c r="C291" s="442" t="str">
        <f>IF($H291="已改造",VLOOKUP($A291+1000,改造信息!$A$2:$AQ$1002,COLUMN(C290),0),VLOOKUP($A291,未改造信息!$A$2:$AQ$1002,COLUMN(C290),0))</f>
        <v>装甲航母</v>
      </c>
      <c r="D291" s="442">
        <f>IF($H291="已改造",VLOOKUP($A291+1000,改造信息!$A$2:$AQ$1002,COLUMN(D290),0),VLOOKUP($A291,未改造信息!$A$2:$AQ$1002,COLUMN(D290),0))</f>
        <v>5</v>
      </c>
      <c r="E291" s="442" t="str">
        <f>IF($H291="已改造",VLOOKUP($A291+1000,改造信息!$A$2:$AQ$1002,COLUMN(E290),0),VLOOKUP($A291,未改造信息!$A$2:$AQ$1002,COLUMN(E290),0))</f>
        <v>不挠</v>
      </c>
      <c r="F291" s="442" t="str">
        <f>VLOOKUP(A291,未改造信息!$A$2:$F$1000,COLUMN(F290),0)</f>
        <v>未拥有</v>
      </c>
      <c r="H291" s="442" t="str">
        <f>IF(COUNTIF(改造信息!$A$2:$A$196,A291+1000),IF(VLOOKUP(A291+1000,改造信息!$A$2:$F$502,6,0)="已拥有","已改造","尚未改造"),"未开放改造")</f>
        <v>未开放改造</v>
      </c>
      <c r="I291" s="442" t="str">
        <f t="shared" si="4"/>
        <v>E5 可建造</v>
      </c>
      <c r="J291" s="445" t="s">
        <v>92</v>
      </c>
      <c r="K291" s="442" t="str">
        <f>IF($H291="已改造",VLOOKUP($A291+1000,改造信息!$A$2:$AQ$1002,COLUMN(K290)-4,0),VLOOKUP($A291,未改造信息!$A$2:$AQ$1002,COLUMN(K290)-4,0))</f>
        <v>主力舰</v>
      </c>
      <c r="L291" s="442" t="str">
        <f>IF($H291="已改造",VLOOKUP($A291+1000,改造信息!$A$2:$AQ$1002,COLUMN(L290)-4,0),VLOOKUP($A291,未改造信息!$A$2:$AQ$1002,COLUMN(L290)-4,0))</f>
        <v>大型舰</v>
      </c>
      <c r="M291" s="442">
        <f>IF($H291="已改造",VLOOKUP($A291+1000,改造信息!$A$2:$AQ$1002,COLUMN(M290)-4,0),VLOOKUP($A291,未改造信息!$A$2:$AQ$1002,COLUMN(M290)-4,0))</f>
        <v>3</v>
      </c>
      <c r="N291" s="442">
        <f>IF($H291="已改造",VLOOKUP($A291+1000,改造信息!$A$2:$AQ$1002,COLUMN(N290)-4,0),VLOOKUP($A291,未改造信息!$A$2:$AQ$1002,COLUMN(N290)-4,0))</f>
        <v>3</v>
      </c>
      <c r="O291" s="442">
        <f>IF($H291="已改造",VLOOKUP($A291+1000,改造信息!$A$2:$AQ$1002,COLUMN(O290)-4,0),VLOOKUP($A291,未改造信息!$A$2:$AQ$1002,COLUMN(O290)-4,0))</f>
        <v>66</v>
      </c>
      <c r="P291" s="442">
        <f>IF($H291="已改造",VLOOKUP($A291+1000,改造信息!$A$2:$AQ$1002,COLUMN(P290)-4,0),VLOOKUP($A291,未改造信息!$A$2:$AQ$1002,COLUMN(P290)-4,0))</f>
        <v>2</v>
      </c>
      <c r="Q291" s="442">
        <f>IF($H291="已改造",VLOOKUP($A291+1000,改造信息!$A$2:$AQ$1002,COLUMN(Q290)-4,0),VLOOKUP($A291,未改造信息!$A$2:$AQ$1002,COLUMN(Q290)-4,0))</f>
        <v>40</v>
      </c>
      <c r="R291" s="442">
        <f>IF($H291="已改造",VLOOKUP($A291+1000,改造信息!$A$2:$AQ$1002,COLUMN(R290)-4,0),VLOOKUP($A291,未改造信息!$A$2:$AQ$1002,COLUMN(R290)-4,0))</f>
        <v>86</v>
      </c>
      <c r="S291" s="442">
        <f>IF($H291="已改造",VLOOKUP($A291+1000,改造信息!$A$2:$AQ$1002,COLUMN(S290)-4,0),VLOOKUP($A291,未改造信息!$A$2:$AQ$1002,COLUMN(S290)-4,0))</f>
        <v>0</v>
      </c>
      <c r="T291" s="442">
        <f>IF($H291="已改造",VLOOKUP($A291+1000,改造信息!$A$2:$AQ$1002,COLUMN(T290)-4,0),VLOOKUP($A291,未改造信息!$A$2:$AQ$1002,COLUMN(T290)-4,0))</f>
        <v>88</v>
      </c>
      <c r="U291" s="442">
        <f>IF($H291="已改造",VLOOKUP($A291+1000,改造信息!$A$2:$AQ$1002,COLUMN(U290)-4,0),VLOOKUP($A291,未改造信息!$A$2:$AQ$1002,COLUMN(U290)-4,0))</f>
        <v>0</v>
      </c>
      <c r="V291" s="442">
        <f>IF($H291="已改造",VLOOKUP($A291+1000,改造信息!$A$2:$AQ$1002,COLUMN(V290)-4,0),VLOOKUP($A291,未改造信息!$A$2:$AQ$1002,COLUMN(V290)-4,0))</f>
        <v>67</v>
      </c>
      <c r="W291" s="442">
        <f>IF($H291="已改造",VLOOKUP($A291+1000,改造信息!$A$2:$AQ$1002,COLUMN(W290)-4,0),VLOOKUP($A291,未改造信息!$A$2:$AQ$1002,COLUMN(W290)-4,0))</f>
        <v>56</v>
      </c>
      <c r="X291" s="442">
        <f>IF($H291="已改造",VLOOKUP($A291+1000,改造信息!$A$2:$AQ$1002,COLUMN(X290)-4,0),VLOOKUP($A291,未改造信息!$A$2:$AQ$1002,COLUMN(X290)-4,0))</f>
        <v>85</v>
      </c>
      <c r="Y291" s="442">
        <f>IF($H291="已改造",VLOOKUP($A291+1000,改造信息!$A$2:$AQ$1002,COLUMN(Y290)-4,0),VLOOKUP($A291,未改造信息!$A$2:$AQ$1002,COLUMN(Y290)-4,0))</f>
        <v>24</v>
      </c>
      <c r="Z291" s="442">
        <f>IF($H291="已改造",VLOOKUP($A291+1000,改造信息!$A$2:$AQ$1002,COLUMN(Z290)-4,0),VLOOKUP($A291,未改造信息!$A$2:$AQ$1002,COLUMN(Z290)-4,0))</f>
        <v>30.5</v>
      </c>
      <c r="AA291" s="442" t="str">
        <f>IF($H291="已改造",VLOOKUP($A291+1000,改造信息!$A$2:$AQ$1002,COLUMN(AA290)-4,0),VLOOKUP($A291,未改造信息!$A$2:$AQ$1002,COLUMN(AA290)-4,0))</f>
        <v>短</v>
      </c>
      <c r="AB291" s="442" t="str">
        <f>IF($H291="已改造",VLOOKUP($A291+1000,改造信息!$A$2:$AQ$1002,COLUMN(AB290)-4,0),VLOOKUP($A291,未改造信息!$A$2:$AQ$1002,COLUMN(AB290)-4,0))</f>
        <v>[12,24,20,10]</v>
      </c>
      <c r="AC291" s="442">
        <f>IF($H291="已改造",VLOOKUP($A291+1000,改造信息!$A$2:$AQ$1002,COLUMN(AC290)-4,0),VLOOKUP($A291,未改造信息!$A$2:$AQ$1002,COLUMN(AC290)-4,0))</f>
        <v>66</v>
      </c>
      <c r="AD291" s="442">
        <f>IF($H291="已改造",VLOOKUP($A291+1000,改造信息!$A$2:$AQ$1002,COLUMN(AD290)-4,0),VLOOKUP($A291,未改造信息!$A$2:$AQ$1002,COLUMN(AD290)-4,0))</f>
        <v>4</v>
      </c>
      <c r="AE291" s="446" t="str">
        <f>IF($H291="已改造",VLOOKUP($A291+1000,改造信息!$A$2:$AQ$1002,COLUMN(AE290)-4,0),VLOOKUP($A291,未改造信息!$A$2:$AQ$1002,COLUMN(AE290)-4,0))</f>
        <v>海喷火|大青花鱼鱼雷机</v>
      </c>
      <c r="AF291" s="445" t="s">
        <v>92</v>
      </c>
      <c r="AG291" s="445" t="s">
        <v>92</v>
      </c>
      <c r="AH291" s="442">
        <f>IF($H291="已改造",VLOOKUP($A291+1000,改造信息!$A$2:$AQ$1002,COLUMN(AH290)-6,0),VLOOKUP($A291,未改造信息!$A$2:$AQ$1002,COLUMN(AH290)-6,0))</f>
        <v>70</v>
      </c>
      <c r="AI291" s="442">
        <f>IF($H291="已改造",VLOOKUP($A291+1000,改造信息!$A$2:$AQ$1002,COLUMN(AI290)-6,0),VLOOKUP($A291,未改造信息!$A$2:$AQ$1002,COLUMN(AI290)-6,0))</f>
        <v>65</v>
      </c>
      <c r="AJ291" s="442">
        <f>IF($H291="已改造",VLOOKUP($A291+1000,改造信息!$A$2:$AQ$1002,COLUMN(AJ290)-6,0),VLOOKUP($A291,未改造信息!$A$2:$AQ$1002,COLUMN(AJ290)-6,0))</f>
        <v>2.88</v>
      </c>
      <c r="AK291" s="442">
        <f>IF($H291="已改造",VLOOKUP($A291+1000,改造信息!$A$2:$AQ$1002,COLUMN(AK290)-6,0),VLOOKUP($A291,未改造信息!$A$2:$AQ$1002,COLUMN(AK290)-6,0))</f>
        <v>5.4</v>
      </c>
      <c r="AL291" s="442">
        <f>IF($H291="已改造",VLOOKUP($A291+1000,改造信息!$A$2:$AQ$1002,COLUMN(AL290)-6,0),VLOOKUP($A291,未改造信息!$A$2:$AQ$1002,COLUMN(AL290)-6,0))</f>
        <v>1</v>
      </c>
      <c r="AM291" s="445" t="s">
        <v>92</v>
      </c>
      <c r="AN291" s="445" t="s">
        <v>92</v>
      </c>
      <c r="AO291" s="442">
        <f>IF($H291="已改造",VLOOKUP($A291+1000,改造信息!$A$2:$AQ$1002,COLUMN(AO290)-8,0),VLOOKUP($A291,未改造信息!$A$2:$AQ$1002,COLUMN(AO290)-8,0))</f>
        <v>20</v>
      </c>
      <c r="AP291" s="442">
        <f>IF($H291="已改造",VLOOKUP($A291+1000,改造信息!$A$2:$AQ$1002,COLUMN(AP290)-8,0),VLOOKUP($A291,未改造信息!$A$2:$AQ$1002,COLUMN(AP290)-8,0))</f>
        <v>20</v>
      </c>
      <c r="AQ291" s="442">
        <f>IF($H291="已改造",VLOOKUP($A291+1000,改造信息!$A$2:$AQ$1002,COLUMN(AQ290)-8,0),VLOOKUP($A291,未改造信息!$A$2:$AQ$1002,COLUMN(AQ290)-8,0))</f>
        <v>40</v>
      </c>
      <c r="AR291" s="442">
        <f>IF($H291="已改造",VLOOKUP($A291+1000,改造信息!$A$2:$AQ$1002,COLUMN(AR290)-8,0),VLOOKUP($A291,未改造信息!$A$2:$AQ$1002,COLUMN(AR290)-8,0))</f>
        <v>10</v>
      </c>
      <c r="AS291" s="442">
        <f>IF($H291="已改造",VLOOKUP($A291+1000,改造信息!$A$2:$AQ$1002,COLUMN(AS290)-8,0),VLOOKUP($A291,未改造信息!$A$2:$AQ$1002,COLUMN(AS290)-8,0))</f>
        <v>3</v>
      </c>
      <c r="AT291" s="442">
        <f>IF($H291="已改造",VLOOKUP($A291+1000,改造信息!$A$2:$AQ$1002,COLUMN(AT290)-8,0),VLOOKUP($A291,未改造信息!$A$2:$AQ$1002,COLUMN(AT290)-8,0))</f>
        <v>0</v>
      </c>
      <c r="AU291" s="442">
        <f>IF($H291="已改造",VLOOKUP($A291+1000,改造信息!$A$2:$AQ$1002,COLUMN(AU290)-8,0),VLOOKUP($A291,未改造信息!$A$2:$AQ$1002,COLUMN(AU290)-8,0))</f>
        <v>28</v>
      </c>
      <c r="AV291" s="442">
        <f>IF($H291="已改造",VLOOKUP($A291+1000,改造信息!$A$2:$AQ$1002,COLUMN(AV290)-8,0),VLOOKUP($A291,未改造信息!$A$2:$AQ$1002,COLUMN(AV290)-8,0))</f>
        <v>80</v>
      </c>
      <c r="AW291" s="445" t="s">
        <v>92</v>
      </c>
      <c r="AX291" s="445" t="s">
        <v>92</v>
      </c>
      <c r="AY291" s="442" t="str">
        <f>IF($H291="已改造",VLOOKUP($A291+1000,改造信息!$A$2:$AQ$1002,COLUMN(AY290)-10,0),VLOOKUP($A291,未改造信息!$A$2:$AQ$1002,COLUMN(AY290)-10,0))</f>
        <v>持久作战</v>
      </c>
      <c r="AZ291" s="442">
        <f>IF($H291="已改造",VLOOKUP($A291+1000,改造信息!$A$2:$AQ$1002,COLUMN(AZ290)-10,0),VLOOKUP($A291,未改造信息!$A$2:$AQ$1002,COLUMN(AZ290)-10,0))</f>
        <v>0</v>
      </c>
      <c r="BA291" s="445" t="s">
        <v>92</v>
      </c>
      <c r="BB291" s="445" t="s">
        <v>92</v>
      </c>
      <c r="BC291" s="442" t="str">
        <f>IF($H291="尚未改造",VLOOKUP($A291,未改造信息!$A$2:$AQ$1002,COLUMN(BC290)-12,0),"0")</f>
        <v>0</v>
      </c>
      <c r="BD291" s="450">
        <f>VLOOKUP($A291,未改造信息!$A$2:$BA$1002,COLUMN(BD290)-12,0)</f>
        <v>0.177083333333333</v>
      </c>
      <c r="BE291" s="442" t="s">
        <v>96</v>
      </c>
      <c r="BF291" s="445" t="s">
        <v>92</v>
      </c>
      <c r="BG291" s="445" t="s">
        <v>92</v>
      </c>
      <c r="BH291" s="442"/>
      <c r="BI291" s="450"/>
      <c r="BK291" s="442"/>
      <c r="BL291" s="450"/>
      <c r="BN291" s="442"/>
      <c r="BO291" s="450"/>
      <c r="BQ291" s="445" t="s">
        <v>92</v>
      </c>
      <c r="BR291" s="442"/>
      <c r="BS291" s="442"/>
      <c r="BT291" s="442"/>
      <c r="BU291" s="442"/>
      <c r="BV291" s="442"/>
    </row>
    <row r="292" spans="1:74">
      <c r="A292" s="442">
        <v>320</v>
      </c>
      <c r="B292" s="442" t="str">
        <f>IF($H292="已改造",VLOOKUP($A292+1000,改造信息!$A$2:$AQ$1002,COLUMN(B291),0),VLOOKUP($A292,未改造信息!$A$2:$AQ$1002,COLUMN(B291),0))</f>
        <v>I</v>
      </c>
      <c r="C292" s="442" t="str">
        <f>IF($H292="已改造",VLOOKUP($A292+1000,改造信息!$A$2:$AQ$1002,COLUMN(C291),0),VLOOKUP($A292,未改造信息!$A$2:$AQ$1002,COLUMN(C291),0))</f>
        <v>轻型航母</v>
      </c>
      <c r="D292" s="442">
        <f>IF($H292="已改造",VLOOKUP($A292+1000,改造信息!$A$2:$AQ$1002,COLUMN(D291),0),VLOOKUP($A292,未改造信息!$A$2:$AQ$1002,COLUMN(D291),0))</f>
        <v>4</v>
      </c>
      <c r="E292" s="442" t="str">
        <f>IF($H292="已改造",VLOOKUP($A292+1000,改造信息!$A$2:$AQ$1002,COLUMN(E291),0),VLOOKUP($A292,未改造信息!$A$2:$AQ$1002,COLUMN(E291),0))</f>
        <v>鹞鹰</v>
      </c>
      <c r="F292" s="442" t="str">
        <f>VLOOKUP(A292,未改造信息!$A$2:$F$1000,COLUMN(F291),0)</f>
        <v>未拥有</v>
      </c>
      <c r="H292" s="442" t="str">
        <f>IF(COUNTIF(改造信息!$A$2:$A$196,A292+1000),IF(VLOOKUP(A292+1000,改造信息!$A$2:$F$502,6,0)="已拥有","已改造","尚未改造"),"未开放改造")</f>
        <v>未开放改造</v>
      </c>
      <c r="I292" s="442" t="str">
        <f t="shared" si="4"/>
        <v>E5 不推荐打捞获取</v>
      </c>
      <c r="J292" s="445" t="s">
        <v>92</v>
      </c>
      <c r="K292" s="442" t="str">
        <f>IF($H292="已改造",VLOOKUP($A292+1000,改造信息!$A$2:$AQ$1002,COLUMN(K291)-4,0),VLOOKUP($A292,未改造信息!$A$2:$AQ$1002,COLUMN(K291)-4,0))</f>
        <v>护卫舰</v>
      </c>
      <c r="L292" s="442" t="str">
        <f>IF($H292="已改造",VLOOKUP($A292+1000,改造信息!$A$2:$AQ$1002,COLUMN(L291)-4,0),VLOOKUP($A292,未改造信息!$A$2:$AQ$1002,COLUMN(L291)-4,0))</f>
        <v>中型舰</v>
      </c>
      <c r="M292" s="442">
        <f>IF($H292="已改造",VLOOKUP($A292+1000,改造信息!$A$2:$AQ$1002,COLUMN(M291)-4,0),VLOOKUP($A292,未改造信息!$A$2:$AQ$1002,COLUMN(M291)-4,0))</f>
        <v>2</v>
      </c>
      <c r="N292" s="442">
        <f>IF($H292="已改造",VLOOKUP($A292+1000,改造信息!$A$2:$AQ$1002,COLUMN(N291)-4,0),VLOOKUP($A292,未改造信息!$A$2:$AQ$1002,COLUMN(N291)-4,0))</f>
        <v>3</v>
      </c>
      <c r="O292" s="442">
        <f>IF($H292="已改造",VLOOKUP($A292+1000,改造信息!$A$2:$AQ$1002,COLUMN(O291)-4,0),VLOOKUP($A292,未改造信息!$A$2:$AQ$1002,COLUMN(O291)-4,0))</f>
        <v>60</v>
      </c>
      <c r="P292" s="442">
        <f>IF($H292="已改造",VLOOKUP($A292+1000,改造信息!$A$2:$AQ$1002,COLUMN(P291)-4,0),VLOOKUP($A292,未改造信息!$A$2:$AQ$1002,COLUMN(P291)-4,0))</f>
        <v>0</v>
      </c>
      <c r="Q292" s="442">
        <f>IF($H292="已改造",VLOOKUP($A292+1000,改造信息!$A$2:$AQ$1002,COLUMN(Q291)-4,0),VLOOKUP($A292,未改造信息!$A$2:$AQ$1002,COLUMN(Q291)-4,0))</f>
        <v>20</v>
      </c>
      <c r="R292" s="442">
        <f>IF($H292="已改造",VLOOKUP($A292+1000,改造信息!$A$2:$AQ$1002,COLUMN(R291)-4,0),VLOOKUP($A292,未改造信息!$A$2:$AQ$1002,COLUMN(R291)-4,0))</f>
        <v>43</v>
      </c>
      <c r="S292" s="442">
        <f>IF($H292="已改造",VLOOKUP($A292+1000,改造信息!$A$2:$AQ$1002,COLUMN(S291)-4,0),VLOOKUP($A292,未改造信息!$A$2:$AQ$1002,COLUMN(S291)-4,0))</f>
        <v>0</v>
      </c>
      <c r="T292" s="442">
        <f>IF($H292="已改造",VLOOKUP($A292+1000,改造信息!$A$2:$AQ$1002,COLUMN(T291)-4,0),VLOOKUP($A292,未改造信息!$A$2:$AQ$1002,COLUMN(T291)-4,0))</f>
        <v>60</v>
      </c>
      <c r="U292" s="442">
        <f>IF($H292="已改造",VLOOKUP($A292+1000,改造信息!$A$2:$AQ$1002,COLUMN(U291)-4,0),VLOOKUP($A292,未改造信息!$A$2:$AQ$1002,COLUMN(U291)-4,0))</f>
        <v>0</v>
      </c>
      <c r="V292" s="442">
        <f>IF($H292="已改造",VLOOKUP($A292+1000,改造信息!$A$2:$AQ$1002,COLUMN(V291)-4,0),VLOOKUP($A292,未改造信息!$A$2:$AQ$1002,COLUMN(V291)-4,0))</f>
        <v>62</v>
      </c>
      <c r="W292" s="442">
        <f>IF($H292="已改造",VLOOKUP($A292+1000,改造信息!$A$2:$AQ$1002,COLUMN(W291)-4,0),VLOOKUP($A292,未改造信息!$A$2:$AQ$1002,COLUMN(W291)-4,0))</f>
        <v>52</v>
      </c>
      <c r="X292" s="442">
        <f>IF($H292="已改造",VLOOKUP($A292+1000,改造信息!$A$2:$AQ$1002,COLUMN(X291)-4,0),VLOOKUP($A292,未改造信息!$A$2:$AQ$1002,COLUMN(X291)-4,0))</f>
        <v>90</v>
      </c>
      <c r="Y292" s="442">
        <f>IF($H292="已改造",VLOOKUP($A292+1000,改造信息!$A$2:$AQ$1002,COLUMN(Y291)-4,0),VLOOKUP($A292,未改造信息!$A$2:$AQ$1002,COLUMN(Y291)-4,0))</f>
        <v>7</v>
      </c>
      <c r="Z292" s="442">
        <f>IF($H292="已改造",VLOOKUP($A292+1000,改造信息!$A$2:$AQ$1002,COLUMN(Z291)-4,0),VLOOKUP($A292,未改造信息!$A$2:$AQ$1002,COLUMN(Z291)-4,0))</f>
        <v>20</v>
      </c>
      <c r="AA292" s="442" t="str">
        <f>IF($H292="已改造",VLOOKUP($A292+1000,改造信息!$A$2:$AQ$1002,COLUMN(AA291)-4,0),VLOOKUP($A292,未改造信息!$A$2:$AQ$1002,COLUMN(AA291)-4,0))</f>
        <v>短</v>
      </c>
      <c r="AB292" s="442" t="str">
        <f>IF($H292="已改造",VLOOKUP($A292+1000,改造信息!$A$2:$AQ$1002,COLUMN(AB291)-4,0),VLOOKUP($A292,未改造信息!$A$2:$AQ$1002,COLUMN(AB291)-4,0))</f>
        <v>[16,10,10,0]</v>
      </c>
      <c r="AC292" s="442">
        <f>IF($H292="已改造",VLOOKUP($A292+1000,改造信息!$A$2:$AQ$1002,COLUMN(AC291)-4,0),VLOOKUP($A292,未改造信息!$A$2:$AQ$1002,COLUMN(AC291)-4,0))</f>
        <v>36</v>
      </c>
      <c r="AD292" s="442">
        <f>IF($H292="已改造",VLOOKUP($A292+1000,改造信息!$A$2:$AQ$1002,COLUMN(AD291)-4,0),VLOOKUP($A292,未改造信息!$A$2:$AQ$1002,COLUMN(AD291)-4,0))</f>
        <v>3</v>
      </c>
      <c r="AE292" s="446" t="str">
        <f>IF($H292="已改造",VLOOKUP($A292+1000,改造信息!$A$2:$AQ$1002,COLUMN(AE291)-4,0),VLOOKUP($A292,未改造信息!$A$2:$AQ$1002,COLUMN(AE291)-4,0))</f>
        <v>RE.2001|G.55S</v>
      </c>
      <c r="AF292" s="445" t="s">
        <v>92</v>
      </c>
      <c r="AG292" s="445" t="s">
        <v>92</v>
      </c>
      <c r="AH292" s="442">
        <f>IF($H292="已改造",VLOOKUP($A292+1000,改造信息!$A$2:$AQ$1002,COLUMN(AH291)-6,0),VLOOKUP($A292,未改造信息!$A$2:$AQ$1002,COLUMN(AH291)-6,0))</f>
        <v>35</v>
      </c>
      <c r="AI292" s="442">
        <f>IF($H292="已改造",VLOOKUP($A292+1000,改造信息!$A$2:$AQ$1002,COLUMN(AI291)-6,0),VLOOKUP($A292,未改造信息!$A$2:$AQ$1002,COLUMN(AI291)-6,0))</f>
        <v>40</v>
      </c>
      <c r="AJ292" s="442">
        <f>IF($H292="已改造",VLOOKUP($A292+1000,改造信息!$A$2:$AQ$1002,COLUMN(AJ291)-6,0),VLOOKUP($A292,未改造信息!$A$2:$AQ$1002,COLUMN(AJ291)-6,0))</f>
        <v>1.28</v>
      </c>
      <c r="AK292" s="442">
        <f>IF($H292="已改造",VLOOKUP($A292+1000,改造信息!$A$2:$AQ$1002,COLUMN(AK291)-6,0),VLOOKUP($A292,未改造信息!$A$2:$AQ$1002,COLUMN(AK291)-6,0))</f>
        <v>2.4</v>
      </c>
      <c r="AL292" s="442">
        <f>IF($H292="已改造",VLOOKUP($A292+1000,改造信息!$A$2:$AQ$1002,COLUMN(AL291)-6,0),VLOOKUP($A292,未改造信息!$A$2:$AQ$1002,COLUMN(AL291)-6,0))</f>
        <v>0.75</v>
      </c>
      <c r="AM292" s="445" t="s">
        <v>92</v>
      </c>
      <c r="AN292" s="445" t="s">
        <v>92</v>
      </c>
      <c r="AO292" s="442">
        <f>IF($H292="已改造",VLOOKUP($A292+1000,改造信息!$A$2:$AQ$1002,COLUMN(AO291)-8,0),VLOOKUP($A292,未改造信息!$A$2:$AQ$1002,COLUMN(AO291)-8,0))</f>
        <v>20</v>
      </c>
      <c r="AP292" s="442">
        <f>IF($H292="已改造",VLOOKUP($A292+1000,改造信息!$A$2:$AQ$1002,COLUMN(AP291)-8,0),VLOOKUP($A292,未改造信息!$A$2:$AQ$1002,COLUMN(AP291)-8,0))</f>
        <v>30</v>
      </c>
      <c r="AQ292" s="442">
        <f>IF($H292="已改造",VLOOKUP($A292+1000,改造信息!$A$2:$AQ$1002,COLUMN(AQ291)-8,0),VLOOKUP($A292,未改造信息!$A$2:$AQ$1002,COLUMN(AQ291)-8,0))</f>
        <v>50</v>
      </c>
      <c r="AR292" s="442">
        <f>IF($H292="已改造",VLOOKUP($A292+1000,改造信息!$A$2:$AQ$1002,COLUMN(AR291)-8,0),VLOOKUP($A292,未改造信息!$A$2:$AQ$1002,COLUMN(AR291)-8,0))</f>
        <v>20</v>
      </c>
      <c r="AS292" s="442">
        <f>IF($H292="已改造",VLOOKUP($A292+1000,改造信息!$A$2:$AQ$1002,COLUMN(AS291)-8,0),VLOOKUP($A292,未改造信息!$A$2:$AQ$1002,COLUMN(AS291)-8,0))</f>
        <v>0</v>
      </c>
      <c r="AT292" s="442">
        <f>IF($H292="已改造",VLOOKUP($A292+1000,改造信息!$A$2:$AQ$1002,COLUMN(AT291)-8,0),VLOOKUP($A292,未改造信息!$A$2:$AQ$1002,COLUMN(AT291)-8,0))</f>
        <v>0</v>
      </c>
      <c r="AU292" s="442">
        <f>IF($H292="已改造",VLOOKUP($A292+1000,改造信息!$A$2:$AQ$1002,COLUMN(AU291)-8,0),VLOOKUP($A292,未改造信息!$A$2:$AQ$1002,COLUMN(AU291)-8,0))</f>
        <v>12</v>
      </c>
      <c r="AV292" s="442">
        <f>IF($H292="已改造",VLOOKUP($A292+1000,改造信息!$A$2:$AQ$1002,COLUMN(AV291)-8,0),VLOOKUP($A292,未改造信息!$A$2:$AQ$1002,COLUMN(AV291)-8,0))</f>
        <v>30</v>
      </c>
      <c r="AW292" s="445" t="s">
        <v>92</v>
      </c>
      <c r="AX292" s="445" t="s">
        <v>92</v>
      </c>
      <c r="AY292" s="442">
        <f>IF($H292="已改造",VLOOKUP($A292+1000,改造信息!$A$2:$AQ$1002,COLUMN(AY291)-10,0),VLOOKUP($A292,未改造信息!$A$2:$AQ$1002,COLUMN(AY291)-10,0))</f>
        <v>0</v>
      </c>
      <c r="AZ292" s="442">
        <f>IF($H292="已改造",VLOOKUP($A292+1000,改造信息!$A$2:$AQ$1002,COLUMN(AZ291)-10,0),VLOOKUP($A292,未改造信息!$A$2:$AQ$1002,COLUMN(AZ291)-10,0))</f>
        <v>0</v>
      </c>
      <c r="BA292" s="445" t="s">
        <v>92</v>
      </c>
      <c r="BB292" s="445" t="s">
        <v>92</v>
      </c>
      <c r="BC292" s="442" t="str">
        <f>IF($H292="尚未改造",VLOOKUP($A292,未改造信息!$A$2:$AQ$1002,COLUMN(BC291)-12,0),"0")</f>
        <v>0</v>
      </c>
      <c r="BD292" s="442">
        <f>VLOOKUP($A292,未改造信息!$A$2:$BA$1002,COLUMN(BD291)-12,0)</f>
        <v>0</v>
      </c>
      <c r="BE292" s="442" t="s">
        <v>95</v>
      </c>
      <c r="BF292" s="445" t="s">
        <v>92</v>
      </c>
      <c r="BG292" s="445" t="s">
        <v>92</v>
      </c>
      <c r="BH292" s="442"/>
      <c r="BI292" s="442"/>
      <c r="BK292" s="442"/>
      <c r="BL292" s="442"/>
      <c r="BN292" s="442"/>
      <c r="BO292" s="442"/>
      <c r="BQ292" s="445" t="s">
        <v>92</v>
      </c>
      <c r="BR292" s="442"/>
      <c r="BS292" s="442"/>
      <c r="BT292" s="442"/>
      <c r="BU292" s="442"/>
      <c r="BV292" s="442"/>
    </row>
    <row r="293" spans="1:74">
      <c r="A293" s="442">
        <v>322</v>
      </c>
      <c r="B293" s="442" t="str">
        <f>IF($H293="已改造",VLOOKUP($A293+1000,改造信息!$A$2:$AQ$1002,COLUMN(B292),0),VLOOKUP($A293,未改造信息!$A$2:$AQ$1002,COLUMN(B292),0))</f>
        <v>U</v>
      </c>
      <c r="C293" s="442" t="str">
        <f>IF($H293="已改造",VLOOKUP($A293+1000,改造信息!$A$2:$AQ$1002,COLUMN(C292),0),VLOOKUP($A293,未改造信息!$A$2:$AQ$1002,COLUMN(C292),0))</f>
        <v>驱逐舰</v>
      </c>
      <c r="D293" s="442">
        <f>IF($H293="已改造",VLOOKUP($A293+1000,改造信息!$A$2:$AQ$1002,COLUMN(D292),0),VLOOKUP($A293,未改造信息!$A$2:$AQ$1002,COLUMN(D292),0))</f>
        <v>4</v>
      </c>
      <c r="E293" s="442" t="str">
        <f>IF($H293="已改造",VLOOKUP($A293+1000,改造信息!$A$2:$AQ$1002,COLUMN(E292),0),VLOOKUP($A293,未改造信息!$A$2:$AQ$1002,COLUMN(E292),0))</f>
        <v>希尔曼</v>
      </c>
      <c r="F293" s="442" t="str">
        <f>VLOOKUP(A293,未改造信息!$A$2:$F$1000,COLUMN(F292),0)</f>
        <v>未拥有</v>
      </c>
      <c r="H293" s="442" t="str">
        <f>IF(COUNTIF(改造信息!$A$2:$A$196,A293+1000),IF(VLOOKUP(A293+1000,改造信息!$A$2:$F$502,6,0)="已拥有","已改造","尚未改造"),"未开放改造")</f>
        <v>未开放改造</v>
      </c>
      <c r="I293" s="442" t="str">
        <f t="shared" si="4"/>
        <v>可建造</v>
      </c>
      <c r="J293" s="445" t="s">
        <v>92</v>
      </c>
      <c r="K293" s="442" t="str">
        <f>IF($H293="已改造",VLOOKUP($A293+1000,改造信息!$A$2:$AQ$1002,COLUMN(K292)-4,0),VLOOKUP($A293,未改造信息!$A$2:$AQ$1002,COLUMN(K292)-4,0))</f>
        <v>护卫舰</v>
      </c>
      <c r="L293" s="442" t="str">
        <f>IF($H293="已改造",VLOOKUP($A293+1000,改造信息!$A$2:$AQ$1002,COLUMN(L292)-4,0),VLOOKUP($A293,未改造信息!$A$2:$AQ$1002,COLUMN(L292)-4,0))</f>
        <v>小型舰</v>
      </c>
      <c r="M293" s="442">
        <f>IF($H293="已改造",VLOOKUP($A293+1000,改造信息!$A$2:$AQ$1002,COLUMN(M292)-4,0),VLOOKUP($A293,未改造信息!$A$2:$AQ$1002,COLUMN(M292)-4,0))</f>
        <v>1</v>
      </c>
      <c r="N293" s="442">
        <f>IF($H293="已改造",VLOOKUP($A293+1000,改造信息!$A$2:$AQ$1002,COLUMN(N292)-4,0),VLOOKUP($A293,未改造信息!$A$2:$AQ$1002,COLUMN(N292)-4,0))</f>
        <v>2</v>
      </c>
      <c r="O293" s="442">
        <f>IF($H293="已改造",VLOOKUP($A293+1000,改造信息!$A$2:$AQ$1002,COLUMN(O292)-4,0),VLOOKUP($A293,未改造信息!$A$2:$AQ$1002,COLUMN(O292)-4,0))</f>
        <v>17</v>
      </c>
      <c r="P293" s="442">
        <f>IF($H293="已改造",VLOOKUP($A293+1000,改造信息!$A$2:$AQ$1002,COLUMN(P292)-4,0),VLOOKUP($A293,未改造信息!$A$2:$AQ$1002,COLUMN(P292)-4,0))</f>
        <v>-1</v>
      </c>
      <c r="Q293" s="442">
        <f>IF($H293="已改造",VLOOKUP($A293+1000,改造信息!$A$2:$AQ$1002,COLUMN(Q292)-4,0),VLOOKUP($A293,未改造信息!$A$2:$AQ$1002,COLUMN(Q292)-4,0))</f>
        <v>28</v>
      </c>
      <c r="R293" s="442">
        <f>IF($H293="已改造",VLOOKUP($A293+1000,改造信息!$A$2:$AQ$1002,COLUMN(R292)-4,0),VLOOKUP($A293,未改造信息!$A$2:$AQ$1002,COLUMN(R292)-4,0))</f>
        <v>22</v>
      </c>
      <c r="S293" s="442">
        <f>IF($H293="已改造",VLOOKUP($A293+1000,改造信息!$A$2:$AQ$1002,COLUMN(S292)-4,0),VLOOKUP($A293,未改造信息!$A$2:$AQ$1002,COLUMN(S292)-4,0))</f>
        <v>70</v>
      </c>
      <c r="T293" s="442">
        <f>IF($H293="已改造",VLOOKUP($A293+1000,改造信息!$A$2:$AQ$1002,COLUMN(T292)-4,0),VLOOKUP($A293,未改造信息!$A$2:$AQ$1002,COLUMN(T292)-4,0))</f>
        <v>54</v>
      </c>
      <c r="U293" s="442">
        <f>IF($H293="已改造",VLOOKUP($A293+1000,改造信息!$A$2:$AQ$1002,COLUMN(U292)-4,0),VLOOKUP($A293,未改造信息!$A$2:$AQ$1002,COLUMN(U292)-4,0))</f>
        <v>58</v>
      </c>
      <c r="V293" s="442">
        <f>IF($H293="已改造",VLOOKUP($A293+1000,改造信息!$A$2:$AQ$1002,COLUMN(V292)-4,0),VLOOKUP($A293,未改造信息!$A$2:$AQ$1002,COLUMN(V292)-4,0))</f>
        <v>17</v>
      </c>
      <c r="W293" s="442">
        <f>IF($H293="已改造",VLOOKUP($A293+1000,改造信息!$A$2:$AQ$1002,COLUMN(W292)-4,0),VLOOKUP($A293,未改造信息!$A$2:$AQ$1002,COLUMN(W292)-4,0))</f>
        <v>81</v>
      </c>
      <c r="X293" s="442">
        <f>IF($H293="已改造",VLOOKUP($A293+1000,改造信息!$A$2:$AQ$1002,COLUMN(X292)-4,0),VLOOKUP($A293,未改造信息!$A$2:$AQ$1002,COLUMN(X292)-4,0))</f>
        <v>87</v>
      </c>
      <c r="Y293" s="442">
        <f>IF($H293="已改造",VLOOKUP($A293+1000,改造信息!$A$2:$AQ$1002,COLUMN(Y292)-4,0),VLOOKUP($A293,未改造信息!$A$2:$AQ$1002,COLUMN(Y292)-4,0))</f>
        <v>24</v>
      </c>
      <c r="Z293" s="442">
        <f>IF($H293="已改造",VLOOKUP($A293+1000,改造信息!$A$2:$AQ$1002,COLUMN(Z292)-4,0),VLOOKUP($A293,未改造信息!$A$2:$AQ$1002,COLUMN(Z292)-4,0))</f>
        <v>37</v>
      </c>
      <c r="AA293" s="442" t="str">
        <f>IF($H293="已改造",VLOOKUP($A293+1000,改造信息!$A$2:$AQ$1002,COLUMN(AA292)-4,0),VLOOKUP($A293,未改造信息!$A$2:$AQ$1002,COLUMN(AA292)-4,0))</f>
        <v>短</v>
      </c>
      <c r="AB293" s="442">
        <f>IF($H293="已改造",VLOOKUP($A293+1000,改造信息!$A$2:$AQ$1002,COLUMN(AB292)-4,0),VLOOKUP($A293,未改造信息!$A$2:$AQ$1002,COLUMN(AB292)-4,0))</f>
        <v>0</v>
      </c>
      <c r="AC293" s="442">
        <f>IF($H293="已改造",VLOOKUP($A293+1000,改造信息!$A$2:$AQ$1002,COLUMN(AC292)-4,0),VLOOKUP($A293,未改造信息!$A$2:$AQ$1002,COLUMN(AC292)-4,0))</f>
        <v>0</v>
      </c>
      <c r="AD293" s="442">
        <f>IF($H293="已改造",VLOOKUP($A293+1000,改造信息!$A$2:$AQ$1002,COLUMN(AD292)-4,0),VLOOKUP($A293,未改造信息!$A$2:$AQ$1002,COLUMN(AD292)-4,0))</f>
        <v>2</v>
      </c>
      <c r="AE293" s="446" t="str">
        <f>IF($H293="已改造",VLOOKUP($A293+1000,改造信息!$A$2:$AQ$1002,COLUMN(AE292)-4,0),VLOOKUP($A293,未改造信息!$A$2:$AQ$1002,COLUMN(AE292)-4,0))</f>
        <v>U国单装5英寸炮|五联533毫米鱼雷</v>
      </c>
      <c r="AF293" s="445" t="s">
        <v>92</v>
      </c>
      <c r="AG293" s="445" t="s">
        <v>92</v>
      </c>
      <c r="AH293" s="442">
        <f>IF($H293="已改造",VLOOKUP($A293+1000,改造信息!$A$2:$AQ$1002,COLUMN(AH292)-6,0),VLOOKUP($A293,未改造信息!$A$2:$AQ$1002,COLUMN(AH292)-6,0))</f>
        <v>15</v>
      </c>
      <c r="AI293" s="442">
        <f>IF($H293="已改造",VLOOKUP($A293+1000,改造信息!$A$2:$AQ$1002,COLUMN(AI292)-6,0),VLOOKUP($A293,未改造信息!$A$2:$AQ$1002,COLUMN(AI292)-6,0))</f>
        <v>25</v>
      </c>
      <c r="AJ293" s="442">
        <f>IF($H293="已改造",VLOOKUP($A293+1000,改造信息!$A$2:$AQ$1002,COLUMN(AJ292)-6,0),VLOOKUP($A293,未改造信息!$A$2:$AQ$1002,COLUMN(AJ292)-6,0))</f>
        <v>0.48</v>
      </c>
      <c r="AK293" s="442">
        <f>IF($H293="已改造",VLOOKUP($A293+1000,改造信息!$A$2:$AQ$1002,COLUMN(AK292)-6,0),VLOOKUP($A293,未改造信息!$A$2:$AQ$1002,COLUMN(AK292)-6,0))</f>
        <v>0.9</v>
      </c>
      <c r="AL293" s="442">
        <f>IF($H293="已改造",VLOOKUP($A293+1000,改造信息!$A$2:$AQ$1002,COLUMN(AL292)-6,0),VLOOKUP($A293,未改造信息!$A$2:$AQ$1002,COLUMN(AL292)-6,0))</f>
        <v>0.4</v>
      </c>
      <c r="AM293" s="445" t="s">
        <v>92</v>
      </c>
      <c r="AN293" s="445" t="s">
        <v>92</v>
      </c>
      <c r="AO293" s="442">
        <f>IF($H293="已改造",VLOOKUP($A293+1000,改造信息!$A$2:$AQ$1002,COLUMN(AO292)-8,0),VLOOKUP($A293,未改造信息!$A$2:$AQ$1002,COLUMN(AO292)-8,0))</f>
        <v>4</v>
      </c>
      <c r="AP293" s="442">
        <f>IF($H293="已改造",VLOOKUP($A293+1000,改造信息!$A$2:$AQ$1002,COLUMN(AP292)-8,0),VLOOKUP($A293,未改造信息!$A$2:$AQ$1002,COLUMN(AP292)-8,0))</f>
        <v>8</v>
      </c>
      <c r="AQ293" s="442">
        <f>IF($H293="已改造",VLOOKUP($A293+1000,改造信息!$A$2:$AQ$1002,COLUMN(AQ292)-8,0),VLOOKUP($A293,未改造信息!$A$2:$AQ$1002,COLUMN(AQ292)-8,0))</f>
        <v>6</v>
      </c>
      <c r="AR293" s="442">
        <f>IF($H293="已改造",VLOOKUP($A293+1000,改造信息!$A$2:$AQ$1002,COLUMN(AR292)-8,0),VLOOKUP($A293,未改造信息!$A$2:$AQ$1002,COLUMN(AR292)-8,0))</f>
        <v>0</v>
      </c>
      <c r="AS293" s="442">
        <f>IF($H293="已改造",VLOOKUP($A293+1000,改造信息!$A$2:$AQ$1002,COLUMN(AS292)-8,0),VLOOKUP($A293,未改造信息!$A$2:$AQ$1002,COLUMN(AS292)-8,0))</f>
        <v>0</v>
      </c>
      <c r="AT293" s="442">
        <f>IF($H293="已改造",VLOOKUP($A293+1000,改造信息!$A$2:$AQ$1002,COLUMN(AT292)-8,0),VLOOKUP($A293,未改造信息!$A$2:$AQ$1002,COLUMN(AT292)-8,0))</f>
        <v>20</v>
      </c>
      <c r="AU293" s="442">
        <f>IF($H293="已改造",VLOOKUP($A293+1000,改造信息!$A$2:$AQ$1002,COLUMN(AU292)-8,0),VLOOKUP($A293,未改造信息!$A$2:$AQ$1002,COLUMN(AU292)-8,0))</f>
        <v>7</v>
      </c>
      <c r="AV293" s="442">
        <f>IF($H293="已改造",VLOOKUP($A293+1000,改造信息!$A$2:$AQ$1002,COLUMN(AV292)-8,0),VLOOKUP($A293,未改造信息!$A$2:$AQ$1002,COLUMN(AV292)-8,0))</f>
        <v>5</v>
      </c>
      <c r="AW293" s="445" t="s">
        <v>92</v>
      </c>
      <c r="AX293" s="445" t="s">
        <v>92</v>
      </c>
      <c r="AY293" s="442" t="str">
        <f>IF($H293="已改造",VLOOKUP($A293+1000,改造信息!$A$2:$AQ$1002,COLUMN(AY292)-10,0),VLOOKUP($A293,未改造信息!$A$2:$AQ$1002,COLUMN(AY292)-10,0))</f>
        <v>大卫·塔菲3</v>
      </c>
      <c r="AZ293" s="442">
        <f>IF($H293="已改造",VLOOKUP($A293+1000,改造信息!$A$2:$AQ$1002,COLUMN(AZ292)-10,0),VLOOKUP($A293,未改造信息!$A$2:$AQ$1002,COLUMN(AZ292)-10,0))</f>
        <v>0</v>
      </c>
      <c r="BA293" s="445" t="s">
        <v>92</v>
      </c>
      <c r="BB293" s="445" t="s">
        <v>92</v>
      </c>
      <c r="BC293" s="442" t="str">
        <f>IF($H293="尚未改造",VLOOKUP($A293,未改造信息!$A$2:$AQ$1002,COLUMN(BC292)-12,0),"0")</f>
        <v>0</v>
      </c>
      <c r="BD293" s="450">
        <f>VLOOKUP($A293,未改造信息!$A$2:$BA$1002,COLUMN(BD292)-12,0)</f>
        <v>0.0208333333333333</v>
      </c>
      <c r="BE293" s="442" t="s">
        <v>103</v>
      </c>
      <c r="BF293" s="445" t="s">
        <v>92</v>
      </c>
      <c r="BG293" s="445" t="s">
        <v>92</v>
      </c>
      <c r="BH293" s="442"/>
      <c r="BI293" s="450"/>
      <c r="BK293" s="442"/>
      <c r="BL293" s="450"/>
      <c r="BN293" s="442"/>
      <c r="BO293" s="450"/>
      <c r="BQ293" s="445" t="s">
        <v>92</v>
      </c>
      <c r="BR293" s="442"/>
      <c r="BS293" s="442"/>
      <c r="BT293" s="442"/>
      <c r="BU293" s="442"/>
      <c r="BV293" s="442"/>
    </row>
    <row r="294" spans="1:74">
      <c r="A294" s="442">
        <v>323</v>
      </c>
      <c r="B294" s="442" t="str">
        <f>IF($H294="已改造",VLOOKUP($A294+1000,改造信息!$A$2:$AQ$1002,COLUMN(B293),0),VLOOKUP($A294,未改造信息!$A$2:$AQ$1002,COLUMN(B293),0))</f>
        <v>S</v>
      </c>
      <c r="C294" s="442" t="str">
        <f>IF($H294="已改造",VLOOKUP($A294+1000,改造信息!$A$2:$AQ$1002,COLUMN(C293),0),VLOOKUP($A294,未改造信息!$A$2:$AQ$1002,COLUMN(C293),0))</f>
        <v>驱逐舰</v>
      </c>
      <c r="D294" s="442">
        <f>IF($H294="已改造",VLOOKUP($A294+1000,改造信息!$A$2:$AQ$1002,COLUMN(D293),0),VLOOKUP($A294,未改造信息!$A$2:$AQ$1002,COLUMN(D293),0))</f>
        <v>5</v>
      </c>
      <c r="E294" s="442" t="str">
        <f>IF($H294="已改造",VLOOKUP($A294+1000,改造信息!$A$2:$AQ$1002,COLUMN(E293),0),VLOOKUP($A294,未改造信息!$A$2:$AQ$1002,COLUMN(E293),0))</f>
        <v>基辅</v>
      </c>
      <c r="F294" s="442" t="str">
        <f>VLOOKUP(A294,未改造信息!$A$2:$F$1000,COLUMN(F293),0)</f>
        <v>未拥有</v>
      </c>
      <c r="H294" s="442" t="str">
        <f>IF(COUNTIF(改造信息!$A$2:$A$196,A294+1000),IF(VLOOKUP(A294+1000,改造信息!$A$2:$F$502,6,0)="已拥有","已改造","尚未改造"),"未开放改造")</f>
        <v>尚未改造</v>
      </c>
      <c r="I294" s="442" t="str">
        <f t="shared" si="4"/>
        <v>E5 可建造</v>
      </c>
      <c r="J294" s="445" t="s">
        <v>92</v>
      </c>
      <c r="K294" s="442" t="str">
        <f>IF($H294="已改造",VLOOKUP($A294+1000,改造信息!$A$2:$AQ$1002,COLUMN(K293)-4,0),VLOOKUP($A294,未改造信息!$A$2:$AQ$1002,COLUMN(K293)-4,0))</f>
        <v>护卫舰</v>
      </c>
      <c r="L294" s="442" t="str">
        <f>IF($H294="已改造",VLOOKUP($A294+1000,改造信息!$A$2:$AQ$1002,COLUMN(L293)-4,0),VLOOKUP($A294,未改造信息!$A$2:$AQ$1002,COLUMN(L293)-4,0))</f>
        <v>小型舰</v>
      </c>
      <c r="M294" s="442">
        <f>IF($H294="已改造",VLOOKUP($A294+1000,改造信息!$A$2:$AQ$1002,COLUMN(M293)-4,0),VLOOKUP($A294,未改造信息!$A$2:$AQ$1002,COLUMN(M293)-4,0))</f>
        <v>1</v>
      </c>
      <c r="N294" s="442">
        <f>IF($H294="已改造",VLOOKUP($A294+1000,改造信息!$A$2:$AQ$1002,COLUMN(N293)-4,0),VLOOKUP($A294,未改造信息!$A$2:$AQ$1002,COLUMN(N293)-4,0))</f>
        <v>2</v>
      </c>
      <c r="O294" s="442">
        <f>IF($H294="已改造",VLOOKUP($A294+1000,改造信息!$A$2:$AQ$1002,COLUMN(O293)-4,0),VLOOKUP($A294,未改造信息!$A$2:$AQ$1002,COLUMN(O293)-4,0))</f>
        <v>24</v>
      </c>
      <c r="P294" s="442">
        <f>IF($H294="已改造",VLOOKUP($A294+1000,改造信息!$A$2:$AQ$1002,COLUMN(P293)-4,0),VLOOKUP($A294,未改造信息!$A$2:$AQ$1002,COLUMN(P293)-4,0))</f>
        <v>0</v>
      </c>
      <c r="Q294" s="442">
        <f>IF($H294="已改造",VLOOKUP($A294+1000,改造信息!$A$2:$AQ$1002,COLUMN(Q293)-4,0),VLOOKUP($A294,未改造信息!$A$2:$AQ$1002,COLUMN(Q293)-4,0))</f>
        <v>33</v>
      </c>
      <c r="R294" s="442">
        <f>IF($H294="已改造",VLOOKUP($A294+1000,改造信息!$A$2:$AQ$1002,COLUMN(R293)-4,0),VLOOKUP($A294,未改造信息!$A$2:$AQ$1002,COLUMN(R293)-4,0))</f>
        <v>22</v>
      </c>
      <c r="S294" s="442">
        <f>IF($H294="已改造",VLOOKUP($A294+1000,改造信息!$A$2:$AQ$1002,COLUMN(S293)-4,0),VLOOKUP($A294,未改造信息!$A$2:$AQ$1002,COLUMN(S293)-4,0))</f>
        <v>74</v>
      </c>
      <c r="T294" s="442">
        <f>IF($H294="已改造",VLOOKUP($A294+1000,改造信息!$A$2:$AQ$1002,COLUMN(T293)-4,0),VLOOKUP($A294,未改造信息!$A$2:$AQ$1002,COLUMN(T293)-4,0))</f>
        <v>50</v>
      </c>
      <c r="U294" s="442">
        <f>IF($H294="已改造",VLOOKUP($A294+1000,改造信息!$A$2:$AQ$1002,COLUMN(U293)-4,0),VLOOKUP($A294,未改造信息!$A$2:$AQ$1002,COLUMN(U293)-4,0))</f>
        <v>51</v>
      </c>
      <c r="V294" s="442">
        <f>IF($H294="已改造",VLOOKUP($A294+1000,改造信息!$A$2:$AQ$1002,COLUMN(V293)-4,0),VLOOKUP($A294,未改造信息!$A$2:$AQ$1002,COLUMN(V293)-4,0))</f>
        <v>16</v>
      </c>
      <c r="W294" s="442">
        <f>IF($H294="已改造",VLOOKUP($A294+1000,改造信息!$A$2:$AQ$1002,COLUMN(W293)-4,0),VLOOKUP($A294,未改造信息!$A$2:$AQ$1002,COLUMN(W293)-4,0))</f>
        <v>89</v>
      </c>
      <c r="X294" s="442">
        <f>IF($H294="已改造",VLOOKUP($A294+1000,改造信息!$A$2:$AQ$1002,COLUMN(X293)-4,0),VLOOKUP($A294,未改造信息!$A$2:$AQ$1002,COLUMN(X293)-4,0))</f>
        <v>89</v>
      </c>
      <c r="Y294" s="442">
        <f>IF($H294="已改造",VLOOKUP($A294+1000,改造信息!$A$2:$AQ$1002,COLUMN(Y293)-4,0),VLOOKUP($A294,未改造信息!$A$2:$AQ$1002,COLUMN(Y293)-4,0))</f>
        <v>6</v>
      </c>
      <c r="Z294" s="442">
        <f>IF($H294="已改造",VLOOKUP($A294+1000,改造信息!$A$2:$AQ$1002,COLUMN(Z293)-4,0),VLOOKUP($A294,未改造信息!$A$2:$AQ$1002,COLUMN(Z293)-4,0))</f>
        <v>42.5</v>
      </c>
      <c r="AA294" s="442" t="str">
        <f>IF($H294="已改造",VLOOKUP($A294+1000,改造信息!$A$2:$AQ$1002,COLUMN(AA293)-4,0),VLOOKUP($A294,未改造信息!$A$2:$AQ$1002,COLUMN(AA293)-4,0))</f>
        <v>短</v>
      </c>
      <c r="AB294" s="442">
        <f>IF($H294="已改造",VLOOKUP($A294+1000,改造信息!$A$2:$AQ$1002,COLUMN(AB293)-4,0),VLOOKUP($A294,未改造信息!$A$2:$AQ$1002,COLUMN(AB293)-4,0))</f>
        <v>0</v>
      </c>
      <c r="AC294" s="442">
        <f>IF($H294="已改造",VLOOKUP($A294+1000,改造信息!$A$2:$AQ$1002,COLUMN(AC293)-4,0),VLOOKUP($A294,未改造信息!$A$2:$AQ$1002,COLUMN(AC293)-4,0))</f>
        <v>0</v>
      </c>
      <c r="AD294" s="442">
        <f>IF($H294="已改造",VLOOKUP($A294+1000,改造信息!$A$2:$AQ$1002,COLUMN(AD293)-4,0),VLOOKUP($A294,未改造信息!$A$2:$AQ$1002,COLUMN(AD293)-4,0))</f>
        <v>2</v>
      </c>
      <c r="AE294" s="446" t="str">
        <f>IF($H294="已改造",VLOOKUP($A294+1000,改造信息!$A$2:$AQ$1002,COLUMN(AE293)-4,0),VLOOKUP($A294,未改造信息!$A$2:$AQ$1002,COLUMN(AE293)-4,0))</f>
        <v>533毫米2-н鱼雷|改良型动力系统</v>
      </c>
      <c r="AF294" s="445" t="s">
        <v>92</v>
      </c>
      <c r="AG294" s="445" t="s">
        <v>92</v>
      </c>
      <c r="AH294" s="442">
        <f>IF($H294="已改造",VLOOKUP($A294+1000,改造信息!$A$2:$AQ$1002,COLUMN(AH293)-6,0),VLOOKUP($A294,未改造信息!$A$2:$AQ$1002,COLUMN(AH293)-6,0))</f>
        <v>15</v>
      </c>
      <c r="AI294" s="442">
        <f>IF($H294="已改造",VLOOKUP($A294+1000,改造信息!$A$2:$AQ$1002,COLUMN(AI293)-6,0),VLOOKUP($A294,未改造信息!$A$2:$AQ$1002,COLUMN(AI293)-6,0))</f>
        <v>25</v>
      </c>
      <c r="AJ294" s="442">
        <f>IF($H294="已改造",VLOOKUP($A294+1000,改造信息!$A$2:$AQ$1002,COLUMN(AJ293)-6,0),VLOOKUP($A294,未改造信息!$A$2:$AQ$1002,COLUMN(AJ293)-6,0))</f>
        <v>0.48</v>
      </c>
      <c r="AK294" s="442">
        <f>IF($H294="已改造",VLOOKUP($A294+1000,改造信息!$A$2:$AQ$1002,COLUMN(AK293)-6,0),VLOOKUP($A294,未改造信息!$A$2:$AQ$1002,COLUMN(AK293)-6,0))</f>
        <v>0.9</v>
      </c>
      <c r="AL294" s="442">
        <f>IF($H294="已改造",VLOOKUP($A294+1000,改造信息!$A$2:$AQ$1002,COLUMN(AL293)-6,0),VLOOKUP($A294,未改造信息!$A$2:$AQ$1002,COLUMN(AL293)-6,0))</f>
        <v>0.4</v>
      </c>
      <c r="AM294" s="445" t="s">
        <v>92</v>
      </c>
      <c r="AN294" s="445" t="s">
        <v>92</v>
      </c>
      <c r="AO294" s="442">
        <f>IF($H294="已改造",VLOOKUP($A294+1000,改造信息!$A$2:$AQ$1002,COLUMN(AO293)-8,0),VLOOKUP($A294,未改造信息!$A$2:$AQ$1002,COLUMN(AO293)-8,0))</f>
        <v>4</v>
      </c>
      <c r="AP294" s="442">
        <f>IF($H294="已改造",VLOOKUP($A294+1000,改造信息!$A$2:$AQ$1002,COLUMN(AP293)-8,0),VLOOKUP($A294,未改造信息!$A$2:$AQ$1002,COLUMN(AP293)-8,0))</f>
        <v>8</v>
      </c>
      <c r="AQ294" s="442">
        <f>IF($H294="已改造",VLOOKUP($A294+1000,改造信息!$A$2:$AQ$1002,COLUMN(AQ293)-8,0),VLOOKUP($A294,未改造信息!$A$2:$AQ$1002,COLUMN(AQ293)-8,0))</f>
        <v>6</v>
      </c>
      <c r="AR294" s="442">
        <f>IF($H294="已改造",VLOOKUP($A294+1000,改造信息!$A$2:$AQ$1002,COLUMN(AR293)-8,0),VLOOKUP($A294,未改造信息!$A$2:$AQ$1002,COLUMN(AR293)-8,0))</f>
        <v>0</v>
      </c>
      <c r="AS294" s="442">
        <f>IF($H294="已改造",VLOOKUP($A294+1000,改造信息!$A$2:$AQ$1002,COLUMN(AS293)-8,0),VLOOKUP($A294,未改造信息!$A$2:$AQ$1002,COLUMN(AS293)-8,0))</f>
        <v>0</v>
      </c>
      <c r="AT294" s="442">
        <f>IF($H294="已改造",VLOOKUP($A294+1000,改造信息!$A$2:$AQ$1002,COLUMN(AT293)-8,0),VLOOKUP($A294,未改造信息!$A$2:$AQ$1002,COLUMN(AT293)-8,0))</f>
        <v>24</v>
      </c>
      <c r="AU294" s="442">
        <f>IF($H294="已改造",VLOOKUP($A294+1000,改造信息!$A$2:$AQ$1002,COLUMN(AU293)-8,0),VLOOKUP($A294,未改造信息!$A$2:$AQ$1002,COLUMN(AU293)-8,0))</f>
        <v>7</v>
      </c>
      <c r="AV294" s="442">
        <f>IF($H294="已改造",VLOOKUP($A294+1000,改造信息!$A$2:$AQ$1002,COLUMN(AV293)-8,0),VLOOKUP($A294,未改造信息!$A$2:$AQ$1002,COLUMN(AV293)-8,0))</f>
        <v>0</v>
      </c>
      <c r="AW294" s="445" t="s">
        <v>92</v>
      </c>
      <c r="AX294" s="445" t="s">
        <v>92</v>
      </c>
      <c r="AY294" s="442">
        <f>IF($H294="已改造",VLOOKUP($A294+1000,改造信息!$A$2:$AQ$1002,COLUMN(AY293)-10,0),VLOOKUP($A294,未改造信息!$A$2:$AQ$1002,COLUMN(AY293)-10,0))</f>
        <v>0</v>
      </c>
      <c r="AZ294" s="442">
        <f>IF($H294="已改造",VLOOKUP($A294+1000,改造信息!$A$2:$AQ$1002,COLUMN(AZ293)-10,0),VLOOKUP($A294,未改造信息!$A$2:$AQ$1002,COLUMN(AZ293)-10,0))</f>
        <v>0</v>
      </c>
      <c r="BA294" s="445" t="s">
        <v>92</v>
      </c>
      <c r="BB294" s="445" t="s">
        <v>92</v>
      </c>
      <c r="BC294" s="442" t="str">
        <f>IF($H294="尚未改造",VLOOKUP($A294,未改造信息!$A$2:$AQ$1002,COLUMN(BC293)-12,0),"0")</f>
        <v>等级65|驱逐核心15|油500|弹500|钢500|铝100</v>
      </c>
      <c r="BD294" s="450">
        <f>VLOOKUP($A294,未改造信息!$A$2:$BA$1002,COLUMN(BD293)-12,0)</f>
        <v>0.0243055555555556</v>
      </c>
      <c r="BE294" s="442" t="s">
        <v>96</v>
      </c>
      <c r="BF294" s="445" t="s">
        <v>92</v>
      </c>
      <c r="BG294" s="445" t="s">
        <v>92</v>
      </c>
      <c r="BH294" s="442"/>
      <c r="BI294" s="450"/>
      <c r="BK294" s="442"/>
      <c r="BL294" s="450"/>
      <c r="BN294" s="442"/>
      <c r="BO294" s="450"/>
      <c r="BQ294" s="445" t="s">
        <v>92</v>
      </c>
      <c r="BR294" s="442"/>
      <c r="BS294" s="442"/>
      <c r="BT294" s="442"/>
      <c r="BU294" s="442"/>
      <c r="BV294" s="442"/>
    </row>
    <row r="295" spans="1:74">
      <c r="A295" s="442">
        <v>324</v>
      </c>
      <c r="B295" s="442" t="str">
        <f>IF($H295="已改造",VLOOKUP($A295+1000,改造信息!$A$2:$AQ$1002,COLUMN(B294),0),VLOOKUP($A295,未改造信息!$A$2:$AQ$1002,COLUMN(B294),0))</f>
        <v>U</v>
      </c>
      <c r="C295" s="442" t="str">
        <f>IF($H295="已改造",VLOOKUP($A295+1000,改造信息!$A$2:$AQ$1002,COLUMN(C294),0),VLOOKUP($A295,未改造信息!$A$2:$AQ$1002,COLUMN(C294),0))</f>
        <v>重巡洋舰</v>
      </c>
      <c r="D295" s="442">
        <f>IF($H295="已改造",VLOOKUP($A295+1000,改造信息!$A$2:$AQ$1002,COLUMN(D294),0),VLOOKUP($A295,未改造信息!$A$2:$AQ$1002,COLUMN(D294),0))</f>
        <v>3</v>
      </c>
      <c r="E295" s="442" t="str">
        <f>IF($H295="已改造",VLOOKUP($A295+1000,改造信息!$A$2:$AQ$1002,COLUMN(E294),0),VLOOKUP($A295,未改造信息!$A$2:$AQ$1002,COLUMN(E294),0))</f>
        <v>塔斯卡卢萨</v>
      </c>
      <c r="F295" s="442" t="str">
        <f>VLOOKUP(A295,未改造信息!$A$2:$F$1000,COLUMN(F294),0)</f>
        <v>未拥有</v>
      </c>
      <c r="H295" s="442" t="str">
        <f>IF(COUNTIF(改造信息!$A$2:$A$196,A295+1000),IF(VLOOKUP(A295+1000,改造信息!$A$2:$F$502,6,0)="已拥有","已改造","尚未改造"),"未开放改造")</f>
        <v>未开放改造</v>
      </c>
      <c r="I295" s="442" t="str">
        <f t="shared" si="4"/>
        <v>E1~E2 打捞可获取</v>
      </c>
      <c r="J295" s="445" t="s">
        <v>92</v>
      </c>
      <c r="K295" s="442" t="str">
        <f>IF($H295="已改造",VLOOKUP($A295+1000,改造信息!$A$2:$AQ$1002,COLUMN(K294)-4,0),VLOOKUP($A295,未改造信息!$A$2:$AQ$1002,COLUMN(K294)-4,0))</f>
        <v>护卫舰</v>
      </c>
      <c r="L295" s="442" t="str">
        <f>IF($H295="已改造",VLOOKUP($A295+1000,改造信息!$A$2:$AQ$1002,COLUMN(L294)-4,0),VLOOKUP($A295,未改造信息!$A$2:$AQ$1002,COLUMN(L294)-4,0))</f>
        <v>中型舰</v>
      </c>
      <c r="M295" s="442">
        <f>IF($H295="已改造",VLOOKUP($A295+1000,改造信息!$A$2:$AQ$1002,COLUMN(M294)-4,0),VLOOKUP($A295,未改造信息!$A$2:$AQ$1002,COLUMN(M294)-4,0))</f>
        <v>1</v>
      </c>
      <c r="N295" s="442">
        <f>IF($H295="已改造",VLOOKUP($A295+1000,改造信息!$A$2:$AQ$1002,COLUMN(N294)-4,0),VLOOKUP($A295,未改造信息!$A$2:$AQ$1002,COLUMN(N294)-4,0))</f>
        <v>2</v>
      </c>
      <c r="O295" s="442">
        <f>IF($H295="已改造",VLOOKUP($A295+1000,改造信息!$A$2:$AQ$1002,COLUMN(O294)-4,0),VLOOKUP($A295,未改造信息!$A$2:$AQ$1002,COLUMN(O294)-4,0))</f>
        <v>43</v>
      </c>
      <c r="P295" s="442">
        <f>IF($H295="已改造",VLOOKUP($A295+1000,改造信息!$A$2:$AQ$1002,COLUMN(P294)-4,0),VLOOKUP($A295,未改造信息!$A$2:$AQ$1002,COLUMN(P294)-4,0))</f>
        <v>1</v>
      </c>
      <c r="Q295" s="442">
        <f>IF($H295="已改造",VLOOKUP($A295+1000,改造信息!$A$2:$AQ$1002,COLUMN(Q294)-4,0),VLOOKUP($A295,未改造信息!$A$2:$AQ$1002,COLUMN(Q294)-4,0))</f>
        <v>63</v>
      </c>
      <c r="R295" s="442">
        <f>IF($H295="已改造",VLOOKUP($A295+1000,改造信息!$A$2:$AQ$1002,COLUMN(R294)-4,0),VLOOKUP($A295,未改造信息!$A$2:$AQ$1002,COLUMN(R294)-4,0))</f>
        <v>52</v>
      </c>
      <c r="S295" s="442">
        <f>IF($H295="已改造",VLOOKUP($A295+1000,改造信息!$A$2:$AQ$1002,COLUMN(S294)-4,0),VLOOKUP($A295,未改造信息!$A$2:$AQ$1002,COLUMN(S294)-4,0))</f>
        <v>0</v>
      </c>
      <c r="T295" s="442">
        <f>IF($H295="已改造",VLOOKUP($A295+1000,改造信息!$A$2:$AQ$1002,COLUMN(T294)-4,0),VLOOKUP($A295,未改造信息!$A$2:$AQ$1002,COLUMN(T294)-4,0))</f>
        <v>65</v>
      </c>
      <c r="U295" s="442">
        <f>IF($H295="已改造",VLOOKUP($A295+1000,改造信息!$A$2:$AQ$1002,COLUMN(U294)-4,0),VLOOKUP($A295,未改造信息!$A$2:$AQ$1002,COLUMN(U294)-4,0))</f>
        <v>0</v>
      </c>
      <c r="V295" s="442">
        <f>IF($H295="已改造",VLOOKUP($A295+1000,改造信息!$A$2:$AQ$1002,COLUMN(V294)-4,0),VLOOKUP($A295,未改造信息!$A$2:$AQ$1002,COLUMN(V294)-4,0))</f>
        <v>53</v>
      </c>
      <c r="W295" s="442">
        <f>IF($H295="已改造",VLOOKUP($A295+1000,改造信息!$A$2:$AQ$1002,COLUMN(W294)-4,0),VLOOKUP($A295,未改造信息!$A$2:$AQ$1002,COLUMN(W294)-4,0))</f>
        <v>75</v>
      </c>
      <c r="X295" s="442">
        <f>IF($H295="已改造",VLOOKUP($A295+1000,改造信息!$A$2:$AQ$1002,COLUMN(X294)-4,0),VLOOKUP($A295,未改造信息!$A$2:$AQ$1002,COLUMN(X294)-4,0))</f>
        <v>91</v>
      </c>
      <c r="Y295" s="442">
        <f>IF($H295="已改造",VLOOKUP($A295+1000,改造信息!$A$2:$AQ$1002,COLUMN(Y294)-4,0),VLOOKUP($A295,未改造信息!$A$2:$AQ$1002,COLUMN(Y294)-4,0))</f>
        <v>18</v>
      </c>
      <c r="Z295" s="442">
        <f>IF($H295="已改造",VLOOKUP($A295+1000,改造信息!$A$2:$AQ$1002,COLUMN(Z294)-4,0),VLOOKUP($A295,未改造信息!$A$2:$AQ$1002,COLUMN(Z294)-4,0))</f>
        <v>32.7</v>
      </c>
      <c r="AA295" s="442" t="str">
        <f>IF($H295="已改造",VLOOKUP($A295+1000,改造信息!$A$2:$AQ$1002,COLUMN(AA294)-4,0),VLOOKUP($A295,未改造信息!$A$2:$AQ$1002,COLUMN(AA294)-4,0))</f>
        <v>中</v>
      </c>
      <c r="AB295" s="442" t="str">
        <f>IF($H295="已改造",VLOOKUP($A295+1000,改造信息!$A$2:$AQ$1002,COLUMN(AB294)-4,0),VLOOKUP($A295,未改造信息!$A$2:$AQ$1002,COLUMN(AB294)-4,0))</f>
        <v>[2,2,2]</v>
      </c>
      <c r="AC295" s="442">
        <f>IF($H295="已改造",VLOOKUP($A295+1000,改造信息!$A$2:$AQ$1002,COLUMN(AC294)-4,0),VLOOKUP($A295,未改造信息!$A$2:$AQ$1002,COLUMN(AC294)-4,0))</f>
        <v>6</v>
      </c>
      <c r="AD295" s="442">
        <f>IF($H295="已改造",VLOOKUP($A295+1000,改造信息!$A$2:$AQ$1002,COLUMN(AD294)-4,0),VLOOKUP($A295,未改造信息!$A$2:$AQ$1002,COLUMN(AD294)-4,0))</f>
        <v>3</v>
      </c>
      <c r="AE295" s="446" t="str">
        <f>IF($H295="已改造",VLOOKUP($A295+1000,改造信息!$A$2:$AQ$1002,COLUMN(AE294)-4,0),VLOOKUP($A295,未改造信息!$A$2:$AQ$1002,COLUMN(AE294)-4,0))</f>
        <v>U国三联8英寸炮</v>
      </c>
      <c r="AF295" s="445" t="s">
        <v>92</v>
      </c>
      <c r="AG295" s="445" t="s">
        <v>92</v>
      </c>
      <c r="AH295" s="442">
        <f>IF($H295="已改造",VLOOKUP($A295+1000,改造信息!$A$2:$AQ$1002,COLUMN(AH294)-6,0),VLOOKUP($A295,未改造信息!$A$2:$AQ$1002,COLUMN(AH294)-6,0))</f>
        <v>40</v>
      </c>
      <c r="AI295" s="442">
        <f>IF($H295="已改造",VLOOKUP($A295+1000,改造信息!$A$2:$AQ$1002,COLUMN(AI294)-6,0),VLOOKUP($A295,未改造信息!$A$2:$AQ$1002,COLUMN(AI294)-6,0))</f>
        <v>70</v>
      </c>
      <c r="AJ295" s="442">
        <f>IF($H295="已改造",VLOOKUP($A295+1000,改造信息!$A$2:$AQ$1002,COLUMN(AJ294)-6,0),VLOOKUP($A295,未改造信息!$A$2:$AQ$1002,COLUMN(AJ294)-6,0))</f>
        <v>1.28</v>
      </c>
      <c r="AK295" s="442">
        <f>IF($H295="已改造",VLOOKUP($A295+1000,改造信息!$A$2:$AQ$1002,COLUMN(AK294)-6,0),VLOOKUP($A295,未改造信息!$A$2:$AQ$1002,COLUMN(AK294)-6,0))</f>
        <v>2.4</v>
      </c>
      <c r="AL295" s="442">
        <f>IF($H295="已改造",VLOOKUP($A295+1000,改造信息!$A$2:$AQ$1002,COLUMN(AL294)-6,0),VLOOKUP($A295,未改造信息!$A$2:$AQ$1002,COLUMN(AL294)-6,0))</f>
        <v>0.625</v>
      </c>
      <c r="AM295" s="445" t="s">
        <v>92</v>
      </c>
      <c r="AN295" s="445" t="s">
        <v>92</v>
      </c>
      <c r="AO295" s="442">
        <f>IF($H295="已改造",VLOOKUP($A295+1000,改造信息!$A$2:$AQ$1002,COLUMN(AO294)-8,0),VLOOKUP($A295,未改造信息!$A$2:$AQ$1002,COLUMN(AO294)-8,0))</f>
        <v>30</v>
      </c>
      <c r="AP295" s="442">
        <f>IF($H295="已改造",VLOOKUP($A295+1000,改造信息!$A$2:$AQ$1002,COLUMN(AP294)-8,0),VLOOKUP($A295,未改造信息!$A$2:$AQ$1002,COLUMN(AP294)-8,0))</f>
        <v>40</v>
      </c>
      <c r="AQ295" s="442">
        <f>IF($H295="已改造",VLOOKUP($A295+1000,改造信息!$A$2:$AQ$1002,COLUMN(AQ294)-8,0),VLOOKUP($A295,未改造信息!$A$2:$AQ$1002,COLUMN(AQ294)-8,0))</f>
        <v>30</v>
      </c>
      <c r="AR295" s="442">
        <f>IF($H295="已改造",VLOOKUP($A295+1000,改造信息!$A$2:$AQ$1002,COLUMN(AR294)-8,0),VLOOKUP($A295,未改造信息!$A$2:$AQ$1002,COLUMN(AR294)-8,0))</f>
        <v>0</v>
      </c>
      <c r="AS295" s="442">
        <f>IF($H295="已改造",VLOOKUP($A295+1000,改造信息!$A$2:$AQ$1002,COLUMN(AS294)-8,0),VLOOKUP($A295,未改造信息!$A$2:$AQ$1002,COLUMN(AS294)-8,0))</f>
        <v>38</v>
      </c>
      <c r="AT295" s="442">
        <f>IF($H295="已改造",VLOOKUP($A295+1000,改造信息!$A$2:$AQ$1002,COLUMN(AT294)-8,0),VLOOKUP($A295,未改造信息!$A$2:$AQ$1002,COLUMN(AT294)-8,0))</f>
        <v>0</v>
      </c>
      <c r="AU295" s="442">
        <f>IF($H295="已改造",VLOOKUP($A295+1000,改造信息!$A$2:$AQ$1002,COLUMN(AU294)-8,0),VLOOKUP($A295,未改造信息!$A$2:$AQ$1002,COLUMN(AU294)-8,0))</f>
        <v>16</v>
      </c>
      <c r="AV295" s="442">
        <f>IF($H295="已改造",VLOOKUP($A295+1000,改造信息!$A$2:$AQ$1002,COLUMN(AV294)-8,0),VLOOKUP($A295,未改造信息!$A$2:$AQ$1002,COLUMN(AV294)-8,0))</f>
        <v>23</v>
      </c>
      <c r="AW295" s="445" t="s">
        <v>92</v>
      </c>
      <c r="AX295" s="445" t="s">
        <v>92</v>
      </c>
      <c r="AY295" s="442">
        <f>IF($H295="已改造",VLOOKUP($A295+1000,改造信息!$A$2:$AQ$1002,COLUMN(AY294)-10,0),VLOOKUP($A295,未改造信息!$A$2:$AQ$1002,COLUMN(AY294)-10,0))</f>
        <v>0</v>
      </c>
      <c r="AZ295" s="442">
        <f>IF($H295="已改造",VLOOKUP($A295+1000,改造信息!$A$2:$AQ$1002,COLUMN(AZ294)-10,0),VLOOKUP($A295,未改造信息!$A$2:$AQ$1002,COLUMN(AZ294)-10,0))</f>
        <v>0</v>
      </c>
      <c r="BA295" s="445" t="s">
        <v>92</v>
      </c>
      <c r="BB295" s="445" t="s">
        <v>92</v>
      </c>
      <c r="BC295" s="442" t="str">
        <f>IF($H295="尚未改造",VLOOKUP($A295,未改造信息!$A$2:$AQ$1002,COLUMN(BC294)-12,0),"0")</f>
        <v>0</v>
      </c>
      <c r="BD295" s="442">
        <f>VLOOKUP($A295,未改造信息!$A$2:$BA$1002,COLUMN(BD294)-12,0)</f>
        <v>0</v>
      </c>
      <c r="BE295" s="442" t="s">
        <v>98</v>
      </c>
      <c r="BF295" s="445" t="s">
        <v>92</v>
      </c>
      <c r="BG295" s="445" t="s">
        <v>92</v>
      </c>
      <c r="BH295" s="442"/>
      <c r="BI295" s="442"/>
      <c r="BK295" s="442"/>
      <c r="BL295" s="442"/>
      <c r="BN295" s="442"/>
      <c r="BO295" s="442"/>
      <c r="BQ295" s="445" t="s">
        <v>92</v>
      </c>
      <c r="BR295" s="442"/>
      <c r="BS295" s="442"/>
      <c r="BT295" s="442"/>
      <c r="BU295" s="442"/>
      <c r="BV295" s="442"/>
    </row>
    <row r="296" spans="1:74">
      <c r="A296" s="442">
        <v>325</v>
      </c>
      <c r="B296" s="442" t="str">
        <f>IF($H296="已改造",VLOOKUP($A296+1000,改造信息!$A$2:$AQ$1002,COLUMN(B295),0),VLOOKUP($A296,未改造信息!$A$2:$AQ$1002,COLUMN(B295),0))</f>
        <v>U</v>
      </c>
      <c r="C296" s="442" t="str">
        <f>IF($H296="已改造",VLOOKUP($A296+1000,改造信息!$A$2:$AQ$1002,COLUMN(C295),0),VLOOKUP($A296,未改造信息!$A$2:$AQ$1002,COLUMN(C295),0))</f>
        <v>航空母舰</v>
      </c>
      <c r="D296" s="442">
        <f>IF($H296="已改造",VLOOKUP($A296+1000,改造信息!$A$2:$AQ$1002,COLUMN(D295),0),VLOOKUP($A296,未改造信息!$A$2:$AQ$1002,COLUMN(D295),0))</f>
        <v>5</v>
      </c>
      <c r="E296" s="442" t="str">
        <f>IF($H296="已改造",VLOOKUP($A296+1000,改造信息!$A$2:$AQ$1002,COLUMN(E295),0),VLOOKUP($A296,未改造信息!$A$2:$AQ$1002,COLUMN(E295),0))</f>
        <v>列克星敦（CV-16）</v>
      </c>
      <c r="F296" s="442" t="str">
        <f>VLOOKUP(A296,未改造信息!$A$2:$F$1000,COLUMN(F295),0)</f>
        <v>未拥有</v>
      </c>
      <c r="H296" s="442" t="str">
        <f>IF(COUNTIF(改造信息!$A$2:$A$196,A296+1000),IF(VLOOKUP(A296+1000,改造信息!$A$2:$F$502,6,0)="已拥有","已改造","尚未改造"),"未开放改造")</f>
        <v>未开放改造</v>
      </c>
      <c r="I296" s="442" t="str">
        <f t="shared" si="4"/>
        <v>E6 可建造</v>
      </c>
      <c r="J296" s="445" t="s">
        <v>92</v>
      </c>
      <c r="K296" s="442" t="str">
        <f>IF($H296="已改造",VLOOKUP($A296+1000,改造信息!$A$2:$AQ$1002,COLUMN(K295)-4,0),VLOOKUP($A296,未改造信息!$A$2:$AQ$1002,COLUMN(K295)-4,0))</f>
        <v>主力舰</v>
      </c>
      <c r="L296" s="442" t="str">
        <f>IF($H296="已改造",VLOOKUP($A296+1000,改造信息!$A$2:$AQ$1002,COLUMN(L295)-4,0),VLOOKUP($A296,未改造信息!$A$2:$AQ$1002,COLUMN(L295)-4,0))</f>
        <v>大型舰</v>
      </c>
      <c r="M296" s="442">
        <f>IF($H296="已改造",VLOOKUP($A296+1000,改造信息!$A$2:$AQ$1002,COLUMN(M295)-4,0),VLOOKUP($A296,未改造信息!$A$2:$AQ$1002,COLUMN(M295)-4,0))</f>
        <v>3</v>
      </c>
      <c r="N296" s="442">
        <f>IF($H296="已改造",VLOOKUP($A296+1000,改造信息!$A$2:$AQ$1002,COLUMN(N295)-4,0),VLOOKUP($A296,未改造信息!$A$2:$AQ$1002,COLUMN(N295)-4,0))</f>
        <v>5</v>
      </c>
      <c r="O296" s="442">
        <f>IF($H296="已改造",VLOOKUP($A296+1000,改造信息!$A$2:$AQ$1002,COLUMN(O295)-4,0),VLOOKUP($A296,未改造信息!$A$2:$AQ$1002,COLUMN(O295)-4,0))</f>
        <v>60</v>
      </c>
      <c r="P296" s="442">
        <f>IF($H296="已改造",VLOOKUP($A296+1000,改造信息!$A$2:$AQ$1002,COLUMN(P295)-4,0),VLOOKUP($A296,未改造信息!$A$2:$AQ$1002,COLUMN(P295)-4,0))</f>
        <v>0</v>
      </c>
      <c r="Q296" s="442">
        <f>IF($H296="已改造",VLOOKUP($A296+1000,改造信息!$A$2:$AQ$1002,COLUMN(Q295)-4,0),VLOOKUP($A296,未改造信息!$A$2:$AQ$1002,COLUMN(Q295)-4,0))</f>
        <v>40</v>
      </c>
      <c r="R296" s="442">
        <f>IF($H296="已改造",VLOOKUP($A296+1000,改造信息!$A$2:$AQ$1002,COLUMN(R295)-4,0),VLOOKUP($A296,未改造信息!$A$2:$AQ$1002,COLUMN(R295)-4,0))</f>
        <v>60</v>
      </c>
      <c r="S296" s="442">
        <f>IF($H296="已改造",VLOOKUP($A296+1000,改造信息!$A$2:$AQ$1002,COLUMN(S295)-4,0),VLOOKUP($A296,未改造信息!$A$2:$AQ$1002,COLUMN(S295)-4,0))</f>
        <v>0</v>
      </c>
      <c r="T296" s="442">
        <f>IF($H296="已改造",VLOOKUP($A296+1000,改造信息!$A$2:$AQ$1002,COLUMN(T295)-4,0),VLOOKUP($A296,未改造信息!$A$2:$AQ$1002,COLUMN(T295)-4,0))</f>
        <v>95</v>
      </c>
      <c r="U296" s="442">
        <f>IF($H296="已改造",VLOOKUP($A296+1000,改造信息!$A$2:$AQ$1002,COLUMN(U295)-4,0),VLOOKUP($A296,未改造信息!$A$2:$AQ$1002,COLUMN(U295)-4,0))</f>
        <v>0</v>
      </c>
      <c r="V296" s="442">
        <f>IF($H296="已改造",VLOOKUP($A296+1000,改造信息!$A$2:$AQ$1002,COLUMN(V295)-4,0),VLOOKUP($A296,未改造信息!$A$2:$AQ$1002,COLUMN(V295)-4,0))</f>
        <v>77</v>
      </c>
      <c r="W296" s="442">
        <f>IF($H296="已改造",VLOOKUP($A296+1000,改造信息!$A$2:$AQ$1002,COLUMN(W295)-4,0),VLOOKUP($A296,未改造信息!$A$2:$AQ$1002,COLUMN(W295)-4,0))</f>
        <v>52</v>
      </c>
      <c r="X296" s="442">
        <f>IF($H296="已改造",VLOOKUP($A296+1000,改造信息!$A$2:$AQ$1002,COLUMN(X295)-4,0),VLOOKUP($A296,未改造信息!$A$2:$AQ$1002,COLUMN(X295)-4,0))</f>
        <v>96</v>
      </c>
      <c r="Y296" s="442">
        <f>IF($H296="已改造",VLOOKUP($A296+1000,改造信息!$A$2:$AQ$1002,COLUMN(Y295)-4,0),VLOOKUP($A296,未改造信息!$A$2:$AQ$1002,COLUMN(Y295)-4,0))</f>
        <v>25</v>
      </c>
      <c r="Z296" s="442">
        <f>IF($H296="已改造",VLOOKUP($A296+1000,改造信息!$A$2:$AQ$1002,COLUMN(Z295)-4,0),VLOOKUP($A296,未改造信息!$A$2:$AQ$1002,COLUMN(Z295)-4,0))</f>
        <v>33</v>
      </c>
      <c r="AA296" s="442" t="str">
        <f>IF($H296="已改造",VLOOKUP($A296+1000,改造信息!$A$2:$AQ$1002,COLUMN(AA295)-4,0),VLOOKUP($A296,未改造信息!$A$2:$AQ$1002,COLUMN(AA295)-4,0))</f>
        <v>短</v>
      </c>
      <c r="AB296" s="442" t="str">
        <f>IF($H296="已改造",VLOOKUP($A296+1000,改造信息!$A$2:$AQ$1002,COLUMN(AB295)-4,0),VLOOKUP($A296,未改造信息!$A$2:$AQ$1002,COLUMN(AB295)-4,0))</f>
        <v>[18,18,36,18]</v>
      </c>
      <c r="AC296" s="442">
        <f>IF($H296="已改造",VLOOKUP($A296+1000,改造信息!$A$2:$AQ$1002,COLUMN(AC295)-4,0),VLOOKUP($A296,未改造信息!$A$2:$AQ$1002,COLUMN(AC295)-4,0))</f>
        <v>90</v>
      </c>
      <c r="AD296" s="442">
        <f>IF($H296="已改造",VLOOKUP($A296+1000,改造信息!$A$2:$AQ$1002,COLUMN(AD295)-4,0),VLOOKUP($A296,未改造信息!$A$2:$AQ$1002,COLUMN(AD295)-4,0))</f>
        <v>4</v>
      </c>
      <c r="AE296" s="446" t="str">
        <f>IF($H296="已改造",VLOOKUP($A296+1000,改造信息!$A$2:$AQ$1002,COLUMN(AE295)-4,0),VLOOKUP($A296,未改造信息!$A$2:$AQ$1002,COLUMN(AE295)-4,0))</f>
        <v>SB2C地狱俯冲者|TBF复仇者|F6F地狱猫</v>
      </c>
      <c r="AF296" s="445" t="s">
        <v>92</v>
      </c>
      <c r="AG296" s="445" t="s">
        <v>92</v>
      </c>
      <c r="AH296" s="442">
        <f>IF($H296="已改造",VLOOKUP($A296+1000,改造信息!$A$2:$AQ$1002,COLUMN(AH295)-6,0),VLOOKUP($A296,未改造信息!$A$2:$AQ$1002,COLUMN(AH295)-6,0))</f>
        <v>60</v>
      </c>
      <c r="AI296" s="442">
        <f>IF($H296="已改造",VLOOKUP($A296+1000,改造信息!$A$2:$AQ$1002,COLUMN(AI295)-6,0),VLOOKUP($A296,未改造信息!$A$2:$AQ$1002,COLUMN(AI295)-6,0))</f>
        <v>60</v>
      </c>
      <c r="AJ296" s="442">
        <f>IF($H296="已改造",VLOOKUP($A296+1000,改造信息!$A$2:$AQ$1002,COLUMN(AJ295)-6,0),VLOOKUP($A296,未改造信息!$A$2:$AQ$1002,COLUMN(AJ295)-6,0))</f>
        <v>2.4</v>
      </c>
      <c r="AK296" s="442">
        <f>IF($H296="已改造",VLOOKUP($A296+1000,改造信息!$A$2:$AQ$1002,COLUMN(AK295)-6,0),VLOOKUP($A296,未改造信息!$A$2:$AQ$1002,COLUMN(AK295)-6,0))</f>
        <v>4.5</v>
      </c>
      <c r="AL296" s="442">
        <f>IF($H296="已改造",VLOOKUP($A296+1000,改造信息!$A$2:$AQ$1002,COLUMN(AL295)-6,0),VLOOKUP($A296,未改造信息!$A$2:$AQ$1002,COLUMN(AL295)-6,0))</f>
        <v>0.8</v>
      </c>
      <c r="AM296" s="445" t="s">
        <v>92</v>
      </c>
      <c r="AN296" s="445" t="s">
        <v>92</v>
      </c>
      <c r="AO296" s="442">
        <f>IF($H296="已改造",VLOOKUP($A296+1000,改造信息!$A$2:$AQ$1002,COLUMN(AO295)-8,0),VLOOKUP($A296,未改造信息!$A$2:$AQ$1002,COLUMN(AO295)-8,0))</f>
        <v>30</v>
      </c>
      <c r="AP296" s="442">
        <f>IF($H296="已改造",VLOOKUP($A296+1000,改造信息!$A$2:$AQ$1002,COLUMN(AP295)-8,0),VLOOKUP($A296,未改造信息!$A$2:$AQ$1002,COLUMN(AP295)-8,0))</f>
        <v>40</v>
      </c>
      <c r="AQ296" s="442">
        <f>IF($H296="已改造",VLOOKUP($A296+1000,改造信息!$A$2:$AQ$1002,COLUMN(AQ295)-8,0),VLOOKUP($A296,未改造信息!$A$2:$AQ$1002,COLUMN(AQ295)-8,0))</f>
        <v>60</v>
      </c>
      <c r="AR296" s="442">
        <f>IF($H296="已改造",VLOOKUP($A296+1000,改造信息!$A$2:$AQ$1002,COLUMN(AR295)-8,0),VLOOKUP($A296,未改造信息!$A$2:$AQ$1002,COLUMN(AR295)-8,0))</f>
        <v>40</v>
      </c>
      <c r="AS296" s="442">
        <f>IF($H296="已改造",VLOOKUP($A296+1000,改造信息!$A$2:$AQ$1002,COLUMN(AS295)-8,0),VLOOKUP($A296,未改造信息!$A$2:$AQ$1002,COLUMN(AS295)-8,0))</f>
        <v>0</v>
      </c>
      <c r="AT296" s="442">
        <f>IF($H296="已改造",VLOOKUP($A296+1000,改造信息!$A$2:$AQ$1002,COLUMN(AT295)-8,0),VLOOKUP($A296,未改造信息!$A$2:$AQ$1002,COLUMN(AT295)-8,0))</f>
        <v>0</v>
      </c>
      <c r="AU296" s="442">
        <f>IF($H296="已改造",VLOOKUP($A296+1000,改造信息!$A$2:$AQ$1002,COLUMN(AU295)-8,0),VLOOKUP($A296,未改造信息!$A$2:$AQ$1002,COLUMN(AU295)-8,0))</f>
        <v>18</v>
      </c>
      <c r="AV296" s="442">
        <f>IF($H296="已改造",VLOOKUP($A296+1000,改造信息!$A$2:$AQ$1002,COLUMN(AV295)-8,0),VLOOKUP($A296,未改造信息!$A$2:$AQ$1002,COLUMN(AV295)-8,0))</f>
        <v>100</v>
      </c>
      <c r="AW296" s="445" t="s">
        <v>92</v>
      </c>
      <c r="AX296" s="445" t="s">
        <v>92</v>
      </c>
      <c r="AY296" s="442" t="str">
        <f>IF($H296="已改造",VLOOKUP($A296+1000,改造信息!$A$2:$AQ$1002,COLUMN(AY295)-10,0),VLOOKUP($A296,未改造信息!$A$2:$AQ$1002,COLUMN(AY295)-10,0))</f>
        <v>蓝色幽灵</v>
      </c>
      <c r="AZ296" s="442">
        <f>IF($H296="已改造",VLOOKUP($A296+1000,改造信息!$A$2:$AQ$1002,COLUMN(AZ295)-10,0),VLOOKUP($A296,未改造信息!$A$2:$AQ$1002,COLUMN(AZ295)-10,0))</f>
        <v>0</v>
      </c>
      <c r="BA296" s="445" t="s">
        <v>92</v>
      </c>
      <c r="BB296" s="445" t="s">
        <v>92</v>
      </c>
      <c r="BC296" s="442" t="str">
        <f>IF($H296="尚未改造",VLOOKUP($A296,未改造信息!$A$2:$AQ$1002,COLUMN(BC295)-12,0),"0")</f>
        <v>0</v>
      </c>
      <c r="BD296" s="450">
        <f>VLOOKUP($A296,未改造信息!$A$2:$BA$1002,COLUMN(BD295)-12,0)</f>
        <v>0.166666666666667</v>
      </c>
      <c r="BE296" s="442" t="s">
        <v>106</v>
      </c>
      <c r="BF296" s="445" t="s">
        <v>92</v>
      </c>
      <c r="BG296" s="445" t="s">
        <v>92</v>
      </c>
      <c r="BH296" s="442"/>
      <c r="BI296" s="450"/>
      <c r="BK296" s="442"/>
      <c r="BL296" s="450"/>
      <c r="BN296" s="442"/>
      <c r="BO296" s="450"/>
      <c r="BQ296" s="445" t="s">
        <v>92</v>
      </c>
      <c r="BR296" s="442"/>
      <c r="BS296" s="442"/>
      <c r="BT296" s="442"/>
      <c r="BU296" s="442"/>
      <c r="BV296" s="442"/>
    </row>
    <row r="297" spans="1:74">
      <c r="A297" s="442">
        <v>326</v>
      </c>
      <c r="B297" s="442" t="str">
        <f>IF($H297="已改造",VLOOKUP($A297+1000,改造信息!$A$2:$AQ$1002,COLUMN(B296),0),VLOOKUP($A297,未改造信息!$A$2:$AQ$1002,COLUMN(B296),0))</f>
        <v>E</v>
      </c>
      <c r="C297" s="442" t="str">
        <f>IF($H297="已改造",VLOOKUP($A297+1000,改造信息!$A$2:$AQ$1002,COLUMN(C296),0),VLOOKUP($A297,未改造信息!$A$2:$AQ$1002,COLUMN(C296),0))</f>
        <v>重巡洋舰</v>
      </c>
      <c r="D297" s="442">
        <f>IF($H297="已改造",VLOOKUP($A297+1000,改造信息!$A$2:$AQ$1002,COLUMN(D296),0),VLOOKUP($A297,未改造信息!$A$2:$AQ$1002,COLUMN(D296),0))</f>
        <v>4</v>
      </c>
      <c r="E297" s="442" t="str">
        <f>IF($H297="已改造",VLOOKUP($A297+1000,改造信息!$A$2:$AQ$1002,COLUMN(E296),0),VLOOKUP($A297,未改造信息!$A$2:$AQ$1002,COLUMN(E296),0))</f>
        <v>诺福克</v>
      </c>
      <c r="F297" s="442" t="str">
        <f>VLOOKUP(A297,未改造信息!$A$2:$F$1000,COLUMN(F296),0)</f>
        <v>未拥有</v>
      </c>
      <c r="H297" s="442" t="str">
        <f>IF(COUNTIF(改造信息!$A$2:$A$196,A297+1000),IF(VLOOKUP(A297+1000,改造信息!$A$2:$F$502,6,0)="已拥有","已改造","尚未改造"),"未开放改造")</f>
        <v>未开放改造</v>
      </c>
      <c r="I297" s="442" t="str">
        <f t="shared" si="4"/>
        <v>E3~E4 打捞可获取</v>
      </c>
      <c r="J297" s="445" t="s">
        <v>92</v>
      </c>
      <c r="K297" s="442" t="str">
        <f>IF($H297="已改造",VLOOKUP($A297+1000,改造信息!$A$2:$AQ$1002,COLUMN(K296)-4,0),VLOOKUP($A297,未改造信息!$A$2:$AQ$1002,COLUMN(K296)-4,0))</f>
        <v>护卫舰</v>
      </c>
      <c r="L297" s="442" t="str">
        <f>IF($H297="已改造",VLOOKUP($A297+1000,改造信息!$A$2:$AQ$1002,COLUMN(L296)-4,0),VLOOKUP($A297,未改造信息!$A$2:$AQ$1002,COLUMN(L296)-4,0))</f>
        <v>中型舰</v>
      </c>
      <c r="M297" s="442">
        <f>IF($H297="已改造",VLOOKUP($A297+1000,改造信息!$A$2:$AQ$1002,COLUMN(M296)-4,0),VLOOKUP($A297,未改造信息!$A$2:$AQ$1002,COLUMN(M296)-4,0))</f>
        <v>2</v>
      </c>
      <c r="N297" s="442">
        <f>IF($H297="已改造",VLOOKUP($A297+1000,改造信息!$A$2:$AQ$1002,COLUMN(N296)-4,0),VLOOKUP($A297,未改造信息!$A$2:$AQ$1002,COLUMN(N296)-4,0))</f>
        <v>2</v>
      </c>
      <c r="O297" s="442">
        <f>IF($H297="已改造",VLOOKUP($A297+1000,改造信息!$A$2:$AQ$1002,COLUMN(O296)-4,0),VLOOKUP($A297,未改造信息!$A$2:$AQ$1002,COLUMN(O296)-4,0))</f>
        <v>50</v>
      </c>
      <c r="P297" s="442">
        <f>IF($H297="已改造",VLOOKUP($A297+1000,改造信息!$A$2:$AQ$1002,COLUMN(P296)-4,0),VLOOKUP($A297,未改造信息!$A$2:$AQ$1002,COLUMN(P296)-4,0))</f>
        <v>2</v>
      </c>
      <c r="Q297" s="442">
        <f>IF($H297="已改造",VLOOKUP($A297+1000,改造信息!$A$2:$AQ$1002,COLUMN(Q296)-4,0),VLOOKUP($A297,未改造信息!$A$2:$AQ$1002,COLUMN(Q296)-4,0))</f>
        <v>60</v>
      </c>
      <c r="R297" s="442">
        <f>IF($H297="已改造",VLOOKUP($A297+1000,改造信息!$A$2:$AQ$1002,COLUMN(R296)-4,0),VLOOKUP($A297,未改造信息!$A$2:$AQ$1002,COLUMN(R296)-4,0))</f>
        <v>43</v>
      </c>
      <c r="S297" s="442">
        <f>IF($H297="已改造",VLOOKUP($A297+1000,改造信息!$A$2:$AQ$1002,COLUMN(S296)-4,0),VLOOKUP($A297,未改造信息!$A$2:$AQ$1002,COLUMN(S296)-4,0))</f>
        <v>53</v>
      </c>
      <c r="T297" s="442">
        <f>IF($H297="已改造",VLOOKUP($A297+1000,改造信息!$A$2:$AQ$1002,COLUMN(T296)-4,0),VLOOKUP($A297,未改造信息!$A$2:$AQ$1002,COLUMN(T296)-4,0))</f>
        <v>63</v>
      </c>
      <c r="U297" s="442">
        <f>IF($H297="已改造",VLOOKUP($A297+1000,改造信息!$A$2:$AQ$1002,COLUMN(U296)-4,0),VLOOKUP($A297,未改造信息!$A$2:$AQ$1002,COLUMN(U296)-4,0))</f>
        <v>0</v>
      </c>
      <c r="V297" s="442">
        <f>IF($H297="已改造",VLOOKUP($A297+1000,改造信息!$A$2:$AQ$1002,COLUMN(V296)-4,0),VLOOKUP($A297,未改造信息!$A$2:$AQ$1002,COLUMN(V296)-4,0))</f>
        <v>58</v>
      </c>
      <c r="W297" s="442">
        <f>IF($H297="已改造",VLOOKUP($A297+1000,改造信息!$A$2:$AQ$1002,COLUMN(W296)-4,0),VLOOKUP($A297,未改造信息!$A$2:$AQ$1002,COLUMN(W296)-4,0))</f>
        <v>74</v>
      </c>
      <c r="X297" s="442">
        <f>IF($H297="已改造",VLOOKUP($A297+1000,改造信息!$A$2:$AQ$1002,COLUMN(X296)-4,0),VLOOKUP($A297,未改造信息!$A$2:$AQ$1002,COLUMN(X296)-4,0))</f>
        <v>92</v>
      </c>
      <c r="Y297" s="442">
        <f>IF($H297="已改造",VLOOKUP($A297+1000,改造信息!$A$2:$AQ$1002,COLUMN(Y296)-4,0),VLOOKUP($A297,未改造信息!$A$2:$AQ$1002,COLUMN(Y296)-4,0))</f>
        <v>30</v>
      </c>
      <c r="Z297" s="442">
        <f>IF($H297="已改造",VLOOKUP($A297+1000,改造信息!$A$2:$AQ$1002,COLUMN(Z296)-4,0),VLOOKUP($A297,未改造信息!$A$2:$AQ$1002,COLUMN(Z296)-4,0))</f>
        <v>32.3</v>
      </c>
      <c r="AA297" s="442" t="str">
        <f>IF($H297="已改造",VLOOKUP($A297+1000,改造信息!$A$2:$AQ$1002,COLUMN(AA296)-4,0),VLOOKUP($A297,未改造信息!$A$2:$AQ$1002,COLUMN(AA296)-4,0))</f>
        <v>中</v>
      </c>
      <c r="AB297" s="442" t="str">
        <f>IF($H297="已改造",VLOOKUP($A297+1000,改造信息!$A$2:$AQ$1002,COLUMN(AB296)-4,0),VLOOKUP($A297,未改造信息!$A$2:$AQ$1002,COLUMN(AB296)-4,0))</f>
        <v>[2,2,2]</v>
      </c>
      <c r="AC297" s="442">
        <f>IF($H297="已改造",VLOOKUP($A297+1000,改造信息!$A$2:$AQ$1002,COLUMN(AC296)-4,0),VLOOKUP($A297,未改造信息!$A$2:$AQ$1002,COLUMN(AC296)-4,0))</f>
        <v>6</v>
      </c>
      <c r="AD297" s="442">
        <f>IF($H297="已改造",VLOOKUP($A297+1000,改造信息!$A$2:$AQ$1002,COLUMN(AD296)-4,0),VLOOKUP($A297,未改造信息!$A$2:$AQ$1002,COLUMN(AD296)-4,0))</f>
        <v>3</v>
      </c>
      <c r="AE297" s="446" t="str">
        <f>IF($H297="已改造",VLOOKUP($A297+1000,改造信息!$A$2:$AQ$1002,COLUMN(AE296)-4,0),VLOOKUP($A297,未改造信息!$A$2:$AQ$1002,COLUMN(AE296)-4,0))</f>
        <v>E国双联8英寸炮|改良型对海雷达</v>
      </c>
      <c r="AF297" s="445" t="s">
        <v>92</v>
      </c>
      <c r="AG297" s="445" t="s">
        <v>92</v>
      </c>
      <c r="AH297" s="442">
        <f>IF($H297="已改造",VLOOKUP($A297+1000,改造信息!$A$2:$AQ$1002,COLUMN(AH296)-6,0),VLOOKUP($A297,未改造信息!$A$2:$AQ$1002,COLUMN(AH296)-6,0))</f>
        <v>35</v>
      </c>
      <c r="AI297" s="442">
        <f>IF($H297="已改造",VLOOKUP($A297+1000,改造信息!$A$2:$AQ$1002,COLUMN(AI296)-6,0),VLOOKUP($A297,未改造信息!$A$2:$AQ$1002,COLUMN(AI296)-6,0))</f>
        <v>70</v>
      </c>
      <c r="AJ297" s="442">
        <f>IF($H297="已改造",VLOOKUP($A297+1000,改造信息!$A$2:$AQ$1002,COLUMN(AJ296)-6,0),VLOOKUP($A297,未改造信息!$A$2:$AQ$1002,COLUMN(AJ296)-6,0))</f>
        <v>1.28</v>
      </c>
      <c r="AK297" s="442">
        <f>IF($H297="已改造",VLOOKUP($A297+1000,改造信息!$A$2:$AQ$1002,COLUMN(AK296)-6,0),VLOOKUP($A297,未改造信息!$A$2:$AQ$1002,COLUMN(AK296)-6,0))</f>
        <v>2.4</v>
      </c>
      <c r="AL297" s="442">
        <f>IF($H297="已改造",VLOOKUP($A297+1000,改造信息!$A$2:$AQ$1002,COLUMN(AL296)-6,0),VLOOKUP($A297,未改造信息!$A$2:$AQ$1002,COLUMN(AL296)-6,0))</f>
        <v>0.75</v>
      </c>
      <c r="AM297" s="445" t="s">
        <v>92</v>
      </c>
      <c r="AN297" s="445" t="s">
        <v>92</v>
      </c>
      <c r="AO297" s="442">
        <f>IF($H297="已改造",VLOOKUP($A297+1000,改造信息!$A$2:$AQ$1002,COLUMN(AO296)-8,0),VLOOKUP($A297,未改造信息!$A$2:$AQ$1002,COLUMN(AO296)-8,0))</f>
        <v>30</v>
      </c>
      <c r="AP297" s="442">
        <f>IF($H297="已改造",VLOOKUP($A297+1000,改造信息!$A$2:$AQ$1002,COLUMN(AP296)-8,0),VLOOKUP($A297,未改造信息!$A$2:$AQ$1002,COLUMN(AP296)-8,0))</f>
        <v>40</v>
      </c>
      <c r="AQ297" s="442">
        <f>IF($H297="已改造",VLOOKUP($A297+1000,改造信息!$A$2:$AQ$1002,COLUMN(AQ296)-8,0),VLOOKUP($A297,未改造信息!$A$2:$AQ$1002,COLUMN(AQ296)-8,0))</f>
        <v>30</v>
      </c>
      <c r="AR297" s="442">
        <f>IF($H297="已改造",VLOOKUP($A297+1000,改造信息!$A$2:$AQ$1002,COLUMN(AR296)-8,0),VLOOKUP($A297,未改造信息!$A$2:$AQ$1002,COLUMN(AR296)-8,0))</f>
        <v>0</v>
      </c>
      <c r="AS297" s="442">
        <f>IF($H297="已改造",VLOOKUP($A297+1000,改造信息!$A$2:$AQ$1002,COLUMN(AS296)-8,0),VLOOKUP($A297,未改造信息!$A$2:$AQ$1002,COLUMN(AS296)-8,0))</f>
        <v>39</v>
      </c>
      <c r="AT297" s="442">
        <f>IF($H297="已改造",VLOOKUP($A297+1000,改造信息!$A$2:$AQ$1002,COLUMN(AT296)-8,0),VLOOKUP($A297,未改造信息!$A$2:$AQ$1002,COLUMN(AT296)-8,0))</f>
        <v>9</v>
      </c>
      <c r="AU297" s="442">
        <f>IF($H297="已改造",VLOOKUP($A297+1000,改造信息!$A$2:$AQ$1002,COLUMN(AU296)-8,0),VLOOKUP($A297,未改造信息!$A$2:$AQ$1002,COLUMN(AU296)-8,0))</f>
        <v>14</v>
      </c>
      <c r="AV297" s="442">
        <f>IF($H297="已改造",VLOOKUP($A297+1000,改造信息!$A$2:$AQ$1002,COLUMN(AV296)-8,0),VLOOKUP($A297,未改造信息!$A$2:$AQ$1002,COLUMN(AV296)-8,0))</f>
        <v>17</v>
      </c>
      <c r="AW297" s="445" t="s">
        <v>92</v>
      </c>
      <c r="AX297" s="445" t="s">
        <v>92</v>
      </c>
      <c r="AY297" s="442">
        <f>IF($H297="已改造",VLOOKUP($A297+1000,改造信息!$A$2:$AQ$1002,COLUMN(AY296)-10,0),VLOOKUP($A297,未改造信息!$A$2:$AQ$1002,COLUMN(AY296)-10,0))</f>
        <v>0</v>
      </c>
      <c r="AZ297" s="442">
        <f>IF($H297="已改造",VLOOKUP($A297+1000,改造信息!$A$2:$AQ$1002,COLUMN(AZ296)-10,0),VLOOKUP($A297,未改造信息!$A$2:$AQ$1002,COLUMN(AZ296)-10,0))</f>
        <v>0</v>
      </c>
      <c r="BA297" s="445" t="s">
        <v>92</v>
      </c>
      <c r="BB297" s="445" t="s">
        <v>92</v>
      </c>
      <c r="BC297" s="442" t="str">
        <f>IF($H297="尚未改造",VLOOKUP($A297,未改造信息!$A$2:$AQ$1002,COLUMN(BC296)-12,0),"0")</f>
        <v>0</v>
      </c>
      <c r="BD297" s="442">
        <f>VLOOKUP($A297,未改造信息!$A$2:$BA$1002,COLUMN(BD296)-12,0)</f>
        <v>0</v>
      </c>
      <c r="BE297" s="442" t="s">
        <v>99</v>
      </c>
      <c r="BF297" s="445" t="s">
        <v>92</v>
      </c>
      <c r="BG297" s="445" t="s">
        <v>92</v>
      </c>
      <c r="BH297" s="442"/>
      <c r="BI297" s="442"/>
      <c r="BK297" s="442"/>
      <c r="BL297" s="442"/>
      <c r="BN297" s="442"/>
      <c r="BO297" s="442"/>
      <c r="BQ297" s="445" t="s">
        <v>92</v>
      </c>
      <c r="BR297" s="442"/>
      <c r="BS297" s="442"/>
      <c r="BT297" s="442"/>
      <c r="BU297" s="442"/>
      <c r="BV297" s="442"/>
    </row>
    <row r="298" spans="1:74">
      <c r="A298" s="442">
        <v>327</v>
      </c>
      <c r="B298" s="442" t="str">
        <f>IF($H298="已改造",VLOOKUP($A298+1000,改造信息!$A$2:$AQ$1002,COLUMN(B297),0),VLOOKUP($A298,未改造信息!$A$2:$AQ$1002,COLUMN(B297),0))</f>
        <v>U</v>
      </c>
      <c r="C298" s="442" t="str">
        <f>IF($H298="已改造",VLOOKUP($A298+1000,改造信息!$A$2:$AQ$1002,COLUMN(C297),0),VLOOKUP($A298,未改造信息!$A$2:$AQ$1002,COLUMN(C297),0))</f>
        <v>驱逐舰</v>
      </c>
      <c r="D298" s="442">
        <f>IF($H298="已改造",VLOOKUP($A298+1000,改造信息!$A$2:$AQ$1002,COLUMN(D297),0),VLOOKUP($A298,未改造信息!$A$2:$AQ$1002,COLUMN(D297),0))</f>
        <v>4</v>
      </c>
      <c r="E298" s="442" t="str">
        <f>IF($H298="已改造",VLOOKUP($A298+1000,改造信息!$A$2:$AQ$1002,COLUMN(E297),0),VLOOKUP($A298,未改造信息!$A$2:$AQ$1002,COLUMN(E297),0))</f>
        <v>斯特雷特</v>
      </c>
      <c r="F298" s="442" t="str">
        <f>VLOOKUP(A298,未改造信息!$A$2:$F$1000,COLUMN(F297),0)</f>
        <v>未拥有</v>
      </c>
      <c r="H298" s="442" t="str">
        <f>IF(COUNTIF(改造信息!$A$2:$A$196,A298+1000),IF(VLOOKUP(A298+1000,改造信息!$A$2:$F$502,6,0)="已拥有","已改造","尚未改造"),"未开放改造")</f>
        <v>未开放改造</v>
      </c>
      <c r="I298" s="442" t="str">
        <f t="shared" si="4"/>
        <v>E3~E4 打捞可获取</v>
      </c>
      <c r="J298" s="445" t="s">
        <v>92</v>
      </c>
      <c r="K298" s="442" t="str">
        <f>IF($H298="已改造",VLOOKUP($A298+1000,改造信息!$A$2:$AQ$1002,COLUMN(K297)-4,0),VLOOKUP($A298,未改造信息!$A$2:$AQ$1002,COLUMN(K297)-4,0))</f>
        <v>护卫舰</v>
      </c>
      <c r="L298" s="442" t="str">
        <f>IF($H298="已改造",VLOOKUP($A298+1000,改造信息!$A$2:$AQ$1002,COLUMN(L297)-4,0),VLOOKUP($A298,未改造信息!$A$2:$AQ$1002,COLUMN(L297)-4,0))</f>
        <v>小型舰</v>
      </c>
      <c r="M298" s="442">
        <f>IF($H298="已改造",VLOOKUP($A298+1000,改造信息!$A$2:$AQ$1002,COLUMN(M297)-4,0),VLOOKUP($A298,未改造信息!$A$2:$AQ$1002,COLUMN(M297)-4,0))</f>
        <v>1</v>
      </c>
      <c r="N298" s="442">
        <f>IF($H298="已改造",VLOOKUP($A298+1000,改造信息!$A$2:$AQ$1002,COLUMN(N297)-4,0),VLOOKUP($A298,未改造信息!$A$2:$AQ$1002,COLUMN(N297)-4,0))</f>
        <v>2</v>
      </c>
      <c r="O298" s="442">
        <f>IF($H298="已改造",VLOOKUP($A298+1000,改造信息!$A$2:$AQ$1002,COLUMN(O297)-4,0),VLOOKUP($A298,未改造信息!$A$2:$AQ$1002,COLUMN(O297)-4,0))</f>
        <v>16</v>
      </c>
      <c r="P298" s="442">
        <f>IF($H298="已改造",VLOOKUP($A298+1000,改造信息!$A$2:$AQ$1002,COLUMN(P297)-4,0),VLOOKUP($A298,未改造信息!$A$2:$AQ$1002,COLUMN(P297)-4,0))</f>
        <v>0</v>
      </c>
      <c r="Q298" s="442">
        <f>IF($H298="已改造",VLOOKUP($A298+1000,改造信息!$A$2:$AQ$1002,COLUMN(Q297)-4,0),VLOOKUP($A298,未改造信息!$A$2:$AQ$1002,COLUMN(Q297)-4,0))</f>
        <v>29</v>
      </c>
      <c r="R298" s="442">
        <f>IF($H298="已改造",VLOOKUP($A298+1000,改造信息!$A$2:$AQ$1002,COLUMN(R297)-4,0),VLOOKUP($A298,未改造信息!$A$2:$AQ$1002,COLUMN(R297)-4,0))</f>
        <v>21</v>
      </c>
      <c r="S298" s="442">
        <f>IF($H298="已改造",VLOOKUP($A298+1000,改造信息!$A$2:$AQ$1002,COLUMN(S297)-4,0),VLOOKUP($A298,未改造信息!$A$2:$AQ$1002,COLUMN(S297)-4,0))</f>
        <v>77</v>
      </c>
      <c r="T298" s="442">
        <f>IF($H298="已改造",VLOOKUP($A298+1000,改造信息!$A$2:$AQ$1002,COLUMN(T297)-4,0),VLOOKUP($A298,未改造信息!$A$2:$AQ$1002,COLUMN(T297)-4,0))</f>
        <v>40</v>
      </c>
      <c r="U298" s="442">
        <f>IF($H298="已改造",VLOOKUP($A298+1000,改造信息!$A$2:$AQ$1002,COLUMN(U297)-4,0),VLOOKUP($A298,未改造信息!$A$2:$AQ$1002,COLUMN(U297)-4,0))</f>
        <v>58</v>
      </c>
      <c r="V298" s="442">
        <f>IF($H298="已改造",VLOOKUP($A298+1000,改造信息!$A$2:$AQ$1002,COLUMN(V297)-4,0),VLOOKUP($A298,未改造信息!$A$2:$AQ$1002,COLUMN(V297)-4,0))</f>
        <v>17</v>
      </c>
      <c r="W298" s="442">
        <f>IF($H298="已改造",VLOOKUP($A298+1000,改造信息!$A$2:$AQ$1002,COLUMN(W297)-4,0),VLOOKUP($A298,未改造信息!$A$2:$AQ$1002,COLUMN(W297)-4,0))</f>
        <v>94</v>
      </c>
      <c r="X298" s="442">
        <f>IF($H298="已改造",VLOOKUP($A298+1000,改造信息!$A$2:$AQ$1002,COLUMN(X297)-4,0),VLOOKUP($A298,未改造信息!$A$2:$AQ$1002,COLUMN(X297)-4,0))</f>
        <v>88</v>
      </c>
      <c r="Y298" s="442">
        <f>IF($H298="已改造",VLOOKUP($A298+1000,改造信息!$A$2:$AQ$1002,COLUMN(Y297)-4,0),VLOOKUP($A298,未改造信息!$A$2:$AQ$1002,COLUMN(Y297)-4,0))</f>
        <v>25</v>
      </c>
      <c r="Z298" s="442">
        <f>IF($H298="已改造",VLOOKUP($A298+1000,改造信息!$A$2:$AQ$1002,COLUMN(Z297)-4,0),VLOOKUP($A298,未改造信息!$A$2:$AQ$1002,COLUMN(Z297)-4,0))</f>
        <v>40.7</v>
      </c>
      <c r="AA298" s="442" t="str">
        <f>IF($H298="已改造",VLOOKUP($A298+1000,改造信息!$A$2:$AQ$1002,COLUMN(AA297)-4,0),VLOOKUP($A298,未改造信息!$A$2:$AQ$1002,COLUMN(AA297)-4,0))</f>
        <v>短</v>
      </c>
      <c r="AB298" s="442">
        <f>IF($H298="已改造",VLOOKUP($A298+1000,改造信息!$A$2:$AQ$1002,COLUMN(AB297)-4,0),VLOOKUP($A298,未改造信息!$A$2:$AQ$1002,COLUMN(AB297)-4,0))</f>
        <v>0</v>
      </c>
      <c r="AC298" s="442">
        <f>IF($H298="已改造",VLOOKUP($A298+1000,改造信息!$A$2:$AQ$1002,COLUMN(AC297)-4,0),VLOOKUP($A298,未改造信息!$A$2:$AQ$1002,COLUMN(AC297)-4,0))</f>
        <v>0</v>
      </c>
      <c r="AD298" s="442">
        <f>IF($H298="已改造",VLOOKUP($A298+1000,改造信息!$A$2:$AQ$1002,COLUMN(AD297)-4,0),VLOOKUP($A298,未改造信息!$A$2:$AQ$1002,COLUMN(AD297)-4,0))</f>
        <v>2</v>
      </c>
      <c r="AE298" s="446" t="str">
        <f>IF($H298="已改造",VLOOKUP($A298+1000,改造信息!$A$2:$AQ$1002,COLUMN(AE297)-4,0),VLOOKUP($A298,未改造信息!$A$2:$AQ$1002,COLUMN(AE297)-4,0))</f>
        <v>四联533毫米鱼雷|改良型动力系统</v>
      </c>
      <c r="AF298" s="445" t="s">
        <v>92</v>
      </c>
      <c r="AG298" s="445" t="s">
        <v>92</v>
      </c>
      <c r="AH298" s="442">
        <f>IF($H298="已改造",VLOOKUP($A298+1000,改造信息!$A$2:$AQ$1002,COLUMN(AH297)-6,0),VLOOKUP($A298,未改造信息!$A$2:$AQ$1002,COLUMN(AH297)-6,0))</f>
        <v>15</v>
      </c>
      <c r="AI298" s="442">
        <f>IF($H298="已改造",VLOOKUP($A298+1000,改造信息!$A$2:$AQ$1002,COLUMN(AI297)-6,0),VLOOKUP($A298,未改造信息!$A$2:$AQ$1002,COLUMN(AI297)-6,0))</f>
        <v>25</v>
      </c>
      <c r="AJ298" s="442">
        <f>IF($H298="已改造",VLOOKUP($A298+1000,改造信息!$A$2:$AQ$1002,COLUMN(AJ297)-6,0),VLOOKUP($A298,未改造信息!$A$2:$AQ$1002,COLUMN(AJ297)-6,0))</f>
        <v>0.48</v>
      </c>
      <c r="AK298" s="442">
        <f>IF($H298="已改造",VLOOKUP($A298+1000,改造信息!$A$2:$AQ$1002,COLUMN(AK297)-6,0),VLOOKUP($A298,未改造信息!$A$2:$AQ$1002,COLUMN(AK297)-6,0))</f>
        <v>0.9</v>
      </c>
      <c r="AL298" s="442">
        <f>IF($H298="已改造",VLOOKUP($A298+1000,改造信息!$A$2:$AQ$1002,COLUMN(AL297)-6,0),VLOOKUP($A298,未改造信息!$A$2:$AQ$1002,COLUMN(AL297)-6,0))</f>
        <v>0.4</v>
      </c>
      <c r="AM298" s="445" t="s">
        <v>92</v>
      </c>
      <c r="AN298" s="445" t="s">
        <v>92</v>
      </c>
      <c r="AO298" s="442">
        <f>IF($H298="已改造",VLOOKUP($A298+1000,改造信息!$A$2:$AQ$1002,COLUMN(AO297)-8,0),VLOOKUP($A298,未改造信息!$A$2:$AQ$1002,COLUMN(AO297)-8,0))</f>
        <v>4</v>
      </c>
      <c r="AP298" s="442">
        <f>IF($H298="已改造",VLOOKUP($A298+1000,改造信息!$A$2:$AQ$1002,COLUMN(AP297)-8,0),VLOOKUP($A298,未改造信息!$A$2:$AQ$1002,COLUMN(AP297)-8,0))</f>
        <v>8</v>
      </c>
      <c r="AQ298" s="442">
        <f>IF($H298="已改造",VLOOKUP($A298+1000,改造信息!$A$2:$AQ$1002,COLUMN(AQ297)-8,0),VLOOKUP($A298,未改造信息!$A$2:$AQ$1002,COLUMN(AQ297)-8,0))</f>
        <v>6</v>
      </c>
      <c r="AR298" s="442">
        <f>IF($H298="已改造",VLOOKUP($A298+1000,改造信息!$A$2:$AQ$1002,COLUMN(AR297)-8,0),VLOOKUP($A298,未改造信息!$A$2:$AQ$1002,COLUMN(AR297)-8,0))</f>
        <v>0</v>
      </c>
      <c r="AS298" s="442">
        <f>IF($H298="已改造",VLOOKUP($A298+1000,改造信息!$A$2:$AQ$1002,COLUMN(AS297)-8,0),VLOOKUP($A298,未改造信息!$A$2:$AQ$1002,COLUMN(AS297)-8,0))</f>
        <v>0</v>
      </c>
      <c r="AT298" s="442">
        <f>IF($H298="已改造",VLOOKUP($A298+1000,改造信息!$A$2:$AQ$1002,COLUMN(AT297)-8,0),VLOOKUP($A298,未改造信息!$A$2:$AQ$1002,COLUMN(AT297)-8,0))</f>
        <v>27</v>
      </c>
      <c r="AU298" s="442">
        <f>IF($H298="已改造",VLOOKUP($A298+1000,改造信息!$A$2:$AQ$1002,COLUMN(AU297)-8,0),VLOOKUP($A298,未改造信息!$A$2:$AQ$1002,COLUMN(AU297)-8,0))</f>
        <v>6</v>
      </c>
      <c r="AV298" s="442">
        <f>IF($H298="已改造",VLOOKUP($A298+1000,改造信息!$A$2:$AQ$1002,COLUMN(AV297)-8,0),VLOOKUP($A298,未改造信息!$A$2:$AQ$1002,COLUMN(AV297)-8,0))</f>
        <v>4</v>
      </c>
      <c r="AW298" s="445" t="s">
        <v>92</v>
      </c>
      <c r="AX298" s="445" t="s">
        <v>92</v>
      </c>
      <c r="AY298" s="442">
        <f>IF($H298="已改造",VLOOKUP($A298+1000,改造信息!$A$2:$AQ$1002,COLUMN(AY297)-10,0),VLOOKUP($A298,未改造信息!$A$2:$AQ$1002,COLUMN(AY297)-10,0))</f>
        <v>0</v>
      </c>
      <c r="AZ298" s="442">
        <f>IF($H298="已改造",VLOOKUP($A298+1000,改造信息!$A$2:$AQ$1002,COLUMN(AZ297)-10,0),VLOOKUP($A298,未改造信息!$A$2:$AQ$1002,COLUMN(AZ297)-10,0))</f>
        <v>0</v>
      </c>
      <c r="BA298" s="445" t="s">
        <v>92</v>
      </c>
      <c r="BB298" s="445" t="s">
        <v>92</v>
      </c>
      <c r="BC298" s="442" t="str">
        <f>IF($H298="尚未改造",VLOOKUP($A298,未改造信息!$A$2:$AQ$1002,COLUMN(BC297)-12,0),"0")</f>
        <v>0</v>
      </c>
      <c r="BD298" s="442">
        <f>VLOOKUP($A298,未改造信息!$A$2:$BA$1002,COLUMN(BD297)-12,0)</f>
        <v>0</v>
      </c>
      <c r="BE298" s="442" t="s">
        <v>99</v>
      </c>
      <c r="BF298" s="445" t="s">
        <v>92</v>
      </c>
      <c r="BG298" s="445" t="s">
        <v>92</v>
      </c>
      <c r="BH298" s="442"/>
      <c r="BI298" s="442"/>
      <c r="BK298" s="442"/>
      <c r="BL298" s="442"/>
      <c r="BN298" s="442"/>
      <c r="BO298" s="442"/>
      <c r="BQ298" s="445" t="s">
        <v>92</v>
      </c>
      <c r="BR298" s="442"/>
      <c r="BS298" s="442"/>
      <c r="BT298" s="442"/>
      <c r="BU298" s="442"/>
      <c r="BV298" s="442"/>
    </row>
    <row r="299" spans="1:74">
      <c r="A299" s="442">
        <v>328</v>
      </c>
      <c r="B299" s="442" t="str">
        <f>IF($H299="已改造",VLOOKUP($A299+1000,改造信息!$A$2:$AQ$1002,COLUMN(B298),0),VLOOKUP($A299,未改造信息!$A$2:$AQ$1002,COLUMN(B298),0))</f>
        <v>J</v>
      </c>
      <c r="C299" s="442" t="str">
        <f>IF($H299="已改造",VLOOKUP($A299+1000,改造信息!$A$2:$AQ$1002,COLUMN(C298),0),VLOOKUP($A299,未改造信息!$A$2:$AQ$1002,COLUMN(C298),0))</f>
        <v>重巡洋舰</v>
      </c>
      <c r="D299" s="442">
        <f>IF($H299="已改造",VLOOKUP($A299+1000,改造信息!$A$2:$AQ$1002,COLUMN(D298),0),VLOOKUP($A299,未改造信息!$A$2:$AQ$1002,COLUMN(D298),0))</f>
        <v>3</v>
      </c>
      <c r="E299" s="442" t="str">
        <f>IF($H299="已改造",VLOOKUP($A299+1000,改造信息!$A$2:$AQ$1002,COLUMN(E298),0),VLOOKUP($A299,未改造信息!$A$2:$AQ$1002,COLUMN(E298),0))</f>
        <v>妙高</v>
      </c>
      <c r="F299" s="442" t="str">
        <f>VLOOKUP(A299,未改造信息!$A$2:$F$1000,COLUMN(F298),0)</f>
        <v>未拥有</v>
      </c>
      <c r="H299" s="442" t="str">
        <f>IF(COUNTIF(改造信息!$A$2:$A$196,A299+1000),IF(VLOOKUP(A299+1000,改造信息!$A$2:$F$502,6,0)="已拥有","已改造","尚未改造"),"未开放改造")</f>
        <v>未开放改造</v>
      </c>
      <c r="I299" s="442" t="str">
        <f t="shared" si="4"/>
        <v>E3~E4 打捞可获取</v>
      </c>
      <c r="J299" s="445" t="s">
        <v>92</v>
      </c>
      <c r="K299" s="442" t="str">
        <f>IF($H299="已改造",VLOOKUP($A299+1000,改造信息!$A$2:$AQ$1002,COLUMN(K298)-4,0),VLOOKUP($A299,未改造信息!$A$2:$AQ$1002,COLUMN(K298)-4,0))</f>
        <v>护卫舰</v>
      </c>
      <c r="L299" s="442" t="str">
        <f>IF($H299="已改造",VLOOKUP($A299+1000,改造信息!$A$2:$AQ$1002,COLUMN(L298)-4,0),VLOOKUP($A299,未改造信息!$A$2:$AQ$1002,COLUMN(L298)-4,0))</f>
        <v>中型舰</v>
      </c>
      <c r="M299" s="442">
        <f>IF($H299="已改造",VLOOKUP($A299+1000,改造信息!$A$2:$AQ$1002,COLUMN(M298)-4,0),VLOOKUP($A299,未改造信息!$A$2:$AQ$1002,COLUMN(M298)-4,0))</f>
        <v>3</v>
      </c>
      <c r="N299" s="442">
        <f>IF($H299="已改造",VLOOKUP($A299+1000,改造信息!$A$2:$AQ$1002,COLUMN(N298)-4,0),VLOOKUP($A299,未改造信息!$A$2:$AQ$1002,COLUMN(N298)-4,0))</f>
        <v>3</v>
      </c>
      <c r="O299" s="442">
        <f>IF($H299="已改造",VLOOKUP($A299+1000,改造信息!$A$2:$AQ$1002,COLUMN(O298)-4,0),VLOOKUP($A299,未改造信息!$A$2:$AQ$1002,COLUMN(O298)-4,0))</f>
        <v>43</v>
      </c>
      <c r="P299" s="442">
        <f>IF($H299="已改造",VLOOKUP($A299+1000,改造信息!$A$2:$AQ$1002,COLUMN(P298)-4,0),VLOOKUP($A299,未改造信息!$A$2:$AQ$1002,COLUMN(P298)-4,0))</f>
        <v>1</v>
      </c>
      <c r="Q299" s="442">
        <f>IF($H299="已改造",VLOOKUP($A299+1000,改造信息!$A$2:$AQ$1002,COLUMN(Q298)-4,0),VLOOKUP($A299,未改造信息!$A$2:$AQ$1002,COLUMN(Q298)-4,0))</f>
        <v>62</v>
      </c>
      <c r="R299" s="442">
        <f>IF($H299="已改造",VLOOKUP($A299+1000,改造信息!$A$2:$AQ$1002,COLUMN(R298)-4,0),VLOOKUP($A299,未改造信息!$A$2:$AQ$1002,COLUMN(R298)-4,0))</f>
        <v>46</v>
      </c>
      <c r="S299" s="442">
        <f>IF($H299="已改造",VLOOKUP($A299+1000,改造信息!$A$2:$AQ$1002,COLUMN(S298)-4,0),VLOOKUP($A299,未改造信息!$A$2:$AQ$1002,COLUMN(S298)-4,0))</f>
        <v>54</v>
      </c>
      <c r="T299" s="442">
        <f>IF($H299="已改造",VLOOKUP($A299+1000,改造信息!$A$2:$AQ$1002,COLUMN(T298)-4,0),VLOOKUP($A299,未改造信息!$A$2:$AQ$1002,COLUMN(T298)-4,0))</f>
        <v>50</v>
      </c>
      <c r="U299" s="442">
        <f>IF($H299="已改造",VLOOKUP($A299+1000,改造信息!$A$2:$AQ$1002,COLUMN(U298)-4,0),VLOOKUP($A299,未改造信息!$A$2:$AQ$1002,COLUMN(U298)-4,0))</f>
        <v>0</v>
      </c>
      <c r="V299" s="442">
        <f>IF($H299="已改造",VLOOKUP($A299+1000,改造信息!$A$2:$AQ$1002,COLUMN(V298)-4,0),VLOOKUP($A299,未改造信息!$A$2:$AQ$1002,COLUMN(V298)-4,0))</f>
        <v>51</v>
      </c>
      <c r="W299" s="442">
        <f>IF($H299="已改造",VLOOKUP($A299+1000,改造信息!$A$2:$AQ$1002,COLUMN(W298)-4,0),VLOOKUP($A299,未改造信息!$A$2:$AQ$1002,COLUMN(W298)-4,0))</f>
        <v>80</v>
      </c>
      <c r="X299" s="442">
        <f>IF($H299="已改造",VLOOKUP($A299+1000,改造信息!$A$2:$AQ$1002,COLUMN(X298)-4,0),VLOOKUP($A299,未改造信息!$A$2:$AQ$1002,COLUMN(X298)-4,0))</f>
        <v>91</v>
      </c>
      <c r="Y299" s="442">
        <f>IF($H299="已改造",VLOOKUP($A299+1000,改造信息!$A$2:$AQ$1002,COLUMN(Y298)-4,0),VLOOKUP($A299,未改造信息!$A$2:$AQ$1002,COLUMN(Y298)-4,0))</f>
        <v>17</v>
      </c>
      <c r="Z299" s="442">
        <f>IF($H299="已改造",VLOOKUP($A299+1000,改造信息!$A$2:$AQ$1002,COLUMN(Z298)-4,0),VLOOKUP($A299,未改造信息!$A$2:$AQ$1002,COLUMN(Z298)-4,0))</f>
        <v>33</v>
      </c>
      <c r="AA299" s="442" t="str">
        <f>IF($H299="已改造",VLOOKUP($A299+1000,改造信息!$A$2:$AQ$1002,COLUMN(AA298)-4,0),VLOOKUP($A299,未改造信息!$A$2:$AQ$1002,COLUMN(AA298)-4,0))</f>
        <v>中</v>
      </c>
      <c r="AB299" s="442" t="str">
        <f>IF($H299="已改造",VLOOKUP($A299+1000,改造信息!$A$2:$AQ$1002,COLUMN(AB298)-4,0),VLOOKUP($A299,未改造信息!$A$2:$AQ$1002,COLUMN(AB298)-4,0))</f>
        <v>[2,2,2]</v>
      </c>
      <c r="AC299" s="442">
        <f>IF($H299="已改造",VLOOKUP($A299+1000,改造信息!$A$2:$AQ$1002,COLUMN(AC298)-4,0),VLOOKUP($A299,未改造信息!$A$2:$AQ$1002,COLUMN(AC298)-4,0))</f>
        <v>6</v>
      </c>
      <c r="AD299" s="442">
        <f>IF($H299="已改造",VLOOKUP($A299+1000,改造信息!$A$2:$AQ$1002,COLUMN(AD298)-4,0),VLOOKUP($A299,未改造信息!$A$2:$AQ$1002,COLUMN(AD298)-4,0))</f>
        <v>3</v>
      </c>
      <c r="AE299" s="446" t="str">
        <f>IF($H299="已改造",VLOOKUP($A299+1000,改造信息!$A$2:$AQ$1002,COLUMN(AE298)-4,0),VLOOKUP($A299,未改造信息!$A$2:$AQ$1002,COLUMN(AE298)-4,0))</f>
        <v>J国20.3厘米连装炮|零式水上侦察机</v>
      </c>
      <c r="AF299" s="445" t="s">
        <v>92</v>
      </c>
      <c r="AG299" s="445" t="s">
        <v>92</v>
      </c>
      <c r="AH299" s="442">
        <f>IF($H299="已改造",VLOOKUP($A299+1000,改造信息!$A$2:$AQ$1002,COLUMN(AH298)-6,0),VLOOKUP($A299,未改造信息!$A$2:$AQ$1002,COLUMN(AH298)-6,0))</f>
        <v>40</v>
      </c>
      <c r="AI299" s="442">
        <f>IF($H299="已改造",VLOOKUP($A299+1000,改造信息!$A$2:$AQ$1002,COLUMN(AI298)-6,0),VLOOKUP($A299,未改造信息!$A$2:$AQ$1002,COLUMN(AI298)-6,0))</f>
        <v>65</v>
      </c>
      <c r="AJ299" s="442">
        <f>IF($H299="已改造",VLOOKUP($A299+1000,改造信息!$A$2:$AQ$1002,COLUMN(AJ298)-6,0),VLOOKUP($A299,未改造信息!$A$2:$AQ$1002,COLUMN(AJ298)-6,0))</f>
        <v>1.28</v>
      </c>
      <c r="AK299" s="442">
        <f>IF($H299="已改造",VLOOKUP($A299+1000,改造信息!$A$2:$AQ$1002,COLUMN(AK298)-6,0),VLOOKUP($A299,未改造信息!$A$2:$AQ$1002,COLUMN(AK298)-6,0))</f>
        <v>2.4</v>
      </c>
      <c r="AL299" s="442">
        <f>IF($H299="已改造",VLOOKUP($A299+1000,改造信息!$A$2:$AQ$1002,COLUMN(AL298)-6,0),VLOOKUP($A299,未改造信息!$A$2:$AQ$1002,COLUMN(AL298)-6,0))</f>
        <v>0.75</v>
      </c>
      <c r="AM299" s="445" t="s">
        <v>92</v>
      </c>
      <c r="AN299" s="445" t="s">
        <v>92</v>
      </c>
      <c r="AO299" s="442">
        <f>IF($H299="已改造",VLOOKUP($A299+1000,改造信息!$A$2:$AQ$1002,COLUMN(AO298)-8,0),VLOOKUP($A299,未改造信息!$A$2:$AQ$1002,COLUMN(AO298)-8,0))</f>
        <v>30</v>
      </c>
      <c r="AP299" s="442">
        <f>IF($H299="已改造",VLOOKUP($A299+1000,改造信息!$A$2:$AQ$1002,COLUMN(AP298)-8,0),VLOOKUP($A299,未改造信息!$A$2:$AQ$1002,COLUMN(AP298)-8,0))</f>
        <v>40</v>
      </c>
      <c r="AQ299" s="442">
        <f>IF($H299="已改造",VLOOKUP($A299+1000,改造信息!$A$2:$AQ$1002,COLUMN(AQ298)-8,0),VLOOKUP($A299,未改造信息!$A$2:$AQ$1002,COLUMN(AQ298)-8,0))</f>
        <v>30</v>
      </c>
      <c r="AR299" s="442">
        <f>IF($H299="已改造",VLOOKUP($A299+1000,改造信息!$A$2:$AQ$1002,COLUMN(AR298)-8,0),VLOOKUP($A299,未改造信息!$A$2:$AQ$1002,COLUMN(AR298)-8,0))</f>
        <v>0</v>
      </c>
      <c r="AS299" s="442">
        <f>IF($H299="已改造",VLOOKUP($A299+1000,改造信息!$A$2:$AQ$1002,COLUMN(AS298)-8,0),VLOOKUP($A299,未改造信息!$A$2:$AQ$1002,COLUMN(AS298)-8,0))</f>
        <v>42</v>
      </c>
      <c r="AT299" s="442">
        <f>IF($H299="已改造",VLOOKUP($A299+1000,改造信息!$A$2:$AQ$1002,COLUMN(AT298)-8,0),VLOOKUP($A299,未改造信息!$A$2:$AQ$1002,COLUMN(AT298)-8,0))</f>
        <v>13</v>
      </c>
      <c r="AU299" s="442">
        <f>IF($H299="已改造",VLOOKUP($A299+1000,改造信息!$A$2:$AQ$1002,COLUMN(AU298)-8,0),VLOOKUP($A299,未改造信息!$A$2:$AQ$1002,COLUMN(AU298)-8,0))</f>
        <v>16</v>
      </c>
      <c r="AV299" s="442">
        <f>IF($H299="已改造",VLOOKUP($A299+1000,改造信息!$A$2:$AQ$1002,COLUMN(AV298)-8,0),VLOOKUP($A299,未改造信息!$A$2:$AQ$1002,COLUMN(AV298)-8,0))</f>
        <v>10</v>
      </c>
      <c r="AW299" s="445" t="s">
        <v>92</v>
      </c>
      <c r="AX299" s="445" t="s">
        <v>92</v>
      </c>
      <c r="AY299" s="442">
        <f>IF($H299="已改造",VLOOKUP($A299+1000,改造信息!$A$2:$AQ$1002,COLUMN(AY298)-10,0),VLOOKUP($A299,未改造信息!$A$2:$AQ$1002,COLUMN(AY298)-10,0))</f>
        <v>0</v>
      </c>
      <c r="AZ299" s="442">
        <f>IF($H299="已改造",VLOOKUP($A299+1000,改造信息!$A$2:$AQ$1002,COLUMN(AZ298)-10,0),VLOOKUP($A299,未改造信息!$A$2:$AQ$1002,COLUMN(AZ298)-10,0))</f>
        <v>0</v>
      </c>
      <c r="BA299" s="445" t="s">
        <v>92</v>
      </c>
      <c r="BB299" s="445" t="s">
        <v>92</v>
      </c>
      <c r="BC299" s="442" t="str">
        <f>IF($H299="尚未改造",VLOOKUP($A299,未改造信息!$A$2:$AQ$1002,COLUMN(BC298)-12,0),"0")</f>
        <v>0</v>
      </c>
      <c r="BD299" s="442">
        <f>VLOOKUP($A299,未改造信息!$A$2:$BA$1002,COLUMN(BD298)-12,0)</f>
        <v>0</v>
      </c>
      <c r="BE299" s="442" t="s">
        <v>99</v>
      </c>
      <c r="BF299" s="445" t="s">
        <v>92</v>
      </c>
      <c r="BG299" s="445" t="s">
        <v>92</v>
      </c>
      <c r="BH299" s="442"/>
      <c r="BI299" s="442"/>
      <c r="BK299" s="442"/>
      <c r="BL299" s="442"/>
      <c r="BN299" s="442"/>
      <c r="BO299" s="442"/>
      <c r="BQ299" s="445" t="s">
        <v>92</v>
      </c>
      <c r="BR299" s="442"/>
      <c r="BS299" s="442"/>
      <c r="BT299" s="442"/>
      <c r="BU299" s="442"/>
      <c r="BV299" s="442"/>
    </row>
    <row r="300" spans="1:74">
      <c r="A300" s="442">
        <v>329</v>
      </c>
      <c r="B300" s="442" t="str">
        <f>IF($H300="已改造",VLOOKUP($A300+1000,改造信息!$A$2:$AQ$1002,COLUMN(B299),0),VLOOKUP($A300,未改造信息!$A$2:$AQ$1002,COLUMN(B299),0))</f>
        <v>U</v>
      </c>
      <c r="C300" s="442" t="str">
        <f>IF($H300="已改造",VLOOKUP($A300+1000,改造信息!$A$2:$AQ$1002,COLUMN(C299),0),VLOOKUP($A300,未改造信息!$A$2:$AQ$1002,COLUMN(C299),0))</f>
        <v>重巡洋舰</v>
      </c>
      <c r="D300" s="442">
        <f>IF($H300="已改造",VLOOKUP($A300+1000,改造信息!$A$2:$AQ$1002,COLUMN(D299),0),VLOOKUP($A300,未改造信息!$A$2:$AQ$1002,COLUMN(D299),0))</f>
        <v>4</v>
      </c>
      <c r="E300" s="442" t="str">
        <f>IF($H300="已改造",VLOOKUP($A300+1000,改造信息!$A$2:$AQ$1002,COLUMN(E299),0),VLOOKUP($A300,未改造信息!$A$2:$AQ$1002,COLUMN(E299),0))</f>
        <v>奥古斯塔</v>
      </c>
      <c r="F300" s="442" t="str">
        <f>VLOOKUP(A300,未改造信息!$A$2:$F$1000,COLUMN(F299),0)</f>
        <v>未拥有</v>
      </c>
      <c r="H300" s="442" t="str">
        <f>IF(COUNTIF(改造信息!$A$2:$A$196,A300+1000),IF(VLOOKUP(A300+1000,改造信息!$A$2:$F$502,6,0)="已拥有","已改造","尚未改造"),"未开放改造")</f>
        <v>未开放改造</v>
      </c>
      <c r="I300" s="442" t="str">
        <f t="shared" si="4"/>
        <v>E5 可建造</v>
      </c>
      <c r="J300" s="445" t="s">
        <v>92</v>
      </c>
      <c r="K300" s="442" t="str">
        <f>IF($H300="已改造",VLOOKUP($A300+1000,改造信息!$A$2:$AQ$1002,COLUMN(K299)-4,0),VLOOKUP($A300,未改造信息!$A$2:$AQ$1002,COLUMN(K299)-4,0))</f>
        <v>护卫舰</v>
      </c>
      <c r="L300" s="442" t="str">
        <f>IF($H300="已改造",VLOOKUP($A300+1000,改造信息!$A$2:$AQ$1002,COLUMN(L299)-4,0),VLOOKUP($A300,未改造信息!$A$2:$AQ$1002,COLUMN(L299)-4,0))</f>
        <v>中型舰</v>
      </c>
      <c r="M300" s="442">
        <f>IF($H300="已改造",VLOOKUP($A300+1000,改造信息!$A$2:$AQ$1002,COLUMN(M299)-4,0),VLOOKUP($A300,未改造信息!$A$2:$AQ$1002,COLUMN(M299)-4,0))</f>
        <v>2</v>
      </c>
      <c r="N300" s="442">
        <f>IF($H300="已改造",VLOOKUP($A300+1000,改造信息!$A$2:$AQ$1002,COLUMN(N299)-4,0),VLOOKUP($A300,未改造信息!$A$2:$AQ$1002,COLUMN(N299)-4,0))</f>
        <v>2</v>
      </c>
      <c r="O300" s="442">
        <f>IF($H300="已改造",VLOOKUP($A300+1000,改造信息!$A$2:$AQ$1002,COLUMN(O299)-4,0),VLOOKUP($A300,未改造信息!$A$2:$AQ$1002,COLUMN(O299)-4,0))</f>
        <v>45</v>
      </c>
      <c r="P300" s="442">
        <f>IF($H300="已改造",VLOOKUP($A300+1000,改造信息!$A$2:$AQ$1002,COLUMN(P299)-4,0),VLOOKUP($A300,未改造信息!$A$2:$AQ$1002,COLUMN(P299)-4,0))</f>
        <v>-1</v>
      </c>
      <c r="Q300" s="442">
        <f>IF($H300="已改造",VLOOKUP($A300+1000,改造信息!$A$2:$AQ$1002,COLUMN(Q299)-4,0),VLOOKUP($A300,未改造信息!$A$2:$AQ$1002,COLUMN(Q299)-4,0))</f>
        <v>63</v>
      </c>
      <c r="R300" s="442">
        <f>IF($H300="已改造",VLOOKUP($A300+1000,改造信息!$A$2:$AQ$1002,COLUMN(R299)-4,0),VLOOKUP($A300,未改造信息!$A$2:$AQ$1002,COLUMN(R299)-4,0))</f>
        <v>53</v>
      </c>
      <c r="S300" s="442">
        <f>IF($H300="已改造",VLOOKUP($A300+1000,改造信息!$A$2:$AQ$1002,COLUMN(S299)-4,0),VLOOKUP($A300,未改造信息!$A$2:$AQ$1002,COLUMN(S299)-4,0))</f>
        <v>0</v>
      </c>
      <c r="T300" s="442">
        <f>IF($H300="已改造",VLOOKUP($A300+1000,改造信息!$A$2:$AQ$1002,COLUMN(T299)-4,0),VLOOKUP($A300,未改造信息!$A$2:$AQ$1002,COLUMN(T299)-4,0))</f>
        <v>68</v>
      </c>
      <c r="U300" s="442">
        <f>IF($H300="已改造",VLOOKUP($A300+1000,改造信息!$A$2:$AQ$1002,COLUMN(U299)-4,0),VLOOKUP($A300,未改造信息!$A$2:$AQ$1002,COLUMN(U299)-4,0))</f>
        <v>0</v>
      </c>
      <c r="V300" s="442">
        <f>IF($H300="已改造",VLOOKUP($A300+1000,改造信息!$A$2:$AQ$1002,COLUMN(V299)-4,0),VLOOKUP($A300,未改造信息!$A$2:$AQ$1002,COLUMN(V299)-4,0))</f>
        <v>54</v>
      </c>
      <c r="W300" s="442">
        <f>IF($H300="已改造",VLOOKUP($A300+1000,改造信息!$A$2:$AQ$1002,COLUMN(W299)-4,0),VLOOKUP($A300,未改造信息!$A$2:$AQ$1002,COLUMN(W299)-4,0))</f>
        <v>75</v>
      </c>
      <c r="X300" s="442">
        <f>IF($H300="已改造",VLOOKUP($A300+1000,改造信息!$A$2:$AQ$1002,COLUMN(X299)-4,0),VLOOKUP($A300,未改造信息!$A$2:$AQ$1002,COLUMN(X299)-4,0))</f>
        <v>92</v>
      </c>
      <c r="Y300" s="442">
        <f>IF($H300="已改造",VLOOKUP($A300+1000,改造信息!$A$2:$AQ$1002,COLUMN(Y299)-4,0),VLOOKUP($A300,未改造信息!$A$2:$AQ$1002,COLUMN(Y299)-4,0))</f>
        <v>25</v>
      </c>
      <c r="Z300" s="442">
        <f>IF($H300="已改造",VLOOKUP($A300+1000,改造信息!$A$2:$AQ$1002,COLUMN(Z299)-4,0),VLOOKUP($A300,未改造信息!$A$2:$AQ$1002,COLUMN(Z299)-4,0))</f>
        <v>32.5</v>
      </c>
      <c r="AA300" s="442" t="str">
        <f>IF($H300="已改造",VLOOKUP($A300+1000,改造信息!$A$2:$AQ$1002,COLUMN(AA299)-4,0),VLOOKUP($A300,未改造信息!$A$2:$AQ$1002,COLUMN(AA299)-4,0))</f>
        <v>中</v>
      </c>
      <c r="AB300" s="442" t="str">
        <f>IF($H300="已改造",VLOOKUP($A300+1000,改造信息!$A$2:$AQ$1002,COLUMN(AB299)-4,0),VLOOKUP($A300,未改造信息!$A$2:$AQ$1002,COLUMN(AB299)-4,0))</f>
        <v>[2,2,2]</v>
      </c>
      <c r="AC300" s="442">
        <f>IF($H300="已改造",VLOOKUP($A300+1000,改造信息!$A$2:$AQ$1002,COLUMN(AC299)-4,0),VLOOKUP($A300,未改造信息!$A$2:$AQ$1002,COLUMN(AC299)-4,0))</f>
        <v>6</v>
      </c>
      <c r="AD300" s="442">
        <f>IF($H300="已改造",VLOOKUP($A300+1000,改造信息!$A$2:$AQ$1002,COLUMN(AD299)-4,0),VLOOKUP($A300,未改造信息!$A$2:$AQ$1002,COLUMN(AD299)-4,0))</f>
        <v>3</v>
      </c>
      <c r="AE300" s="446" t="str">
        <f>IF($H300="已改造",VLOOKUP($A300+1000,改造信息!$A$2:$AQ$1002,COLUMN(AE299)-4,0),VLOOKUP($A300,未改造信息!$A$2:$AQ$1002,COLUMN(AE299)-4,0))</f>
        <v>U国三联8英寸炮|U国四联1.1英寸防空炮</v>
      </c>
      <c r="AF300" s="445" t="s">
        <v>92</v>
      </c>
      <c r="AG300" s="445" t="s">
        <v>92</v>
      </c>
      <c r="AH300" s="442">
        <f>IF($H300="已改造",VLOOKUP($A300+1000,改造信息!$A$2:$AQ$1002,COLUMN(AH299)-6,0),VLOOKUP($A300,未改造信息!$A$2:$AQ$1002,COLUMN(AH299)-6,0))</f>
        <v>40</v>
      </c>
      <c r="AI300" s="442">
        <f>IF($H300="已改造",VLOOKUP($A300+1000,改造信息!$A$2:$AQ$1002,COLUMN(AI299)-6,0),VLOOKUP($A300,未改造信息!$A$2:$AQ$1002,COLUMN(AI299)-6,0))</f>
        <v>70</v>
      </c>
      <c r="AJ300" s="442">
        <f>IF($H300="已改造",VLOOKUP($A300+1000,改造信息!$A$2:$AQ$1002,COLUMN(AJ299)-6,0),VLOOKUP($A300,未改造信息!$A$2:$AQ$1002,COLUMN(AJ299)-6,0))</f>
        <v>1.28</v>
      </c>
      <c r="AK300" s="442">
        <f>IF($H300="已改造",VLOOKUP($A300+1000,改造信息!$A$2:$AQ$1002,COLUMN(AK299)-6,0),VLOOKUP($A300,未改造信息!$A$2:$AQ$1002,COLUMN(AK299)-6,0))</f>
        <v>2.4</v>
      </c>
      <c r="AL300" s="442">
        <f>IF($H300="已改造",VLOOKUP($A300+1000,改造信息!$A$2:$AQ$1002,COLUMN(AL299)-6,0),VLOOKUP($A300,未改造信息!$A$2:$AQ$1002,COLUMN(AL299)-6,0))</f>
        <v>0.625</v>
      </c>
      <c r="AM300" s="445" t="s">
        <v>92</v>
      </c>
      <c r="AN300" s="445" t="s">
        <v>92</v>
      </c>
      <c r="AO300" s="442">
        <f>IF($H300="已改造",VLOOKUP($A300+1000,改造信息!$A$2:$AQ$1002,COLUMN(AO299)-8,0),VLOOKUP($A300,未改造信息!$A$2:$AQ$1002,COLUMN(AO299)-8,0))</f>
        <v>30</v>
      </c>
      <c r="AP300" s="442">
        <f>IF($H300="已改造",VLOOKUP($A300+1000,改造信息!$A$2:$AQ$1002,COLUMN(AP299)-8,0),VLOOKUP($A300,未改造信息!$A$2:$AQ$1002,COLUMN(AP299)-8,0))</f>
        <v>40</v>
      </c>
      <c r="AQ300" s="442">
        <f>IF($H300="已改造",VLOOKUP($A300+1000,改造信息!$A$2:$AQ$1002,COLUMN(AQ299)-8,0),VLOOKUP($A300,未改造信息!$A$2:$AQ$1002,COLUMN(AQ299)-8,0))</f>
        <v>30</v>
      </c>
      <c r="AR300" s="442">
        <f>IF($H300="已改造",VLOOKUP($A300+1000,改造信息!$A$2:$AQ$1002,COLUMN(AR299)-8,0),VLOOKUP($A300,未改造信息!$A$2:$AQ$1002,COLUMN(AR299)-8,0))</f>
        <v>0</v>
      </c>
      <c r="AS300" s="442">
        <f>IF($H300="已改造",VLOOKUP($A300+1000,改造信息!$A$2:$AQ$1002,COLUMN(AS299)-8,0),VLOOKUP($A300,未改造信息!$A$2:$AQ$1002,COLUMN(AS299)-8,0))</f>
        <v>38</v>
      </c>
      <c r="AT300" s="442">
        <f>IF($H300="已改造",VLOOKUP($A300+1000,改造信息!$A$2:$AQ$1002,COLUMN(AT299)-8,0),VLOOKUP($A300,未改造信息!$A$2:$AQ$1002,COLUMN(AT299)-8,0))</f>
        <v>0</v>
      </c>
      <c r="AU300" s="442">
        <f>IF($H300="已改造",VLOOKUP($A300+1000,改造信息!$A$2:$AQ$1002,COLUMN(AU299)-8,0),VLOOKUP($A300,未改造信息!$A$2:$AQ$1002,COLUMN(AU299)-8,0))</f>
        <v>17</v>
      </c>
      <c r="AV300" s="442">
        <f>IF($H300="已改造",VLOOKUP($A300+1000,改造信息!$A$2:$AQ$1002,COLUMN(AV299)-8,0),VLOOKUP($A300,未改造信息!$A$2:$AQ$1002,COLUMN(AV299)-8,0))</f>
        <v>26</v>
      </c>
      <c r="AW300" s="445" t="s">
        <v>92</v>
      </c>
      <c r="AX300" s="445" t="s">
        <v>92</v>
      </c>
      <c r="AY300" s="442">
        <f>IF($H300="已改造",VLOOKUP($A300+1000,改造信息!$A$2:$AQ$1002,COLUMN(AY299)-10,0),VLOOKUP($A300,未改造信息!$A$2:$AQ$1002,COLUMN(AY299)-10,0))</f>
        <v>0</v>
      </c>
      <c r="AZ300" s="442">
        <f>IF($H300="已改造",VLOOKUP($A300+1000,改造信息!$A$2:$AQ$1002,COLUMN(AZ299)-10,0),VLOOKUP($A300,未改造信息!$A$2:$AQ$1002,COLUMN(AZ299)-10,0))</f>
        <v>0</v>
      </c>
      <c r="BA300" s="445" t="s">
        <v>92</v>
      </c>
      <c r="BB300" s="445" t="s">
        <v>92</v>
      </c>
      <c r="BC300" s="442" t="str">
        <f>IF($H300="尚未改造",VLOOKUP($A300,未改造信息!$A$2:$AQ$1002,COLUMN(BC299)-12,0),"0")</f>
        <v>0</v>
      </c>
      <c r="BD300" s="450">
        <f>VLOOKUP($A300,未改造信息!$A$2:$BA$1002,COLUMN(BD299)-12,0)</f>
        <v>0.0590277777777778</v>
      </c>
      <c r="BE300" s="442" t="s">
        <v>96</v>
      </c>
      <c r="BF300" s="445" t="s">
        <v>92</v>
      </c>
      <c r="BG300" s="445" t="s">
        <v>92</v>
      </c>
      <c r="BH300" s="442"/>
      <c r="BI300" s="450"/>
      <c r="BK300" s="442"/>
      <c r="BL300" s="450"/>
      <c r="BN300" s="442"/>
      <c r="BO300" s="450"/>
      <c r="BQ300" s="445" t="s">
        <v>92</v>
      </c>
      <c r="BR300" s="442"/>
      <c r="BS300" s="442"/>
      <c r="BT300" s="442"/>
      <c r="BU300" s="442"/>
      <c r="BV300" s="442"/>
    </row>
    <row r="301" spans="1:74">
      <c r="A301" s="442">
        <v>330</v>
      </c>
      <c r="B301" s="442" t="str">
        <f>IF($H301="已改造",VLOOKUP($A301+1000,改造信息!$A$2:$AQ$1002,COLUMN(B300),0),VLOOKUP($A301,未改造信息!$A$2:$AQ$1002,COLUMN(B300),0))</f>
        <v>E</v>
      </c>
      <c r="C301" s="442" t="str">
        <f>IF($H301="已改造",VLOOKUP($A301+1000,改造信息!$A$2:$AQ$1002,COLUMN(C300),0),VLOOKUP($A301,未改造信息!$A$2:$AQ$1002,COLUMN(C300),0))</f>
        <v>驱逐舰</v>
      </c>
      <c r="D301" s="442">
        <f>IF($H301="已改造",VLOOKUP($A301+1000,改造信息!$A$2:$AQ$1002,COLUMN(D300),0),VLOOKUP($A301,未改造信息!$A$2:$AQ$1002,COLUMN(D300),0))</f>
        <v>4</v>
      </c>
      <c r="E301" s="442" t="str">
        <f>IF($H301="已改造",VLOOKUP($A301+1000,改造信息!$A$2:$AQ$1002,COLUMN(E300),0),VLOOKUP($A301,未改造信息!$A$2:$AQ$1002,COLUMN(E300),0))</f>
        <v>卫士</v>
      </c>
      <c r="F301" s="442" t="str">
        <f>VLOOKUP(A301,未改造信息!$A$2:$F$1000,COLUMN(F300),0)</f>
        <v>未拥有</v>
      </c>
      <c r="H301" s="442" t="str">
        <f>IF(COUNTIF(改造信息!$A$2:$A$196,A301+1000),IF(VLOOKUP(A301+1000,改造信息!$A$2:$F$502,6,0)="已拥有","已改造","尚未改造"),"未开放改造")</f>
        <v>未开放改造</v>
      </c>
      <c r="I301" s="442" t="str">
        <f t="shared" si="4"/>
        <v>仅打捞可获取</v>
      </c>
      <c r="J301" s="445" t="s">
        <v>92</v>
      </c>
      <c r="K301" s="442" t="str">
        <f>IF($H301="已改造",VLOOKUP($A301+1000,改造信息!$A$2:$AQ$1002,COLUMN(K300)-4,0),VLOOKUP($A301,未改造信息!$A$2:$AQ$1002,COLUMN(K300)-4,0))</f>
        <v>护卫舰</v>
      </c>
      <c r="L301" s="442" t="str">
        <f>IF($H301="已改造",VLOOKUP($A301+1000,改造信息!$A$2:$AQ$1002,COLUMN(L300)-4,0),VLOOKUP($A301,未改造信息!$A$2:$AQ$1002,COLUMN(L300)-4,0))</f>
        <v>小型舰</v>
      </c>
      <c r="M301" s="442">
        <f>IF($H301="已改造",VLOOKUP($A301+1000,改造信息!$A$2:$AQ$1002,COLUMN(M300)-4,0),VLOOKUP($A301,未改造信息!$A$2:$AQ$1002,COLUMN(M300)-4,0))</f>
        <v>1</v>
      </c>
      <c r="N301" s="442">
        <f>IF($H301="已改造",VLOOKUP($A301+1000,改造信息!$A$2:$AQ$1002,COLUMN(N300)-4,0),VLOOKUP($A301,未改造信息!$A$2:$AQ$1002,COLUMN(N300)-4,0))</f>
        <v>2</v>
      </c>
      <c r="O301" s="442">
        <f>IF($H301="已改造",VLOOKUP($A301+1000,改造信息!$A$2:$AQ$1002,COLUMN(O300)-4,0),VLOOKUP($A301,未改造信息!$A$2:$AQ$1002,COLUMN(O300)-4,0))</f>
        <v>24</v>
      </c>
      <c r="P301" s="442">
        <f>IF($H301="已改造",VLOOKUP($A301+1000,改造信息!$A$2:$AQ$1002,COLUMN(P300)-4,0),VLOOKUP($A301,未改造信息!$A$2:$AQ$1002,COLUMN(P300)-4,0))</f>
        <v>0</v>
      </c>
      <c r="Q301" s="442">
        <f>IF($H301="已改造",VLOOKUP($A301+1000,改造信息!$A$2:$AQ$1002,COLUMN(Q300)-4,0),VLOOKUP($A301,未改造信息!$A$2:$AQ$1002,COLUMN(Q300)-4,0))</f>
        <v>30</v>
      </c>
      <c r="R301" s="442">
        <f>IF($H301="已改造",VLOOKUP($A301+1000,改造信息!$A$2:$AQ$1002,COLUMN(R300)-4,0),VLOOKUP($A301,未改造信息!$A$2:$AQ$1002,COLUMN(R300)-4,0))</f>
        <v>23</v>
      </c>
      <c r="S301" s="442">
        <f>IF($H301="已改造",VLOOKUP($A301+1000,改造信息!$A$2:$AQ$1002,COLUMN(S300)-4,0),VLOOKUP($A301,未改造信息!$A$2:$AQ$1002,COLUMN(S300)-4,0))</f>
        <v>72</v>
      </c>
      <c r="T301" s="442">
        <f>IF($H301="已改造",VLOOKUP($A301+1000,改造信息!$A$2:$AQ$1002,COLUMN(T300)-4,0),VLOOKUP($A301,未改造信息!$A$2:$AQ$1002,COLUMN(T300)-4,0))</f>
        <v>75</v>
      </c>
      <c r="U301" s="442">
        <f>IF($H301="已改造",VLOOKUP($A301+1000,改造信息!$A$2:$AQ$1002,COLUMN(U300)-4,0),VLOOKUP($A301,未改造信息!$A$2:$AQ$1002,COLUMN(U300)-4,0))</f>
        <v>81</v>
      </c>
      <c r="V301" s="442">
        <f>IF($H301="已改造",VLOOKUP($A301+1000,改造信息!$A$2:$AQ$1002,COLUMN(V300)-4,0),VLOOKUP($A301,未改造信息!$A$2:$AQ$1002,COLUMN(V300)-4,0))</f>
        <v>21</v>
      </c>
      <c r="W301" s="442">
        <f>IF($H301="已改造",VLOOKUP($A301+1000,改造信息!$A$2:$AQ$1002,COLUMN(W300)-4,0),VLOOKUP($A301,未改造信息!$A$2:$AQ$1002,COLUMN(W300)-4,0))</f>
        <v>78</v>
      </c>
      <c r="X301" s="442">
        <f>IF($H301="已改造",VLOOKUP($A301+1000,改造信息!$A$2:$AQ$1002,COLUMN(X300)-4,0),VLOOKUP($A301,未改造信息!$A$2:$AQ$1002,COLUMN(X300)-4,0))</f>
        <v>88</v>
      </c>
      <c r="Y301" s="442">
        <f>IF($H301="已改造",VLOOKUP($A301+1000,改造信息!$A$2:$AQ$1002,COLUMN(Y300)-4,0),VLOOKUP($A301,未改造信息!$A$2:$AQ$1002,COLUMN(Y300)-4,0))</f>
        <v>12</v>
      </c>
      <c r="Z301" s="442">
        <f>IF($H301="已改造",VLOOKUP($A301+1000,改造信息!$A$2:$AQ$1002,COLUMN(Z300)-4,0),VLOOKUP($A301,未改造信息!$A$2:$AQ$1002,COLUMN(Z300)-4,0))</f>
        <v>30</v>
      </c>
      <c r="AA301" s="442" t="str">
        <f>IF($H301="已改造",VLOOKUP($A301+1000,改造信息!$A$2:$AQ$1002,COLUMN(AA300)-4,0),VLOOKUP($A301,未改造信息!$A$2:$AQ$1002,COLUMN(AA300)-4,0))</f>
        <v>短</v>
      </c>
      <c r="AB301" s="442">
        <f>IF($H301="已改造",VLOOKUP($A301+1000,改造信息!$A$2:$AQ$1002,COLUMN(AB300)-4,0),VLOOKUP($A301,未改造信息!$A$2:$AQ$1002,COLUMN(AB300)-4,0))</f>
        <v>0</v>
      </c>
      <c r="AC301" s="442">
        <f>IF($H301="已改造",VLOOKUP($A301+1000,改造信息!$A$2:$AQ$1002,COLUMN(AC300)-4,0),VLOOKUP($A301,未改造信息!$A$2:$AQ$1002,COLUMN(AC300)-4,0))</f>
        <v>0</v>
      </c>
      <c r="AD301" s="442">
        <f>IF($H301="已改造",VLOOKUP($A301+1000,改造信息!$A$2:$AQ$1002,COLUMN(AD300)-4,0),VLOOKUP($A301,未改造信息!$A$2:$AQ$1002,COLUMN(AD300)-4,0))</f>
        <v>2</v>
      </c>
      <c r="AE301" s="446" t="str">
        <f>IF($H301="已改造",VLOOKUP($A301+1000,改造信息!$A$2:$AQ$1002,COLUMN(AE300)-4,0),VLOOKUP($A301,未改造信息!$A$2:$AQ$1002,COLUMN(AE300)-4,0))</f>
        <v>MK.N6双联4.5英寸炮|五联533毫米鱼雷</v>
      </c>
      <c r="AF301" s="445" t="s">
        <v>92</v>
      </c>
      <c r="AG301" s="445" t="s">
        <v>92</v>
      </c>
      <c r="AH301" s="442">
        <f>IF($H301="已改造",VLOOKUP($A301+1000,改造信息!$A$2:$AQ$1002,COLUMN(AH300)-6,0),VLOOKUP($A301,未改造信息!$A$2:$AQ$1002,COLUMN(AH300)-6,0))</f>
        <v>15</v>
      </c>
      <c r="AI301" s="442">
        <f>IF($H301="已改造",VLOOKUP($A301+1000,改造信息!$A$2:$AQ$1002,COLUMN(AI300)-6,0),VLOOKUP($A301,未改造信息!$A$2:$AQ$1002,COLUMN(AI300)-6,0))</f>
        <v>25</v>
      </c>
      <c r="AJ301" s="442">
        <f>IF($H301="已改造",VLOOKUP($A301+1000,改造信息!$A$2:$AQ$1002,COLUMN(AJ300)-6,0),VLOOKUP($A301,未改造信息!$A$2:$AQ$1002,COLUMN(AJ300)-6,0))</f>
        <v>0.48</v>
      </c>
      <c r="AK301" s="442">
        <f>IF($H301="已改造",VLOOKUP($A301+1000,改造信息!$A$2:$AQ$1002,COLUMN(AK300)-6,0),VLOOKUP($A301,未改造信息!$A$2:$AQ$1002,COLUMN(AK300)-6,0))</f>
        <v>0.9</v>
      </c>
      <c r="AL301" s="442">
        <f>IF($H301="已改造",VLOOKUP($A301+1000,改造信息!$A$2:$AQ$1002,COLUMN(AL300)-6,0),VLOOKUP($A301,未改造信息!$A$2:$AQ$1002,COLUMN(AL300)-6,0))</f>
        <v>0.4</v>
      </c>
      <c r="AM301" s="445" t="s">
        <v>92</v>
      </c>
      <c r="AN301" s="445" t="s">
        <v>92</v>
      </c>
      <c r="AO301" s="442">
        <f>IF($H301="已改造",VLOOKUP($A301+1000,改造信息!$A$2:$AQ$1002,COLUMN(AO300)-8,0),VLOOKUP($A301,未改造信息!$A$2:$AQ$1002,COLUMN(AO300)-8,0))</f>
        <v>4</v>
      </c>
      <c r="AP301" s="442">
        <f>IF($H301="已改造",VLOOKUP($A301+1000,改造信息!$A$2:$AQ$1002,COLUMN(AP300)-8,0),VLOOKUP($A301,未改造信息!$A$2:$AQ$1002,COLUMN(AP300)-8,0))</f>
        <v>8</v>
      </c>
      <c r="AQ301" s="442">
        <f>IF($H301="已改造",VLOOKUP($A301+1000,改造信息!$A$2:$AQ$1002,COLUMN(AQ300)-8,0),VLOOKUP($A301,未改造信息!$A$2:$AQ$1002,COLUMN(AQ300)-8,0))</f>
        <v>6</v>
      </c>
      <c r="AR301" s="442">
        <f>IF($H301="已改造",VLOOKUP($A301+1000,改造信息!$A$2:$AQ$1002,COLUMN(AR300)-8,0),VLOOKUP($A301,未改造信息!$A$2:$AQ$1002,COLUMN(AR300)-8,0))</f>
        <v>0</v>
      </c>
      <c r="AS301" s="442">
        <f>IF($H301="已改造",VLOOKUP($A301+1000,改造信息!$A$2:$AQ$1002,COLUMN(AS300)-8,0),VLOOKUP($A301,未改造信息!$A$2:$AQ$1002,COLUMN(AS300)-8,0))</f>
        <v>3</v>
      </c>
      <c r="AT301" s="442">
        <f>IF($H301="已改造",VLOOKUP($A301+1000,改造信息!$A$2:$AQ$1002,COLUMN(AT300)-8,0),VLOOKUP($A301,未改造信息!$A$2:$AQ$1002,COLUMN(AT300)-8,0))</f>
        <v>22</v>
      </c>
      <c r="AU301" s="442">
        <f>IF($H301="已改造",VLOOKUP($A301+1000,改造信息!$A$2:$AQ$1002,COLUMN(AU300)-8,0),VLOOKUP($A301,未改造信息!$A$2:$AQ$1002,COLUMN(AU300)-8,0))</f>
        <v>8</v>
      </c>
      <c r="AV301" s="442">
        <f>IF($H301="已改造",VLOOKUP($A301+1000,改造信息!$A$2:$AQ$1002,COLUMN(AV300)-8,0),VLOOKUP($A301,未改造信息!$A$2:$AQ$1002,COLUMN(AV300)-8,0))</f>
        <v>9</v>
      </c>
      <c r="AW301" s="445" t="s">
        <v>92</v>
      </c>
      <c r="AX301" s="445" t="s">
        <v>92</v>
      </c>
      <c r="AY301" s="442">
        <f>IF($H301="已改造",VLOOKUP($A301+1000,改造信息!$A$2:$AQ$1002,COLUMN(AY300)-10,0),VLOOKUP($A301,未改造信息!$A$2:$AQ$1002,COLUMN(AY300)-10,0))</f>
        <v>0</v>
      </c>
      <c r="AZ301" s="442">
        <f>IF($H301="已改造",VLOOKUP($A301+1000,改造信息!$A$2:$AQ$1002,COLUMN(AZ300)-10,0),VLOOKUP($A301,未改造信息!$A$2:$AQ$1002,COLUMN(AZ300)-10,0))</f>
        <v>0</v>
      </c>
      <c r="BA301" s="445" t="s">
        <v>92</v>
      </c>
      <c r="BB301" s="445" t="s">
        <v>92</v>
      </c>
      <c r="BC301" s="442" t="str">
        <f>IF($H301="尚未改造",VLOOKUP($A301,未改造信息!$A$2:$AQ$1002,COLUMN(BC300)-12,0),"0")</f>
        <v>0</v>
      </c>
      <c r="BD301" s="442">
        <f>VLOOKUP($A301,未改造信息!$A$2:$BA$1002,COLUMN(BD300)-12,0)</f>
        <v>0</v>
      </c>
      <c r="BE301" s="442" t="s">
        <v>94</v>
      </c>
      <c r="BF301" s="445" t="s">
        <v>92</v>
      </c>
      <c r="BG301" s="445" t="s">
        <v>92</v>
      </c>
      <c r="BH301" s="442"/>
      <c r="BI301" s="442"/>
      <c r="BK301" s="442"/>
      <c r="BL301" s="442"/>
      <c r="BN301" s="442"/>
      <c r="BO301" s="442"/>
      <c r="BQ301" s="445" t="s">
        <v>92</v>
      </c>
      <c r="BR301" s="442"/>
      <c r="BS301" s="442"/>
      <c r="BT301" s="442"/>
      <c r="BU301" s="442"/>
      <c r="BV301" s="442"/>
    </row>
    <row r="302" spans="1:74">
      <c r="A302" s="442">
        <v>331</v>
      </c>
      <c r="B302" s="442" t="str">
        <f>IF($H302="已改造",VLOOKUP($A302+1000,改造信息!$A$2:$AQ$1002,COLUMN(B301),0),VLOOKUP($A302,未改造信息!$A$2:$AQ$1002,COLUMN(B301),0))</f>
        <v>E</v>
      </c>
      <c r="C302" s="442" t="str">
        <f>IF($H302="已改造",VLOOKUP($A302+1000,改造信息!$A$2:$AQ$1002,COLUMN(C301),0),VLOOKUP($A302,未改造信息!$A$2:$AQ$1002,COLUMN(C301),0))</f>
        <v>战列巡洋舰</v>
      </c>
      <c r="D302" s="442">
        <f>IF($H302="已改造",VLOOKUP($A302+1000,改造信息!$A$2:$AQ$1002,COLUMN(D301),0),VLOOKUP($A302,未改造信息!$A$2:$AQ$1002,COLUMN(D301),0))</f>
        <v>6</v>
      </c>
      <c r="E302" s="442" t="str">
        <f>IF($H302="已改造",VLOOKUP($A302+1000,改造信息!$A$2:$AQ$1002,COLUMN(E301),0),VLOOKUP($A302,未改造信息!$A$2:$AQ$1002,COLUMN(E301),0))</f>
        <v>无比</v>
      </c>
      <c r="F302" s="442" t="str">
        <f>VLOOKUP(A302,未改造信息!$A$2:$F$1000,COLUMN(F301),0)</f>
        <v>未拥有</v>
      </c>
      <c r="H302" s="442" t="str">
        <f>IF(COUNTIF(改造信息!$A$2:$A$196,A302+1000),IF(VLOOKUP(A302+1000,改造信息!$A$2:$F$502,6,0)="已拥有","已改造","尚未改造"),"未开放改造")</f>
        <v>未开放改造</v>
      </c>
      <c r="I302" s="442" t="str">
        <f t="shared" si="4"/>
        <v>可建造</v>
      </c>
      <c r="J302" s="445" t="s">
        <v>92</v>
      </c>
      <c r="K302" s="442" t="str">
        <f>IF($H302="已改造",VLOOKUP($A302+1000,改造信息!$A$2:$AQ$1002,COLUMN(K301)-4,0),VLOOKUP($A302,未改造信息!$A$2:$AQ$1002,COLUMN(K301)-4,0))</f>
        <v>主力舰</v>
      </c>
      <c r="L302" s="442" t="str">
        <f>IF($H302="已改造",VLOOKUP($A302+1000,改造信息!$A$2:$AQ$1002,COLUMN(L301)-4,0),VLOOKUP($A302,未改造信息!$A$2:$AQ$1002,COLUMN(L301)-4,0))</f>
        <v>大型舰</v>
      </c>
      <c r="M302" s="442">
        <f>IF($H302="已改造",VLOOKUP($A302+1000,改造信息!$A$2:$AQ$1002,COLUMN(M301)-4,0),VLOOKUP($A302,未改造信息!$A$2:$AQ$1002,COLUMN(M301)-4,0))</f>
        <v>4</v>
      </c>
      <c r="N302" s="442">
        <f>IF($H302="已改造",VLOOKUP($A302+1000,改造信息!$A$2:$AQ$1002,COLUMN(N301)-4,0),VLOOKUP($A302,未改造信息!$A$2:$AQ$1002,COLUMN(N301)-4,0))</f>
        <v>5</v>
      </c>
      <c r="O302" s="442">
        <f>IF($H302="已改造",VLOOKUP($A302+1000,改造信息!$A$2:$AQ$1002,COLUMN(O301)-4,0),VLOOKUP($A302,未改造信息!$A$2:$AQ$1002,COLUMN(O301)-4,0))</f>
        <v>80</v>
      </c>
      <c r="P302" s="442">
        <f>IF($H302="已改造",VLOOKUP($A302+1000,改造信息!$A$2:$AQ$1002,COLUMN(P301)-4,0),VLOOKUP($A302,未改造信息!$A$2:$AQ$1002,COLUMN(P301)-4,0))</f>
        <v>0</v>
      </c>
      <c r="Q302" s="442">
        <f>IF($H302="已改造",VLOOKUP($A302+1000,改造信息!$A$2:$AQ$1002,COLUMN(Q301)-4,0),VLOOKUP($A302,未改造信息!$A$2:$AQ$1002,COLUMN(Q301)-4,0))</f>
        <v>118</v>
      </c>
      <c r="R302" s="442">
        <f>IF($H302="已改造",VLOOKUP($A302+1000,改造信息!$A$2:$AQ$1002,COLUMN(R301)-4,0),VLOOKUP($A302,未改造信息!$A$2:$AQ$1002,COLUMN(R301)-4,0))</f>
        <v>83</v>
      </c>
      <c r="S302" s="442">
        <f>IF($H302="已改造",VLOOKUP($A302+1000,改造信息!$A$2:$AQ$1002,COLUMN(S301)-4,0),VLOOKUP($A302,未改造信息!$A$2:$AQ$1002,COLUMN(S301)-4,0))</f>
        <v>38</v>
      </c>
      <c r="T302" s="442">
        <f>IF($H302="已改造",VLOOKUP($A302+1000,改造信息!$A$2:$AQ$1002,COLUMN(T301)-4,0),VLOOKUP($A302,未改造信息!$A$2:$AQ$1002,COLUMN(T301)-4,0))</f>
        <v>50</v>
      </c>
      <c r="U302" s="442">
        <f>IF($H302="已改造",VLOOKUP($A302+1000,改造信息!$A$2:$AQ$1002,COLUMN(U301)-4,0),VLOOKUP($A302,未改造信息!$A$2:$AQ$1002,COLUMN(U301)-4,0))</f>
        <v>0</v>
      </c>
      <c r="V302" s="442">
        <f>IF($H302="已改造",VLOOKUP($A302+1000,改造信息!$A$2:$AQ$1002,COLUMN(V301)-4,0),VLOOKUP($A302,未改造信息!$A$2:$AQ$1002,COLUMN(V301)-4,0))</f>
        <v>42</v>
      </c>
      <c r="W302" s="442">
        <f>IF($H302="已改造",VLOOKUP($A302+1000,改造信息!$A$2:$AQ$1002,COLUMN(W301)-4,0),VLOOKUP($A302,未改造信息!$A$2:$AQ$1002,COLUMN(W301)-4,0))</f>
        <v>51</v>
      </c>
      <c r="X302" s="442">
        <f>IF($H302="已改造",VLOOKUP($A302+1000,改造信息!$A$2:$AQ$1002,COLUMN(X301)-4,0),VLOOKUP($A302,未改造信息!$A$2:$AQ$1002,COLUMN(X301)-4,0))</f>
        <v>96</v>
      </c>
      <c r="Y302" s="442">
        <f>IF($H302="已改造",VLOOKUP($A302+1000,改造信息!$A$2:$AQ$1002,COLUMN(Y301)-4,0),VLOOKUP($A302,未改造信息!$A$2:$AQ$1002,COLUMN(Y301)-4,0))</f>
        <v>6</v>
      </c>
      <c r="Z302" s="442">
        <f>IF($H302="已改造",VLOOKUP($A302+1000,改造信息!$A$2:$AQ$1002,COLUMN(Z301)-4,0),VLOOKUP($A302,未改造信息!$A$2:$AQ$1002,COLUMN(Z301)-4,0))</f>
        <v>35</v>
      </c>
      <c r="AA302" s="442" t="str">
        <f>IF($H302="已改造",VLOOKUP($A302+1000,改造信息!$A$2:$AQ$1002,COLUMN(AA301)-4,0),VLOOKUP($A302,未改造信息!$A$2:$AQ$1002,COLUMN(AA301)-4,0))</f>
        <v>长</v>
      </c>
      <c r="AB302" s="442">
        <f>IF($H302="已改造",VLOOKUP($A302+1000,改造信息!$A$2:$AQ$1002,COLUMN(AB301)-4,0),VLOOKUP($A302,未改造信息!$A$2:$AQ$1002,COLUMN(AB301)-4,0))</f>
        <v>0</v>
      </c>
      <c r="AC302" s="442">
        <f>IF($H302="已改造",VLOOKUP($A302+1000,改造信息!$A$2:$AQ$1002,COLUMN(AC301)-4,0),VLOOKUP($A302,未改造信息!$A$2:$AQ$1002,COLUMN(AC301)-4,0))</f>
        <v>0</v>
      </c>
      <c r="AD302" s="442">
        <f>IF($H302="已改造",VLOOKUP($A302+1000,改造信息!$A$2:$AQ$1002,COLUMN(AD301)-4,0),VLOOKUP($A302,未改造信息!$A$2:$AQ$1002,COLUMN(AD301)-4,0))</f>
        <v>4</v>
      </c>
      <c r="AE302" s="446" t="str">
        <f>IF($H302="已改造",VLOOKUP($A302+1000,改造信息!$A$2:$AQ$1002,COLUMN(AE301)-4,0),VLOOKUP($A302,未改造信息!$A$2:$AQ$1002,COLUMN(AE301)-4,0))</f>
        <v>E国双联20英寸主炮</v>
      </c>
      <c r="AF302" s="445" t="s">
        <v>92</v>
      </c>
      <c r="AG302" s="445" t="s">
        <v>92</v>
      </c>
      <c r="AH302" s="442">
        <f>IF($H302="已改造",VLOOKUP($A302+1000,改造信息!$A$2:$AQ$1002,COLUMN(AH301)-6,0),VLOOKUP($A302,未改造信息!$A$2:$AQ$1002,COLUMN(AH301)-6,0))</f>
        <v>70</v>
      </c>
      <c r="AI302" s="442">
        <f>IF($H302="已改造",VLOOKUP($A302+1000,改造信息!$A$2:$AQ$1002,COLUMN(AI301)-6,0),VLOOKUP($A302,未改造信息!$A$2:$AQ$1002,COLUMN(AI301)-6,0))</f>
        <v>120</v>
      </c>
      <c r="AJ302" s="442">
        <f>IF($H302="已改造",VLOOKUP($A302+1000,改造信息!$A$2:$AQ$1002,COLUMN(AJ301)-6,0),VLOOKUP($A302,未改造信息!$A$2:$AQ$1002,COLUMN(AJ301)-6,0))</f>
        <v>2.88</v>
      </c>
      <c r="AK302" s="442">
        <f>IF($H302="已改造",VLOOKUP($A302+1000,改造信息!$A$2:$AQ$1002,COLUMN(AK301)-6,0),VLOOKUP($A302,未改造信息!$A$2:$AQ$1002,COLUMN(AK301)-6,0))</f>
        <v>5.4</v>
      </c>
      <c r="AL302" s="442">
        <f>IF($H302="已改造",VLOOKUP($A302+1000,改造信息!$A$2:$AQ$1002,COLUMN(AL301)-6,0),VLOOKUP($A302,未改造信息!$A$2:$AQ$1002,COLUMN(AL301)-6,0))</f>
        <v>0.75</v>
      </c>
      <c r="AM302" s="445" t="s">
        <v>92</v>
      </c>
      <c r="AN302" s="445" t="s">
        <v>92</v>
      </c>
      <c r="AO302" s="442">
        <f>IF($H302="已改造",VLOOKUP($A302+1000,改造信息!$A$2:$AQ$1002,COLUMN(AO301)-8,0),VLOOKUP($A302,未改造信息!$A$2:$AQ$1002,COLUMN(AO301)-8,0))</f>
        <v>40</v>
      </c>
      <c r="AP302" s="442">
        <f>IF($H302="已改造",VLOOKUP($A302+1000,改造信息!$A$2:$AQ$1002,COLUMN(AP301)-8,0),VLOOKUP($A302,未改造信息!$A$2:$AQ$1002,COLUMN(AP301)-8,0))</f>
        <v>50</v>
      </c>
      <c r="AQ302" s="442">
        <f>IF($H302="已改造",VLOOKUP($A302+1000,改造信息!$A$2:$AQ$1002,COLUMN(AQ301)-8,0),VLOOKUP($A302,未改造信息!$A$2:$AQ$1002,COLUMN(AQ301)-8,0))</f>
        <v>40</v>
      </c>
      <c r="AR302" s="442">
        <f>IF($H302="已改造",VLOOKUP($A302+1000,改造信息!$A$2:$AQ$1002,COLUMN(AR301)-8,0),VLOOKUP($A302,未改造信息!$A$2:$AQ$1002,COLUMN(AR301)-8,0))</f>
        <v>0</v>
      </c>
      <c r="AS302" s="442">
        <f>IF($H302="已改造",VLOOKUP($A302+1000,改造信息!$A$2:$AQ$1002,COLUMN(AS301)-8,0),VLOOKUP($A302,未改造信息!$A$2:$AQ$1002,COLUMN(AS301)-8,0))</f>
        <v>99</v>
      </c>
      <c r="AT302" s="442">
        <f>IF($H302="已改造",VLOOKUP($A302+1000,改造信息!$A$2:$AQ$1002,COLUMN(AT301)-8,0),VLOOKUP($A302,未改造信息!$A$2:$AQ$1002,COLUMN(AT301)-8,0))</f>
        <v>0</v>
      </c>
      <c r="AU302" s="442">
        <f>IF($H302="已改造",VLOOKUP($A302+1000,改造信息!$A$2:$AQ$1002,COLUMN(AU301)-8,0),VLOOKUP($A302,未改造信息!$A$2:$AQ$1002,COLUMN(AU301)-8,0))</f>
        <v>58</v>
      </c>
      <c r="AV302" s="442">
        <f>IF($H302="已改造",VLOOKUP($A302+1000,改造信息!$A$2:$AQ$1002,COLUMN(AV301)-8,0),VLOOKUP($A302,未改造信息!$A$2:$AQ$1002,COLUMN(AV301)-8,0))</f>
        <v>10</v>
      </c>
      <c r="AW302" s="445" t="s">
        <v>92</v>
      </c>
      <c r="AX302" s="445" t="s">
        <v>92</v>
      </c>
      <c r="AY302" s="442" t="str">
        <f>IF($H302="已改造",VLOOKUP($A302+1000,改造信息!$A$2:$AQ$1002,COLUMN(AY301)-10,0),VLOOKUP($A302,未改造信息!$A$2:$AQ$1002,COLUMN(AY301)-10,0))</f>
        <v>完美战巡</v>
      </c>
      <c r="AZ302" s="442">
        <f>IF($H302="已改造",VLOOKUP($A302+1000,改造信息!$A$2:$AQ$1002,COLUMN(AZ301)-10,0),VLOOKUP($A302,未改造信息!$A$2:$AQ$1002,COLUMN(AZ301)-10,0))</f>
        <v>0</v>
      </c>
      <c r="BA302" s="445" t="s">
        <v>92</v>
      </c>
      <c r="BB302" s="445" t="s">
        <v>92</v>
      </c>
      <c r="BC302" s="442" t="str">
        <f>IF($H302="尚未改造",VLOOKUP($A302,未改造信息!$A$2:$AQ$1002,COLUMN(BC301)-12,0),"0")</f>
        <v>0</v>
      </c>
      <c r="BD302" s="450">
        <f>VLOOKUP($A302,未改造信息!$A$2:$BA$1002,COLUMN(BD301)-12,0)</f>
        <v>0.25</v>
      </c>
      <c r="BE302" s="442" t="s">
        <v>103</v>
      </c>
      <c r="BF302" s="445" t="s">
        <v>92</v>
      </c>
      <c r="BG302" s="445" t="s">
        <v>92</v>
      </c>
      <c r="BH302" s="442"/>
      <c r="BI302" s="450"/>
      <c r="BK302" s="442"/>
      <c r="BL302" s="450"/>
      <c r="BN302" s="442"/>
      <c r="BO302" s="450"/>
      <c r="BQ302" s="445" t="s">
        <v>92</v>
      </c>
      <c r="BR302" s="442"/>
      <c r="BS302" s="442"/>
      <c r="BT302" s="442"/>
      <c r="BU302" s="442"/>
      <c r="BV302" s="442"/>
    </row>
    <row r="303" spans="1:74">
      <c r="A303" s="442">
        <v>332</v>
      </c>
      <c r="B303" s="442" t="str">
        <f>IF($H303="已改造",VLOOKUP($A303+1000,改造信息!$A$2:$AQ$1002,COLUMN(B302),0),VLOOKUP($A303,未改造信息!$A$2:$AQ$1002,COLUMN(B302),0))</f>
        <v>J</v>
      </c>
      <c r="C303" s="442" t="str">
        <f>IF($H303="已改造",VLOOKUP($A303+1000,改造信息!$A$2:$AQ$1002,COLUMN(C302),0),VLOOKUP($A303,未改造信息!$A$2:$AQ$1002,COLUMN(C302),0))</f>
        <v>轻型航母</v>
      </c>
      <c r="D303" s="442">
        <f>IF($H303="已改造",VLOOKUP($A303+1000,改造信息!$A$2:$AQ$1002,COLUMN(D302),0),VLOOKUP($A303,未改造信息!$A$2:$AQ$1002,COLUMN(D302),0))</f>
        <v>4</v>
      </c>
      <c r="E303" s="442" t="str">
        <f>IF($H303="已改造",VLOOKUP($A303+1000,改造信息!$A$2:$AQ$1002,COLUMN(E302),0),VLOOKUP($A303,未改造信息!$A$2:$AQ$1002,COLUMN(E302),0))</f>
        <v>神鹰</v>
      </c>
      <c r="F303" s="442" t="str">
        <f>VLOOKUP(A303,未改造信息!$A$2:$F$1000,COLUMN(F302),0)</f>
        <v>未拥有</v>
      </c>
      <c r="H303" s="442" t="str">
        <f>IF(COUNTIF(改造信息!$A$2:$A$196,A303+1000),IF(VLOOKUP(A303+1000,改造信息!$A$2:$F$502,6,0)="已拥有","已改造","尚未改造"),"未开放改造")</f>
        <v>未开放改造</v>
      </c>
      <c r="I303" s="442" t="str">
        <f t="shared" si="4"/>
        <v>E3~E4 打捞可获取</v>
      </c>
      <c r="J303" s="445" t="s">
        <v>92</v>
      </c>
      <c r="K303" s="442" t="str">
        <f>IF($H303="已改造",VLOOKUP($A303+1000,改造信息!$A$2:$AQ$1002,COLUMN(K302)-4,0),VLOOKUP($A303,未改造信息!$A$2:$AQ$1002,COLUMN(K302)-4,0))</f>
        <v>护卫舰</v>
      </c>
      <c r="L303" s="442" t="str">
        <f>IF($H303="已改造",VLOOKUP($A303+1000,改造信息!$A$2:$AQ$1002,COLUMN(L302)-4,0),VLOOKUP($A303,未改造信息!$A$2:$AQ$1002,COLUMN(L302)-4,0))</f>
        <v>中型舰</v>
      </c>
      <c r="M303" s="442">
        <f>IF($H303="已改造",VLOOKUP($A303+1000,改造信息!$A$2:$AQ$1002,COLUMN(M302)-4,0),VLOOKUP($A303,未改造信息!$A$2:$AQ$1002,COLUMN(M302)-4,0))</f>
        <v>1</v>
      </c>
      <c r="N303" s="442">
        <f>IF($H303="已改造",VLOOKUP($A303+1000,改造信息!$A$2:$AQ$1002,COLUMN(N302)-4,0),VLOOKUP($A303,未改造信息!$A$2:$AQ$1002,COLUMN(N302)-4,0))</f>
        <v>2</v>
      </c>
      <c r="O303" s="442">
        <f>IF($H303="已改造",VLOOKUP($A303+1000,改造信息!$A$2:$AQ$1002,COLUMN(O302)-4,0),VLOOKUP($A303,未改造信息!$A$2:$AQ$1002,COLUMN(O302)-4,0))</f>
        <v>40</v>
      </c>
      <c r="P303" s="442">
        <f>IF($H303="已改造",VLOOKUP($A303+1000,改造信息!$A$2:$AQ$1002,COLUMN(P302)-4,0),VLOOKUP($A303,未改造信息!$A$2:$AQ$1002,COLUMN(P302)-4,0))</f>
        <v>0</v>
      </c>
      <c r="Q303" s="442">
        <f>IF($H303="已改造",VLOOKUP($A303+1000,改造信息!$A$2:$AQ$1002,COLUMN(Q302)-4,0),VLOOKUP($A303,未改造信息!$A$2:$AQ$1002,COLUMN(Q302)-4,0))</f>
        <v>20</v>
      </c>
      <c r="R303" s="442">
        <f>IF($H303="已改造",VLOOKUP($A303+1000,改造信息!$A$2:$AQ$1002,COLUMN(R302)-4,0),VLOOKUP($A303,未改造信息!$A$2:$AQ$1002,COLUMN(R302)-4,0))</f>
        <v>28</v>
      </c>
      <c r="S303" s="442">
        <f>IF($H303="已改造",VLOOKUP($A303+1000,改造信息!$A$2:$AQ$1002,COLUMN(S302)-4,0),VLOOKUP($A303,未改造信息!$A$2:$AQ$1002,COLUMN(S302)-4,0))</f>
        <v>0</v>
      </c>
      <c r="T303" s="442">
        <f>IF($H303="已改造",VLOOKUP($A303+1000,改造信息!$A$2:$AQ$1002,COLUMN(T302)-4,0),VLOOKUP($A303,未改造信息!$A$2:$AQ$1002,COLUMN(T302)-4,0))</f>
        <v>55</v>
      </c>
      <c r="U303" s="442">
        <f>IF($H303="已改造",VLOOKUP($A303+1000,改造信息!$A$2:$AQ$1002,COLUMN(U302)-4,0),VLOOKUP($A303,未改造信息!$A$2:$AQ$1002,COLUMN(U302)-4,0))</f>
        <v>0</v>
      </c>
      <c r="V303" s="442">
        <f>IF($H303="已改造",VLOOKUP($A303+1000,改造信息!$A$2:$AQ$1002,COLUMN(V302)-4,0),VLOOKUP($A303,未改造信息!$A$2:$AQ$1002,COLUMN(V302)-4,0))</f>
        <v>63</v>
      </c>
      <c r="W303" s="442">
        <f>IF($H303="已改造",VLOOKUP($A303+1000,改造信息!$A$2:$AQ$1002,COLUMN(W302)-4,0),VLOOKUP($A303,未改造信息!$A$2:$AQ$1002,COLUMN(W302)-4,0))</f>
        <v>38</v>
      </c>
      <c r="X303" s="442">
        <f>IF($H303="已改造",VLOOKUP($A303+1000,改造信息!$A$2:$AQ$1002,COLUMN(X302)-4,0),VLOOKUP($A303,未改造信息!$A$2:$AQ$1002,COLUMN(X302)-4,0))</f>
        <v>90</v>
      </c>
      <c r="Y303" s="442">
        <f>IF($H303="已改造",VLOOKUP($A303+1000,改造信息!$A$2:$AQ$1002,COLUMN(Y302)-4,0),VLOOKUP($A303,未改造信息!$A$2:$AQ$1002,COLUMN(Y302)-4,0))</f>
        <v>10</v>
      </c>
      <c r="Z303" s="442">
        <f>IF($H303="已改造",VLOOKUP($A303+1000,改造信息!$A$2:$AQ$1002,COLUMN(Z302)-4,0),VLOOKUP($A303,未改造信息!$A$2:$AQ$1002,COLUMN(Z302)-4,0))</f>
        <v>21</v>
      </c>
      <c r="AA303" s="442" t="str">
        <f>IF($H303="已改造",VLOOKUP($A303+1000,改造信息!$A$2:$AQ$1002,COLUMN(AA302)-4,0),VLOOKUP($A303,未改造信息!$A$2:$AQ$1002,COLUMN(AA302)-4,0))</f>
        <v>短</v>
      </c>
      <c r="AB303" s="442" t="str">
        <f>IF($H303="已改造",VLOOKUP($A303+1000,改造信息!$A$2:$AQ$1002,COLUMN(AB302)-4,0),VLOOKUP($A303,未改造信息!$A$2:$AQ$1002,COLUMN(AB302)-4,0))</f>
        <v>[17,10,6]</v>
      </c>
      <c r="AC303" s="442">
        <f>IF($H303="已改造",VLOOKUP($A303+1000,改造信息!$A$2:$AQ$1002,COLUMN(AC302)-4,0),VLOOKUP($A303,未改造信息!$A$2:$AQ$1002,COLUMN(AC302)-4,0))</f>
        <v>33</v>
      </c>
      <c r="AD303" s="442">
        <f>IF($H303="已改造",VLOOKUP($A303+1000,改造信息!$A$2:$AQ$1002,COLUMN(AD302)-4,0),VLOOKUP($A303,未改造信息!$A$2:$AQ$1002,COLUMN(AD302)-4,0))</f>
        <v>3</v>
      </c>
      <c r="AE303" s="446" t="str">
        <f>IF($H303="已改造",VLOOKUP($A303+1000,改造信息!$A$2:$AQ$1002,COLUMN(AE302)-4,0),VLOOKUP($A303,未改造信息!$A$2:$AQ$1002,COLUMN(AE302)-4,0))</f>
        <v>九七式舰攻|零战五二型</v>
      </c>
      <c r="AF303" s="445" t="s">
        <v>92</v>
      </c>
      <c r="AG303" s="445" t="s">
        <v>92</v>
      </c>
      <c r="AH303" s="442">
        <f>IF($H303="已改造",VLOOKUP($A303+1000,改造信息!$A$2:$AQ$1002,COLUMN(AH302)-6,0),VLOOKUP($A303,未改造信息!$A$2:$AQ$1002,COLUMN(AH302)-6,0))</f>
        <v>35</v>
      </c>
      <c r="AI303" s="442">
        <f>IF($H303="已改造",VLOOKUP($A303+1000,改造信息!$A$2:$AQ$1002,COLUMN(AI302)-6,0),VLOOKUP($A303,未改造信息!$A$2:$AQ$1002,COLUMN(AI302)-6,0))</f>
        <v>40</v>
      </c>
      <c r="AJ303" s="442">
        <f>IF($H303="已改造",VLOOKUP($A303+1000,改造信息!$A$2:$AQ$1002,COLUMN(AJ302)-6,0),VLOOKUP($A303,未改造信息!$A$2:$AQ$1002,COLUMN(AJ302)-6,0))</f>
        <v>1.28</v>
      </c>
      <c r="AK303" s="442">
        <f>IF($H303="已改造",VLOOKUP($A303+1000,改造信息!$A$2:$AQ$1002,COLUMN(AK302)-6,0),VLOOKUP($A303,未改造信息!$A$2:$AQ$1002,COLUMN(AK302)-6,0))</f>
        <v>2.4</v>
      </c>
      <c r="AL303" s="442">
        <f>IF($H303="已改造",VLOOKUP($A303+1000,改造信息!$A$2:$AQ$1002,COLUMN(AL302)-6,0),VLOOKUP($A303,未改造信息!$A$2:$AQ$1002,COLUMN(AL302)-6,0))</f>
        <v>0.75</v>
      </c>
      <c r="AM303" s="445" t="s">
        <v>92</v>
      </c>
      <c r="AN303" s="445" t="s">
        <v>92</v>
      </c>
      <c r="AO303" s="442">
        <f>IF($H303="已改造",VLOOKUP($A303+1000,改造信息!$A$2:$AQ$1002,COLUMN(AO302)-8,0),VLOOKUP($A303,未改造信息!$A$2:$AQ$1002,COLUMN(AO302)-8,0))</f>
        <v>20</v>
      </c>
      <c r="AP303" s="442">
        <f>IF($H303="已改造",VLOOKUP($A303+1000,改造信息!$A$2:$AQ$1002,COLUMN(AP302)-8,0),VLOOKUP($A303,未改造信息!$A$2:$AQ$1002,COLUMN(AP302)-8,0))</f>
        <v>30</v>
      </c>
      <c r="AQ303" s="442">
        <f>IF($H303="已改造",VLOOKUP($A303+1000,改造信息!$A$2:$AQ$1002,COLUMN(AQ302)-8,0),VLOOKUP($A303,未改造信息!$A$2:$AQ$1002,COLUMN(AQ302)-8,0))</f>
        <v>50</v>
      </c>
      <c r="AR303" s="442">
        <f>IF($H303="已改造",VLOOKUP($A303+1000,改造信息!$A$2:$AQ$1002,COLUMN(AR302)-8,0),VLOOKUP($A303,未改造信息!$A$2:$AQ$1002,COLUMN(AR302)-8,0))</f>
        <v>20</v>
      </c>
      <c r="AS303" s="442">
        <f>IF($H303="已改造",VLOOKUP($A303+1000,改造信息!$A$2:$AQ$1002,COLUMN(AS302)-8,0),VLOOKUP($A303,未改造信息!$A$2:$AQ$1002,COLUMN(AS302)-8,0))</f>
        <v>0</v>
      </c>
      <c r="AT303" s="442">
        <f>IF($H303="已改造",VLOOKUP($A303+1000,改造信息!$A$2:$AQ$1002,COLUMN(AT302)-8,0),VLOOKUP($A303,未改造信息!$A$2:$AQ$1002,COLUMN(AT302)-8,0))</f>
        <v>0</v>
      </c>
      <c r="AU303" s="442">
        <f>IF($H303="已改造",VLOOKUP($A303+1000,改造信息!$A$2:$AQ$1002,COLUMN(AU302)-8,0),VLOOKUP($A303,未改造信息!$A$2:$AQ$1002,COLUMN(AU302)-8,0))</f>
        <v>4</v>
      </c>
      <c r="AV303" s="442">
        <f>IF($H303="已改造",VLOOKUP($A303+1000,改造信息!$A$2:$AQ$1002,COLUMN(AV302)-8,0),VLOOKUP($A303,未改造信息!$A$2:$AQ$1002,COLUMN(AV302)-8,0))</f>
        <v>25</v>
      </c>
      <c r="AW303" s="445" t="s">
        <v>92</v>
      </c>
      <c r="AX303" s="445" t="s">
        <v>92</v>
      </c>
      <c r="AY303" s="442">
        <f>IF($H303="已改造",VLOOKUP($A303+1000,改造信息!$A$2:$AQ$1002,COLUMN(AY302)-10,0),VLOOKUP($A303,未改造信息!$A$2:$AQ$1002,COLUMN(AY302)-10,0))</f>
        <v>0</v>
      </c>
      <c r="AZ303" s="442">
        <f>IF($H303="已改造",VLOOKUP($A303+1000,改造信息!$A$2:$AQ$1002,COLUMN(AZ302)-10,0),VLOOKUP($A303,未改造信息!$A$2:$AQ$1002,COLUMN(AZ302)-10,0))</f>
        <v>0</v>
      </c>
      <c r="BA303" s="445" t="s">
        <v>92</v>
      </c>
      <c r="BB303" s="445" t="s">
        <v>92</v>
      </c>
      <c r="BC303" s="442" t="str">
        <f>IF($H303="尚未改造",VLOOKUP($A303,未改造信息!$A$2:$AQ$1002,COLUMN(BC302)-12,0),"0")</f>
        <v>0</v>
      </c>
      <c r="BD303" s="442">
        <f>VLOOKUP($A303,未改造信息!$A$2:$BA$1002,COLUMN(BD302)-12,0)</f>
        <v>0</v>
      </c>
      <c r="BE303" s="442" t="s">
        <v>99</v>
      </c>
      <c r="BF303" s="445" t="s">
        <v>92</v>
      </c>
      <c r="BG303" s="445" t="s">
        <v>92</v>
      </c>
      <c r="BH303" s="442"/>
      <c r="BI303" s="442"/>
      <c r="BK303" s="442"/>
      <c r="BL303" s="442"/>
      <c r="BN303" s="442"/>
      <c r="BO303" s="442"/>
      <c r="BQ303" s="445" t="s">
        <v>92</v>
      </c>
      <c r="BR303" s="442"/>
      <c r="BS303" s="442"/>
      <c r="BT303" s="442"/>
      <c r="BU303" s="442"/>
      <c r="BV303" s="442"/>
    </row>
    <row r="304" spans="1:74">
      <c r="A304" s="442">
        <v>333</v>
      </c>
      <c r="B304" s="442" t="str">
        <f>IF($H304="已改造",VLOOKUP($A304+1000,改造信息!$A$2:$AQ$1002,COLUMN(B303),0),VLOOKUP($A304,未改造信息!$A$2:$AQ$1002,COLUMN(B303),0))</f>
        <v>F</v>
      </c>
      <c r="C304" s="442" t="str">
        <f>IF($H304="已改造",VLOOKUP($A304+1000,改造信息!$A$2:$AQ$1002,COLUMN(C303),0),VLOOKUP($A304,未改造信息!$A$2:$AQ$1002,COLUMN(C303),0))</f>
        <v>轻巡洋舰</v>
      </c>
      <c r="D304" s="442">
        <f>IF($H304="已改造",VLOOKUP($A304+1000,改造信息!$A$2:$AQ$1002,COLUMN(D303),0),VLOOKUP($A304,未改造信息!$A$2:$AQ$1002,COLUMN(D303),0))</f>
        <v>5</v>
      </c>
      <c r="E304" s="442" t="str">
        <f>IF($H304="已改造",VLOOKUP($A304+1000,改造信息!$A$2:$AQ$1002,COLUMN(E303),0),VLOOKUP($A304,未改造信息!$A$2:$AQ$1002,COLUMN(E303),0))</f>
        <v>德格拉斯</v>
      </c>
      <c r="F304" s="442" t="str">
        <f>VLOOKUP(A304,未改造信息!$A$2:$F$1000,COLUMN(F303),0)</f>
        <v>未拥有</v>
      </c>
      <c r="H304" s="442" t="str">
        <f>IF(COUNTIF(改造信息!$A$2:$A$196,A304+1000),IF(VLOOKUP(A304+1000,改造信息!$A$2:$F$502,6,0)="已拥有","已改造","尚未改造"),"未开放改造")</f>
        <v>未开放改造</v>
      </c>
      <c r="I304" s="442" t="str">
        <f t="shared" si="4"/>
        <v>E5 可建造</v>
      </c>
      <c r="J304" s="445" t="s">
        <v>92</v>
      </c>
      <c r="K304" s="442" t="str">
        <f>IF($H304="已改造",VLOOKUP($A304+1000,改造信息!$A$2:$AQ$1002,COLUMN(K303)-4,0),VLOOKUP($A304,未改造信息!$A$2:$AQ$1002,COLUMN(K303)-4,0))</f>
        <v>护卫舰</v>
      </c>
      <c r="L304" s="442" t="str">
        <f>IF($H304="已改造",VLOOKUP($A304+1000,改造信息!$A$2:$AQ$1002,COLUMN(L303)-4,0),VLOOKUP($A304,未改造信息!$A$2:$AQ$1002,COLUMN(L303)-4,0))</f>
        <v>中型舰</v>
      </c>
      <c r="M304" s="442">
        <f>IF($H304="已改造",VLOOKUP($A304+1000,改造信息!$A$2:$AQ$1002,COLUMN(M303)-4,0),VLOOKUP($A304,未改造信息!$A$2:$AQ$1002,COLUMN(M303)-4,0))</f>
        <v>1</v>
      </c>
      <c r="N304" s="442">
        <f>IF($H304="已改造",VLOOKUP($A304+1000,改造信息!$A$2:$AQ$1002,COLUMN(N303)-4,0),VLOOKUP($A304,未改造信息!$A$2:$AQ$1002,COLUMN(N303)-4,0))</f>
        <v>2</v>
      </c>
      <c r="O304" s="442">
        <f>IF($H304="已改造",VLOOKUP($A304+1000,改造信息!$A$2:$AQ$1002,COLUMN(O303)-4,0),VLOOKUP($A304,未改造信息!$A$2:$AQ$1002,COLUMN(O303)-4,0))</f>
        <v>32</v>
      </c>
      <c r="P304" s="442">
        <f>IF($H304="已改造",VLOOKUP($A304+1000,改造信息!$A$2:$AQ$1002,COLUMN(P303)-4,0),VLOOKUP($A304,未改造信息!$A$2:$AQ$1002,COLUMN(P303)-4,0))</f>
        <v>0</v>
      </c>
      <c r="Q304" s="442">
        <f>IF($H304="已改造",VLOOKUP($A304+1000,改造信息!$A$2:$AQ$1002,COLUMN(Q303)-4,0),VLOOKUP($A304,未改造信息!$A$2:$AQ$1002,COLUMN(Q303)-4,0))</f>
        <v>52</v>
      </c>
      <c r="R304" s="442">
        <f>IF($H304="已改造",VLOOKUP($A304+1000,改造信息!$A$2:$AQ$1002,COLUMN(R303)-4,0),VLOOKUP($A304,未改造信息!$A$2:$AQ$1002,COLUMN(R303)-4,0))</f>
        <v>52</v>
      </c>
      <c r="S304" s="442">
        <f>IF($H304="已改造",VLOOKUP($A304+1000,改造信息!$A$2:$AQ$1002,COLUMN(S303)-4,0),VLOOKUP($A304,未改造信息!$A$2:$AQ$1002,COLUMN(S303)-4,0))</f>
        <v>0</v>
      </c>
      <c r="T304" s="442">
        <f>IF($H304="已改造",VLOOKUP($A304+1000,改造信息!$A$2:$AQ$1002,COLUMN(T303)-4,0),VLOOKUP($A304,未改造信息!$A$2:$AQ$1002,COLUMN(T303)-4,0))</f>
        <v>110</v>
      </c>
      <c r="U304" s="442">
        <f>IF($H304="已改造",VLOOKUP($A304+1000,改造信息!$A$2:$AQ$1002,COLUMN(U303)-4,0),VLOOKUP($A304,未改造信息!$A$2:$AQ$1002,COLUMN(U303)-4,0))</f>
        <v>64</v>
      </c>
      <c r="V304" s="442">
        <f>IF($H304="已改造",VLOOKUP($A304+1000,改造信息!$A$2:$AQ$1002,COLUMN(V303)-4,0),VLOOKUP($A304,未改造信息!$A$2:$AQ$1002,COLUMN(V303)-4,0))</f>
        <v>31</v>
      </c>
      <c r="W304" s="442">
        <f>IF($H304="已改造",VLOOKUP($A304+1000,改造信息!$A$2:$AQ$1002,COLUMN(W303)-4,0),VLOOKUP($A304,未改造信息!$A$2:$AQ$1002,COLUMN(W303)-4,0))</f>
        <v>70</v>
      </c>
      <c r="X304" s="442">
        <f>IF($H304="已改造",VLOOKUP($A304+1000,改造信息!$A$2:$AQ$1002,COLUMN(X303)-4,0),VLOOKUP($A304,未改造信息!$A$2:$AQ$1002,COLUMN(X303)-4,0))</f>
        <v>90</v>
      </c>
      <c r="Y304" s="442">
        <f>IF($H304="已改造",VLOOKUP($A304+1000,改造信息!$A$2:$AQ$1002,COLUMN(Y303)-4,0),VLOOKUP($A304,未改造信息!$A$2:$AQ$1002,COLUMN(Y303)-4,0))</f>
        <v>20</v>
      </c>
      <c r="Z304" s="442">
        <f>IF($H304="已改造",VLOOKUP($A304+1000,改造信息!$A$2:$AQ$1002,COLUMN(Z303)-4,0),VLOOKUP($A304,未改造信息!$A$2:$AQ$1002,COLUMN(Z303)-4,0))</f>
        <v>33.5</v>
      </c>
      <c r="AA304" s="442" t="str">
        <f>IF($H304="已改造",VLOOKUP($A304+1000,改造信息!$A$2:$AQ$1002,COLUMN(AA303)-4,0),VLOOKUP($A304,未改造信息!$A$2:$AQ$1002,COLUMN(AA303)-4,0))</f>
        <v>中</v>
      </c>
      <c r="AB304" s="442">
        <f>IF($H304="已改造",VLOOKUP($A304+1000,改造信息!$A$2:$AQ$1002,COLUMN(AB303)-4,0),VLOOKUP($A304,未改造信息!$A$2:$AQ$1002,COLUMN(AB303)-4,0))</f>
        <v>0</v>
      </c>
      <c r="AC304" s="442">
        <f>IF($H304="已改造",VLOOKUP($A304+1000,改造信息!$A$2:$AQ$1002,COLUMN(AC303)-4,0),VLOOKUP($A304,未改造信息!$A$2:$AQ$1002,COLUMN(AC303)-4,0))</f>
        <v>0</v>
      </c>
      <c r="AD304" s="442">
        <f>IF($H304="已改造",VLOOKUP($A304+1000,改造信息!$A$2:$AQ$1002,COLUMN(AD303)-4,0),VLOOKUP($A304,未改造信息!$A$2:$AQ$1002,COLUMN(AD303)-4,0))</f>
        <v>3</v>
      </c>
      <c r="AE304" s="446" t="str">
        <f>IF($H304="已改造",VLOOKUP($A304+1000,改造信息!$A$2:$AQ$1002,COLUMN(AE303)-4,0),VLOOKUP($A304,未改造信息!$A$2:$AQ$1002,COLUMN(AE303)-4,0))</f>
        <v>F国M1948双联127毫米炮|博福斯M1951双联57毫米高炮</v>
      </c>
      <c r="AF304" s="445" t="s">
        <v>92</v>
      </c>
      <c r="AG304" s="445" t="s">
        <v>92</v>
      </c>
      <c r="AH304" s="442">
        <f>IF($H304="已改造",VLOOKUP($A304+1000,改造信息!$A$2:$AQ$1002,COLUMN(AH303)-6,0),VLOOKUP($A304,未改造信息!$A$2:$AQ$1002,COLUMN(AH303)-6,0))</f>
        <v>20</v>
      </c>
      <c r="AI304" s="442">
        <f>IF($H304="已改造",VLOOKUP($A304+1000,改造信息!$A$2:$AQ$1002,COLUMN(AI303)-6,0),VLOOKUP($A304,未改造信息!$A$2:$AQ$1002,COLUMN(AI303)-6,0))</f>
        <v>25</v>
      </c>
      <c r="AJ304" s="442">
        <f>IF($H304="已改造",VLOOKUP($A304+1000,改造信息!$A$2:$AQ$1002,COLUMN(AJ303)-6,0),VLOOKUP($A304,未改造信息!$A$2:$AQ$1002,COLUMN(AJ303)-6,0))</f>
        <v>0.8</v>
      </c>
      <c r="AK304" s="442">
        <f>IF($H304="已改造",VLOOKUP($A304+1000,改造信息!$A$2:$AQ$1002,COLUMN(AK303)-6,0),VLOOKUP($A304,未改造信息!$A$2:$AQ$1002,COLUMN(AK303)-6,0))</f>
        <v>1.5</v>
      </c>
      <c r="AL304" s="442">
        <f>IF($H304="已改造",VLOOKUP($A304+1000,改造信息!$A$2:$AQ$1002,COLUMN(AL303)-6,0),VLOOKUP($A304,未改造信息!$A$2:$AQ$1002,COLUMN(AL303)-6,0))</f>
        <v>0.5</v>
      </c>
      <c r="AM304" s="445" t="s">
        <v>92</v>
      </c>
      <c r="AN304" s="445" t="s">
        <v>92</v>
      </c>
      <c r="AO304" s="442">
        <f>IF($H304="已改造",VLOOKUP($A304+1000,改造信息!$A$2:$AQ$1002,COLUMN(AO303)-8,0),VLOOKUP($A304,未改造信息!$A$2:$AQ$1002,COLUMN(AO303)-8,0))</f>
        <v>10</v>
      </c>
      <c r="AP304" s="442">
        <f>IF($H304="已改造",VLOOKUP($A304+1000,改造信息!$A$2:$AQ$1002,COLUMN(AP303)-8,0),VLOOKUP($A304,未改造信息!$A$2:$AQ$1002,COLUMN(AP303)-8,0))</f>
        <v>16</v>
      </c>
      <c r="AQ304" s="442">
        <f>IF($H304="已改造",VLOOKUP($A304+1000,改造信息!$A$2:$AQ$1002,COLUMN(AQ303)-8,0),VLOOKUP($A304,未改造信息!$A$2:$AQ$1002,COLUMN(AQ303)-8,0))</f>
        <v>10</v>
      </c>
      <c r="AR304" s="442">
        <f>IF($H304="已改造",VLOOKUP($A304+1000,改造信息!$A$2:$AQ$1002,COLUMN(AR303)-8,0),VLOOKUP($A304,未改造信息!$A$2:$AQ$1002,COLUMN(AR303)-8,0))</f>
        <v>0</v>
      </c>
      <c r="AS304" s="442">
        <f>IF($H304="已改造",VLOOKUP($A304+1000,改造信息!$A$2:$AQ$1002,COLUMN(AS303)-8,0),VLOOKUP($A304,未改造信息!$A$2:$AQ$1002,COLUMN(AS303)-8,0))</f>
        <v>14</v>
      </c>
      <c r="AT304" s="442">
        <f>IF($H304="已改造",VLOOKUP($A304+1000,改造信息!$A$2:$AQ$1002,COLUMN(AT303)-8,0),VLOOKUP($A304,未改造信息!$A$2:$AQ$1002,COLUMN(AT303)-8,0))</f>
        <v>0</v>
      </c>
      <c r="AU304" s="442">
        <f>IF($H304="已改造",VLOOKUP($A304+1000,改造信息!$A$2:$AQ$1002,COLUMN(AU303)-8,0),VLOOKUP($A304,未改造信息!$A$2:$AQ$1002,COLUMN(AU303)-8,0))</f>
        <v>16</v>
      </c>
      <c r="AV304" s="442">
        <f>IF($H304="已改造",VLOOKUP($A304+1000,改造信息!$A$2:$AQ$1002,COLUMN(AV303)-8,0),VLOOKUP($A304,未改造信息!$A$2:$AQ$1002,COLUMN(AV303)-8,0))</f>
        <v>84</v>
      </c>
      <c r="AW304" s="445" t="s">
        <v>92</v>
      </c>
      <c r="AX304" s="445" t="s">
        <v>92</v>
      </c>
      <c r="AY304" s="442">
        <f>IF($H304="已改造",VLOOKUP($A304+1000,改造信息!$A$2:$AQ$1002,COLUMN(AY303)-10,0),VLOOKUP($A304,未改造信息!$A$2:$AQ$1002,COLUMN(AY303)-10,0))</f>
        <v>0</v>
      </c>
      <c r="AZ304" s="442">
        <f>IF($H304="已改造",VLOOKUP($A304+1000,改造信息!$A$2:$AQ$1002,COLUMN(AZ303)-10,0),VLOOKUP($A304,未改造信息!$A$2:$AQ$1002,COLUMN(AZ303)-10,0))</f>
        <v>0</v>
      </c>
      <c r="BA304" s="445" t="s">
        <v>92</v>
      </c>
      <c r="BB304" s="445" t="s">
        <v>92</v>
      </c>
      <c r="BC304" s="442" t="str">
        <f>IF($H304="尚未改造",VLOOKUP($A304,未改造信息!$A$2:$AQ$1002,COLUMN(BC303)-12,0),"0")</f>
        <v>0</v>
      </c>
      <c r="BD304" s="450">
        <f>VLOOKUP($A304,未改造信息!$A$2:$BA$1002,COLUMN(BD303)-12,0)</f>
        <v>0.0729166666666667</v>
      </c>
      <c r="BE304" s="442" t="s">
        <v>96</v>
      </c>
      <c r="BF304" s="445" t="s">
        <v>92</v>
      </c>
      <c r="BG304" s="445" t="s">
        <v>92</v>
      </c>
      <c r="BH304" s="442"/>
      <c r="BI304" s="450"/>
      <c r="BK304" s="442"/>
      <c r="BL304" s="450"/>
      <c r="BN304" s="442"/>
      <c r="BO304" s="450"/>
      <c r="BQ304" s="445" t="s">
        <v>92</v>
      </c>
      <c r="BR304" s="442"/>
      <c r="BS304" s="442"/>
      <c r="BT304" s="442"/>
      <c r="BU304" s="442"/>
      <c r="BV304" s="442"/>
    </row>
    <row r="305" spans="1:74">
      <c r="A305" s="442">
        <v>334</v>
      </c>
      <c r="B305" s="442" t="str">
        <f>IF($H305="已改造",VLOOKUP($A305+1000,改造信息!$A$2:$AQ$1002,COLUMN(B304),0),VLOOKUP($A305,未改造信息!$A$2:$AQ$1002,COLUMN(B304),0))</f>
        <v>S</v>
      </c>
      <c r="C305" s="442" t="str">
        <f>IF($H305="已改造",VLOOKUP($A305+1000,改造信息!$A$2:$AQ$1002,COLUMN(C304),0),VLOOKUP($A305,未改造信息!$A$2:$AQ$1002,COLUMN(C304),0))</f>
        <v>驱逐舰</v>
      </c>
      <c r="D305" s="442">
        <f>IF($H305="已改造",VLOOKUP($A305+1000,改造信息!$A$2:$AQ$1002,COLUMN(D304),0),VLOOKUP($A305,未改造信息!$A$2:$AQ$1002,COLUMN(D304),0))</f>
        <v>4</v>
      </c>
      <c r="E305" s="442" t="str">
        <f>IF($H305="已改造",VLOOKUP($A305+1000,改造信息!$A$2:$AQ$1002,COLUMN(E304),0),VLOOKUP($A305,未改造信息!$A$2:$AQ$1002,COLUMN(E304),0))</f>
        <v>不惧</v>
      </c>
      <c r="F305" s="442" t="str">
        <f>VLOOKUP(A305,未改造信息!$A$2:$F$1000,COLUMN(F304),0)</f>
        <v>未拥有</v>
      </c>
      <c r="H305" s="442" t="str">
        <f>IF(COUNTIF(改造信息!$A$2:$A$196,A305+1000),IF(VLOOKUP(A305+1000,改造信息!$A$2:$F$502,6,0)="已拥有","已改造","尚未改造"),"未开放改造")</f>
        <v>未开放改造</v>
      </c>
      <c r="I305" s="442" t="str">
        <f t="shared" si="4"/>
        <v>仅打捞可获取</v>
      </c>
      <c r="J305" s="445" t="s">
        <v>92</v>
      </c>
      <c r="K305" s="442" t="str">
        <f>IF($H305="已改造",VLOOKUP($A305+1000,改造信息!$A$2:$AQ$1002,COLUMN(K304)-4,0),VLOOKUP($A305,未改造信息!$A$2:$AQ$1002,COLUMN(K304)-4,0))</f>
        <v>护卫舰</v>
      </c>
      <c r="L305" s="442" t="str">
        <f>IF($H305="已改造",VLOOKUP($A305+1000,改造信息!$A$2:$AQ$1002,COLUMN(L304)-4,0),VLOOKUP($A305,未改造信息!$A$2:$AQ$1002,COLUMN(L304)-4,0))</f>
        <v>小型舰</v>
      </c>
      <c r="M305" s="442">
        <f>IF($H305="已改造",VLOOKUP($A305+1000,改造信息!$A$2:$AQ$1002,COLUMN(M304)-4,0),VLOOKUP($A305,未改造信息!$A$2:$AQ$1002,COLUMN(M304)-4,0))</f>
        <v>1</v>
      </c>
      <c r="N305" s="442">
        <f>IF($H305="已改造",VLOOKUP($A305+1000,改造信息!$A$2:$AQ$1002,COLUMN(N304)-4,0),VLOOKUP($A305,未改造信息!$A$2:$AQ$1002,COLUMN(N304)-4,0))</f>
        <v>2</v>
      </c>
      <c r="O305" s="442">
        <f>IF($H305="已改造",VLOOKUP($A305+1000,改造信息!$A$2:$AQ$1002,COLUMN(O304)-4,0),VLOOKUP($A305,未改造信息!$A$2:$AQ$1002,COLUMN(O304)-4,0))</f>
        <v>23</v>
      </c>
      <c r="P305" s="442">
        <f>IF($H305="已改造",VLOOKUP($A305+1000,改造信息!$A$2:$AQ$1002,COLUMN(P304)-4,0),VLOOKUP($A305,未改造信息!$A$2:$AQ$1002,COLUMN(P304)-4,0))</f>
        <v>1</v>
      </c>
      <c r="Q305" s="442">
        <f>IF($H305="已改造",VLOOKUP($A305+1000,改造信息!$A$2:$AQ$1002,COLUMN(Q304)-4,0),VLOOKUP($A305,未改造信息!$A$2:$AQ$1002,COLUMN(Q304)-4,0))</f>
        <v>30</v>
      </c>
      <c r="R305" s="442">
        <f>IF($H305="已改造",VLOOKUP($A305+1000,改造信息!$A$2:$AQ$1002,COLUMN(R304)-4,0),VLOOKUP($A305,未改造信息!$A$2:$AQ$1002,COLUMN(R304)-4,0))</f>
        <v>24</v>
      </c>
      <c r="S305" s="442">
        <f>IF($H305="已改造",VLOOKUP($A305+1000,改造信息!$A$2:$AQ$1002,COLUMN(S304)-4,0),VLOOKUP($A305,未改造信息!$A$2:$AQ$1002,COLUMN(S304)-4,0))</f>
        <v>76</v>
      </c>
      <c r="T305" s="442">
        <f>IF($H305="已改造",VLOOKUP($A305+1000,改造信息!$A$2:$AQ$1002,COLUMN(T304)-4,0),VLOOKUP($A305,未改造信息!$A$2:$AQ$1002,COLUMN(T304)-4,0))</f>
        <v>62</v>
      </c>
      <c r="U305" s="442">
        <f>IF($H305="已改造",VLOOKUP($A305+1000,改造信息!$A$2:$AQ$1002,COLUMN(U304)-4,0),VLOOKUP($A305,未改造信息!$A$2:$AQ$1002,COLUMN(U304)-4,0))</f>
        <v>63</v>
      </c>
      <c r="V305" s="442">
        <f>IF($H305="已改造",VLOOKUP($A305+1000,改造信息!$A$2:$AQ$1002,COLUMN(V304)-4,0),VLOOKUP($A305,未改造信息!$A$2:$AQ$1002,COLUMN(V304)-4,0))</f>
        <v>18</v>
      </c>
      <c r="W305" s="442">
        <f>IF($H305="已改造",VLOOKUP($A305+1000,改造信息!$A$2:$AQ$1002,COLUMN(W304)-4,0),VLOOKUP($A305,未改造信息!$A$2:$AQ$1002,COLUMN(W304)-4,0))</f>
        <v>80</v>
      </c>
      <c r="X305" s="442">
        <f>IF($H305="已改造",VLOOKUP($A305+1000,改造信息!$A$2:$AQ$1002,COLUMN(X304)-4,0),VLOOKUP($A305,未改造信息!$A$2:$AQ$1002,COLUMN(X304)-4,0))</f>
        <v>87</v>
      </c>
      <c r="Y305" s="442">
        <f>IF($H305="已改造",VLOOKUP($A305+1000,改造信息!$A$2:$AQ$1002,COLUMN(Y304)-4,0),VLOOKUP($A305,未改造信息!$A$2:$AQ$1002,COLUMN(Y304)-4,0))</f>
        <v>10</v>
      </c>
      <c r="Z305" s="442">
        <f>IF($H305="已改造",VLOOKUP($A305+1000,改造信息!$A$2:$AQ$1002,COLUMN(Z304)-4,0),VLOOKUP($A305,未改造信息!$A$2:$AQ$1002,COLUMN(Z304)-4,0))</f>
        <v>33.5</v>
      </c>
      <c r="AA305" s="442" t="str">
        <f>IF($H305="已改造",VLOOKUP($A305+1000,改造信息!$A$2:$AQ$1002,COLUMN(AA304)-4,0),VLOOKUP($A305,未改造信息!$A$2:$AQ$1002,COLUMN(AA304)-4,0))</f>
        <v>短</v>
      </c>
      <c r="AB305" s="442">
        <f>IF($H305="已改造",VLOOKUP($A305+1000,改造信息!$A$2:$AQ$1002,COLUMN(AB304)-4,0),VLOOKUP($A305,未改造信息!$A$2:$AQ$1002,COLUMN(AB304)-4,0))</f>
        <v>0</v>
      </c>
      <c r="AC305" s="442">
        <f>IF($H305="已改造",VLOOKUP($A305+1000,改造信息!$A$2:$AQ$1002,COLUMN(AC304)-4,0),VLOOKUP($A305,未改造信息!$A$2:$AQ$1002,COLUMN(AC304)-4,0))</f>
        <v>0</v>
      </c>
      <c r="AD305" s="442">
        <f>IF($H305="已改造",VLOOKUP($A305+1000,改造信息!$A$2:$AQ$1002,COLUMN(AD304)-4,0),VLOOKUP($A305,未改造信息!$A$2:$AQ$1002,COLUMN(AD304)-4,0))</f>
        <v>2</v>
      </c>
      <c r="AE305" s="446" t="str">
        <f>IF($H305="已改造",VLOOKUP($A305+1000,改造信息!$A$2:$AQ$1002,COLUMN(AE304)-4,0),VLOOKUP($A305,未改造信息!$A$2:$AQ$1002,COLUMN(AE304)-4,0))</f>
        <v>S国СМ-2-1双联130毫米炮|S国СМ-20-ЗИФ四联45毫米高炮</v>
      </c>
      <c r="AF305" s="445" t="s">
        <v>92</v>
      </c>
      <c r="AG305" s="445" t="s">
        <v>92</v>
      </c>
      <c r="AH305" s="442">
        <f>IF($H305="已改造",VLOOKUP($A305+1000,改造信息!$A$2:$AQ$1002,COLUMN(AH304)-6,0),VLOOKUP($A305,未改造信息!$A$2:$AQ$1002,COLUMN(AH304)-6,0))</f>
        <v>15</v>
      </c>
      <c r="AI305" s="442">
        <f>IF($H305="已改造",VLOOKUP($A305+1000,改造信息!$A$2:$AQ$1002,COLUMN(AI304)-6,0),VLOOKUP($A305,未改造信息!$A$2:$AQ$1002,COLUMN(AI304)-6,0))</f>
        <v>25</v>
      </c>
      <c r="AJ305" s="442">
        <f>IF($H305="已改造",VLOOKUP($A305+1000,改造信息!$A$2:$AQ$1002,COLUMN(AJ304)-6,0),VLOOKUP($A305,未改造信息!$A$2:$AQ$1002,COLUMN(AJ304)-6,0))</f>
        <v>0.48</v>
      </c>
      <c r="AK305" s="442">
        <f>IF($H305="已改造",VLOOKUP($A305+1000,改造信息!$A$2:$AQ$1002,COLUMN(AK304)-6,0),VLOOKUP($A305,未改造信息!$A$2:$AQ$1002,COLUMN(AK304)-6,0))</f>
        <v>0.9</v>
      </c>
      <c r="AL305" s="442">
        <f>IF($H305="已改造",VLOOKUP($A305+1000,改造信息!$A$2:$AQ$1002,COLUMN(AL304)-6,0),VLOOKUP($A305,未改造信息!$A$2:$AQ$1002,COLUMN(AL304)-6,0))</f>
        <v>0.4</v>
      </c>
      <c r="AM305" s="445" t="s">
        <v>92</v>
      </c>
      <c r="AN305" s="445" t="s">
        <v>92</v>
      </c>
      <c r="AO305" s="442">
        <f>IF($H305="已改造",VLOOKUP($A305+1000,改造信息!$A$2:$AQ$1002,COLUMN(AO304)-8,0),VLOOKUP($A305,未改造信息!$A$2:$AQ$1002,COLUMN(AO304)-8,0))</f>
        <v>4</v>
      </c>
      <c r="AP305" s="442">
        <f>IF($H305="已改造",VLOOKUP($A305+1000,改造信息!$A$2:$AQ$1002,COLUMN(AP304)-8,0),VLOOKUP($A305,未改造信息!$A$2:$AQ$1002,COLUMN(AP304)-8,0))</f>
        <v>8</v>
      </c>
      <c r="AQ305" s="442">
        <f>IF($H305="已改造",VLOOKUP($A305+1000,改造信息!$A$2:$AQ$1002,COLUMN(AQ304)-8,0),VLOOKUP($A305,未改造信息!$A$2:$AQ$1002,COLUMN(AQ304)-8,0))</f>
        <v>6</v>
      </c>
      <c r="AR305" s="442">
        <f>IF($H305="已改造",VLOOKUP($A305+1000,改造信息!$A$2:$AQ$1002,COLUMN(AR304)-8,0),VLOOKUP($A305,未改造信息!$A$2:$AQ$1002,COLUMN(AR304)-8,0))</f>
        <v>0</v>
      </c>
      <c r="AS305" s="442">
        <f>IF($H305="已改造",VLOOKUP($A305+1000,改造信息!$A$2:$AQ$1002,COLUMN(AS304)-8,0),VLOOKUP($A305,未改造信息!$A$2:$AQ$1002,COLUMN(AS304)-8,0))</f>
        <v>0</v>
      </c>
      <c r="AT305" s="442">
        <f>IF($H305="已改造",VLOOKUP($A305+1000,改造信息!$A$2:$AQ$1002,COLUMN(AT304)-8,0),VLOOKUP($A305,未改造信息!$A$2:$AQ$1002,COLUMN(AT304)-8,0))</f>
        <v>26</v>
      </c>
      <c r="AU305" s="442">
        <f>IF($H305="已改造",VLOOKUP($A305+1000,改造信息!$A$2:$AQ$1002,COLUMN(AU304)-8,0),VLOOKUP($A305,未改造信息!$A$2:$AQ$1002,COLUMN(AU304)-8,0))</f>
        <v>9</v>
      </c>
      <c r="AV305" s="442">
        <f>IF($H305="已改造",VLOOKUP($A305+1000,改造信息!$A$2:$AQ$1002,COLUMN(AV304)-8,0),VLOOKUP($A305,未改造信息!$A$2:$AQ$1002,COLUMN(AV304)-8,0))</f>
        <v>0</v>
      </c>
      <c r="AW305" s="445" t="s">
        <v>92</v>
      </c>
      <c r="AX305" s="445" t="s">
        <v>92</v>
      </c>
      <c r="AY305" s="442">
        <f>IF($H305="已改造",VLOOKUP($A305+1000,改造信息!$A$2:$AQ$1002,COLUMN(AY304)-10,0),VLOOKUP($A305,未改造信息!$A$2:$AQ$1002,COLUMN(AY304)-10,0))</f>
        <v>0</v>
      </c>
      <c r="AZ305" s="442">
        <f>IF($H305="已改造",VLOOKUP($A305+1000,改造信息!$A$2:$AQ$1002,COLUMN(AZ304)-10,0),VLOOKUP($A305,未改造信息!$A$2:$AQ$1002,COLUMN(AZ304)-10,0))</f>
        <v>0</v>
      </c>
      <c r="BA305" s="445" t="s">
        <v>92</v>
      </c>
      <c r="BB305" s="445" t="s">
        <v>92</v>
      </c>
      <c r="BC305" s="442" t="str">
        <f>IF($H305="尚未改造",VLOOKUP($A305,未改造信息!$A$2:$AQ$1002,COLUMN(BC304)-12,0),"0")</f>
        <v>0</v>
      </c>
      <c r="BD305" s="442">
        <f>VLOOKUP($A305,未改造信息!$A$2:$BA$1002,COLUMN(BD304)-12,0)</f>
        <v>0</v>
      </c>
      <c r="BE305" s="442" t="s">
        <v>94</v>
      </c>
      <c r="BF305" s="445" t="s">
        <v>92</v>
      </c>
      <c r="BG305" s="445" t="s">
        <v>92</v>
      </c>
      <c r="BH305" s="442"/>
      <c r="BI305" s="442"/>
      <c r="BK305" s="442"/>
      <c r="BL305" s="442"/>
      <c r="BN305" s="442"/>
      <c r="BO305" s="442"/>
      <c r="BQ305" s="445" t="s">
        <v>92</v>
      </c>
      <c r="BR305" s="442"/>
      <c r="BS305" s="442"/>
      <c r="BT305" s="442"/>
      <c r="BU305" s="442"/>
      <c r="BV305" s="442"/>
    </row>
    <row r="306" spans="1:74">
      <c r="A306" s="442">
        <v>335</v>
      </c>
      <c r="B306" s="442" t="str">
        <f>IF($H306="已改造",VLOOKUP($A306+1000,改造信息!$A$2:$AQ$1002,COLUMN(B305),0),VLOOKUP($A306,未改造信息!$A$2:$AQ$1002,COLUMN(B305),0))</f>
        <v>F</v>
      </c>
      <c r="C306" s="442" t="str">
        <f>IF($H306="已改造",VLOOKUP($A306+1000,改造信息!$A$2:$AQ$1002,COLUMN(C305),0),VLOOKUP($A306,未改造信息!$A$2:$AQ$1002,COLUMN(C305),0))</f>
        <v>驱逐舰</v>
      </c>
      <c r="D306" s="442">
        <f>IF($H306="已改造",VLOOKUP($A306+1000,改造信息!$A$2:$AQ$1002,COLUMN(D305),0),VLOOKUP($A306,未改造信息!$A$2:$AQ$1002,COLUMN(D305),0))</f>
        <v>4</v>
      </c>
      <c r="E306" s="442" t="str">
        <f>IF($H306="已改造",VLOOKUP($A306+1000,改造信息!$A$2:$AQ$1002,COLUMN(E305),0),VLOOKUP($A306,未改造信息!$A$2:$AQ$1002,COLUMN(E305),0))</f>
        <v>伏尔塔</v>
      </c>
      <c r="F306" s="442" t="str">
        <f>VLOOKUP(A306,未改造信息!$A$2:$F$1000,COLUMN(F305),0)</f>
        <v>未拥有</v>
      </c>
      <c r="H306" s="442" t="str">
        <f>IF(COUNTIF(改造信息!$A$2:$A$196,A306+1000),IF(VLOOKUP(A306+1000,改造信息!$A$2:$F$502,6,0)="已拥有","已改造","尚未改造"),"未开放改造")</f>
        <v>尚未改造</v>
      </c>
      <c r="I306" s="442" t="str">
        <f t="shared" si="4"/>
        <v>可建造</v>
      </c>
      <c r="J306" s="445" t="s">
        <v>92</v>
      </c>
      <c r="K306" s="442" t="str">
        <f>IF($H306="已改造",VLOOKUP($A306+1000,改造信息!$A$2:$AQ$1002,COLUMN(K305)-4,0),VLOOKUP($A306,未改造信息!$A$2:$AQ$1002,COLUMN(K305)-4,0))</f>
        <v>护卫舰</v>
      </c>
      <c r="L306" s="442" t="str">
        <f>IF($H306="已改造",VLOOKUP($A306+1000,改造信息!$A$2:$AQ$1002,COLUMN(L305)-4,0),VLOOKUP($A306,未改造信息!$A$2:$AQ$1002,COLUMN(L305)-4,0))</f>
        <v>小型舰</v>
      </c>
      <c r="M306" s="442">
        <f>IF($H306="已改造",VLOOKUP($A306+1000,改造信息!$A$2:$AQ$1002,COLUMN(M305)-4,0),VLOOKUP($A306,未改造信息!$A$2:$AQ$1002,COLUMN(M305)-4,0))</f>
        <v>1</v>
      </c>
      <c r="N306" s="442">
        <f>IF($H306="已改造",VLOOKUP($A306+1000,改造信息!$A$2:$AQ$1002,COLUMN(N305)-4,0),VLOOKUP($A306,未改造信息!$A$2:$AQ$1002,COLUMN(N305)-4,0))</f>
        <v>2</v>
      </c>
      <c r="O306" s="442">
        <f>IF($H306="已改造",VLOOKUP($A306+1000,改造信息!$A$2:$AQ$1002,COLUMN(O305)-4,0),VLOOKUP($A306,未改造信息!$A$2:$AQ$1002,COLUMN(O305)-4,0))</f>
        <v>24</v>
      </c>
      <c r="P306" s="442">
        <f>IF($H306="已改造",VLOOKUP($A306+1000,改造信息!$A$2:$AQ$1002,COLUMN(P305)-4,0),VLOOKUP($A306,未改造信息!$A$2:$AQ$1002,COLUMN(P305)-4,0))</f>
        <v>0</v>
      </c>
      <c r="Q306" s="442">
        <f>IF($H306="已改造",VLOOKUP($A306+1000,改造信息!$A$2:$AQ$1002,COLUMN(Q305)-4,0),VLOOKUP($A306,未改造信息!$A$2:$AQ$1002,COLUMN(Q305)-4,0))</f>
        <v>42</v>
      </c>
      <c r="R306" s="442">
        <f>IF($H306="已改造",VLOOKUP($A306+1000,改造信息!$A$2:$AQ$1002,COLUMN(R305)-4,0),VLOOKUP($A306,未改造信息!$A$2:$AQ$1002,COLUMN(R305)-4,0))</f>
        <v>25</v>
      </c>
      <c r="S306" s="442">
        <f>IF($H306="已改造",VLOOKUP($A306+1000,改造信息!$A$2:$AQ$1002,COLUMN(S305)-4,0),VLOOKUP($A306,未改造信息!$A$2:$AQ$1002,COLUMN(S305)-4,0))</f>
        <v>75</v>
      </c>
      <c r="T306" s="442">
        <f>IF($H306="已改造",VLOOKUP($A306+1000,改造信息!$A$2:$AQ$1002,COLUMN(T305)-4,0),VLOOKUP($A306,未改造信息!$A$2:$AQ$1002,COLUMN(T305)-4,0))</f>
        <v>48</v>
      </c>
      <c r="U306" s="442">
        <f>IF($H306="已改造",VLOOKUP($A306+1000,改造信息!$A$2:$AQ$1002,COLUMN(U305)-4,0),VLOOKUP($A306,未改造信息!$A$2:$AQ$1002,COLUMN(U305)-4,0))</f>
        <v>55</v>
      </c>
      <c r="V306" s="442">
        <f>IF($H306="已改造",VLOOKUP($A306+1000,改造信息!$A$2:$AQ$1002,COLUMN(V305)-4,0),VLOOKUP($A306,未改造信息!$A$2:$AQ$1002,COLUMN(V305)-4,0))</f>
        <v>20</v>
      </c>
      <c r="W306" s="442">
        <f>IF($H306="已改造",VLOOKUP($A306+1000,改造信息!$A$2:$AQ$1002,COLUMN(W305)-4,0),VLOOKUP($A306,未改造信息!$A$2:$AQ$1002,COLUMN(W305)-4,0))</f>
        <v>92</v>
      </c>
      <c r="X306" s="442">
        <f>IF($H306="已改造",VLOOKUP($A306+1000,改造信息!$A$2:$AQ$1002,COLUMN(X305)-4,0),VLOOKUP($A306,未改造信息!$A$2:$AQ$1002,COLUMN(X305)-4,0))</f>
        <v>87</v>
      </c>
      <c r="Y306" s="442">
        <f>IF($H306="已改造",VLOOKUP($A306+1000,改造信息!$A$2:$AQ$1002,COLUMN(Y305)-4,0),VLOOKUP($A306,未改造信息!$A$2:$AQ$1002,COLUMN(Y305)-4,0))</f>
        <v>10</v>
      </c>
      <c r="Z306" s="442">
        <f>IF($H306="已改造",VLOOKUP($A306+1000,改造信息!$A$2:$AQ$1002,COLUMN(Z305)-4,0),VLOOKUP($A306,未改造信息!$A$2:$AQ$1002,COLUMN(Z305)-4,0))</f>
        <v>42</v>
      </c>
      <c r="AA306" s="442" t="str">
        <f>IF($H306="已改造",VLOOKUP($A306+1000,改造信息!$A$2:$AQ$1002,COLUMN(AA305)-4,0),VLOOKUP($A306,未改造信息!$A$2:$AQ$1002,COLUMN(AA305)-4,0))</f>
        <v>短</v>
      </c>
      <c r="AB306" s="442">
        <f>IF($H306="已改造",VLOOKUP($A306+1000,改造信息!$A$2:$AQ$1002,COLUMN(AB305)-4,0),VLOOKUP($A306,未改造信息!$A$2:$AQ$1002,COLUMN(AB305)-4,0))</f>
        <v>0</v>
      </c>
      <c r="AC306" s="442">
        <f>IF($H306="已改造",VLOOKUP($A306+1000,改造信息!$A$2:$AQ$1002,COLUMN(AC305)-4,0),VLOOKUP($A306,未改造信息!$A$2:$AQ$1002,COLUMN(AC305)-4,0))</f>
        <v>0</v>
      </c>
      <c r="AD306" s="442">
        <f>IF($H306="已改造",VLOOKUP($A306+1000,改造信息!$A$2:$AQ$1002,COLUMN(AD305)-4,0),VLOOKUP($A306,未改造信息!$A$2:$AQ$1002,COLUMN(AD305)-4,0))</f>
        <v>2</v>
      </c>
      <c r="AE306" s="446" t="str">
        <f>IF($H306="已改造",VLOOKUP($A306+1000,改造信息!$A$2:$AQ$1002,COLUMN(AE305)-4,0),VLOOKUP($A306,未改造信息!$A$2:$AQ$1002,COLUMN(AE305)-4,0))</f>
        <v>F国M1934双联138毫米炮</v>
      </c>
      <c r="AF306" s="445" t="s">
        <v>92</v>
      </c>
      <c r="AG306" s="445" t="s">
        <v>92</v>
      </c>
      <c r="AH306" s="442">
        <f>IF($H306="已改造",VLOOKUP($A306+1000,改造信息!$A$2:$AQ$1002,COLUMN(AH305)-6,0),VLOOKUP($A306,未改造信息!$A$2:$AQ$1002,COLUMN(AH305)-6,0))</f>
        <v>10</v>
      </c>
      <c r="AI306" s="442">
        <f>IF($H306="已改造",VLOOKUP($A306+1000,改造信息!$A$2:$AQ$1002,COLUMN(AI305)-6,0),VLOOKUP($A306,未改造信息!$A$2:$AQ$1002,COLUMN(AI305)-6,0))</f>
        <v>20</v>
      </c>
      <c r="AJ306" s="442">
        <f>IF($H306="已改造",VLOOKUP($A306+1000,改造信息!$A$2:$AQ$1002,COLUMN(AJ305)-6,0),VLOOKUP($A306,未改造信息!$A$2:$AQ$1002,COLUMN(AJ305)-6,0))</f>
        <v>0.48</v>
      </c>
      <c r="AK306" s="442">
        <f>IF($H306="已改造",VLOOKUP($A306+1000,改造信息!$A$2:$AQ$1002,COLUMN(AK305)-6,0),VLOOKUP($A306,未改造信息!$A$2:$AQ$1002,COLUMN(AK305)-6,0))</f>
        <v>0.9</v>
      </c>
      <c r="AL306" s="442">
        <f>IF($H306="已改造",VLOOKUP($A306+1000,改造信息!$A$2:$AQ$1002,COLUMN(AL305)-6,0),VLOOKUP($A306,未改造信息!$A$2:$AQ$1002,COLUMN(AL305)-6,0))</f>
        <v>0.5</v>
      </c>
      <c r="AM306" s="445" t="s">
        <v>92</v>
      </c>
      <c r="AN306" s="445" t="s">
        <v>92</v>
      </c>
      <c r="AO306" s="442">
        <f>IF($H306="已改造",VLOOKUP($A306+1000,改造信息!$A$2:$AQ$1002,COLUMN(AO305)-8,0),VLOOKUP($A306,未改造信息!$A$2:$AQ$1002,COLUMN(AO305)-8,0))</f>
        <v>4</v>
      </c>
      <c r="AP306" s="442">
        <f>IF($H306="已改造",VLOOKUP($A306+1000,改造信息!$A$2:$AQ$1002,COLUMN(AP305)-8,0),VLOOKUP($A306,未改造信息!$A$2:$AQ$1002,COLUMN(AP305)-8,0))</f>
        <v>8</v>
      </c>
      <c r="AQ306" s="442">
        <f>IF($H306="已改造",VLOOKUP($A306+1000,改造信息!$A$2:$AQ$1002,COLUMN(AQ305)-8,0),VLOOKUP($A306,未改造信息!$A$2:$AQ$1002,COLUMN(AQ305)-8,0))</f>
        <v>6</v>
      </c>
      <c r="AR306" s="442">
        <f>IF($H306="已改造",VLOOKUP($A306+1000,改造信息!$A$2:$AQ$1002,COLUMN(AR305)-8,0),VLOOKUP($A306,未改造信息!$A$2:$AQ$1002,COLUMN(AR305)-8,0))</f>
        <v>0</v>
      </c>
      <c r="AS306" s="442">
        <f>IF($H306="已改造",VLOOKUP($A306+1000,改造信息!$A$2:$AQ$1002,COLUMN(AS305)-8,0),VLOOKUP($A306,未改造信息!$A$2:$AQ$1002,COLUMN(AS305)-8,0))</f>
        <v>0</v>
      </c>
      <c r="AT306" s="442">
        <f>IF($H306="已改造",VLOOKUP($A306+1000,改造信息!$A$2:$AQ$1002,COLUMN(AT305)-8,0),VLOOKUP($A306,未改造信息!$A$2:$AQ$1002,COLUMN(AT305)-8,0))</f>
        <v>25</v>
      </c>
      <c r="AU306" s="442">
        <f>IF($H306="已改造",VLOOKUP($A306+1000,改造信息!$A$2:$AQ$1002,COLUMN(AU305)-8,0),VLOOKUP($A306,未改造信息!$A$2:$AQ$1002,COLUMN(AU305)-8,0))</f>
        <v>10</v>
      </c>
      <c r="AV306" s="442">
        <f>IF($H306="已改造",VLOOKUP($A306+1000,改造信息!$A$2:$AQ$1002,COLUMN(AV305)-8,0),VLOOKUP($A306,未改造信息!$A$2:$AQ$1002,COLUMN(AV305)-8,0))</f>
        <v>0</v>
      </c>
      <c r="AW306" s="445" t="s">
        <v>92</v>
      </c>
      <c r="AX306" s="445" t="s">
        <v>92</v>
      </c>
      <c r="AY306" s="442">
        <f>IF($H306="已改造",VLOOKUP($A306+1000,改造信息!$A$2:$AQ$1002,COLUMN(AY305)-10,0),VLOOKUP($A306,未改造信息!$A$2:$AQ$1002,COLUMN(AY305)-10,0))</f>
        <v>0</v>
      </c>
      <c r="AZ306" s="442">
        <f>IF($H306="已改造",VLOOKUP($A306+1000,改造信息!$A$2:$AQ$1002,COLUMN(AZ305)-10,0),VLOOKUP($A306,未改造信息!$A$2:$AQ$1002,COLUMN(AZ305)-10,0))</f>
        <v>0</v>
      </c>
      <c r="BA306" s="445" t="s">
        <v>92</v>
      </c>
      <c r="BB306" s="445" t="s">
        <v>92</v>
      </c>
      <c r="BC306" s="442" t="str">
        <f>IF($H306="尚未改造",VLOOKUP($A306,未改造信息!$A$2:$AQ$1002,COLUMN(BC305)-12,0),"0")</f>
        <v>等级45|驱逐核心10|油500|弹500|钢500|铝300</v>
      </c>
      <c r="BD306" s="450">
        <f>VLOOKUP($A306,未改造信息!$A$2:$BA$1002,COLUMN(BD305)-12,0)</f>
        <v>0.0347222222222222</v>
      </c>
      <c r="BE306" s="442" t="s">
        <v>103</v>
      </c>
      <c r="BF306" s="445" t="s">
        <v>92</v>
      </c>
      <c r="BG306" s="445" t="s">
        <v>92</v>
      </c>
      <c r="BH306" s="442"/>
      <c r="BI306" s="450"/>
      <c r="BK306" s="442"/>
      <c r="BL306" s="450"/>
      <c r="BN306" s="442"/>
      <c r="BO306" s="450"/>
      <c r="BQ306" s="445" t="s">
        <v>92</v>
      </c>
      <c r="BR306" s="442"/>
      <c r="BS306" s="442"/>
      <c r="BT306" s="442"/>
      <c r="BU306" s="442"/>
      <c r="BV306" s="442"/>
    </row>
    <row r="307" spans="1:74">
      <c r="A307" s="442">
        <v>336</v>
      </c>
      <c r="B307" s="442" t="str">
        <f>IF($H307="已改造",VLOOKUP($A307+1000,改造信息!$A$2:$AQ$1002,COLUMN(B306),0),VLOOKUP($A307,未改造信息!$A$2:$AQ$1002,COLUMN(B306),0))</f>
        <v>J</v>
      </c>
      <c r="C307" s="442" t="str">
        <f>IF($H307="已改造",VLOOKUP($A307+1000,改造信息!$A$2:$AQ$1002,COLUMN(C306),0),VLOOKUP($A307,未改造信息!$A$2:$AQ$1002,COLUMN(C306),0))</f>
        <v>驱逐舰</v>
      </c>
      <c r="D307" s="442">
        <f>IF($H307="已改造",VLOOKUP($A307+1000,改造信息!$A$2:$AQ$1002,COLUMN(D306),0),VLOOKUP($A307,未改造信息!$A$2:$AQ$1002,COLUMN(D306),0))</f>
        <v>3</v>
      </c>
      <c r="E307" s="442" t="str">
        <f>IF($H307="已改造",VLOOKUP($A307+1000,改造信息!$A$2:$AQ$1002,COLUMN(E306),0),VLOOKUP($A307,未改造信息!$A$2:$AQ$1002,COLUMN(E306),0))</f>
        <v>竹</v>
      </c>
      <c r="F307" s="442" t="str">
        <f>VLOOKUP(A307,未改造信息!$A$2:$F$1000,COLUMN(F306),0)</f>
        <v>未拥有</v>
      </c>
      <c r="H307" s="442" t="str">
        <f>IF(COUNTIF(改造信息!$A$2:$A$196,A307+1000),IF(VLOOKUP(A307+1000,改造信息!$A$2:$F$502,6,0)="已拥有","已改造","尚未改造"),"未开放改造")</f>
        <v>未开放改造</v>
      </c>
      <c r="I307" s="442" t="str">
        <f t="shared" si="4"/>
        <v>E1~E2 打捞可获取</v>
      </c>
      <c r="J307" s="445" t="s">
        <v>92</v>
      </c>
      <c r="K307" s="442" t="str">
        <f>IF($H307="已改造",VLOOKUP($A307+1000,改造信息!$A$2:$AQ$1002,COLUMN(K306)-4,0),VLOOKUP($A307,未改造信息!$A$2:$AQ$1002,COLUMN(K306)-4,0))</f>
        <v>护卫舰</v>
      </c>
      <c r="L307" s="442" t="str">
        <f>IF($H307="已改造",VLOOKUP($A307+1000,改造信息!$A$2:$AQ$1002,COLUMN(L306)-4,0),VLOOKUP($A307,未改造信息!$A$2:$AQ$1002,COLUMN(L306)-4,0))</f>
        <v>小型舰</v>
      </c>
      <c r="M307" s="442">
        <f>IF($H307="已改造",VLOOKUP($A307+1000,改造信息!$A$2:$AQ$1002,COLUMN(M306)-4,0),VLOOKUP($A307,未改造信息!$A$2:$AQ$1002,COLUMN(M306)-4,0))</f>
        <v>1</v>
      </c>
      <c r="N307" s="442">
        <f>IF($H307="已改造",VLOOKUP($A307+1000,改造信息!$A$2:$AQ$1002,COLUMN(N306)-4,0),VLOOKUP($A307,未改造信息!$A$2:$AQ$1002,COLUMN(N306)-4,0))</f>
        <v>2</v>
      </c>
      <c r="O307" s="442">
        <f>IF($H307="已改造",VLOOKUP($A307+1000,改造信息!$A$2:$AQ$1002,COLUMN(O306)-4,0),VLOOKUP($A307,未改造信息!$A$2:$AQ$1002,COLUMN(O306)-4,0))</f>
        <v>13</v>
      </c>
      <c r="P307" s="442">
        <f>IF($H307="已改造",VLOOKUP($A307+1000,改造信息!$A$2:$AQ$1002,COLUMN(P306)-4,0),VLOOKUP($A307,未改造信息!$A$2:$AQ$1002,COLUMN(P306)-4,0))</f>
        <v>-1</v>
      </c>
      <c r="Q307" s="442">
        <f>IF($H307="已改造",VLOOKUP($A307+1000,改造信息!$A$2:$AQ$1002,COLUMN(Q306)-4,0),VLOOKUP($A307,未改造信息!$A$2:$AQ$1002,COLUMN(Q306)-4,0))</f>
        <v>26</v>
      </c>
      <c r="R307" s="442">
        <f>IF($H307="已改造",VLOOKUP($A307+1000,改造信息!$A$2:$AQ$1002,COLUMN(R306)-4,0),VLOOKUP($A307,未改造信息!$A$2:$AQ$1002,COLUMN(R306)-4,0))</f>
        <v>19</v>
      </c>
      <c r="S307" s="442">
        <f>IF($H307="已改造",VLOOKUP($A307+1000,改造信息!$A$2:$AQ$1002,COLUMN(S306)-4,0),VLOOKUP($A307,未改造信息!$A$2:$AQ$1002,COLUMN(S306)-4,0))</f>
        <v>66</v>
      </c>
      <c r="T307" s="442">
        <f>IF($H307="已改造",VLOOKUP($A307+1000,改造信息!$A$2:$AQ$1002,COLUMN(T306)-4,0),VLOOKUP($A307,未改造信息!$A$2:$AQ$1002,COLUMN(T306)-4,0))</f>
        <v>52</v>
      </c>
      <c r="U307" s="442">
        <f>IF($H307="已改造",VLOOKUP($A307+1000,改造信息!$A$2:$AQ$1002,COLUMN(U306)-4,0),VLOOKUP($A307,未改造信息!$A$2:$AQ$1002,COLUMN(U306)-4,0))</f>
        <v>63</v>
      </c>
      <c r="V307" s="442">
        <f>IF($H307="已改造",VLOOKUP($A307+1000,改造信息!$A$2:$AQ$1002,COLUMN(V306)-4,0),VLOOKUP($A307,未改造信息!$A$2:$AQ$1002,COLUMN(V306)-4,0))</f>
        <v>16</v>
      </c>
      <c r="W307" s="442">
        <f>IF($H307="已改造",VLOOKUP($A307+1000,改造信息!$A$2:$AQ$1002,COLUMN(W306)-4,0),VLOOKUP($A307,未改造信息!$A$2:$AQ$1002,COLUMN(W306)-4,0))</f>
        <v>79</v>
      </c>
      <c r="X307" s="442">
        <f>IF($H307="已改造",VLOOKUP($A307+1000,改造信息!$A$2:$AQ$1002,COLUMN(X306)-4,0),VLOOKUP($A307,未改造信息!$A$2:$AQ$1002,COLUMN(X306)-4,0))</f>
        <v>87</v>
      </c>
      <c r="Y307" s="442">
        <f>IF($H307="已改造",VLOOKUP($A307+1000,改造信息!$A$2:$AQ$1002,COLUMN(Y306)-4,0),VLOOKUP($A307,未改造信息!$A$2:$AQ$1002,COLUMN(Y306)-4,0))</f>
        <v>15</v>
      </c>
      <c r="Z307" s="442">
        <f>IF($H307="已改造",VLOOKUP($A307+1000,改造信息!$A$2:$AQ$1002,COLUMN(Z306)-4,0),VLOOKUP($A307,未改造信息!$A$2:$AQ$1002,COLUMN(Z306)-4,0))</f>
        <v>27.8</v>
      </c>
      <c r="AA307" s="442" t="str">
        <f>IF($H307="已改造",VLOOKUP($A307+1000,改造信息!$A$2:$AQ$1002,COLUMN(AA306)-4,0),VLOOKUP($A307,未改造信息!$A$2:$AQ$1002,COLUMN(AA306)-4,0))</f>
        <v>短</v>
      </c>
      <c r="AB307" s="442">
        <f>IF($H307="已改造",VLOOKUP($A307+1000,改造信息!$A$2:$AQ$1002,COLUMN(AB306)-4,0),VLOOKUP($A307,未改造信息!$A$2:$AQ$1002,COLUMN(AB306)-4,0))</f>
        <v>0</v>
      </c>
      <c r="AC307" s="442">
        <f>IF($H307="已改造",VLOOKUP($A307+1000,改造信息!$A$2:$AQ$1002,COLUMN(AC306)-4,0),VLOOKUP($A307,未改造信息!$A$2:$AQ$1002,COLUMN(AC306)-4,0))</f>
        <v>0</v>
      </c>
      <c r="AD307" s="442">
        <f>IF($H307="已改造",VLOOKUP($A307+1000,改造信息!$A$2:$AQ$1002,COLUMN(AD306)-4,0),VLOOKUP($A307,未改造信息!$A$2:$AQ$1002,COLUMN(AD306)-4,0))</f>
        <v>2</v>
      </c>
      <c r="AE307" s="446" t="str">
        <f>IF($H307="已改造",VLOOKUP($A307+1000,改造信息!$A$2:$AQ$1002,COLUMN(AE306)-4,0),VLOOKUP($A307,未改造信息!$A$2:$AQ$1002,COLUMN(AE306)-4,0))</f>
        <v>J国12.7厘米连装高射炮|61厘米四连装鱼雷</v>
      </c>
      <c r="AF307" s="445" t="s">
        <v>92</v>
      </c>
      <c r="AG307" s="445" t="s">
        <v>92</v>
      </c>
      <c r="AH307" s="442">
        <f>IF($H307="已改造",VLOOKUP($A307+1000,改造信息!$A$2:$AQ$1002,COLUMN(AH306)-6,0),VLOOKUP($A307,未改造信息!$A$2:$AQ$1002,COLUMN(AH306)-6,0))</f>
        <v>15</v>
      </c>
      <c r="AI307" s="442">
        <f>IF($H307="已改造",VLOOKUP($A307+1000,改造信息!$A$2:$AQ$1002,COLUMN(AI306)-6,0),VLOOKUP($A307,未改造信息!$A$2:$AQ$1002,COLUMN(AI306)-6,0))</f>
        <v>20</v>
      </c>
      <c r="AJ307" s="442">
        <f>IF($H307="已改造",VLOOKUP($A307+1000,改造信息!$A$2:$AQ$1002,COLUMN(AJ306)-6,0),VLOOKUP($A307,未改造信息!$A$2:$AQ$1002,COLUMN(AJ306)-6,0))</f>
        <v>0.48</v>
      </c>
      <c r="AK307" s="442">
        <f>IF($H307="已改造",VLOOKUP($A307+1000,改造信息!$A$2:$AQ$1002,COLUMN(AK306)-6,0),VLOOKUP($A307,未改造信息!$A$2:$AQ$1002,COLUMN(AK306)-6,0))</f>
        <v>0.9</v>
      </c>
      <c r="AL307" s="442">
        <f>IF($H307="已改造",VLOOKUP($A307+1000,改造信息!$A$2:$AQ$1002,COLUMN(AL306)-6,0),VLOOKUP($A307,未改造信息!$A$2:$AQ$1002,COLUMN(AL306)-6,0))</f>
        <v>0.5</v>
      </c>
      <c r="AM307" s="445" t="s">
        <v>92</v>
      </c>
      <c r="AN307" s="445" t="s">
        <v>92</v>
      </c>
      <c r="AO307" s="442">
        <f>IF($H307="已改造",VLOOKUP($A307+1000,改造信息!$A$2:$AQ$1002,COLUMN(AO306)-8,0),VLOOKUP($A307,未改造信息!$A$2:$AQ$1002,COLUMN(AO306)-8,0))</f>
        <v>4</v>
      </c>
      <c r="AP307" s="442">
        <f>IF($H307="已改造",VLOOKUP($A307+1000,改造信息!$A$2:$AQ$1002,COLUMN(AP306)-8,0),VLOOKUP($A307,未改造信息!$A$2:$AQ$1002,COLUMN(AP306)-8,0))</f>
        <v>8</v>
      </c>
      <c r="AQ307" s="442">
        <f>IF($H307="已改造",VLOOKUP($A307+1000,改造信息!$A$2:$AQ$1002,COLUMN(AQ306)-8,0),VLOOKUP($A307,未改造信息!$A$2:$AQ$1002,COLUMN(AQ306)-8,0))</f>
        <v>6</v>
      </c>
      <c r="AR307" s="442">
        <f>IF($H307="已改造",VLOOKUP($A307+1000,改造信息!$A$2:$AQ$1002,COLUMN(AR306)-8,0),VLOOKUP($A307,未改造信息!$A$2:$AQ$1002,COLUMN(AR306)-8,0))</f>
        <v>0</v>
      </c>
      <c r="AS307" s="442">
        <f>IF($H307="已改造",VLOOKUP($A307+1000,改造信息!$A$2:$AQ$1002,COLUMN(AS306)-8,0),VLOOKUP($A307,未改造信息!$A$2:$AQ$1002,COLUMN(AS306)-8,0))</f>
        <v>0</v>
      </c>
      <c r="AT307" s="442">
        <f>IF($H307="已改造",VLOOKUP($A307+1000,改造信息!$A$2:$AQ$1002,COLUMN(AT306)-8,0),VLOOKUP($A307,未改造信息!$A$2:$AQ$1002,COLUMN(AT306)-8,0))</f>
        <v>19</v>
      </c>
      <c r="AU307" s="442">
        <f>IF($H307="已改造",VLOOKUP($A307+1000,改造信息!$A$2:$AQ$1002,COLUMN(AU306)-8,0),VLOOKUP($A307,未改造信息!$A$2:$AQ$1002,COLUMN(AU306)-8,0))</f>
        <v>4</v>
      </c>
      <c r="AV307" s="442">
        <f>IF($H307="已改造",VLOOKUP($A307+1000,改造信息!$A$2:$AQ$1002,COLUMN(AV306)-8,0),VLOOKUP($A307,未改造信息!$A$2:$AQ$1002,COLUMN(AV306)-8,0))</f>
        <v>0</v>
      </c>
      <c r="AW307" s="445" t="s">
        <v>92</v>
      </c>
      <c r="AX307" s="445" t="s">
        <v>92</v>
      </c>
      <c r="AY307" s="442">
        <f>IF($H307="已改造",VLOOKUP($A307+1000,改造信息!$A$2:$AQ$1002,COLUMN(AY306)-10,0),VLOOKUP($A307,未改造信息!$A$2:$AQ$1002,COLUMN(AY306)-10,0))</f>
        <v>0</v>
      </c>
      <c r="AZ307" s="442">
        <f>IF($H307="已改造",VLOOKUP($A307+1000,改造信息!$A$2:$AQ$1002,COLUMN(AZ306)-10,0),VLOOKUP($A307,未改造信息!$A$2:$AQ$1002,COLUMN(AZ306)-10,0))</f>
        <v>0</v>
      </c>
      <c r="BA307" s="445" t="s">
        <v>92</v>
      </c>
      <c r="BB307" s="445" t="s">
        <v>92</v>
      </c>
      <c r="BC307" s="442" t="str">
        <f>IF($H307="尚未改造",VLOOKUP($A307,未改造信息!$A$2:$AQ$1002,COLUMN(BC306)-12,0),"0")</f>
        <v>0</v>
      </c>
      <c r="BD307" s="442">
        <f>VLOOKUP($A307,未改造信息!$A$2:$BA$1002,COLUMN(BD306)-12,0)</f>
        <v>0</v>
      </c>
      <c r="BE307" s="442" t="s">
        <v>98</v>
      </c>
      <c r="BF307" s="445" t="s">
        <v>92</v>
      </c>
      <c r="BG307" s="445" t="s">
        <v>92</v>
      </c>
      <c r="BH307" s="442"/>
      <c r="BI307" s="442"/>
      <c r="BK307" s="442"/>
      <c r="BL307" s="442"/>
      <c r="BN307" s="442"/>
      <c r="BO307" s="442"/>
      <c r="BQ307" s="445" t="s">
        <v>92</v>
      </c>
      <c r="BR307" s="442"/>
      <c r="BS307" s="442"/>
      <c r="BT307" s="442"/>
      <c r="BU307" s="442"/>
      <c r="BV307" s="442"/>
    </row>
    <row r="308" spans="1:74">
      <c r="A308" s="442">
        <v>337</v>
      </c>
      <c r="B308" s="442" t="str">
        <f>IF($H308="已改造",VLOOKUP($A308+1000,改造信息!$A$2:$AQ$1002,COLUMN(B307),0),VLOOKUP($A308,未改造信息!$A$2:$AQ$1002,COLUMN(B307),0))</f>
        <v>I</v>
      </c>
      <c r="C308" s="442" t="str">
        <f>IF($H308="已改造",VLOOKUP($A308+1000,改造信息!$A$2:$AQ$1002,COLUMN(C307),0),VLOOKUP($A308,未改造信息!$A$2:$AQ$1002,COLUMN(C307),0))</f>
        <v>轻巡洋舰</v>
      </c>
      <c r="D308" s="442">
        <f>IF($H308="已改造",VLOOKUP($A308+1000,改造信息!$A$2:$AQ$1002,COLUMN(D307),0),VLOOKUP($A308,未改造信息!$A$2:$AQ$1002,COLUMN(D307),0))</f>
        <v>5</v>
      </c>
      <c r="E308" s="442" t="str">
        <f>IF($H308="已改造",VLOOKUP($A308+1000,改造信息!$A$2:$AQ$1002,COLUMN(E307),0),VLOOKUP($A308,未改造信息!$A$2:$AQ$1002,COLUMN(E307),0))</f>
        <v>伟大的庞贝</v>
      </c>
      <c r="F308" s="442" t="str">
        <f>VLOOKUP(A308,未改造信息!$A$2:$F$1000,COLUMN(F307),0)</f>
        <v>未拥有</v>
      </c>
      <c r="H308" s="442" t="str">
        <f>IF(COUNTIF(改造信息!$A$2:$A$196,A308+1000),IF(VLOOKUP(A308+1000,改造信息!$A$2:$F$502,6,0)="已拥有","已改造","尚未改造"),"未开放改造")</f>
        <v>未开放改造</v>
      </c>
      <c r="I308" s="442" t="str">
        <f t="shared" si="4"/>
        <v>E5 可建造</v>
      </c>
      <c r="J308" s="445" t="s">
        <v>92</v>
      </c>
      <c r="K308" s="442" t="str">
        <f>IF($H308="已改造",VLOOKUP($A308+1000,改造信息!$A$2:$AQ$1002,COLUMN(K307)-4,0),VLOOKUP($A308,未改造信息!$A$2:$AQ$1002,COLUMN(K307)-4,0))</f>
        <v>护卫舰</v>
      </c>
      <c r="L308" s="442" t="str">
        <f>IF($H308="已改造",VLOOKUP($A308+1000,改造信息!$A$2:$AQ$1002,COLUMN(L307)-4,0),VLOOKUP($A308,未改造信息!$A$2:$AQ$1002,COLUMN(L307)-4,0))</f>
        <v>中型舰</v>
      </c>
      <c r="M308" s="442">
        <f>IF($H308="已改造",VLOOKUP($A308+1000,改造信息!$A$2:$AQ$1002,COLUMN(M307)-4,0),VLOOKUP($A308,未改造信息!$A$2:$AQ$1002,COLUMN(M307)-4,0))</f>
        <v>1</v>
      </c>
      <c r="N308" s="442">
        <f>IF($H308="已改造",VLOOKUP($A308+1000,改造信息!$A$2:$AQ$1002,COLUMN(N307)-4,0),VLOOKUP($A308,未改造信息!$A$2:$AQ$1002,COLUMN(N307)-4,0))</f>
        <v>2</v>
      </c>
      <c r="O308" s="442">
        <f>IF($H308="已改造",VLOOKUP($A308+1000,改造信息!$A$2:$AQ$1002,COLUMN(O307)-4,0),VLOOKUP($A308,未改造信息!$A$2:$AQ$1002,COLUMN(O307)-4,0))</f>
        <v>24</v>
      </c>
      <c r="P308" s="442">
        <f>IF($H308="已改造",VLOOKUP($A308+1000,改造信息!$A$2:$AQ$1002,COLUMN(P307)-4,0),VLOOKUP($A308,未改造信息!$A$2:$AQ$1002,COLUMN(P307)-4,0))</f>
        <v>0</v>
      </c>
      <c r="Q308" s="442">
        <f>IF($H308="已改造",VLOOKUP($A308+1000,改造信息!$A$2:$AQ$1002,COLUMN(Q307)-4,0),VLOOKUP($A308,未改造信息!$A$2:$AQ$1002,COLUMN(Q307)-4,0))</f>
        <v>43</v>
      </c>
      <c r="R308" s="442">
        <f>IF($H308="已改造",VLOOKUP($A308+1000,改造信息!$A$2:$AQ$1002,COLUMN(R307)-4,0),VLOOKUP($A308,未改造信息!$A$2:$AQ$1002,COLUMN(R307)-4,0))</f>
        <v>27</v>
      </c>
      <c r="S308" s="442">
        <f>IF($H308="已改造",VLOOKUP($A308+1000,改造信息!$A$2:$AQ$1002,COLUMN(S307)-4,0),VLOOKUP($A308,未改造信息!$A$2:$AQ$1002,COLUMN(S307)-4,0))</f>
        <v>59</v>
      </c>
      <c r="T308" s="442">
        <f>IF($H308="已改造",VLOOKUP($A308+1000,改造信息!$A$2:$AQ$1002,COLUMN(T307)-4,0),VLOOKUP($A308,未改造信息!$A$2:$AQ$1002,COLUMN(T307)-4,0))</f>
        <v>50</v>
      </c>
      <c r="U308" s="442">
        <f>IF($H308="已改造",VLOOKUP($A308+1000,改造信息!$A$2:$AQ$1002,COLUMN(U307)-4,0),VLOOKUP($A308,未改造信息!$A$2:$AQ$1002,COLUMN(U307)-4,0))</f>
        <v>57</v>
      </c>
      <c r="V308" s="442">
        <f>IF($H308="已改造",VLOOKUP($A308+1000,改造信息!$A$2:$AQ$1002,COLUMN(V307)-4,0),VLOOKUP($A308,未改造信息!$A$2:$AQ$1002,COLUMN(V307)-4,0))</f>
        <v>21</v>
      </c>
      <c r="W308" s="442">
        <f>IF($H308="已改造",VLOOKUP($A308+1000,改造信息!$A$2:$AQ$1002,COLUMN(W307)-4,0),VLOOKUP($A308,未改造信息!$A$2:$AQ$1002,COLUMN(W307)-4,0))</f>
        <v>91</v>
      </c>
      <c r="X308" s="442">
        <f>IF($H308="已改造",VLOOKUP($A308+1000,改造信息!$A$2:$AQ$1002,COLUMN(X307)-4,0),VLOOKUP($A308,未改造信息!$A$2:$AQ$1002,COLUMN(X307)-4,0))</f>
        <v>91</v>
      </c>
      <c r="Y308" s="442">
        <f>IF($H308="已改造",VLOOKUP($A308+1000,改造信息!$A$2:$AQ$1002,COLUMN(Y307)-4,0),VLOOKUP($A308,未改造信息!$A$2:$AQ$1002,COLUMN(Y307)-4,0))</f>
        <v>23</v>
      </c>
      <c r="Z308" s="442">
        <f>IF($H308="已改造",VLOOKUP($A308+1000,改造信息!$A$2:$AQ$1002,COLUMN(Z307)-4,0),VLOOKUP($A308,未改造信息!$A$2:$AQ$1002,COLUMN(Z307)-4,0))</f>
        <v>40</v>
      </c>
      <c r="AA308" s="442" t="str">
        <f>IF($H308="已改造",VLOOKUP($A308+1000,改造信息!$A$2:$AQ$1002,COLUMN(AA307)-4,0),VLOOKUP($A308,未改造信息!$A$2:$AQ$1002,COLUMN(AA307)-4,0))</f>
        <v>中</v>
      </c>
      <c r="AB308" s="442">
        <f>IF($H308="已改造",VLOOKUP($A308+1000,改造信息!$A$2:$AQ$1002,COLUMN(AB307)-4,0),VLOOKUP($A308,未改造信息!$A$2:$AQ$1002,COLUMN(AB307)-4,0))</f>
        <v>0</v>
      </c>
      <c r="AC308" s="442">
        <f>IF($H308="已改造",VLOOKUP($A308+1000,改造信息!$A$2:$AQ$1002,COLUMN(AC307)-4,0),VLOOKUP($A308,未改造信息!$A$2:$AQ$1002,COLUMN(AC307)-4,0))</f>
        <v>0</v>
      </c>
      <c r="AD308" s="442">
        <f>IF($H308="已改造",VLOOKUP($A308+1000,改造信息!$A$2:$AQ$1002,COLUMN(AD307)-4,0),VLOOKUP($A308,未改造信息!$A$2:$AQ$1002,COLUMN(AD307)-4,0))</f>
        <v>3</v>
      </c>
      <c r="AE308" s="446" t="str">
        <f>IF($H308="已改造",VLOOKUP($A308+1000,改造信息!$A$2:$AQ$1002,COLUMN(AE307)-4,0),VLOOKUP($A308,未改造信息!$A$2:$AQ$1002,COLUMN(AE307)-4,0))</f>
        <v>I国双联135毫米主炮</v>
      </c>
      <c r="AF308" s="445" t="s">
        <v>92</v>
      </c>
      <c r="AG308" s="445" t="s">
        <v>92</v>
      </c>
      <c r="AH308" s="442">
        <f>IF($H308="已改造",VLOOKUP($A308+1000,改造信息!$A$2:$AQ$1002,COLUMN(AH307)-6,0),VLOOKUP($A308,未改造信息!$A$2:$AQ$1002,COLUMN(AH307)-6,0))</f>
        <v>15</v>
      </c>
      <c r="AI308" s="442">
        <f>IF($H308="已改造",VLOOKUP($A308+1000,改造信息!$A$2:$AQ$1002,COLUMN(AI307)-6,0),VLOOKUP($A308,未改造信息!$A$2:$AQ$1002,COLUMN(AI307)-6,0))</f>
        <v>20</v>
      </c>
      <c r="AJ308" s="442">
        <f>IF($H308="已改造",VLOOKUP($A308+1000,改造信息!$A$2:$AQ$1002,COLUMN(AJ307)-6,0),VLOOKUP($A308,未改造信息!$A$2:$AQ$1002,COLUMN(AJ307)-6,0))</f>
        <v>0.64</v>
      </c>
      <c r="AK308" s="442">
        <f>IF($H308="已改造",VLOOKUP($A308+1000,改造信息!$A$2:$AQ$1002,COLUMN(AK307)-6,0),VLOOKUP($A308,未改造信息!$A$2:$AQ$1002,COLUMN(AK307)-6,0))</f>
        <v>1.1</v>
      </c>
      <c r="AL308" s="442">
        <f>IF($H308="已改造",VLOOKUP($A308+1000,改造信息!$A$2:$AQ$1002,COLUMN(AL307)-6,0),VLOOKUP($A308,未改造信息!$A$2:$AQ$1002,COLUMN(AL307)-6,0))</f>
        <v>0.4</v>
      </c>
      <c r="AM308" s="445" t="s">
        <v>92</v>
      </c>
      <c r="AN308" s="445" t="s">
        <v>92</v>
      </c>
      <c r="AO308" s="442">
        <f>IF($H308="已改造",VLOOKUP($A308+1000,改造信息!$A$2:$AQ$1002,COLUMN(AO307)-8,0),VLOOKUP($A308,未改造信息!$A$2:$AQ$1002,COLUMN(AO307)-8,0))</f>
        <v>10</v>
      </c>
      <c r="AP308" s="442">
        <f>IF($H308="已改造",VLOOKUP($A308+1000,改造信息!$A$2:$AQ$1002,COLUMN(AP307)-8,0),VLOOKUP($A308,未改造信息!$A$2:$AQ$1002,COLUMN(AP307)-8,0))</f>
        <v>16</v>
      </c>
      <c r="AQ308" s="442">
        <f>IF($H308="已改造",VLOOKUP($A308+1000,改造信息!$A$2:$AQ$1002,COLUMN(AQ307)-8,0),VLOOKUP($A308,未改造信息!$A$2:$AQ$1002,COLUMN(AQ307)-8,0))</f>
        <v>10</v>
      </c>
      <c r="AR308" s="442">
        <f>IF($H308="已改造",VLOOKUP($A308+1000,改造信息!$A$2:$AQ$1002,COLUMN(AR307)-8,0),VLOOKUP($A308,未改造信息!$A$2:$AQ$1002,COLUMN(AR307)-8,0))</f>
        <v>0</v>
      </c>
      <c r="AS308" s="442">
        <f>IF($H308="已改造",VLOOKUP($A308+1000,改造信息!$A$2:$AQ$1002,COLUMN(AS307)-8,0),VLOOKUP($A308,未改造信息!$A$2:$AQ$1002,COLUMN(AS307)-8,0))</f>
        <v>9</v>
      </c>
      <c r="AT308" s="442">
        <f>IF($H308="已改造",VLOOKUP($A308+1000,改造信息!$A$2:$AQ$1002,COLUMN(AT307)-8,0),VLOOKUP($A308,未改造信息!$A$2:$AQ$1002,COLUMN(AT307)-8,0))</f>
        <v>24</v>
      </c>
      <c r="AU308" s="442">
        <f>IF($H308="已改造",VLOOKUP($A308+1000,改造信息!$A$2:$AQ$1002,COLUMN(AU307)-8,0),VLOOKUP($A308,未改造信息!$A$2:$AQ$1002,COLUMN(AU307)-8,0))</f>
        <v>6</v>
      </c>
      <c r="AV308" s="442">
        <f>IF($H308="已改造",VLOOKUP($A308+1000,改造信息!$A$2:$AQ$1002,COLUMN(AV307)-8,0),VLOOKUP($A308,未改造信息!$A$2:$AQ$1002,COLUMN(AV307)-8,0))</f>
        <v>10</v>
      </c>
      <c r="AW308" s="445" t="s">
        <v>92</v>
      </c>
      <c r="AX308" s="445" t="s">
        <v>92</v>
      </c>
      <c r="AY308" s="442">
        <f>IF($H308="已改造",VLOOKUP($A308+1000,改造信息!$A$2:$AQ$1002,COLUMN(AY307)-10,0),VLOOKUP($A308,未改造信息!$A$2:$AQ$1002,COLUMN(AY307)-10,0))</f>
        <v>0</v>
      </c>
      <c r="AZ308" s="442">
        <f>IF($H308="已改造",VLOOKUP($A308+1000,改造信息!$A$2:$AQ$1002,COLUMN(AZ307)-10,0),VLOOKUP($A308,未改造信息!$A$2:$AQ$1002,COLUMN(AZ307)-10,0))</f>
        <v>0</v>
      </c>
      <c r="BA308" s="445" t="s">
        <v>92</v>
      </c>
      <c r="BB308" s="445" t="s">
        <v>92</v>
      </c>
      <c r="BC308" s="442" t="str">
        <f>IF($H308="尚未改造",VLOOKUP($A308,未改造信息!$A$2:$AQ$1002,COLUMN(BC307)-12,0),"0")</f>
        <v>0</v>
      </c>
      <c r="BD308" s="450">
        <f>VLOOKUP($A308,未改造信息!$A$2:$BA$1002,COLUMN(BD307)-12,0)</f>
        <v>0.0381944444444444</v>
      </c>
      <c r="BE308" s="442" t="s">
        <v>96</v>
      </c>
      <c r="BF308" s="445" t="s">
        <v>92</v>
      </c>
      <c r="BG308" s="445" t="s">
        <v>92</v>
      </c>
      <c r="BH308" s="442"/>
      <c r="BI308" s="450"/>
      <c r="BK308" s="442"/>
      <c r="BL308" s="450"/>
      <c r="BN308" s="442"/>
      <c r="BO308" s="450"/>
      <c r="BQ308" s="445" t="s">
        <v>92</v>
      </c>
      <c r="BR308" s="442"/>
      <c r="BS308" s="442"/>
      <c r="BT308" s="442"/>
      <c r="BU308" s="442"/>
      <c r="BV308" s="442"/>
    </row>
    <row r="309" spans="1:74">
      <c r="A309" s="442">
        <v>338</v>
      </c>
      <c r="B309" s="442" t="str">
        <f>IF($H309="已改造",VLOOKUP($A309+1000,改造信息!$A$2:$AQ$1002,COLUMN(B308),0),VLOOKUP($A309,未改造信息!$A$2:$AQ$1002,COLUMN(B308),0))</f>
        <v>I</v>
      </c>
      <c r="C309" s="442" t="str">
        <f>IF($H309="已改造",VLOOKUP($A309+1000,改造信息!$A$2:$AQ$1002,COLUMN(C308),0),VLOOKUP($A309,未改造信息!$A$2:$AQ$1002,COLUMN(C308),0))</f>
        <v>装甲航母</v>
      </c>
      <c r="D309" s="442">
        <f>IF($H309="已改造",VLOOKUP($A309+1000,改造信息!$A$2:$AQ$1002,COLUMN(D308),0),VLOOKUP($A309,未改造信息!$A$2:$AQ$1002,COLUMN(D308),0))</f>
        <v>5</v>
      </c>
      <c r="E309" s="442" t="str">
        <f>IF($H309="已改造",VLOOKUP($A309+1000,改造信息!$A$2:$AQ$1002,COLUMN(E308),0),VLOOKUP($A309,未改造信息!$A$2:$AQ$1002,COLUMN(E308),0))</f>
        <v>天鹰</v>
      </c>
      <c r="F309" s="442" t="str">
        <f>VLOOKUP(A309,未改造信息!$A$2:$F$1000,COLUMN(F308),0)</f>
        <v>未拥有</v>
      </c>
      <c r="H309" s="442" t="str">
        <f>IF(COUNTIF(改造信息!$A$2:$A$196,A309+1000),IF(VLOOKUP(A309+1000,改造信息!$A$2:$F$502,6,0)="已拥有","已改造","尚未改造"),"未开放改造")</f>
        <v>未开放改造</v>
      </c>
      <c r="I309" s="442" t="str">
        <f t="shared" si="4"/>
        <v>E5 可建造</v>
      </c>
      <c r="J309" s="445" t="s">
        <v>92</v>
      </c>
      <c r="K309" s="442" t="str">
        <f>IF($H309="已改造",VLOOKUP($A309+1000,改造信息!$A$2:$AQ$1002,COLUMN(K308)-4,0),VLOOKUP($A309,未改造信息!$A$2:$AQ$1002,COLUMN(K308)-4,0))</f>
        <v>主力舰</v>
      </c>
      <c r="L309" s="442" t="str">
        <f>IF($H309="已改造",VLOOKUP($A309+1000,改造信息!$A$2:$AQ$1002,COLUMN(L308)-4,0),VLOOKUP($A309,未改造信息!$A$2:$AQ$1002,COLUMN(L308)-4,0))</f>
        <v>大型舰</v>
      </c>
      <c r="M309" s="442">
        <f>IF($H309="已改造",VLOOKUP($A309+1000,改造信息!$A$2:$AQ$1002,COLUMN(M308)-4,0),VLOOKUP($A309,未改造信息!$A$2:$AQ$1002,COLUMN(M308)-4,0))</f>
        <v>2</v>
      </c>
      <c r="N309" s="442">
        <f>IF($H309="已改造",VLOOKUP($A309+1000,改造信息!$A$2:$AQ$1002,COLUMN(N308)-4,0),VLOOKUP($A309,未改造信息!$A$2:$AQ$1002,COLUMN(N308)-4,0))</f>
        <v>3</v>
      </c>
      <c r="O309" s="442">
        <f>IF($H309="已改造",VLOOKUP($A309+1000,改造信息!$A$2:$AQ$1002,COLUMN(O308)-4,0),VLOOKUP($A309,未改造信息!$A$2:$AQ$1002,COLUMN(O308)-4,0))</f>
        <v>64</v>
      </c>
      <c r="P309" s="442">
        <f>IF($H309="已改造",VLOOKUP($A309+1000,改造信息!$A$2:$AQ$1002,COLUMN(P308)-4,0),VLOOKUP($A309,未改造信息!$A$2:$AQ$1002,COLUMN(P308)-4,0))</f>
        <v>0</v>
      </c>
      <c r="Q309" s="442">
        <f>IF($H309="已改造",VLOOKUP($A309+1000,改造信息!$A$2:$AQ$1002,COLUMN(Q308)-4,0),VLOOKUP($A309,未改造信息!$A$2:$AQ$1002,COLUMN(Q308)-4,0))</f>
        <v>40</v>
      </c>
      <c r="R309" s="442">
        <f>IF($H309="已改造",VLOOKUP($A309+1000,改造信息!$A$2:$AQ$1002,COLUMN(R308)-4,0),VLOOKUP($A309,未改造信息!$A$2:$AQ$1002,COLUMN(R308)-4,0))</f>
        <v>66</v>
      </c>
      <c r="S309" s="442">
        <f>IF($H309="已改造",VLOOKUP($A309+1000,改造信息!$A$2:$AQ$1002,COLUMN(S308)-4,0),VLOOKUP($A309,未改造信息!$A$2:$AQ$1002,COLUMN(S308)-4,0))</f>
        <v>0</v>
      </c>
      <c r="T309" s="442">
        <f>IF($H309="已改造",VLOOKUP($A309+1000,改造信息!$A$2:$AQ$1002,COLUMN(T308)-4,0),VLOOKUP($A309,未改造信息!$A$2:$AQ$1002,COLUMN(T308)-4,0))</f>
        <v>75</v>
      </c>
      <c r="U309" s="442">
        <f>IF($H309="已改造",VLOOKUP($A309+1000,改造信息!$A$2:$AQ$1002,COLUMN(U308)-4,0),VLOOKUP($A309,未改造信息!$A$2:$AQ$1002,COLUMN(U308)-4,0))</f>
        <v>0</v>
      </c>
      <c r="V309" s="442">
        <f>IF($H309="已改造",VLOOKUP($A309+1000,改造信息!$A$2:$AQ$1002,COLUMN(V308)-4,0),VLOOKUP($A309,未改造信息!$A$2:$AQ$1002,COLUMN(V308)-4,0))</f>
        <v>61</v>
      </c>
      <c r="W309" s="442">
        <f>IF($H309="已改造",VLOOKUP($A309+1000,改造信息!$A$2:$AQ$1002,COLUMN(W308)-4,0),VLOOKUP($A309,未改造信息!$A$2:$AQ$1002,COLUMN(W308)-4,0))</f>
        <v>53</v>
      </c>
      <c r="X309" s="442">
        <f>IF($H309="已改造",VLOOKUP($A309+1000,改造信息!$A$2:$AQ$1002,COLUMN(X308)-4,0),VLOOKUP($A309,未改造信息!$A$2:$AQ$1002,COLUMN(X308)-4,0))</f>
        <v>85</v>
      </c>
      <c r="Y309" s="442">
        <f>IF($H309="已改造",VLOOKUP($A309+1000,改造信息!$A$2:$AQ$1002,COLUMN(Y308)-4,0),VLOOKUP($A309,未改造信息!$A$2:$AQ$1002,COLUMN(Y308)-4,0))</f>
        <v>7</v>
      </c>
      <c r="Z309" s="442">
        <f>IF($H309="已改造",VLOOKUP($A309+1000,改造信息!$A$2:$AQ$1002,COLUMN(Z308)-4,0),VLOOKUP($A309,未改造信息!$A$2:$AQ$1002,COLUMN(Z308)-4,0))</f>
        <v>30</v>
      </c>
      <c r="AA309" s="442" t="str">
        <f>IF($H309="已改造",VLOOKUP($A309+1000,改造信息!$A$2:$AQ$1002,COLUMN(AA308)-4,0),VLOOKUP($A309,未改造信息!$A$2:$AQ$1002,COLUMN(AA308)-4,0))</f>
        <v>短</v>
      </c>
      <c r="AB309" s="442" t="str">
        <f>IF($H309="已改造",VLOOKUP($A309+1000,改造信息!$A$2:$AQ$1002,COLUMN(AB308)-4,0),VLOOKUP($A309,未改造信息!$A$2:$AQ$1002,COLUMN(AB308)-4,0))</f>
        <v>[34,16,16,0]</v>
      </c>
      <c r="AC309" s="442">
        <f>IF($H309="已改造",VLOOKUP($A309+1000,改造信息!$A$2:$AQ$1002,COLUMN(AC308)-4,0),VLOOKUP($A309,未改造信息!$A$2:$AQ$1002,COLUMN(AC308)-4,0))</f>
        <v>66</v>
      </c>
      <c r="AD309" s="442">
        <f>IF($H309="已改造",VLOOKUP($A309+1000,改造信息!$A$2:$AQ$1002,COLUMN(AD308)-4,0),VLOOKUP($A309,未改造信息!$A$2:$AQ$1002,COLUMN(AD308)-4,0))</f>
        <v>4</v>
      </c>
      <c r="AE309" s="446" t="str">
        <f>IF($H309="已改造",VLOOKUP($A309+1000,改造信息!$A$2:$AQ$1002,COLUMN(AE308)-4,0),VLOOKUP($A309,未改造信息!$A$2:$AQ$1002,COLUMN(AE308)-4,0))</f>
        <v>RE.2001|G.55S</v>
      </c>
      <c r="AF309" s="445" t="s">
        <v>92</v>
      </c>
      <c r="AG309" s="445" t="s">
        <v>92</v>
      </c>
      <c r="AH309" s="442">
        <f>IF($H309="已改造",VLOOKUP($A309+1000,改造信息!$A$2:$AQ$1002,COLUMN(AH308)-6,0),VLOOKUP($A309,未改造信息!$A$2:$AQ$1002,COLUMN(AH308)-6,0))</f>
        <v>75</v>
      </c>
      <c r="AI309" s="442">
        <f>IF($H309="已改造",VLOOKUP($A309+1000,改造信息!$A$2:$AQ$1002,COLUMN(AI308)-6,0),VLOOKUP($A309,未改造信息!$A$2:$AQ$1002,COLUMN(AI308)-6,0))</f>
        <v>65</v>
      </c>
      <c r="AJ309" s="442">
        <f>IF($H309="已改造",VLOOKUP($A309+1000,改造信息!$A$2:$AQ$1002,COLUMN(AJ308)-6,0),VLOOKUP($A309,未改造信息!$A$2:$AQ$1002,COLUMN(AJ308)-6,0))</f>
        <v>3</v>
      </c>
      <c r="AK309" s="442">
        <f>IF($H309="已改造",VLOOKUP($A309+1000,改造信息!$A$2:$AQ$1002,COLUMN(AK308)-6,0),VLOOKUP($A309,未改造信息!$A$2:$AQ$1002,COLUMN(AK308)-6,0))</f>
        <v>5.2</v>
      </c>
      <c r="AL309" s="442">
        <f>IF($H309="已改造",VLOOKUP($A309+1000,改造信息!$A$2:$AQ$1002,COLUMN(AL308)-6,0),VLOOKUP($A309,未改造信息!$A$2:$AQ$1002,COLUMN(AL308)-6,0))</f>
        <v>0.95</v>
      </c>
      <c r="AM309" s="445" t="s">
        <v>92</v>
      </c>
      <c r="AN309" s="445" t="s">
        <v>92</v>
      </c>
      <c r="AO309" s="442">
        <f>IF($H309="已改造",VLOOKUP($A309+1000,改造信息!$A$2:$AQ$1002,COLUMN(AO308)-8,0),VLOOKUP($A309,未改造信息!$A$2:$AQ$1002,COLUMN(AO308)-8,0))</f>
        <v>20</v>
      </c>
      <c r="AP309" s="442">
        <f>IF($H309="已改造",VLOOKUP($A309+1000,改造信息!$A$2:$AQ$1002,COLUMN(AP308)-8,0),VLOOKUP($A309,未改造信息!$A$2:$AQ$1002,COLUMN(AP308)-8,0))</f>
        <v>20</v>
      </c>
      <c r="AQ309" s="442">
        <f>IF($H309="已改造",VLOOKUP($A309+1000,改造信息!$A$2:$AQ$1002,COLUMN(AQ308)-8,0),VLOOKUP($A309,未改造信息!$A$2:$AQ$1002,COLUMN(AQ308)-8,0))</f>
        <v>40</v>
      </c>
      <c r="AR309" s="442">
        <f>IF($H309="已改造",VLOOKUP($A309+1000,改造信息!$A$2:$AQ$1002,COLUMN(AR308)-8,0),VLOOKUP($A309,未改造信息!$A$2:$AQ$1002,COLUMN(AR308)-8,0))</f>
        <v>10</v>
      </c>
      <c r="AS309" s="442">
        <f>IF($H309="已改造",VLOOKUP($A309+1000,改造信息!$A$2:$AQ$1002,COLUMN(AS308)-8,0),VLOOKUP($A309,未改造信息!$A$2:$AQ$1002,COLUMN(AS308)-8,0))</f>
        <v>0</v>
      </c>
      <c r="AT309" s="442">
        <f>IF($H309="已改造",VLOOKUP($A309+1000,改造信息!$A$2:$AQ$1002,COLUMN(AT308)-8,0),VLOOKUP($A309,未改造信息!$A$2:$AQ$1002,COLUMN(AT308)-8,0))</f>
        <v>0</v>
      </c>
      <c r="AU309" s="442">
        <f>IF($H309="已改造",VLOOKUP($A309+1000,改造信息!$A$2:$AQ$1002,COLUMN(AU308)-8,0),VLOOKUP($A309,未改造信息!$A$2:$AQ$1002,COLUMN(AU308)-8,0))</f>
        <v>18</v>
      </c>
      <c r="AV309" s="442">
        <f>IF($H309="已改造",VLOOKUP($A309+1000,改造信息!$A$2:$AQ$1002,COLUMN(AV308)-8,0),VLOOKUP($A309,未改造信息!$A$2:$AQ$1002,COLUMN(AV308)-8,0))</f>
        <v>64</v>
      </c>
      <c r="AW309" s="445" t="s">
        <v>92</v>
      </c>
      <c r="AX309" s="445" t="s">
        <v>92</v>
      </c>
      <c r="AY309" s="442" t="str">
        <f>IF($H309="已改造",VLOOKUP($A309+1000,改造信息!$A$2:$AQ$1002,COLUMN(AY308)-10,0),VLOOKUP($A309,未改造信息!$A$2:$AQ$1002,COLUMN(AY308)-10,0))</f>
        <v>地中海护卫</v>
      </c>
      <c r="AZ309" s="442">
        <f>IF($H309="已改造",VLOOKUP($A309+1000,改造信息!$A$2:$AQ$1002,COLUMN(AZ308)-10,0),VLOOKUP($A309,未改造信息!$A$2:$AQ$1002,COLUMN(AZ308)-10,0))</f>
        <v>0</v>
      </c>
      <c r="BA309" s="445" t="s">
        <v>92</v>
      </c>
      <c r="BB309" s="445" t="s">
        <v>92</v>
      </c>
      <c r="BC309" s="442" t="str">
        <f>IF($H309="尚未改造",VLOOKUP($A309,未改造信息!$A$2:$AQ$1002,COLUMN(BC308)-12,0),"0")</f>
        <v>0</v>
      </c>
      <c r="BD309" s="450">
        <f>VLOOKUP($A309,未改造信息!$A$2:$BA$1002,COLUMN(BD308)-12,0)</f>
        <v>0.174305555555556</v>
      </c>
      <c r="BE309" s="442" t="s">
        <v>96</v>
      </c>
      <c r="BF309" s="445" t="s">
        <v>92</v>
      </c>
      <c r="BG309" s="445" t="s">
        <v>92</v>
      </c>
      <c r="BH309" s="442"/>
      <c r="BI309" s="450"/>
      <c r="BK309" s="442"/>
      <c r="BL309" s="450"/>
      <c r="BN309" s="442"/>
      <c r="BO309" s="450"/>
      <c r="BQ309" s="445" t="s">
        <v>92</v>
      </c>
      <c r="BR309" s="442"/>
      <c r="BS309" s="442"/>
      <c r="BT309" s="442"/>
      <c r="BU309" s="442"/>
      <c r="BV309" s="442"/>
    </row>
    <row r="310" spans="1:74">
      <c r="A310" s="442">
        <v>339</v>
      </c>
      <c r="B310" s="442" t="str">
        <f>IF($H310="已改造",VLOOKUP($A310+1000,改造信息!$A$2:$AQ$1002,COLUMN(B309),0),VLOOKUP($A310,未改造信息!$A$2:$AQ$1002,COLUMN(B309),0))</f>
        <v>I</v>
      </c>
      <c r="C310" s="442" t="str">
        <f>IF($H310="已改造",VLOOKUP($A310+1000,改造信息!$A$2:$AQ$1002,COLUMN(C309),0),VLOOKUP($A310,未改造信息!$A$2:$AQ$1002,COLUMN(C309),0))</f>
        <v>航空母舰</v>
      </c>
      <c r="D310" s="442">
        <f>IF($H310="已改造",VLOOKUP($A310+1000,改造信息!$A$2:$AQ$1002,COLUMN(D309),0),VLOOKUP($A310,未改造信息!$A$2:$AQ$1002,COLUMN(D309),0))</f>
        <v>5</v>
      </c>
      <c r="E310" s="442" t="str">
        <f>IF($H310="已改造",VLOOKUP($A310+1000,改造信息!$A$2:$AQ$1002,COLUMN(E309),0),VLOOKUP($A310,未改造信息!$A$2:$AQ$1002,COLUMN(E309),0))</f>
        <v>帝国</v>
      </c>
      <c r="F310" s="442" t="str">
        <f>VLOOKUP(A310,未改造信息!$A$2:$F$1000,COLUMN(F309),0)</f>
        <v>未拥有</v>
      </c>
      <c r="H310" s="442" t="str">
        <f>IF(COUNTIF(改造信息!$A$2:$A$196,A310+1000),IF(VLOOKUP(A310+1000,改造信息!$A$2:$F$502,6,0)="已拥有","已改造","尚未改造"),"未开放改造")</f>
        <v>尚未改造</v>
      </c>
      <c r="I310" s="442" t="str">
        <f t="shared" si="4"/>
        <v>E5 可建造</v>
      </c>
      <c r="J310" s="445" t="s">
        <v>92</v>
      </c>
      <c r="K310" s="442" t="str">
        <f>IF($H310="已改造",VLOOKUP($A310+1000,改造信息!$A$2:$AQ$1002,COLUMN(K309)-4,0),VLOOKUP($A310,未改造信息!$A$2:$AQ$1002,COLUMN(K309)-4,0))</f>
        <v>主力舰</v>
      </c>
      <c r="L310" s="442" t="str">
        <f>IF($H310="已改造",VLOOKUP($A310+1000,改造信息!$A$2:$AQ$1002,COLUMN(L309)-4,0),VLOOKUP($A310,未改造信息!$A$2:$AQ$1002,COLUMN(L309)-4,0))</f>
        <v>大型舰</v>
      </c>
      <c r="M310" s="442">
        <f>IF($H310="已改造",VLOOKUP($A310+1000,改造信息!$A$2:$AQ$1002,COLUMN(M309)-4,0),VLOOKUP($A310,未改造信息!$A$2:$AQ$1002,COLUMN(M309)-4,0))</f>
        <v>3</v>
      </c>
      <c r="N310" s="442">
        <f>IF($H310="已改造",VLOOKUP($A310+1000,改造信息!$A$2:$AQ$1002,COLUMN(N309)-4,0),VLOOKUP($A310,未改造信息!$A$2:$AQ$1002,COLUMN(N309)-4,0))</f>
        <v>4</v>
      </c>
      <c r="O310" s="442">
        <f>IF($H310="已改造",VLOOKUP($A310+1000,改造信息!$A$2:$AQ$1002,COLUMN(O309)-4,0),VLOOKUP($A310,未改造信息!$A$2:$AQ$1002,COLUMN(O309)-4,0))</f>
        <v>70</v>
      </c>
      <c r="P310" s="442">
        <f>IF($H310="已改造",VLOOKUP($A310+1000,改造信息!$A$2:$AQ$1002,COLUMN(P309)-4,0),VLOOKUP($A310,未改造信息!$A$2:$AQ$1002,COLUMN(P309)-4,0))</f>
        <v>2</v>
      </c>
      <c r="Q310" s="442">
        <f>IF($H310="已改造",VLOOKUP($A310+1000,改造信息!$A$2:$AQ$1002,COLUMN(Q309)-4,0),VLOOKUP($A310,未改造信息!$A$2:$AQ$1002,COLUMN(Q309)-4,0))</f>
        <v>40</v>
      </c>
      <c r="R310" s="442">
        <f>IF($H310="已改造",VLOOKUP($A310+1000,改造信息!$A$2:$AQ$1002,COLUMN(R309)-4,0),VLOOKUP($A310,未改造信息!$A$2:$AQ$1002,COLUMN(R309)-4,0))</f>
        <v>80</v>
      </c>
      <c r="S310" s="442">
        <f>IF($H310="已改造",VLOOKUP($A310+1000,改造信息!$A$2:$AQ$1002,COLUMN(S309)-4,0),VLOOKUP($A310,未改造信息!$A$2:$AQ$1002,COLUMN(S309)-4,0))</f>
        <v>0</v>
      </c>
      <c r="T310" s="442">
        <f>IF($H310="已改造",VLOOKUP($A310+1000,改造信息!$A$2:$AQ$1002,COLUMN(T309)-4,0),VLOOKUP($A310,未改造信息!$A$2:$AQ$1002,COLUMN(T309)-4,0))</f>
        <v>68</v>
      </c>
      <c r="U310" s="442">
        <f>IF($H310="已改造",VLOOKUP($A310+1000,改造信息!$A$2:$AQ$1002,COLUMN(U309)-4,0),VLOOKUP($A310,未改造信息!$A$2:$AQ$1002,COLUMN(U309)-4,0))</f>
        <v>0</v>
      </c>
      <c r="V310" s="442">
        <f>IF($H310="已改造",VLOOKUP($A310+1000,改造信息!$A$2:$AQ$1002,COLUMN(V309)-4,0),VLOOKUP($A310,未改造信息!$A$2:$AQ$1002,COLUMN(V309)-4,0))</f>
        <v>67</v>
      </c>
      <c r="W310" s="442">
        <f>IF($H310="已改造",VLOOKUP($A310+1000,改造信息!$A$2:$AQ$1002,COLUMN(W309)-4,0),VLOOKUP($A310,未改造信息!$A$2:$AQ$1002,COLUMN(W309)-4,0))</f>
        <v>50</v>
      </c>
      <c r="X310" s="442">
        <f>IF($H310="已改造",VLOOKUP($A310+1000,改造信息!$A$2:$AQ$1002,COLUMN(X309)-4,0),VLOOKUP($A310,未改造信息!$A$2:$AQ$1002,COLUMN(X309)-4,0))</f>
        <v>95</v>
      </c>
      <c r="Y310" s="442">
        <f>IF($H310="已改造",VLOOKUP($A310+1000,改造信息!$A$2:$AQ$1002,COLUMN(Y309)-4,0),VLOOKUP($A310,未改造信息!$A$2:$AQ$1002,COLUMN(Y309)-4,0))</f>
        <v>7</v>
      </c>
      <c r="Z310" s="442">
        <f>IF($H310="已改造",VLOOKUP($A310+1000,改造信息!$A$2:$AQ$1002,COLUMN(Z309)-4,0),VLOOKUP($A310,未改造信息!$A$2:$AQ$1002,COLUMN(Z309)-4,0))</f>
        <v>31</v>
      </c>
      <c r="AA310" s="442" t="str">
        <f>IF($H310="已改造",VLOOKUP($A310+1000,改造信息!$A$2:$AQ$1002,COLUMN(AA309)-4,0),VLOOKUP($A310,未改造信息!$A$2:$AQ$1002,COLUMN(AA309)-4,0))</f>
        <v>短</v>
      </c>
      <c r="AB310" s="442" t="str">
        <f>IF($H310="已改造",VLOOKUP($A310+1000,改造信息!$A$2:$AQ$1002,COLUMN(AB309)-4,0),VLOOKUP($A310,未改造信息!$A$2:$AQ$1002,COLUMN(AB309)-4,0))</f>
        <v>[33,22,20,0]</v>
      </c>
      <c r="AC310" s="442">
        <f>IF($H310="已改造",VLOOKUP($A310+1000,改造信息!$A$2:$AQ$1002,COLUMN(AC309)-4,0),VLOOKUP($A310,未改造信息!$A$2:$AQ$1002,COLUMN(AC309)-4,0))</f>
        <v>75</v>
      </c>
      <c r="AD310" s="442">
        <f>IF($H310="已改造",VLOOKUP($A310+1000,改造信息!$A$2:$AQ$1002,COLUMN(AD309)-4,0),VLOOKUP($A310,未改造信息!$A$2:$AQ$1002,COLUMN(AD309)-4,0))</f>
        <v>4</v>
      </c>
      <c r="AE310" s="446" t="str">
        <f>IF($H310="已改造",VLOOKUP($A310+1000,改造信息!$A$2:$AQ$1002,COLUMN(AE309)-4,0),VLOOKUP($A310,未改造信息!$A$2:$AQ$1002,COLUMN(AE309)-4,0))</f>
        <v>RE.2001|G.55S</v>
      </c>
      <c r="AF310" s="445" t="s">
        <v>92</v>
      </c>
      <c r="AG310" s="445" t="s">
        <v>92</v>
      </c>
      <c r="AH310" s="442">
        <f>IF($H310="已改造",VLOOKUP($A310+1000,改造信息!$A$2:$AQ$1002,COLUMN(AH309)-6,0),VLOOKUP($A310,未改造信息!$A$2:$AQ$1002,COLUMN(AH309)-6,0))</f>
        <v>60</v>
      </c>
      <c r="AI310" s="442">
        <f>IF($H310="已改造",VLOOKUP($A310+1000,改造信息!$A$2:$AQ$1002,COLUMN(AI309)-6,0),VLOOKUP($A310,未改造信息!$A$2:$AQ$1002,COLUMN(AI309)-6,0))</f>
        <v>55</v>
      </c>
      <c r="AJ310" s="442">
        <f>IF($H310="已改造",VLOOKUP($A310+1000,改造信息!$A$2:$AQ$1002,COLUMN(AJ309)-6,0),VLOOKUP($A310,未改造信息!$A$2:$AQ$1002,COLUMN(AJ309)-6,0))</f>
        <v>2.5</v>
      </c>
      <c r="AK310" s="442">
        <f>IF($H310="已改造",VLOOKUP($A310+1000,改造信息!$A$2:$AQ$1002,COLUMN(AK309)-6,0),VLOOKUP($A310,未改造信息!$A$2:$AQ$1002,COLUMN(AK309)-6,0))</f>
        <v>4.8</v>
      </c>
      <c r="AL310" s="442">
        <f>IF($H310="已改造",VLOOKUP($A310+1000,改造信息!$A$2:$AQ$1002,COLUMN(AL309)-6,0),VLOOKUP($A310,未改造信息!$A$2:$AQ$1002,COLUMN(AL309)-6,0))</f>
        <v>1</v>
      </c>
      <c r="AM310" s="445" t="s">
        <v>92</v>
      </c>
      <c r="AN310" s="445" t="s">
        <v>92</v>
      </c>
      <c r="AO310" s="442">
        <f>IF($H310="已改造",VLOOKUP($A310+1000,改造信息!$A$2:$AQ$1002,COLUMN(AO309)-8,0),VLOOKUP($A310,未改造信息!$A$2:$AQ$1002,COLUMN(AO309)-8,0))</f>
        <v>30</v>
      </c>
      <c r="AP310" s="442">
        <f>IF($H310="已改造",VLOOKUP($A310+1000,改造信息!$A$2:$AQ$1002,COLUMN(AP309)-8,0),VLOOKUP($A310,未改造信息!$A$2:$AQ$1002,COLUMN(AP309)-8,0))</f>
        <v>40</v>
      </c>
      <c r="AQ310" s="442">
        <f>IF($H310="已改造",VLOOKUP($A310+1000,改造信息!$A$2:$AQ$1002,COLUMN(AQ309)-8,0),VLOOKUP($A310,未改造信息!$A$2:$AQ$1002,COLUMN(AQ309)-8,0))</f>
        <v>60</v>
      </c>
      <c r="AR310" s="442">
        <f>IF($H310="已改造",VLOOKUP($A310+1000,改造信息!$A$2:$AQ$1002,COLUMN(AR309)-8,0),VLOOKUP($A310,未改造信息!$A$2:$AQ$1002,COLUMN(AR309)-8,0))</f>
        <v>40</v>
      </c>
      <c r="AS310" s="442">
        <f>IF($H310="已改造",VLOOKUP($A310+1000,改造信息!$A$2:$AQ$1002,COLUMN(AS309)-8,0),VLOOKUP($A310,未改造信息!$A$2:$AQ$1002,COLUMN(AS309)-8,0))</f>
        <v>0</v>
      </c>
      <c r="AT310" s="442">
        <f>IF($H310="已改造",VLOOKUP($A310+1000,改造信息!$A$2:$AQ$1002,COLUMN(AT309)-8,0),VLOOKUP($A310,未改造信息!$A$2:$AQ$1002,COLUMN(AT309)-8,0))</f>
        <v>0</v>
      </c>
      <c r="AU310" s="442">
        <f>IF($H310="已改造",VLOOKUP($A310+1000,改造信息!$A$2:$AQ$1002,COLUMN(AU309)-8,0),VLOOKUP($A310,未改造信息!$A$2:$AQ$1002,COLUMN(AU309)-8,0))</f>
        <v>30</v>
      </c>
      <c r="AV310" s="442">
        <f>IF($H310="已改造",VLOOKUP($A310+1000,改造信息!$A$2:$AQ$1002,COLUMN(AV309)-8,0),VLOOKUP($A310,未改造信息!$A$2:$AQ$1002,COLUMN(AV309)-8,0))</f>
        <v>40</v>
      </c>
      <c r="AW310" s="445" t="s">
        <v>92</v>
      </c>
      <c r="AX310" s="445" t="s">
        <v>92</v>
      </c>
      <c r="AY310" s="442" t="str">
        <f>IF($H310="已改造",VLOOKUP($A310+1000,改造信息!$A$2:$AQ$1002,COLUMN(AY309)-10,0),VLOOKUP($A310,未改造信息!$A$2:$AQ$1002,COLUMN(AY309)-10,0))</f>
        <v>航空曙光</v>
      </c>
      <c r="AZ310" s="442">
        <f>IF($H310="已改造",VLOOKUP($A310+1000,改造信息!$A$2:$AQ$1002,COLUMN(AZ309)-10,0),VLOOKUP($A310,未改造信息!$A$2:$AQ$1002,COLUMN(AZ309)-10,0))</f>
        <v>0</v>
      </c>
      <c r="BA310" s="445" t="s">
        <v>92</v>
      </c>
      <c r="BB310" s="445" t="s">
        <v>92</v>
      </c>
      <c r="BC310" s="446" t="str">
        <f>IF($H310="尚未改造",VLOOKUP($A310,未改造信息!$A$2:$AQ$1002,COLUMN(BC309)-12,0),"0")</f>
        <v>等级75|航母核心18|油500|弹500|钢1800|铝2000</v>
      </c>
      <c r="BD310" s="450">
        <f>VLOOKUP($A310,未改造信息!$A$2:$BA$1002,COLUMN(BD309)-12,0)</f>
        <v>0.177083333333333</v>
      </c>
      <c r="BE310" s="442" t="s">
        <v>96</v>
      </c>
      <c r="BF310" s="445" t="s">
        <v>92</v>
      </c>
      <c r="BG310" s="445" t="s">
        <v>92</v>
      </c>
      <c r="BH310" s="446"/>
      <c r="BI310" s="450"/>
      <c r="BK310" s="446"/>
      <c r="BL310" s="450"/>
      <c r="BN310" s="446"/>
      <c r="BO310" s="450"/>
      <c r="BQ310" s="445" t="s">
        <v>92</v>
      </c>
      <c r="BR310" s="442"/>
      <c r="BS310" s="442"/>
      <c r="BT310" s="442"/>
      <c r="BU310" s="442"/>
      <c r="BV310" s="442"/>
    </row>
    <row r="311" spans="1:74">
      <c r="A311" s="442">
        <v>340</v>
      </c>
      <c r="B311" s="442" t="str">
        <f>IF($H311="已改造",VLOOKUP($A311+1000,改造信息!$A$2:$AQ$1002,COLUMN(B310),0),VLOOKUP($A311,未改造信息!$A$2:$AQ$1002,COLUMN(B310),0))</f>
        <v>I</v>
      </c>
      <c r="C311" s="442" t="str">
        <f>IF($H311="已改造",VLOOKUP($A311+1000,改造信息!$A$2:$AQ$1002,COLUMN(C310),0),VLOOKUP($A311,未改造信息!$A$2:$AQ$1002,COLUMN(C310),0))</f>
        <v>重巡洋舰</v>
      </c>
      <c r="D311" s="442">
        <f>IF($H311="已改造",VLOOKUP($A311+1000,改造信息!$A$2:$AQ$1002,COLUMN(D310),0),VLOOKUP($A311,未改造信息!$A$2:$AQ$1002,COLUMN(D310),0))</f>
        <v>4</v>
      </c>
      <c r="E311" s="442" t="str">
        <f>IF($H311="已改造",VLOOKUP($A311+1000,改造信息!$A$2:$AQ$1002,COLUMN(E310),0),VLOOKUP($A311,未改造信息!$A$2:$AQ$1002,COLUMN(E310),0))</f>
        <v>波尔扎诺</v>
      </c>
      <c r="F311" s="442" t="str">
        <f>VLOOKUP(A311,未改造信息!$A$2:$F$1000,COLUMN(F310),0)</f>
        <v>未拥有</v>
      </c>
      <c r="H311" s="442" t="str">
        <f>IF(COUNTIF(改造信息!$A$2:$A$196,A311+1000),IF(VLOOKUP(A311+1000,改造信息!$A$2:$F$502,6,0)="已拥有","已改造","尚未改造"),"未开放改造")</f>
        <v>未开放改造</v>
      </c>
      <c r="I311" s="442" t="str">
        <f t="shared" si="4"/>
        <v>E3~E4 打捞可获取</v>
      </c>
      <c r="J311" s="445" t="s">
        <v>92</v>
      </c>
      <c r="K311" s="442" t="str">
        <f>IF($H311="已改造",VLOOKUP($A311+1000,改造信息!$A$2:$AQ$1002,COLUMN(K310)-4,0),VLOOKUP($A311,未改造信息!$A$2:$AQ$1002,COLUMN(K310)-4,0))</f>
        <v>护卫舰</v>
      </c>
      <c r="L311" s="442" t="str">
        <f>IF($H311="已改造",VLOOKUP($A311+1000,改造信息!$A$2:$AQ$1002,COLUMN(L310)-4,0),VLOOKUP($A311,未改造信息!$A$2:$AQ$1002,COLUMN(L310)-4,0))</f>
        <v>中型舰</v>
      </c>
      <c r="M311" s="442">
        <f>IF($H311="已改造",VLOOKUP($A311+1000,改造信息!$A$2:$AQ$1002,COLUMN(M310)-4,0),VLOOKUP($A311,未改造信息!$A$2:$AQ$1002,COLUMN(M310)-4,0))</f>
        <v>2</v>
      </c>
      <c r="N311" s="442">
        <f>IF($H311="已改造",VLOOKUP($A311+1000,改造信息!$A$2:$AQ$1002,COLUMN(N310)-4,0),VLOOKUP($A311,未改造信息!$A$2:$AQ$1002,COLUMN(N310)-4,0))</f>
        <v>2</v>
      </c>
      <c r="O311" s="442">
        <f>IF($H311="已改造",VLOOKUP($A311+1000,改造信息!$A$2:$AQ$1002,COLUMN(O310)-4,0),VLOOKUP($A311,未改造信息!$A$2:$AQ$1002,COLUMN(O310)-4,0))</f>
        <v>42</v>
      </c>
      <c r="P311" s="442">
        <f>IF($H311="已改造",VLOOKUP($A311+1000,改造信息!$A$2:$AQ$1002,COLUMN(P310)-4,0),VLOOKUP($A311,未改造信息!$A$2:$AQ$1002,COLUMN(P310)-4,0))</f>
        <v>2</v>
      </c>
      <c r="Q311" s="442">
        <f>IF($H311="已改造",VLOOKUP($A311+1000,改造信息!$A$2:$AQ$1002,COLUMN(Q310)-4,0),VLOOKUP($A311,未改造信息!$A$2:$AQ$1002,COLUMN(Q310)-4,0))</f>
        <v>61</v>
      </c>
      <c r="R311" s="442">
        <f>IF($H311="已改造",VLOOKUP($A311+1000,改造信息!$A$2:$AQ$1002,COLUMN(R310)-4,0),VLOOKUP($A311,未改造信息!$A$2:$AQ$1002,COLUMN(R310)-4,0))</f>
        <v>45</v>
      </c>
      <c r="S311" s="442">
        <f>IF($H311="已改造",VLOOKUP($A311+1000,改造信息!$A$2:$AQ$1002,COLUMN(S310)-4,0),VLOOKUP($A311,未改造信息!$A$2:$AQ$1002,COLUMN(S310)-4,0))</f>
        <v>45</v>
      </c>
      <c r="T311" s="442">
        <f>IF($H311="已改造",VLOOKUP($A311+1000,改造信息!$A$2:$AQ$1002,COLUMN(T310)-4,0),VLOOKUP($A311,未改造信息!$A$2:$AQ$1002,COLUMN(T310)-4,0))</f>
        <v>56</v>
      </c>
      <c r="U311" s="442">
        <f>IF($H311="已改造",VLOOKUP($A311+1000,改造信息!$A$2:$AQ$1002,COLUMN(U310)-4,0),VLOOKUP($A311,未改造信息!$A$2:$AQ$1002,COLUMN(U310)-4,0))</f>
        <v>0</v>
      </c>
      <c r="V311" s="442">
        <f>IF($H311="已改造",VLOOKUP($A311+1000,改造信息!$A$2:$AQ$1002,COLUMN(V310)-4,0),VLOOKUP($A311,未改造信息!$A$2:$AQ$1002,COLUMN(V310)-4,0))</f>
        <v>51</v>
      </c>
      <c r="W311" s="442">
        <f>IF($H311="已改造",VLOOKUP($A311+1000,改造信息!$A$2:$AQ$1002,COLUMN(W310)-4,0),VLOOKUP($A311,未改造信息!$A$2:$AQ$1002,COLUMN(W310)-4,0))</f>
        <v>78</v>
      </c>
      <c r="X311" s="442">
        <f>IF($H311="已改造",VLOOKUP($A311+1000,改造信息!$A$2:$AQ$1002,COLUMN(X310)-4,0),VLOOKUP($A311,未改造信息!$A$2:$AQ$1002,COLUMN(X310)-4,0))</f>
        <v>92</v>
      </c>
      <c r="Y311" s="442">
        <f>IF($H311="已改造",VLOOKUP($A311+1000,改造信息!$A$2:$AQ$1002,COLUMN(Y310)-4,0),VLOOKUP($A311,未改造信息!$A$2:$AQ$1002,COLUMN(Y310)-4,0))</f>
        <v>15</v>
      </c>
      <c r="Z311" s="442">
        <f>IF($H311="已改造",VLOOKUP($A311+1000,改造信息!$A$2:$AQ$1002,COLUMN(Z310)-4,0),VLOOKUP($A311,未改造信息!$A$2:$AQ$1002,COLUMN(Z310)-4,0))</f>
        <v>35</v>
      </c>
      <c r="AA311" s="442" t="str">
        <f>IF($H311="已改造",VLOOKUP($A311+1000,改造信息!$A$2:$AQ$1002,COLUMN(AA310)-4,0),VLOOKUP($A311,未改造信息!$A$2:$AQ$1002,COLUMN(AA310)-4,0))</f>
        <v>中</v>
      </c>
      <c r="AB311" s="442" t="str">
        <f>IF($H311="已改造",VLOOKUP($A311+1000,改造信息!$A$2:$AQ$1002,COLUMN(AB310)-4,0),VLOOKUP($A311,未改造信息!$A$2:$AQ$1002,COLUMN(AB310)-4,0))</f>
        <v>[2,2,2]</v>
      </c>
      <c r="AC311" s="442">
        <f>IF($H311="已改造",VLOOKUP($A311+1000,改造信息!$A$2:$AQ$1002,COLUMN(AC310)-4,0),VLOOKUP($A311,未改造信息!$A$2:$AQ$1002,COLUMN(AC310)-4,0))</f>
        <v>6</v>
      </c>
      <c r="AD311" s="442">
        <f>IF($H311="已改造",VLOOKUP($A311+1000,改造信息!$A$2:$AQ$1002,COLUMN(AD310)-4,0),VLOOKUP($A311,未改造信息!$A$2:$AQ$1002,COLUMN(AD310)-4,0))</f>
        <v>3</v>
      </c>
      <c r="AE311" s="446" t="str">
        <f>IF($H311="已改造",VLOOKUP($A311+1000,改造信息!$A$2:$AQ$1002,COLUMN(AE310)-4,0),VLOOKUP($A311,未改造信息!$A$2:$AQ$1002,COLUMN(AE310)-4,0))</f>
        <v>I国双联203毫米主炮</v>
      </c>
      <c r="AF311" s="445" t="s">
        <v>92</v>
      </c>
      <c r="AG311" s="445" t="s">
        <v>92</v>
      </c>
      <c r="AH311" s="442">
        <f>IF($H311="已改造",VLOOKUP($A311+1000,改造信息!$A$2:$AQ$1002,COLUMN(AH310)-6,0),VLOOKUP($A311,未改造信息!$A$2:$AQ$1002,COLUMN(AH310)-6,0))</f>
        <v>35</v>
      </c>
      <c r="AI311" s="442">
        <f>IF($H311="已改造",VLOOKUP($A311+1000,改造信息!$A$2:$AQ$1002,COLUMN(AI310)-6,0),VLOOKUP($A311,未改造信息!$A$2:$AQ$1002,COLUMN(AI310)-6,0))</f>
        <v>65</v>
      </c>
      <c r="AJ311" s="442">
        <f>IF($H311="已改造",VLOOKUP($A311+1000,改造信息!$A$2:$AQ$1002,COLUMN(AJ310)-6,0),VLOOKUP($A311,未改造信息!$A$2:$AQ$1002,COLUMN(AJ310)-6,0))</f>
        <v>1.28</v>
      </c>
      <c r="AK311" s="442">
        <f>IF($H311="已改造",VLOOKUP($A311+1000,改造信息!$A$2:$AQ$1002,COLUMN(AK310)-6,0),VLOOKUP($A311,未改造信息!$A$2:$AQ$1002,COLUMN(AK310)-6,0))</f>
        <v>2.5</v>
      </c>
      <c r="AL311" s="442">
        <f>IF($H311="已改造",VLOOKUP($A311+1000,改造信息!$A$2:$AQ$1002,COLUMN(AL310)-6,0),VLOOKUP($A311,未改造信息!$A$2:$AQ$1002,COLUMN(AL310)-6,0))</f>
        <v>0.65</v>
      </c>
      <c r="AM311" s="445" t="s">
        <v>92</v>
      </c>
      <c r="AN311" s="445" t="s">
        <v>92</v>
      </c>
      <c r="AO311" s="442">
        <f>IF($H311="已改造",VLOOKUP($A311+1000,改造信息!$A$2:$AQ$1002,COLUMN(AO310)-8,0),VLOOKUP($A311,未改造信息!$A$2:$AQ$1002,COLUMN(AO310)-8,0))</f>
        <v>30</v>
      </c>
      <c r="AP311" s="442">
        <f>IF($H311="已改造",VLOOKUP($A311+1000,改造信息!$A$2:$AQ$1002,COLUMN(AP310)-8,0),VLOOKUP($A311,未改造信息!$A$2:$AQ$1002,COLUMN(AP310)-8,0))</f>
        <v>40</v>
      </c>
      <c r="AQ311" s="442">
        <f>IF($H311="已改造",VLOOKUP($A311+1000,改造信息!$A$2:$AQ$1002,COLUMN(AQ310)-8,0),VLOOKUP($A311,未改造信息!$A$2:$AQ$1002,COLUMN(AQ310)-8,0))</f>
        <v>30</v>
      </c>
      <c r="AR311" s="442">
        <f>IF($H311="已改造",VLOOKUP($A311+1000,改造信息!$A$2:$AQ$1002,COLUMN(AR310)-8,0),VLOOKUP($A311,未改造信息!$A$2:$AQ$1002,COLUMN(AR310)-8,0))</f>
        <v>0</v>
      </c>
      <c r="AS311" s="442">
        <f>IF($H311="已改造",VLOOKUP($A311+1000,改造信息!$A$2:$AQ$1002,COLUMN(AS310)-8,0),VLOOKUP($A311,未改造信息!$A$2:$AQ$1002,COLUMN(AS310)-8,0))</f>
        <v>36</v>
      </c>
      <c r="AT311" s="442">
        <f>IF($H311="已改造",VLOOKUP($A311+1000,改造信息!$A$2:$AQ$1002,COLUMN(AT310)-8,0),VLOOKUP($A311,未改造信息!$A$2:$AQ$1002,COLUMN(AT310)-8,0))</f>
        <v>5</v>
      </c>
      <c r="AU311" s="442">
        <f>IF($H311="已改造",VLOOKUP($A311+1000,改造信息!$A$2:$AQ$1002,COLUMN(AU310)-8,0),VLOOKUP($A311,未改造信息!$A$2:$AQ$1002,COLUMN(AU310)-8,0))</f>
        <v>15</v>
      </c>
      <c r="AV311" s="442">
        <f>IF($H311="已改造",VLOOKUP($A311+1000,改造信息!$A$2:$AQ$1002,COLUMN(AV310)-8,0),VLOOKUP($A311,未改造信息!$A$2:$AQ$1002,COLUMN(AV310)-8,0))</f>
        <v>13</v>
      </c>
      <c r="AW311" s="445" t="s">
        <v>92</v>
      </c>
      <c r="AX311" s="445" t="s">
        <v>92</v>
      </c>
      <c r="AY311" s="442">
        <f>IF($H311="已改造",VLOOKUP($A311+1000,改造信息!$A$2:$AQ$1002,COLUMN(AY310)-10,0),VLOOKUP($A311,未改造信息!$A$2:$AQ$1002,COLUMN(AY310)-10,0))</f>
        <v>0</v>
      </c>
      <c r="AZ311" s="442">
        <f>IF($H311="已改造",VLOOKUP($A311+1000,改造信息!$A$2:$AQ$1002,COLUMN(AZ310)-10,0),VLOOKUP($A311,未改造信息!$A$2:$AQ$1002,COLUMN(AZ310)-10,0))</f>
        <v>0</v>
      </c>
      <c r="BA311" s="445" t="s">
        <v>92</v>
      </c>
      <c r="BB311" s="445" t="s">
        <v>92</v>
      </c>
      <c r="BC311" s="442" t="str">
        <f>IF($H311="尚未改造",VLOOKUP($A311,未改造信息!$A$2:$AQ$1002,COLUMN(BC310)-12,0),"0")</f>
        <v>0</v>
      </c>
      <c r="BD311" s="442">
        <f>VLOOKUP($A311,未改造信息!$A$2:$BA$1002,COLUMN(BD310)-12,0)</f>
        <v>0</v>
      </c>
      <c r="BE311" s="442" t="s">
        <v>99</v>
      </c>
      <c r="BF311" s="445" t="s">
        <v>92</v>
      </c>
      <c r="BG311" s="445" t="s">
        <v>92</v>
      </c>
      <c r="BH311" s="442"/>
      <c r="BI311" s="442"/>
      <c r="BK311" s="442"/>
      <c r="BL311" s="442"/>
      <c r="BN311" s="442"/>
      <c r="BO311" s="442"/>
      <c r="BQ311" s="445" t="s">
        <v>92</v>
      </c>
      <c r="BR311" s="442"/>
      <c r="BS311" s="442"/>
      <c r="BT311" s="442"/>
      <c r="BU311" s="442"/>
      <c r="BV311" s="442"/>
    </row>
    <row r="312" spans="1:74">
      <c r="A312" s="442">
        <v>341</v>
      </c>
      <c r="B312" s="442" t="str">
        <f>IF($H312="已改造",VLOOKUP($A312+1000,改造信息!$A$2:$AQ$1002,COLUMN(B311),0),VLOOKUP($A312,未改造信息!$A$2:$AQ$1002,COLUMN(B311),0))</f>
        <v>Pi</v>
      </c>
      <c r="C312" s="442" t="str">
        <f>IF($H312="已改造",VLOOKUP($A312+1000,改造信息!$A$2:$AQ$1002,COLUMN(C311),0),VLOOKUP($A312,未改造信息!$A$2:$AQ$1002,COLUMN(C311),0))</f>
        <v>轻巡洋舰</v>
      </c>
      <c r="D312" s="442">
        <f>IF($H312="已改造",VLOOKUP($A312+1000,改造信息!$A$2:$AQ$1002,COLUMN(D311),0),VLOOKUP($A312,未改造信息!$A$2:$AQ$1002,COLUMN(D311),0))</f>
        <v>4</v>
      </c>
      <c r="E312" s="442" t="str">
        <f>IF($H312="已改造",VLOOKUP($A312+1000,改造信息!$A$2:$AQ$1002,COLUMN(E311),0),VLOOKUP($A312,未改造信息!$A$2:$AQ$1002,COLUMN(E311),0))</f>
        <v>龙骑兵</v>
      </c>
      <c r="F312" s="442" t="str">
        <f>VLOOKUP(A312,未改造信息!$A$2:$F$1000,COLUMN(F311),0)</f>
        <v>未拥有</v>
      </c>
      <c r="H312" s="442" t="str">
        <f>IF(COUNTIF(改造信息!$A$2:$A$196,A312+1000),IF(VLOOKUP(A312+1000,改造信息!$A$2:$F$502,6,0)="已拥有","已改造","尚未改造"),"未开放改造")</f>
        <v>未开放改造</v>
      </c>
      <c r="I312" s="442" t="str">
        <f t="shared" si="4"/>
        <v>E3~E4 打捞可获取</v>
      </c>
      <c r="J312" s="445" t="s">
        <v>92</v>
      </c>
      <c r="K312" s="442" t="str">
        <f>IF($H312="已改造",VLOOKUP($A312+1000,改造信息!$A$2:$AQ$1002,COLUMN(K311)-4,0),VLOOKUP($A312,未改造信息!$A$2:$AQ$1002,COLUMN(K311)-4,0))</f>
        <v>护卫舰</v>
      </c>
      <c r="L312" s="442" t="str">
        <f>IF($H312="已改造",VLOOKUP($A312+1000,改造信息!$A$2:$AQ$1002,COLUMN(L311)-4,0),VLOOKUP($A312,未改造信息!$A$2:$AQ$1002,COLUMN(L311)-4,0))</f>
        <v>中型舰</v>
      </c>
      <c r="M312" s="442">
        <f>IF($H312="已改造",VLOOKUP($A312+1000,改造信息!$A$2:$AQ$1002,COLUMN(M311)-4,0),VLOOKUP($A312,未改造信息!$A$2:$AQ$1002,COLUMN(M311)-4,0))</f>
        <v>1</v>
      </c>
      <c r="N312" s="442">
        <f>IF($H312="已改造",VLOOKUP($A312+1000,改造信息!$A$2:$AQ$1002,COLUMN(N311)-4,0),VLOOKUP($A312,未改造信息!$A$2:$AQ$1002,COLUMN(N311)-4,0))</f>
        <v>2</v>
      </c>
      <c r="O312" s="442">
        <f>IF($H312="已改造",VLOOKUP($A312+1000,改造信息!$A$2:$AQ$1002,COLUMN(O311)-4,0),VLOOKUP($A312,未改造信息!$A$2:$AQ$1002,COLUMN(O311)-4,0))</f>
        <v>25</v>
      </c>
      <c r="P312" s="442">
        <f>IF($H312="已改造",VLOOKUP($A312+1000,改造信息!$A$2:$AQ$1002,COLUMN(P311)-4,0),VLOOKUP($A312,未改造信息!$A$2:$AQ$1002,COLUMN(P311)-4,0))</f>
        <v>-1</v>
      </c>
      <c r="Q312" s="442">
        <f>IF($H312="已改造",VLOOKUP($A312+1000,改造信息!$A$2:$AQ$1002,COLUMN(Q311)-4,0),VLOOKUP($A312,未改造信息!$A$2:$AQ$1002,COLUMN(Q311)-4,0))</f>
        <v>41</v>
      </c>
      <c r="R312" s="442">
        <f>IF($H312="已改造",VLOOKUP($A312+1000,改造信息!$A$2:$AQ$1002,COLUMN(R311)-4,0),VLOOKUP($A312,未改造信息!$A$2:$AQ$1002,COLUMN(R311)-4,0))</f>
        <v>38</v>
      </c>
      <c r="S312" s="442">
        <f>IF($H312="已改造",VLOOKUP($A312+1000,改造信息!$A$2:$AQ$1002,COLUMN(S311)-4,0),VLOOKUP($A312,未改造信息!$A$2:$AQ$1002,COLUMN(S311)-4,0))</f>
        <v>55</v>
      </c>
      <c r="T312" s="442">
        <f>IF($H312="已改造",VLOOKUP($A312+1000,改造信息!$A$2:$AQ$1002,COLUMN(T311)-4,0),VLOOKUP($A312,未改造信息!$A$2:$AQ$1002,COLUMN(T311)-4,0))</f>
        <v>65</v>
      </c>
      <c r="U312" s="442">
        <f>IF($H312="已改造",VLOOKUP($A312+1000,改造信息!$A$2:$AQ$1002,COLUMN(U311)-4,0),VLOOKUP($A312,未改造信息!$A$2:$AQ$1002,COLUMN(U311)-4,0))</f>
        <v>63</v>
      </c>
      <c r="V312" s="442">
        <f>IF($H312="已改造",VLOOKUP($A312+1000,改造信息!$A$2:$AQ$1002,COLUMN(V311)-4,0),VLOOKUP($A312,未改造信息!$A$2:$AQ$1002,COLUMN(V311)-4,0))</f>
        <v>20</v>
      </c>
      <c r="W312" s="442">
        <f>IF($H312="已改造",VLOOKUP($A312+1000,改造信息!$A$2:$AQ$1002,COLUMN(W311)-4,0),VLOOKUP($A312,未改造信息!$A$2:$AQ$1002,COLUMN(W311)-4,0))</f>
        <v>68</v>
      </c>
      <c r="X312" s="442">
        <f>IF($H312="已改造",VLOOKUP($A312+1000,改造信息!$A$2:$AQ$1002,COLUMN(X311)-4,0),VLOOKUP($A312,未改造信息!$A$2:$AQ$1002,COLUMN(X311)-4,0))</f>
        <v>92</v>
      </c>
      <c r="Y312" s="442">
        <f>IF($H312="已改造",VLOOKUP($A312+1000,改造信息!$A$2:$AQ$1002,COLUMN(Y311)-4,0),VLOOKUP($A312,未改造信息!$A$2:$AQ$1002,COLUMN(Y311)-4,0))</f>
        <v>15</v>
      </c>
      <c r="Z312" s="442">
        <f>IF($H312="已改造",VLOOKUP($A312+1000,改造信息!$A$2:$AQ$1002,COLUMN(Z311)-4,0),VLOOKUP($A312,未改造信息!$A$2:$AQ$1002,COLUMN(Z311)-4,0))</f>
        <v>29</v>
      </c>
      <c r="AA312" s="442" t="str">
        <f>IF($H312="已改造",VLOOKUP($A312+1000,改造信息!$A$2:$AQ$1002,COLUMN(AA311)-4,0),VLOOKUP($A312,未改造信息!$A$2:$AQ$1002,COLUMN(AA311)-4,0))</f>
        <v>中</v>
      </c>
      <c r="AB312" s="442">
        <f>IF($H312="已改造",VLOOKUP($A312+1000,改造信息!$A$2:$AQ$1002,COLUMN(AB311)-4,0),VLOOKUP($A312,未改造信息!$A$2:$AQ$1002,COLUMN(AB311)-4,0))</f>
        <v>0</v>
      </c>
      <c r="AC312" s="442">
        <f>IF($H312="已改造",VLOOKUP($A312+1000,改造信息!$A$2:$AQ$1002,COLUMN(AC311)-4,0),VLOOKUP($A312,未改造信息!$A$2:$AQ$1002,COLUMN(AC311)-4,0))</f>
        <v>0</v>
      </c>
      <c r="AD312" s="442">
        <f>IF($H312="已改造",VLOOKUP($A312+1000,改造信息!$A$2:$AQ$1002,COLUMN(AD311)-4,0),VLOOKUP($A312,未改造信息!$A$2:$AQ$1002,COLUMN(AD311)-4,0))</f>
        <v>3</v>
      </c>
      <c r="AE312" s="446" t="str">
        <f>IF($H312="已改造",VLOOKUP($A312+1000,改造信息!$A$2:$AQ$1002,COLUMN(AE311)-4,0),VLOOKUP($A312,未改造信息!$A$2:$AQ$1002,COLUMN(AE311)-4,0))</f>
        <v>E国单装6英寸炮</v>
      </c>
      <c r="AF312" s="445" t="s">
        <v>92</v>
      </c>
      <c r="AG312" s="445" t="s">
        <v>92</v>
      </c>
      <c r="AH312" s="442">
        <f>IF($H312="已改造",VLOOKUP($A312+1000,改造信息!$A$2:$AQ$1002,COLUMN(AH311)-6,0),VLOOKUP($A312,未改造信息!$A$2:$AQ$1002,COLUMN(AH311)-6,0))</f>
        <v>20</v>
      </c>
      <c r="AI312" s="442">
        <f>IF($H312="已改造",VLOOKUP($A312+1000,改造信息!$A$2:$AQ$1002,COLUMN(AI311)-6,0),VLOOKUP($A312,未改造信息!$A$2:$AQ$1002,COLUMN(AI311)-6,0))</f>
        <v>30</v>
      </c>
      <c r="AJ312" s="442">
        <f>IF($H312="已改造",VLOOKUP($A312+1000,改造信息!$A$2:$AQ$1002,COLUMN(AJ311)-6,0),VLOOKUP($A312,未改造信息!$A$2:$AQ$1002,COLUMN(AJ311)-6,0))</f>
        <v>0.8</v>
      </c>
      <c r="AK312" s="442">
        <f>IF($H312="已改造",VLOOKUP($A312+1000,改造信息!$A$2:$AQ$1002,COLUMN(AK311)-6,0),VLOOKUP($A312,未改造信息!$A$2:$AQ$1002,COLUMN(AK311)-6,0))</f>
        <v>1.4</v>
      </c>
      <c r="AL312" s="442">
        <f>IF($H312="已改造",VLOOKUP($A312+1000,改造信息!$A$2:$AQ$1002,COLUMN(AL311)-6,0),VLOOKUP($A312,未改造信息!$A$2:$AQ$1002,COLUMN(AL311)-6,0))</f>
        <v>0.475</v>
      </c>
      <c r="AM312" s="445" t="s">
        <v>92</v>
      </c>
      <c r="AN312" s="445" t="s">
        <v>92</v>
      </c>
      <c r="AO312" s="442">
        <f>IF($H312="已改造",VLOOKUP($A312+1000,改造信息!$A$2:$AQ$1002,COLUMN(AO311)-8,0),VLOOKUP($A312,未改造信息!$A$2:$AQ$1002,COLUMN(AO311)-8,0))</f>
        <v>10</v>
      </c>
      <c r="AP312" s="442">
        <f>IF($H312="已改造",VLOOKUP($A312+1000,改造信息!$A$2:$AQ$1002,COLUMN(AP311)-8,0),VLOOKUP($A312,未改造信息!$A$2:$AQ$1002,COLUMN(AP311)-8,0))</f>
        <v>16</v>
      </c>
      <c r="AQ312" s="442">
        <f>IF($H312="已改造",VLOOKUP($A312+1000,改造信息!$A$2:$AQ$1002,COLUMN(AQ311)-8,0),VLOOKUP($A312,未改造信息!$A$2:$AQ$1002,COLUMN(AQ311)-8,0))</f>
        <v>10</v>
      </c>
      <c r="AR312" s="442">
        <f>IF($H312="已改造",VLOOKUP($A312+1000,改造信息!$A$2:$AQ$1002,COLUMN(AR311)-8,0),VLOOKUP($A312,未改造信息!$A$2:$AQ$1002,COLUMN(AR311)-8,0))</f>
        <v>0</v>
      </c>
      <c r="AS312" s="442">
        <f>IF($H312="已改造",VLOOKUP($A312+1000,改造信息!$A$2:$AQ$1002,COLUMN(AS311)-8,0),VLOOKUP($A312,未改造信息!$A$2:$AQ$1002,COLUMN(AS311)-8,0))</f>
        <v>8</v>
      </c>
      <c r="AT312" s="442">
        <f>IF($H312="已改造",VLOOKUP($A312+1000,改造信息!$A$2:$AQ$1002,COLUMN(AT311)-8,0),VLOOKUP($A312,未改造信息!$A$2:$AQ$1002,COLUMN(AT311)-8,0))</f>
        <v>20</v>
      </c>
      <c r="AU312" s="442">
        <f>IF($H312="已改造",VLOOKUP($A312+1000,改造信息!$A$2:$AQ$1002,COLUMN(AU311)-8,0),VLOOKUP($A312,未改造信息!$A$2:$AQ$1002,COLUMN(AU311)-8,0))</f>
        <v>9</v>
      </c>
      <c r="AV312" s="442">
        <f>IF($H312="已改造",VLOOKUP($A312+1000,改造信息!$A$2:$AQ$1002,COLUMN(AV311)-8,0),VLOOKUP($A312,未改造信息!$A$2:$AQ$1002,COLUMN(AV311)-8,0))</f>
        <v>18</v>
      </c>
      <c r="AW312" s="445" t="s">
        <v>92</v>
      </c>
      <c r="AX312" s="445" t="s">
        <v>92</v>
      </c>
      <c r="AY312" s="442">
        <f>IF($H312="已改造",VLOOKUP($A312+1000,改造信息!$A$2:$AQ$1002,COLUMN(AY311)-10,0),VLOOKUP($A312,未改造信息!$A$2:$AQ$1002,COLUMN(AY311)-10,0))</f>
        <v>0</v>
      </c>
      <c r="AZ312" s="442">
        <f>IF($H312="已改造",VLOOKUP($A312+1000,改造信息!$A$2:$AQ$1002,COLUMN(AZ311)-10,0),VLOOKUP($A312,未改造信息!$A$2:$AQ$1002,COLUMN(AZ311)-10,0))</f>
        <v>0</v>
      </c>
      <c r="BA312" s="445" t="s">
        <v>92</v>
      </c>
      <c r="BB312" s="445" t="s">
        <v>92</v>
      </c>
      <c r="BC312" s="442" t="str">
        <f>IF($H312="尚未改造",VLOOKUP($A312,未改造信息!$A$2:$AQ$1002,COLUMN(BC311)-12,0),"0")</f>
        <v>0</v>
      </c>
      <c r="BD312" s="442">
        <f>VLOOKUP($A312,未改造信息!$A$2:$BA$1002,COLUMN(BD311)-12,0)</f>
        <v>0</v>
      </c>
      <c r="BE312" s="442" t="s">
        <v>99</v>
      </c>
      <c r="BF312" s="445" t="s">
        <v>92</v>
      </c>
      <c r="BG312" s="445" t="s">
        <v>92</v>
      </c>
      <c r="BH312" s="442"/>
      <c r="BI312" s="442"/>
      <c r="BK312" s="442"/>
      <c r="BL312" s="442"/>
      <c r="BN312" s="442"/>
      <c r="BO312" s="442"/>
      <c r="BQ312" s="445" t="s">
        <v>92</v>
      </c>
      <c r="BR312" s="442"/>
      <c r="BS312" s="442"/>
      <c r="BT312" s="442"/>
      <c r="BU312" s="442"/>
      <c r="BV312" s="442"/>
    </row>
    <row r="313" spans="1:74">
      <c r="A313" s="442">
        <v>342</v>
      </c>
      <c r="B313" s="442" t="str">
        <f>IF($H313="已改造",VLOOKUP($A313+1000,改造信息!$A$2:$AQ$1002,COLUMN(B312),0),VLOOKUP($A313,未改造信息!$A$2:$AQ$1002,COLUMN(B312),0))</f>
        <v>U</v>
      </c>
      <c r="C313" s="442" t="str">
        <f>IF($H313="已改造",VLOOKUP($A313+1000,改造信息!$A$2:$AQ$1002,COLUMN(C312),0),VLOOKUP($A313,未改造信息!$A$2:$AQ$1002,COLUMN(C312),0))</f>
        <v>驱逐舰</v>
      </c>
      <c r="D313" s="442">
        <f>IF($H313="已改造",VLOOKUP($A313+1000,改造信息!$A$2:$AQ$1002,COLUMN(D312),0),VLOOKUP($A313,未改造信息!$A$2:$AQ$1002,COLUMN(D312),0))</f>
        <v>4</v>
      </c>
      <c r="E313" s="442" t="str">
        <f>IF($H313="已改造",VLOOKUP($A313+1000,改造信息!$A$2:$AQ$1002,COLUMN(E312),0),VLOOKUP($A313,未改造信息!$A$2:$AQ$1002,COLUMN(E312),0))</f>
        <v>江原</v>
      </c>
      <c r="F313" s="442" t="str">
        <f>VLOOKUP(A313,未改造信息!$A$2:$F$1000,COLUMN(F312),0)</f>
        <v>未拥有</v>
      </c>
      <c r="H313" s="442" t="str">
        <f>IF(COUNTIF(改造信息!$A$2:$A$196,A313+1000),IF(VLOOKUP(A313+1000,改造信息!$A$2:$F$502,6,0)="已拥有","已改造","尚未改造"),"未开放改造")</f>
        <v>尚未改造</v>
      </c>
      <c r="I313" s="442" t="str">
        <f t="shared" si="4"/>
        <v>可建造</v>
      </c>
      <c r="J313" s="445" t="s">
        <v>92</v>
      </c>
      <c r="K313" s="442" t="str">
        <f>IF($H313="已改造",VLOOKUP($A313+1000,改造信息!$A$2:$AQ$1002,COLUMN(K312)-4,0),VLOOKUP($A313,未改造信息!$A$2:$AQ$1002,COLUMN(K312)-4,0))</f>
        <v>护卫舰</v>
      </c>
      <c r="L313" s="442" t="str">
        <f>IF($H313="已改造",VLOOKUP($A313+1000,改造信息!$A$2:$AQ$1002,COLUMN(L312)-4,0),VLOOKUP($A313,未改造信息!$A$2:$AQ$1002,COLUMN(L312)-4,0))</f>
        <v>小型舰</v>
      </c>
      <c r="M313" s="442">
        <f>IF($H313="已改造",VLOOKUP($A313+1000,改造信息!$A$2:$AQ$1002,COLUMN(M312)-4,0),VLOOKUP($A313,未改造信息!$A$2:$AQ$1002,COLUMN(M312)-4,0))</f>
        <v>1</v>
      </c>
      <c r="N313" s="442">
        <f>IF($H313="已改造",VLOOKUP($A313+1000,改造信息!$A$2:$AQ$1002,COLUMN(N312)-4,0),VLOOKUP($A313,未改造信息!$A$2:$AQ$1002,COLUMN(N312)-4,0))</f>
        <v>2</v>
      </c>
      <c r="O313" s="442">
        <f>IF($H313="已改造",VLOOKUP($A313+1000,改造信息!$A$2:$AQ$1002,COLUMN(O312)-4,0),VLOOKUP($A313,未改造信息!$A$2:$AQ$1002,COLUMN(O312)-4,0))</f>
        <v>20</v>
      </c>
      <c r="P313" s="442">
        <f>IF($H313="已改造",VLOOKUP($A313+1000,改造信息!$A$2:$AQ$1002,COLUMN(P312)-4,0),VLOOKUP($A313,未改造信息!$A$2:$AQ$1002,COLUMN(P312)-4,0))</f>
        <v>0</v>
      </c>
      <c r="Q313" s="442">
        <f>IF($H313="已改造",VLOOKUP($A313+1000,改造信息!$A$2:$AQ$1002,COLUMN(Q312)-4,0),VLOOKUP($A313,未改造信息!$A$2:$AQ$1002,COLUMN(Q312)-4,0))</f>
        <v>30</v>
      </c>
      <c r="R313" s="442">
        <f>IF($H313="已改造",VLOOKUP($A313+1000,改造信息!$A$2:$AQ$1002,COLUMN(R312)-4,0),VLOOKUP($A313,未改造信息!$A$2:$AQ$1002,COLUMN(R312)-4,0))</f>
        <v>23</v>
      </c>
      <c r="S313" s="442">
        <f>IF($H313="已改造",VLOOKUP($A313+1000,改造信息!$A$2:$AQ$1002,COLUMN(S312)-4,0),VLOOKUP($A313,未改造信息!$A$2:$AQ$1002,COLUMN(S312)-4,0))</f>
        <v>65</v>
      </c>
      <c r="T313" s="442">
        <f>IF($H313="已改造",VLOOKUP($A313+1000,改造信息!$A$2:$AQ$1002,COLUMN(T312)-4,0),VLOOKUP($A313,未改造信息!$A$2:$AQ$1002,COLUMN(T312)-4,0))</f>
        <v>73</v>
      </c>
      <c r="U313" s="442">
        <f>IF($H313="已改造",VLOOKUP($A313+1000,改造信息!$A$2:$AQ$1002,COLUMN(U312)-4,0),VLOOKUP($A313,未改造信息!$A$2:$AQ$1002,COLUMN(U312)-4,0))</f>
        <v>115</v>
      </c>
      <c r="V313" s="442">
        <f>IF($H313="已改造",VLOOKUP($A313+1000,改造信息!$A$2:$AQ$1002,COLUMN(V312)-4,0),VLOOKUP($A313,未改造信息!$A$2:$AQ$1002,COLUMN(V312)-4,0))</f>
        <v>43</v>
      </c>
      <c r="W313" s="442">
        <f>IF($H313="已改造",VLOOKUP($A313+1000,改造信息!$A$2:$AQ$1002,COLUMN(W312)-4,0),VLOOKUP($A313,未改造信息!$A$2:$AQ$1002,COLUMN(W312)-4,0))</f>
        <v>76</v>
      </c>
      <c r="X313" s="442">
        <f>IF($H313="已改造",VLOOKUP($A313+1000,改造信息!$A$2:$AQ$1002,COLUMN(X312)-4,0),VLOOKUP($A313,未改造信息!$A$2:$AQ$1002,COLUMN(X312)-4,0))</f>
        <v>87</v>
      </c>
      <c r="Y313" s="442">
        <f>IF($H313="已改造",VLOOKUP($A313+1000,改造信息!$A$2:$AQ$1002,COLUMN(Y312)-4,0),VLOOKUP($A313,未改造信息!$A$2:$AQ$1002,COLUMN(Y312)-4,0))</f>
        <v>22</v>
      </c>
      <c r="Z313" s="442">
        <f>IF($H313="已改造",VLOOKUP($A313+1000,改造信息!$A$2:$AQ$1002,COLUMN(Z312)-4,0),VLOOKUP($A313,未改造信息!$A$2:$AQ$1002,COLUMN(Z312)-4,0))</f>
        <v>35</v>
      </c>
      <c r="AA313" s="442" t="str">
        <f>IF($H313="已改造",VLOOKUP($A313+1000,改造信息!$A$2:$AQ$1002,COLUMN(AA312)-4,0),VLOOKUP($A313,未改造信息!$A$2:$AQ$1002,COLUMN(AA312)-4,0))</f>
        <v>短</v>
      </c>
      <c r="AB313" s="442">
        <f>IF($H313="已改造",VLOOKUP($A313+1000,改造信息!$A$2:$AQ$1002,COLUMN(AB312)-4,0),VLOOKUP($A313,未改造信息!$A$2:$AQ$1002,COLUMN(AB312)-4,0))</f>
        <v>0</v>
      </c>
      <c r="AC313" s="442">
        <f>IF($H313="已改造",VLOOKUP($A313+1000,改造信息!$A$2:$AQ$1002,COLUMN(AC312)-4,0),VLOOKUP($A313,未改造信息!$A$2:$AQ$1002,COLUMN(AC312)-4,0))</f>
        <v>0</v>
      </c>
      <c r="AD313" s="442">
        <f>IF($H313="已改造",VLOOKUP($A313+1000,改造信息!$A$2:$AQ$1002,COLUMN(AD312)-4,0),VLOOKUP($A313,未改造信息!$A$2:$AQ$1002,COLUMN(AD312)-4,0))</f>
        <v>2</v>
      </c>
      <c r="AE313" s="446" t="str">
        <f>IF($H313="已改造",VLOOKUP($A313+1000,改造信息!$A$2:$AQ$1002,COLUMN(AE312)-4,0),VLOOKUP($A313,未改造信息!$A$2:$AQ$1002,COLUMN(AE312)-4,0))</f>
        <v>U国双联5英寸平高两用炮</v>
      </c>
      <c r="AF313" s="445" t="s">
        <v>92</v>
      </c>
      <c r="AG313" s="445" t="s">
        <v>92</v>
      </c>
      <c r="AH313" s="442">
        <f>IF($H313="已改造",VLOOKUP($A313+1000,改造信息!$A$2:$AQ$1002,COLUMN(AH312)-6,0),VLOOKUP($A313,未改造信息!$A$2:$AQ$1002,COLUMN(AH312)-6,0))</f>
        <v>15</v>
      </c>
      <c r="AI313" s="442">
        <f>IF($H313="已改造",VLOOKUP($A313+1000,改造信息!$A$2:$AQ$1002,COLUMN(AI312)-6,0),VLOOKUP($A313,未改造信息!$A$2:$AQ$1002,COLUMN(AI312)-6,0))</f>
        <v>25</v>
      </c>
      <c r="AJ313" s="442">
        <f>IF($H313="已改造",VLOOKUP($A313+1000,改造信息!$A$2:$AQ$1002,COLUMN(AJ312)-6,0),VLOOKUP($A313,未改造信息!$A$2:$AQ$1002,COLUMN(AJ312)-6,0))</f>
        <v>0.48</v>
      </c>
      <c r="AK313" s="442">
        <f>IF($H313="已改造",VLOOKUP($A313+1000,改造信息!$A$2:$AQ$1002,COLUMN(AK312)-6,0),VLOOKUP($A313,未改造信息!$A$2:$AQ$1002,COLUMN(AK312)-6,0))</f>
        <v>0.8</v>
      </c>
      <c r="AL313" s="442">
        <f>IF($H313="已改造",VLOOKUP($A313+1000,改造信息!$A$2:$AQ$1002,COLUMN(AL312)-6,0),VLOOKUP($A313,未改造信息!$A$2:$AQ$1002,COLUMN(AL312)-6,0))</f>
        <v>0.45</v>
      </c>
      <c r="AM313" s="445" t="s">
        <v>92</v>
      </c>
      <c r="AN313" s="445" t="s">
        <v>92</v>
      </c>
      <c r="AO313" s="442">
        <f>IF($H313="已改造",VLOOKUP($A313+1000,改造信息!$A$2:$AQ$1002,COLUMN(AO312)-8,0),VLOOKUP($A313,未改造信息!$A$2:$AQ$1002,COLUMN(AO312)-8,0))</f>
        <v>4</v>
      </c>
      <c r="AP313" s="442">
        <f>IF($H313="已改造",VLOOKUP($A313+1000,改造信息!$A$2:$AQ$1002,COLUMN(AP312)-8,0),VLOOKUP($A313,未改造信息!$A$2:$AQ$1002,COLUMN(AP312)-8,0))</f>
        <v>8</v>
      </c>
      <c r="AQ313" s="442">
        <f>IF($H313="已改造",VLOOKUP($A313+1000,改造信息!$A$2:$AQ$1002,COLUMN(AQ312)-8,0),VLOOKUP($A313,未改造信息!$A$2:$AQ$1002,COLUMN(AQ312)-8,0))</f>
        <v>6</v>
      </c>
      <c r="AR313" s="442">
        <f>IF($H313="已改造",VLOOKUP($A313+1000,改造信息!$A$2:$AQ$1002,COLUMN(AR312)-8,0),VLOOKUP($A313,未改造信息!$A$2:$AQ$1002,COLUMN(AR312)-8,0))</f>
        <v>0</v>
      </c>
      <c r="AS313" s="442">
        <f>IF($H313="已改造",VLOOKUP($A313+1000,改造信息!$A$2:$AQ$1002,COLUMN(AS312)-8,0),VLOOKUP($A313,未改造信息!$A$2:$AQ$1002,COLUMN(AS312)-8,0))</f>
        <v>0</v>
      </c>
      <c r="AT313" s="442">
        <f>IF($H313="已改造",VLOOKUP($A313+1000,改造信息!$A$2:$AQ$1002,COLUMN(AT312)-8,0),VLOOKUP($A313,未改造信息!$A$2:$AQ$1002,COLUMN(AT312)-8,0))</f>
        <v>15</v>
      </c>
      <c r="AU313" s="442">
        <f>IF($H313="已改造",VLOOKUP($A313+1000,改造信息!$A$2:$AQ$1002,COLUMN(AU312)-8,0),VLOOKUP($A313,未改造信息!$A$2:$AQ$1002,COLUMN(AU312)-8,0))</f>
        <v>8</v>
      </c>
      <c r="AV313" s="442">
        <f>IF($H313="已改造",VLOOKUP($A313+1000,改造信息!$A$2:$AQ$1002,COLUMN(AV312)-8,0),VLOOKUP($A313,未改造信息!$A$2:$AQ$1002,COLUMN(AV312)-8,0))</f>
        <v>13</v>
      </c>
      <c r="AW313" s="445" t="s">
        <v>92</v>
      </c>
      <c r="AX313" s="445" t="s">
        <v>92</v>
      </c>
      <c r="AY313" s="442">
        <f>IF($H313="已改造",VLOOKUP($A313+1000,改造信息!$A$2:$AQ$1002,COLUMN(AY312)-10,0),VLOOKUP($A313,未改造信息!$A$2:$AQ$1002,COLUMN(AY312)-10,0))</f>
        <v>0</v>
      </c>
      <c r="AZ313" s="442">
        <f>IF($H313="已改造",VLOOKUP($A313+1000,改造信息!$A$2:$AQ$1002,COLUMN(AZ312)-10,0),VLOOKUP($A313,未改造信息!$A$2:$AQ$1002,COLUMN(AZ312)-10,0))</f>
        <v>0</v>
      </c>
      <c r="BA313" s="445" t="s">
        <v>92</v>
      </c>
      <c r="BB313" s="445" t="s">
        <v>92</v>
      </c>
      <c r="BC313" s="446" t="str">
        <f>IF($H313="尚未改造",VLOOKUP($A313,未改造信息!$A$2:$AQ$1002,COLUMN(BC312)-12,0),"0")</f>
        <v>等级55|驱逐核心15|油500|弹500|钢1000|铝300</v>
      </c>
      <c r="BD313" s="450">
        <f>VLOOKUP($A313,未改造信息!$A$2:$BA$1002,COLUMN(BD312)-12,0)</f>
        <v>0.0243055555555556</v>
      </c>
      <c r="BE313" s="442" t="s">
        <v>103</v>
      </c>
      <c r="BF313" s="445" t="s">
        <v>92</v>
      </c>
      <c r="BG313" s="445" t="s">
        <v>92</v>
      </c>
      <c r="BH313" s="446"/>
      <c r="BI313" s="450"/>
      <c r="BK313" s="446"/>
      <c r="BL313" s="450"/>
      <c r="BN313" s="446"/>
      <c r="BO313" s="450"/>
      <c r="BQ313" s="445" t="s">
        <v>92</v>
      </c>
      <c r="BR313" s="442"/>
      <c r="BS313" s="442"/>
      <c r="BT313" s="442"/>
      <c r="BU313" s="442"/>
      <c r="BV313" s="442"/>
    </row>
    <row r="314" spans="1:74">
      <c r="A314" s="442">
        <v>343</v>
      </c>
      <c r="B314" s="442" t="str">
        <f>IF($H314="已改造",VLOOKUP($A314+1000,改造信息!$A$2:$AQ$1002,COLUMN(B313),0),VLOOKUP($A314,未改造信息!$A$2:$AQ$1002,COLUMN(B313),0))</f>
        <v>其他</v>
      </c>
      <c r="C314" s="442" t="str">
        <f>IF($H314="已改造",VLOOKUP($A314+1000,改造信息!$A$2:$AQ$1002,COLUMN(C313),0),VLOOKUP($A314,未改造信息!$A$2:$AQ$1002,COLUMN(C313),0))</f>
        <v>导弹驱逐舰</v>
      </c>
      <c r="D314" s="442">
        <f>IF($H314="已改造",VLOOKUP($A314+1000,改造信息!$A$2:$AQ$1002,COLUMN(D313),0),VLOOKUP($A314,未改造信息!$A$2:$AQ$1002,COLUMN(D313),0))</f>
        <v>5</v>
      </c>
      <c r="E314" s="442" t="str">
        <f>IF($H314="已改造",VLOOKUP($A314+1000,改造信息!$A$2:$AQ$1002,COLUMN(E313),0),VLOOKUP($A314,未改造信息!$A$2:$AQ$1002,COLUMN(E313),0))</f>
        <v>蔚山</v>
      </c>
      <c r="F314" s="442" t="str">
        <f>VLOOKUP(A314,未改造信息!$A$2:$F$1000,COLUMN(F313),0)</f>
        <v>未拥有</v>
      </c>
      <c r="H314" s="442" t="str">
        <f>IF(COUNTIF(改造信息!$A$2:$A$196,A314+1000),IF(VLOOKUP(A314+1000,改造信息!$A$2:$F$502,6,0)="已拥有","已改造","尚未改造"),"未开放改造")</f>
        <v>尚未改造</v>
      </c>
      <c r="I314" s="442" t="str">
        <f t="shared" si="4"/>
        <v>E3~E4 可建造</v>
      </c>
      <c r="J314" s="445" t="s">
        <v>92</v>
      </c>
      <c r="K314" s="442" t="str">
        <f>IF($H314="已改造",VLOOKUP($A314+1000,改造信息!$A$2:$AQ$1002,COLUMN(K313)-4,0),VLOOKUP($A314,未改造信息!$A$2:$AQ$1002,COLUMN(K313)-4,0))</f>
        <v>主力舰</v>
      </c>
      <c r="L314" s="442" t="str">
        <f>IF($H314="已改造",VLOOKUP($A314+1000,改造信息!$A$2:$AQ$1002,COLUMN(L313)-4,0),VLOOKUP($A314,未改造信息!$A$2:$AQ$1002,COLUMN(L313)-4,0))</f>
        <v>小型舰</v>
      </c>
      <c r="M314" s="442">
        <f>IF($H314="已改造",VLOOKUP($A314+1000,改造信息!$A$2:$AQ$1002,COLUMN(M313)-4,0),VLOOKUP($A314,未改造信息!$A$2:$AQ$1002,COLUMN(M313)-4,0))</f>
        <v>2</v>
      </c>
      <c r="N314" s="442">
        <f>IF($H314="已改造",VLOOKUP($A314+1000,改造信息!$A$2:$AQ$1002,COLUMN(N313)-4,0),VLOOKUP($A314,未改造信息!$A$2:$AQ$1002,COLUMN(N313)-4,0))</f>
        <v>4</v>
      </c>
      <c r="O314" s="442">
        <f>IF($H314="已改造",VLOOKUP($A314+1000,改造信息!$A$2:$AQ$1002,COLUMN(O313)-4,0),VLOOKUP($A314,未改造信息!$A$2:$AQ$1002,COLUMN(O313)-4,0))</f>
        <v>16</v>
      </c>
      <c r="P314" s="442">
        <f>IF($H314="已改造",VLOOKUP($A314+1000,改造信息!$A$2:$AQ$1002,COLUMN(P313)-4,0),VLOOKUP($A314,未改造信息!$A$2:$AQ$1002,COLUMN(P313)-4,0))</f>
        <v>0</v>
      </c>
      <c r="Q314" s="442">
        <f>IF($H314="已改造",VLOOKUP($A314+1000,改造信息!$A$2:$AQ$1002,COLUMN(Q313)-4,0),VLOOKUP($A314,未改造信息!$A$2:$AQ$1002,COLUMN(Q313)-4,0))</f>
        <v>27</v>
      </c>
      <c r="R314" s="442">
        <f>IF($H314="已改造",VLOOKUP($A314+1000,改造信息!$A$2:$AQ$1002,COLUMN(R313)-4,0),VLOOKUP($A314,未改造信息!$A$2:$AQ$1002,COLUMN(R313)-4,0))</f>
        <v>20</v>
      </c>
      <c r="S314" s="442">
        <f>IF($H314="已改造",VLOOKUP($A314+1000,改造信息!$A$2:$AQ$1002,COLUMN(S313)-4,0),VLOOKUP($A314,未改造信息!$A$2:$AQ$1002,COLUMN(S313)-4,0))</f>
        <v>1</v>
      </c>
      <c r="T314" s="442">
        <f>IF($H314="已改造",VLOOKUP($A314+1000,改造信息!$A$2:$AQ$1002,COLUMN(T313)-4,0),VLOOKUP($A314,未改造信息!$A$2:$AQ$1002,COLUMN(T313)-4,0))</f>
        <v>85</v>
      </c>
      <c r="U314" s="442">
        <f>IF($H314="已改造",VLOOKUP($A314+1000,改造信息!$A$2:$AQ$1002,COLUMN(U313)-4,0),VLOOKUP($A314,未改造信息!$A$2:$AQ$1002,COLUMN(U313)-4,0))</f>
        <v>0</v>
      </c>
      <c r="V314" s="442">
        <f>IF($H314="已改造",VLOOKUP($A314+1000,改造信息!$A$2:$AQ$1002,COLUMN(V313)-4,0),VLOOKUP($A314,未改造信息!$A$2:$AQ$1002,COLUMN(V313)-4,0))</f>
        <v>46</v>
      </c>
      <c r="W314" s="442">
        <f>IF($H314="已改造",VLOOKUP($A314+1000,改造信息!$A$2:$AQ$1002,COLUMN(W313)-4,0),VLOOKUP($A314,未改造信息!$A$2:$AQ$1002,COLUMN(W313)-4,0))</f>
        <v>84</v>
      </c>
      <c r="X314" s="442">
        <f>IF($H314="已改造",VLOOKUP($A314+1000,改造信息!$A$2:$AQ$1002,COLUMN(X313)-4,0),VLOOKUP($A314,未改造信息!$A$2:$AQ$1002,COLUMN(X313)-4,0))</f>
        <v>87</v>
      </c>
      <c r="Y314" s="442">
        <f>IF($H314="已改造",VLOOKUP($A314+1000,改造信息!$A$2:$AQ$1002,COLUMN(Y313)-4,0),VLOOKUP($A314,未改造信息!$A$2:$AQ$1002,COLUMN(Y313)-4,0))</f>
        <v>15</v>
      </c>
      <c r="Z314" s="442">
        <f>IF($H314="已改造",VLOOKUP($A314+1000,改造信息!$A$2:$AQ$1002,COLUMN(Z313)-4,0),VLOOKUP($A314,未改造信息!$A$2:$AQ$1002,COLUMN(Z313)-4,0))</f>
        <v>34</v>
      </c>
      <c r="AA314" s="442" t="str">
        <f>IF($H314="已改造",VLOOKUP($A314+1000,改造信息!$A$2:$AQ$1002,COLUMN(AA313)-4,0),VLOOKUP($A314,未改造信息!$A$2:$AQ$1002,COLUMN(AA313)-4,0))</f>
        <v>短</v>
      </c>
      <c r="AB314" s="442">
        <f>IF($H314="已改造",VLOOKUP($A314+1000,改造信息!$A$2:$AQ$1002,COLUMN(AB313)-4,0),VLOOKUP($A314,未改造信息!$A$2:$AQ$1002,COLUMN(AB313)-4,0))</f>
        <v>0</v>
      </c>
      <c r="AC314" s="442">
        <f>IF($H314="已改造",VLOOKUP($A314+1000,改造信息!$A$2:$AQ$1002,COLUMN(AC313)-4,0),VLOOKUP($A314,未改造信息!$A$2:$AQ$1002,COLUMN(AC313)-4,0))</f>
        <v>0</v>
      </c>
      <c r="AD314" s="442">
        <f>IF($H314="已改造",VLOOKUP($A314+1000,改造信息!$A$2:$AQ$1002,COLUMN(AD313)-4,0),VLOOKUP($A314,未改造信息!$A$2:$AQ$1002,COLUMN(AD313)-4,0))</f>
        <v>3</v>
      </c>
      <c r="AE314" s="446" t="str">
        <f>IF($H314="已改造",VLOOKUP($A314+1000,改造信息!$A$2:$AQ$1002,COLUMN(AE313)-4,0),VLOOKUP($A314,未改造信息!$A$2:$AQ$1002,COLUMN(AE313)-4,0))</f>
        <v>MK.141导弹发射架|RGM-84鱼叉反舰导弹</v>
      </c>
      <c r="AF314" s="445" t="s">
        <v>92</v>
      </c>
      <c r="AG314" s="445" t="s">
        <v>92</v>
      </c>
      <c r="AH314" s="442">
        <f>IF($H314="已改造",VLOOKUP($A314+1000,改造信息!$A$2:$AQ$1002,COLUMN(AH313)-6,0),VLOOKUP($A314,未改造信息!$A$2:$AQ$1002,COLUMN(AH313)-6,0))</f>
        <v>30</v>
      </c>
      <c r="AI314" s="442">
        <f>IF($H314="已改造",VLOOKUP($A314+1000,改造信息!$A$2:$AQ$1002,COLUMN(AI313)-6,0),VLOOKUP($A314,未改造信息!$A$2:$AQ$1002,COLUMN(AI313)-6,0))</f>
        <v>65</v>
      </c>
      <c r="AJ314" s="442">
        <f>IF($H314="已改造",VLOOKUP($A314+1000,改造信息!$A$2:$AQ$1002,COLUMN(AJ313)-6,0),VLOOKUP($A314,未改造信息!$A$2:$AQ$1002,COLUMN(AJ313)-6,0))</f>
        <v>0.48</v>
      </c>
      <c r="AK314" s="442">
        <f>IF($H314="已改造",VLOOKUP($A314+1000,改造信息!$A$2:$AQ$1002,COLUMN(AK313)-6,0),VLOOKUP($A314,未改造信息!$A$2:$AQ$1002,COLUMN(AK313)-6,0))</f>
        <v>0.7</v>
      </c>
      <c r="AL314" s="442">
        <f>IF($H314="已改造",VLOOKUP($A314+1000,改造信息!$A$2:$AQ$1002,COLUMN(AL313)-6,0),VLOOKUP($A314,未改造信息!$A$2:$AQ$1002,COLUMN(AL313)-6,0))</f>
        <v>0.5</v>
      </c>
      <c r="AM314" s="445" t="s">
        <v>92</v>
      </c>
      <c r="AN314" s="445" t="s">
        <v>92</v>
      </c>
      <c r="AO314" s="442">
        <f>IF($H314="已改造",VLOOKUP($A314+1000,改造信息!$A$2:$AQ$1002,COLUMN(AO313)-8,0),VLOOKUP($A314,未改造信息!$A$2:$AQ$1002,COLUMN(AO313)-8,0))</f>
        <v>8</v>
      </c>
      <c r="AP314" s="442">
        <f>IF($H314="已改造",VLOOKUP($A314+1000,改造信息!$A$2:$AQ$1002,COLUMN(AP313)-8,0),VLOOKUP($A314,未改造信息!$A$2:$AQ$1002,COLUMN(AP313)-8,0))</f>
        <v>12</v>
      </c>
      <c r="AQ314" s="442">
        <f>IF($H314="已改造",VLOOKUP($A314+1000,改造信息!$A$2:$AQ$1002,COLUMN(AQ313)-8,0),VLOOKUP($A314,未改造信息!$A$2:$AQ$1002,COLUMN(AQ313)-8,0))</f>
        <v>10</v>
      </c>
      <c r="AR314" s="442">
        <f>IF($H314="已改造",VLOOKUP($A314+1000,改造信息!$A$2:$AQ$1002,COLUMN(AR313)-8,0),VLOOKUP($A314,未改造信息!$A$2:$AQ$1002,COLUMN(AR313)-8,0))</f>
        <v>16</v>
      </c>
      <c r="AS314" s="442">
        <f>IF($H314="已改造",VLOOKUP($A314+1000,改造信息!$A$2:$AQ$1002,COLUMN(AS313)-8,0),VLOOKUP($A314,未改造信息!$A$2:$AQ$1002,COLUMN(AS313)-8,0))</f>
        <v>7</v>
      </c>
      <c r="AT314" s="442">
        <f>IF($H314="已改造",VLOOKUP($A314+1000,改造信息!$A$2:$AQ$1002,COLUMN(AT313)-8,0),VLOOKUP($A314,未改造信息!$A$2:$AQ$1002,COLUMN(AT313)-8,0))</f>
        <v>1</v>
      </c>
      <c r="AU314" s="442">
        <f>IF($H314="已改造",VLOOKUP($A314+1000,改造信息!$A$2:$AQ$1002,COLUMN(AU313)-8,0),VLOOKUP($A314,未改造信息!$A$2:$AQ$1002,COLUMN(AU313)-8,0))</f>
        <v>5</v>
      </c>
      <c r="AV314" s="442">
        <f>IF($H314="已改造",VLOOKUP($A314+1000,改造信息!$A$2:$AQ$1002,COLUMN(AV313)-8,0),VLOOKUP($A314,未改造信息!$A$2:$AQ$1002,COLUMN(AV313)-8,0))</f>
        <v>74</v>
      </c>
      <c r="AW314" s="445" t="s">
        <v>92</v>
      </c>
      <c r="AX314" s="445" t="s">
        <v>92</v>
      </c>
      <c r="AY314" s="442">
        <f>IF($H314="已改造",VLOOKUP($A314+1000,改造信息!$A$2:$AQ$1002,COLUMN(AY313)-10,0),VLOOKUP($A314,未改造信息!$A$2:$AQ$1002,COLUMN(AY313)-10,0))</f>
        <v>0</v>
      </c>
      <c r="AZ314" s="442">
        <f>IF($H314="已改造",VLOOKUP($A314+1000,改造信息!$A$2:$AQ$1002,COLUMN(AZ313)-10,0),VLOOKUP($A314,未改造信息!$A$2:$AQ$1002,COLUMN(AZ313)-10,0))</f>
        <v>0</v>
      </c>
      <c r="BA314" s="445" t="s">
        <v>92</v>
      </c>
      <c r="BB314" s="445" t="s">
        <v>92</v>
      </c>
      <c r="BC314" s="446" t="str">
        <f>IF($H314="尚未改造",VLOOKUP($A314,未改造信息!$A$2:$AQ$1002,COLUMN(BC313)-12,0),"0")</f>
        <v>等级60|驱逐核心20|油600|弹1000钢1000|铝500</v>
      </c>
      <c r="BD314" s="450">
        <f>VLOOKUP($A314,未改造信息!$A$2:$BA$1002,COLUMN(BD313)-12,0)</f>
        <v>0.0416666666666667</v>
      </c>
      <c r="BE314" s="442" t="s">
        <v>107</v>
      </c>
      <c r="BF314" s="445" t="s">
        <v>92</v>
      </c>
      <c r="BG314" s="445" t="s">
        <v>92</v>
      </c>
      <c r="BH314" s="446"/>
      <c r="BI314" s="450"/>
      <c r="BK314" s="446"/>
      <c r="BL314" s="450"/>
      <c r="BN314" s="446"/>
      <c r="BO314" s="450"/>
      <c r="BQ314" s="445" t="s">
        <v>92</v>
      </c>
      <c r="BR314" s="442"/>
      <c r="BS314" s="442"/>
      <c r="BT314" s="442"/>
      <c r="BU314" s="442"/>
      <c r="BV314" s="442"/>
    </row>
    <row r="315" spans="1:74">
      <c r="A315" s="442">
        <v>344</v>
      </c>
      <c r="B315" s="442" t="str">
        <f>IF($H315="已改造",VLOOKUP($A315+1000,改造信息!$A$2:$AQ$1002,COLUMN(B314),0),VLOOKUP($A315,未改造信息!$A$2:$AQ$1002,COLUMN(B314),0))</f>
        <v>U</v>
      </c>
      <c r="C315" s="442" t="str">
        <f>IF($H315="已改造",VLOOKUP($A315+1000,改造信息!$A$2:$AQ$1002,COLUMN(C314),0),VLOOKUP($A315,未改造信息!$A$2:$AQ$1002,COLUMN(C314),0))</f>
        <v>驱逐舰</v>
      </c>
      <c r="D315" s="442">
        <f>IF($H315="已改造",VLOOKUP($A315+1000,改造信息!$A$2:$AQ$1002,COLUMN(D314),0),VLOOKUP($A315,未改造信息!$A$2:$AQ$1002,COLUMN(D314),0))</f>
        <v>4</v>
      </c>
      <c r="E315" s="442" t="str">
        <f>IF($H315="已改造",VLOOKUP($A315+1000,改造信息!$A$2:$AQ$1002,COLUMN(E314),0),VLOOKUP($A315,未改造信息!$A$2:$AQ$1002,COLUMN(E314),0))</f>
        <v>忠武</v>
      </c>
      <c r="F315" s="442" t="str">
        <f>VLOOKUP(A315,未改造信息!$A$2:$F$1000,COLUMN(F314),0)</f>
        <v>未拥有</v>
      </c>
      <c r="H315" s="442" t="str">
        <f>IF(COUNTIF(改造信息!$A$2:$A$196,A315+1000),IF(VLOOKUP(A315+1000,改造信息!$A$2:$F$502,6,0)="已拥有","已改造","尚未改造"),"未开放改造")</f>
        <v>尚未改造</v>
      </c>
      <c r="I315" s="442" t="str">
        <f t="shared" si="4"/>
        <v>仅打捞可获取</v>
      </c>
      <c r="J315" s="445" t="s">
        <v>92</v>
      </c>
      <c r="K315" s="442" t="str">
        <f>IF($H315="已改造",VLOOKUP($A315+1000,改造信息!$A$2:$AQ$1002,COLUMN(K314)-4,0),VLOOKUP($A315,未改造信息!$A$2:$AQ$1002,COLUMN(K314)-4,0))</f>
        <v>护卫舰</v>
      </c>
      <c r="L315" s="442" t="str">
        <f>IF($H315="已改造",VLOOKUP($A315+1000,改造信息!$A$2:$AQ$1002,COLUMN(L314)-4,0),VLOOKUP($A315,未改造信息!$A$2:$AQ$1002,COLUMN(L314)-4,0))</f>
        <v>小型舰</v>
      </c>
      <c r="M315" s="442">
        <f>IF($H315="已改造",VLOOKUP($A315+1000,改造信息!$A$2:$AQ$1002,COLUMN(M314)-4,0),VLOOKUP($A315,未改造信息!$A$2:$AQ$1002,COLUMN(M314)-4,0))</f>
        <v>1</v>
      </c>
      <c r="N315" s="442">
        <f>IF($H315="已改造",VLOOKUP($A315+1000,改造信息!$A$2:$AQ$1002,COLUMN(N314)-4,0),VLOOKUP($A315,未改造信息!$A$2:$AQ$1002,COLUMN(N314)-4,0))</f>
        <v>2</v>
      </c>
      <c r="O315" s="442">
        <f>IF($H315="已改造",VLOOKUP($A315+1000,改造信息!$A$2:$AQ$1002,COLUMN(O314)-4,0),VLOOKUP($A315,未改造信息!$A$2:$AQ$1002,COLUMN(O314)-4,0))</f>
        <v>17</v>
      </c>
      <c r="P315" s="442">
        <f>IF($H315="已改造",VLOOKUP($A315+1000,改造信息!$A$2:$AQ$1002,COLUMN(P314)-4,0),VLOOKUP($A315,未改造信息!$A$2:$AQ$1002,COLUMN(P314)-4,0))</f>
        <v>-1</v>
      </c>
      <c r="Q315" s="442">
        <f>IF($H315="已改造",VLOOKUP($A315+1000,改造信息!$A$2:$AQ$1002,COLUMN(Q314)-4,0),VLOOKUP($A315,未改造信息!$A$2:$AQ$1002,COLUMN(Q314)-4,0))</f>
        <v>28</v>
      </c>
      <c r="R315" s="442">
        <f>IF($H315="已改造",VLOOKUP($A315+1000,改造信息!$A$2:$AQ$1002,COLUMN(R314)-4,0),VLOOKUP($A315,未改造信息!$A$2:$AQ$1002,COLUMN(R314)-4,0))</f>
        <v>22</v>
      </c>
      <c r="S315" s="442">
        <f>IF($H315="已改造",VLOOKUP($A315+1000,改造信息!$A$2:$AQ$1002,COLUMN(S314)-4,0),VLOOKUP($A315,未改造信息!$A$2:$AQ$1002,COLUMN(S314)-4,0))</f>
        <v>68</v>
      </c>
      <c r="T315" s="442">
        <f>IF($H315="已改造",VLOOKUP($A315+1000,改造信息!$A$2:$AQ$1002,COLUMN(T314)-4,0),VLOOKUP($A315,未改造信息!$A$2:$AQ$1002,COLUMN(T314)-4,0))</f>
        <v>78</v>
      </c>
      <c r="U315" s="442">
        <f>IF($H315="已改造",VLOOKUP($A315+1000,改造信息!$A$2:$AQ$1002,COLUMN(U314)-4,0),VLOOKUP($A315,未改造信息!$A$2:$AQ$1002,COLUMN(U314)-4,0))</f>
        <v>84</v>
      </c>
      <c r="V315" s="442">
        <f>IF($H315="已改造",VLOOKUP($A315+1000,改造信息!$A$2:$AQ$1002,COLUMN(V314)-4,0),VLOOKUP($A315,未改造信息!$A$2:$AQ$1002,COLUMN(V314)-4,0))</f>
        <v>43</v>
      </c>
      <c r="W315" s="442">
        <f>IF($H315="已改造",VLOOKUP($A315+1000,改造信息!$A$2:$AQ$1002,COLUMN(W314)-4,0),VLOOKUP($A315,未改造信息!$A$2:$AQ$1002,COLUMN(W314)-4,0))</f>
        <v>81</v>
      </c>
      <c r="X315" s="442">
        <f>IF($H315="已改造",VLOOKUP($A315+1000,改造信息!$A$2:$AQ$1002,COLUMN(X314)-4,0),VLOOKUP($A315,未改造信息!$A$2:$AQ$1002,COLUMN(X314)-4,0))</f>
        <v>87</v>
      </c>
      <c r="Y315" s="442">
        <f>IF($H315="已改造",VLOOKUP($A315+1000,改造信息!$A$2:$AQ$1002,COLUMN(Y314)-4,0),VLOOKUP($A315,未改造信息!$A$2:$AQ$1002,COLUMN(Y314)-4,0))</f>
        <v>20</v>
      </c>
      <c r="Z315" s="442">
        <f>IF($H315="已改造",VLOOKUP($A315+1000,改造信息!$A$2:$AQ$1002,COLUMN(Z314)-4,0),VLOOKUP($A315,未改造信息!$A$2:$AQ$1002,COLUMN(Z314)-4,0))</f>
        <v>37</v>
      </c>
      <c r="AA315" s="442" t="str">
        <f>IF($H315="已改造",VLOOKUP($A315+1000,改造信息!$A$2:$AQ$1002,COLUMN(AA314)-4,0),VLOOKUP($A315,未改造信息!$A$2:$AQ$1002,COLUMN(AA314)-4,0))</f>
        <v>短</v>
      </c>
      <c r="AB315" s="442">
        <f>IF($H315="已改造",VLOOKUP($A315+1000,改造信息!$A$2:$AQ$1002,COLUMN(AB314)-4,0),VLOOKUP($A315,未改造信息!$A$2:$AQ$1002,COLUMN(AB314)-4,0))</f>
        <v>0</v>
      </c>
      <c r="AC315" s="442">
        <f>IF($H315="已改造",VLOOKUP($A315+1000,改造信息!$A$2:$AQ$1002,COLUMN(AC314)-4,0),VLOOKUP($A315,未改造信息!$A$2:$AQ$1002,COLUMN(AC314)-4,0))</f>
        <v>0</v>
      </c>
      <c r="AD315" s="442">
        <f>IF($H315="已改造",VLOOKUP($A315+1000,改造信息!$A$2:$AQ$1002,COLUMN(AD314)-4,0),VLOOKUP($A315,未改造信息!$A$2:$AQ$1002,COLUMN(AD314)-4,0))</f>
        <v>2</v>
      </c>
      <c r="AE315" s="446" t="str">
        <f>IF($H315="已改造",VLOOKUP($A315+1000,改造信息!$A$2:$AQ$1002,COLUMN(AE314)-4,0),VLOOKUP($A315,未改造信息!$A$2:$AQ$1002,COLUMN(AE314)-4,0))</f>
        <v>五联533毫米鱼雷（MK17）</v>
      </c>
      <c r="AF315" s="445" t="s">
        <v>92</v>
      </c>
      <c r="AG315" s="445" t="s">
        <v>92</v>
      </c>
      <c r="AH315" s="442">
        <f>IF($H315="已改造",VLOOKUP($A315+1000,改造信息!$A$2:$AQ$1002,COLUMN(AH314)-6,0),VLOOKUP($A315,未改造信息!$A$2:$AQ$1002,COLUMN(AH314)-6,0))</f>
        <v>15</v>
      </c>
      <c r="AI315" s="442">
        <f>IF($H315="已改造",VLOOKUP($A315+1000,改造信息!$A$2:$AQ$1002,COLUMN(AI314)-6,0),VLOOKUP($A315,未改造信息!$A$2:$AQ$1002,COLUMN(AI314)-6,0))</f>
        <v>25</v>
      </c>
      <c r="AJ315" s="442">
        <f>IF($H315="已改造",VLOOKUP($A315+1000,改造信息!$A$2:$AQ$1002,COLUMN(AJ314)-6,0),VLOOKUP($A315,未改造信息!$A$2:$AQ$1002,COLUMN(AJ314)-6,0))</f>
        <v>0.48</v>
      </c>
      <c r="AK315" s="442">
        <f>IF($H315="已改造",VLOOKUP($A315+1000,改造信息!$A$2:$AQ$1002,COLUMN(AK314)-6,0),VLOOKUP($A315,未改造信息!$A$2:$AQ$1002,COLUMN(AK314)-6,0))</f>
        <v>0.8</v>
      </c>
      <c r="AL315" s="442">
        <f>IF($H315="已改造",VLOOKUP($A315+1000,改造信息!$A$2:$AQ$1002,COLUMN(AL314)-6,0),VLOOKUP($A315,未改造信息!$A$2:$AQ$1002,COLUMN(AL314)-6,0))</f>
        <v>0.45</v>
      </c>
      <c r="AM315" s="445" t="s">
        <v>92</v>
      </c>
      <c r="AN315" s="445" t="s">
        <v>92</v>
      </c>
      <c r="AO315" s="442">
        <f>IF($H315="已改造",VLOOKUP($A315+1000,改造信息!$A$2:$AQ$1002,COLUMN(AO314)-8,0),VLOOKUP($A315,未改造信息!$A$2:$AQ$1002,COLUMN(AO314)-8,0))</f>
        <v>4</v>
      </c>
      <c r="AP315" s="442">
        <f>IF($H315="已改造",VLOOKUP($A315+1000,改造信息!$A$2:$AQ$1002,COLUMN(AP314)-8,0),VLOOKUP($A315,未改造信息!$A$2:$AQ$1002,COLUMN(AP314)-8,0))</f>
        <v>8</v>
      </c>
      <c r="AQ315" s="442">
        <f>IF($H315="已改造",VLOOKUP($A315+1000,改造信息!$A$2:$AQ$1002,COLUMN(AQ314)-8,0),VLOOKUP($A315,未改造信息!$A$2:$AQ$1002,COLUMN(AQ314)-8,0))</f>
        <v>6</v>
      </c>
      <c r="AR315" s="442">
        <f>IF($H315="已改造",VLOOKUP($A315+1000,改造信息!$A$2:$AQ$1002,COLUMN(AR314)-8,0),VLOOKUP($A315,未改造信息!$A$2:$AQ$1002,COLUMN(AR314)-8,0))</f>
        <v>0</v>
      </c>
      <c r="AS315" s="442">
        <f>IF($H315="已改造",VLOOKUP($A315+1000,改造信息!$A$2:$AQ$1002,COLUMN(AS314)-8,0),VLOOKUP($A315,未改造信息!$A$2:$AQ$1002,COLUMN(AS314)-8,0))</f>
        <v>0</v>
      </c>
      <c r="AT315" s="442">
        <f>IF($H315="已改造",VLOOKUP($A315+1000,改造信息!$A$2:$AQ$1002,COLUMN(AT314)-8,0),VLOOKUP($A315,未改造信息!$A$2:$AQ$1002,COLUMN(AT314)-8,0))</f>
        <v>18</v>
      </c>
      <c r="AU315" s="442">
        <f>IF($H315="已改造",VLOOKUP($A315+1000,改造信息!$A$2:$AQ$1002,COLUMN(AU314)-8,0),VLOOKUP($A315,未改造信息!$A$2:$AQ$1002,COLUMN(AU314)-8,0))</f>
        <v>7</v>
      </c>
      <c r="AV315" s="442">
        <f>IF($H315="已改造",VLOOKUP($A315+1000,改造信息!$A$2:$AQ$1002,COLUMN(AV314)-8,0),VLOOKUP($A315,未改造信息!$A$2:$AQ$1002,COLUMN(AV314)-8,0))</f>
        <v>18</v>
      </c>
      <c r="AW315" s="445" t="s">
        <v>92</v>
      </c>
      <c r="AX315" s="445" t="s">
        <v>92</v>
      </c>
      <c r="AY315" s="442">
        <f>IF($H315="已改造",VLOOKUP($A315+1000,改造信息!$A$2:$AQ$1002,COLUMN(AY314)-10,0),VLOOKUP($A315,未改造信息!$A$2:$AQ$1002,COLUMN(AY314)-10,0))</f>
        <v>0</v>
      </c>
      <c r="AZ315" s="442">
        <f>IF($H315="已改造",VLOOKUP($A315+1000,改造信息!$A$2:$AQ$1002,COLUMN(AZ314)-10,0),VLOOKUP($A315,未改造信息!$A$2:$AQ$1002,COLUMN(AZ314)-10,0))</f>
        <v>0</v>
      </c>
      <c r="BA315" s="445" t="s">
        <v>92</v>
      </c>
      <c r="BB315" s="445" t="s">
        <v>92</v>
      </c>
      <c r="BC315" s="446" t="str">
        <f>IF($H315="尚未改造",VLOOKUP($A315,未改造信息!$A$2:$AQ$1002,COLUMN(BC314)-12,0),"0")</f>
        <v>等级50|驱逐核心15|油500|弹500|钢500|铝200</v>
      </c>
      <c r="BD315" s="442">
        <f>VLOOKUP($A315,未改造信息!$A$2:$BA$1002,COLUMN(BD314)-12,0)</f>
        <v>0</v>
      </c>
      <c r="BE315" s="442" t="s">
        <v>94</v>
      </c>
      <c r="BF315" s="445" t="s">
        <v>92</v>
      </c>
      <c r="BG315" s="445" t="s">
        <v>92</v>
      </c>
      <c r="BH315" s="446"/>
      <c r="BI315" s="442"/>
      <c r="BK315" s="446"/>
      <c r="BL315" s="442"/>
      <c r="BN315" s="446"/>
      <c r="BO315" s="442"/>
      <c r="BQ315" s="445" t="s">
        <v>92</v>
      </c>
      <c r="BR315" s="442"/>
      <c r="BS315" s="442"/>
      <c r="BT315" s="442"/>
      <c r="BU315" s="442"/>
      <c r="BV315" s="442"/>
    </row>
    <row r="316" spans="1:74">
      <c r="A316" s="442">
        <v>345</v>
      </c>
      <c r="B316" s="442" t="str">
        <f>IF($H316="已改造",VLOOKUP($A316+1000,改造信息!$A$2:$AQ$1002,COLUMN(B315),0),VLOOKUP($A316,未改造信息!$A$2:$AQ$1002,COLUMN(B315),0))</f>
        <v>U</v>
      </c>
      <c r="C316" s="442" t="str">
        <f>IF($H316="已改造",VLOOKUP($A316+1000,改造信息!$A$2:$AQ$1002,COLUMN(C315),0),VLOOKUP($A316,未改造信息!$A$2:$AQ$1002,COLUMN(C315),0))</f>
        <v>战列舰</v>
      </c>
      <c r="D316" s="442">
        <f>IF($H316="已改造",VLOOKUP($A316+1000,改造信息!$A$2:$AQ$1002,COLUMN(D315),0),VLOOKUP($A316,未改造信息!$A$2:$AQ$1002,COLUMN(D315),0))</f>
        <v>6</v>
      </c>
      <c r="E316" s="442" t="str">
        <f>IF($H316="已改造",VLOOKUP($A316+1000,改造信息!$A$2:$AQ$1002,COLUMN(E315),0),VLOOKUP($A316,未改造信息!$A$2:$AQ$1002,COLUMN(E315),0))</f>
        <v>威斯康星</v>
      </c>
      <c r="F316" s="442" t="str">
        <f>VLOOKUP(A316,未改造信息!$A$2:$F$1000,COLUMN(F315),0)</f>
        <v>未拥有</v>
      </c>
      <c r="H316" s="442" t="str">
        <f>IF(COUNTIF(改造信息!$A$2:$A$196,A316+1000),IF(VLOOKUP(A316+1000,改造信息!$A$2:$F$502,6,0)="已拥有","已改造","尚未改造"),"未开放改造")</f>
        <v>未开放改造</v>
      </c>
      <c r="I316" s="442" t="str">
        <f t="shared" si="4"/>
        <v>可建造</v>
      </c>
      <c r="J316" s="445" t="s">
        <v>92</v>
      </c>
      <c r="K316" s="442" t="str">
        <f>IF($H316="已改造",VLOOKUP($A316+1000,改造信息!$A$2:$AQ$1002,COLUMN(K315)-4,0),VLOOKUP($A316,未改造信息!$A$2:$AQ$1002,COLUMN(K315)-4,0))</f>
        <v>主力舰</v>
      </c>
      <c r="L316" s="442" t="str">
        <f>IF($H316="已改造",VLOOKUP($A316+1000,改造信息!$A$2:$AQ$1002,COLUMN(L315)-4,0),VLOOKUP($A316,未改造信息!$A$2:$AQ$1002,COLUMN(L315)-4,0))</f>
        <v>大型舰</v>
      </c>
      <c r="M316" s="442">
        <f>IF($H316="已改造",VLOOKUP($A316+1000,改造信息!$A$2:$AQ$1002,COLUMN(M315)-4,0),VLOOKUP($A316,未改造信息!$A$2:$AQ$1002,COLUMN(M315)-4,0))</f>
        <v>5</v>
      </c>
      <c r="N316" s="442">
        <f>IF($H316="已改造",VLOOKUP($A316+1000,改造信息!$A$2:$AQ$1002,COLUMN(N315)-4,0),VLOOKUP($A316,未改造信息!$A$2:$AQ$1002,COLUMN(N315)-4,0))</f>
        <v>5</v>
      </c>
      <c r="O316" s="442">
        <f>IF($H316="已改造",VLOOKUP($A316+1000,改造信息!$A$2:$AQ$1002,COLUMN(O315)-4,0),VLOOKUP($A316,未改造信息!$A$2:$AQ$1002,COLUMN(O315)-4,0))</f>
        <v>84</v>
      </c>
      <c r="P316" s="442">
        <f>IF($H316="已改造",VLOOKUP($A316+1000,改造信息!$A$2:$AQ$1002,COLUMN(P315)-4,0),VLOOKUP($A316,未改造信息!$A$2:$AQ$1002,COLUMN(P315)-4,0))</f>
        <v>0</v>
      </c>
      <c r="Q316" s="442">
        <f>IF($H316="已改造",VLOOKUP($A316+1000,改造信息!$A$2:$AQ$1002,COLUMN(Q315)-4,0),VLOOKUP($A316,未改造信息!$A$2:$AQ$1002,COLUMN(Q315)-4,0))</f>
        <v>116</v>
      </c>
      <c r="R316" s="442">
        <f>IF($H316="已改造",VLOOKUP($A316+1000,改造信息!$A$2:$AQ$1002,COLUMN(R315)-4,0),VLOOKUP($A316,未改造信息!$A$2:$AQ$1002,COLUMN(R315)-4,0))</f>
        <v>102</v>
      </c>
      <c r="S316" s="442">
        <f>IF($H316="已改造",VLOOKUP($A316+1000,改造信息!$A$2:$AQ$1002,COLUMN(S315)-4,0),VLOOKUP($A316,未改造信息!$A$2:$AQ$1002,COLUMN(S315)-4,0))</f>
        <v>0</v>
      </c>
      <c r="T316" s="442">
        <f>IF($H316="已改造",VLOOKUP($A316+1000,改造信息!$A$2:$AQ$1002,COLUMN(T315)-4,0),VLOOKUP($A316,未改造信息!$A$2:$AQ$1002,COLUMN(T315)-4,0))</f>
        <v>108</v>
      </c>
      <c r="U316" s="442">
        <f>IF($H316="已改造",VLOOKUP($A316+1000,改造信息!$A$2:$AQ$1002,COLUMN(U315)-4,0),VLOOKUP($A316,未改造信息!$A$2:$AQ$1002,COLUMN(U315)-4,0))</f>
        <v>0</v>
      </c>
      <c r="V316" s="442">
        <f>IF($H316="已改造",VLOOKUP($A316+1000,改造信息!$A$2:$AQ$1002,COLUMN(V315)-4,0),VLOOKUP($A316,未改造信息!$A$2:$AQ$1002,COLUMN(V315)-4,0))</f>
        <v>47</v>
      </c>
      <c r="W316" s="442">
        <f>IF($H316="已改造",VLOOKUP($A316+1000,改造信息!$A$2:$AQ$1002,COLUMN(W315)-4,0),VLOOKUP($A316,未改造信息!$A$2:$AQ$1002,COLUMN(W315)-4,0))</f>
        <v>52</v>
      </c>
      <c r="X316" s="442">
        <f>IF($H316="已改造",VLOOKUP($A316+1000,改造信息!$A$2:$AQ$1002,COLUMN(X315)-4,0),VLOOKUP($A316,未改造信息!$A$2:$AQ$1002,COLUMN(X315)-4,0))</f>
        <v>102</v>
      </c>
      <c r="Y316" s="442">
        <f>IF($H316="已改造",VLOOKUP($A316+1000,改造信息!$A$2:$AQ$1002,COLUMN(Y315)-4,0),VLOOKUP($A316,未改造信息!$A$2:$AQ$1002,COLUMN(Y315)-4,0))</f>
        <v>24</v>
      </c>
      <c r="Z316" s="442">
        <f>IF($H316="已改造",VLOOKUP($A316+1000,改造信息!$A$2:$AQ$1002,COLUMN(Z315)-4,0),VLOOKUP($A316,未改造信息!$A$2:$AQ$1002,COLUMN(Z315)-4,0))</f>
        <v>33</v>
      </c>
      <c r="AA316" s="442" t="str">
        <f>IF($H316="已改造",VLOOKUP($A316+1000,改造信息!$A$2:$AQ$1002,COLUMN(AA315)-4,0),VLOOKUP($A316,未改造信息!$A$2:$AQ$1002,COLUMN(AA315)-4,0))</f>
        <v>长</v>
      </c>
      <c r="AB316" s="442" t="str">
        <f>IF($H316="已改造",VLOOKUP($A316+1000,改造信息!$A$2:$AQ$1002,COLUMN(AB315)-4,0),VLOOKUP($A316,未改造信息!$A$2:$AQ$1002,COLUMN(AB315)-4,0))</f>
        <v>[3,3,3,3]</v>
      </c>
      <c r="AC316" s="442">
        <f>IF($H316="已改造",VLOOKUP($A316+1000,改造信息!$A$2:$AQ$1002,COLUMN(AC315)-4,0),VLOOKUP($A316,未改造信息!$A$2:$AQ$1002,COLUMN(AC315)-4,0))</f>
        <v>12</v>
      </c>
      <c r="AD316" s="442">
        <f>IF($H316="已改造",VLOOKUP($A316+1000,改造信息!$A$2:$AQ$1002,COLUMN(AD315)-4,0),VLOOKUP($A316,未改造信息!$A$2:$AQ$1002,COLUMN(AD315)-4,0))</f>
        <v>4</v>
      </c>
      <c r="AE316" s="446" t="str">
        <f>IF($H316="已改造",VLOOKUP($A316+1000,改造信息!$A$2:$AQ$1002,COLUMN(AE315)-4,0),VLOOKUP($A316,未改造信息!$A$2:$AQ$1002,COLUMN(AE315)-4,0))</f>
        <v>早期型U国三联16英寸炮（MK7）|先进型火控雷达|改良型动力系统</v>
      </c>
      <c r="AF316" s="445" t="s">
        <v>92</v>
      </c>
      <c r="AG316" s="445" t="s">
        <v>92</v>
      </c>
      <c r="AH316" s="442">
        <f>IF($H316="已改造",VLOOKUP($A316+1000,改造信息!$A$2:$AQ$1002,COLUMN(AH315)-6,0),VLOOKUP($A316,未改造信息!$A$2:$AQ$1002,COLUMN(AH315)-6,0))</f>
        <v>135</v>
      </c>
      <c r="AI316" s="442">
        <f>IF($H316="已改造",VLOOKUP($A316+1000,改造信息!$A$2:$AQ$1002,COLUMN(AI315)-6,0),VLOOKUP($A316,未改造信息!$A$2:$AQ$1002,COLUMN(AI315)-6,0))</f>
        <v>175</v>
      </c>
      <c r="AJ316" s="442">
        <f>IF($H316="已改造",VLOOKUP($A316+1000,改造信息!$A$2:$AQ$1002,COLUMN(AJ315)-6,0),VLOOKUP($A316,未改造信息!$A$2:$AQ$1002,COLUMN(AJ315)-6,0))</f>
        <v>4.8</v>
      </c>
      <c r="AK316" s="442">
        <f>IF($H316="已改造",VLOOKUP($A316+1000,改造信息!$A$2:$AQ$1002,COLUMN(AK315)-6,0),VLOOKUP($A316,未改造信息!$A$2:$AQ$1002,COLUMN(AK315)-6,0))</f>
        <v>9</v>
      </c>
      <c r="AL316" s="442">
        <f>IF($H316="已改造",VLOOKUP($A316+1000,改造信息!$A$2:$AQ$1002,COLUMN(AL315)-6,0),VLOOKUP($A316,未改造信息!$A$2:$AQ$1002,COLUMN(AL315)-6,0))</f>
        <v>0.8</v>
      </c>
      <c r="AM316" s="445" t="s">
        <v>92</v>
      </c>
      <c r="AN316" s="445" t="s">
        <v>92</v>
      </c>
      <c r="AO316" s="442">
        <f>IF($H316="已改造",VLOOKUP($A316+1000,改造信息!$A$2:$AQ$1002,COLUMN(AO315)-8,0),VLOOKUP($A316,未改造信息!$A$2:$AQ$1002,COLUMN(AO315)-8,0))</f>
        <v>50</v>
      </c>
      <c r="AP316" s="442">
        <f>IF($H316="已改造",VLOOKUP($A316+1000,改造信息!$A$2:$AQ$1002,COLUMN(AP315)-8,0),VLOOKUP($A316,未改造信息!$A$2:$AQ$1002,COLUMN(AP315)-8,0))</f>
        <v>60</v>
      </c>
      <c r="AQ316" s="442">
        <f>IF($H316="已改造",VLOOKUP($A316+1000,改造信息!$A$2:$AQ$1002,COLUMN(AQ315)-8,0),VLOOKUP($A316,未改造信息!$A$2:$AQ$1002,COLUMN(AQ315)-8,0))</f>
        <v>60</v>
      </c>
      <c r="AR316" s="442">
        <f>IF($H316="已改造",VLOOKUP($A316+1000,改造信息!$A$2:$AQ$1002,COLUMN(AR315)-8,0),VLOOKUP($A316,未改造信息!$A$2:$AQ$1002,COLUMN(AR315)-8,0))</f>
        <v>0</v>
      </c>
      <c r="AS316" s="442">
        <f>IF($H316="已改造",VLOOKUP($A316+1000,改造信息!$A$2:$AQ$1002,COLUMN(AS315)-8,0),VLOOKUP($A316,未改造信息!$A$2:$AQ$1002,COLUMN(AS315)-8,0))</f>
        <v>91</v>
      </c>
      <c r="AT316" s="442">
        <f>IF($H316="已改造",VLOOKUP($A316+1000,改造信息!$A$2:$AQ$1002,COLUMN(AT315)-8,0),VLOOKUP($A316,未改造信息!$A$2:$AQ$1002,COLUMN(AT315)-8,0))</f>
        <v>0</v>
      </c>
      <c r="AU316" s="442">
        <f>IF($H316="已改造",VLOOKUP($A316+1000,改造信息!$A$2:$AQ$1002,COLUMN(AU315)-8,0),VLOOKUP($A316,未改造信息!$A$2:$AQ$1002,COLUMN(AU315)-8,0))</f>
        <v>82</v>
      </c>
      <c r="AV316" s="442">
        <f>IF($H316="已改造",VLOOKUP($A316+1000,改造信息!$A$2:$AQ$1002,COLUMN(AV315)-8,0),VLOOKUP($A316,未改造信息!$A$2:$AQ$1002,COLUMN(AV315)-8,0))</f>
        <v>86</v>
      </c>
      <c r="AW316" s="445" t="s">
        <v>92</v>
      </c>
      <c r="AX316" s="445" t="s">
        <v>92</v>
      </c>
      <c r="AY316" s="442" t="str">
        <f>IF($H316="已改造",VLOOKUP($A316+1000,改造信息!$A$2:$AQ$1002,COLUMN(AY315)-10,0),VLOOKUP($A316,未改造信息!$A$2:$AQ$1002,COLUMN(AY315)-10,0))</f>
        <v>高速特遣队</v>
      </c>
      <c r="AZ316" s="442">
        <f>IF($H316="已改造",VLOOKUP($A316+1000,改造信息!$A$2:$AQ$1002,COLUMN(AZ315)-10,0),VLOOKUP($A316,未改造信息!$A$2:$AQ$1002,COLUMN(AZ315)-10,0))</f>
        <v>0</v>
      </c>
      <c r="BA316" s="445" t="s">
        <v>92</v>
      </c>
      <c r="BB316" s="445" t="s">
        <v>92</v>
      </c>
      <c r="BC316" s="442" t="str">
        <f>IF($H316="尚未改造",VLOOKUP($A316,未改造信息!$A$2:$AQ$1002,COLUMN(BC315)-12,0),"0")</f>
        <v>0</v>
      </c>
      <c r="BD316" s="450">
        <f>VLOOKUP($A316,未改造信息!$A$2:$BA$1002,COLUMN(BD315)-12,0)</f>
        <v>0.260416666666667</v>
      </c>
      <c r="BE316" s="442" t="s">
        <v>103</v>
      </c>
      <c r="BF316" s="445" t="s">
        <v>92</v>
      </c>
      <c r="BG316" s="445" t="s">
        <v>92</v>
      </c>
      <c r="BH316" s="442"/>
      <c r="BI316" s="450"/>
      <c r="BK316" s="442"/>
      <c r="BL316" s="450"/>
      <c r="BN316" s="442"/>
      <c r="BO316" s="450"/>
      <c r="BQ316" s="445" t="s">
        <v>92</v>
      </c>
      <c r="BR316" s="442"/>
      <c r="BS316" s="442"/>
      <c r="BT316" s="442"/>
      <c r="BU316" s="442"/>
      <c r="BV316" s="442"/>
    </row>
    <row r="317" spans="1:74">
      <c r="A317" s="442">
        <v>346</v>
      </c>
      <c r="B317" s="442" t="str">
        <f>IF($H317="已改造",VLOOKUP($A317+1000,改造信息!$A$2:$AQ$1002,COLUMN(B316),0),VLOOKUP($A317,未改造信息!$A$2:$AQ$1002,COLUMN(B316),0))</f>
        <v>E</v>
      </c>
      <c r="C317" s="442" t="str">
        <f>IF($H317="已改造",VLOOKUP($A317+1000,改造信息!$A$2:$AQ$1002,COLUMN(C316),0),VLOOKUP($A317,未改造信息!$A$2:$AQ$1002,COLUMN(C316),0))</f>
        <v>轻巡洋舰</v>
      </c>
      <c r="D317" s="442">
        <f>IF($H317="已改造",VLOOKUP($A317+1000,改造信息!$A$2:$AQ$1002,COLUMN(D316),0),VLOOKUP($A317,未改造信息!$A$2:$AQ$1002,COLUMN(D316),0))</f>
        <v>4</v>
      </c>
      <c r="E317" s="442" t="str">
        <f>IF($H317="已改造",VLOOKUP($A317+1000,改造信息!$A$2:$AQ$1002,COLUMN(E316),0),VLOOKUP($A317,未改造信息!$A$2:$AQ$1002,COLUMN(E316),0))</f>
        <v>谢菲尔德</v>
      </c>
      <c r="F317" s="442" t="str">
        <f>VLOOKUP(A317,未改造信息!$A$2:$F$1000,COLUMN(F316),0)</f>
        <v>未拥有</v>
      </c>
      <c r="H317" s="442" t="str">
        <f>IF(COUNTIF(改造信息!$A$2:$A$196,A317+1000),IF(VLOOKUP(A317+1000,改造信息!$A$2:$F$502,6,0)="已拥有","已改造","尚未改造"),"未开放改造")</f>
        <v>未开放改造</v>
      </c>
      <c r="I317" s="442" t="str">
        <f t="shared" si="4"/>
        <v>仅打捞可获取</v>
      </c>
      <c r="J317" s="445" t="s">
        <v>92</v>
      </c>
      <c r="K317" s="442" t="str">
        <f>IF($H317="已改造",VLOOKUP($A317+1000,改造信息!$A$2:$AQ$1002,COLUMN(K316)-4,0),VLOOKUP($A317,未改造信息!$A$2:$AQ$1002,COLUMN(K316)-4,0))</f>
        <v>护卫舰</v>
      </c>
      <c r="L317" s="442" t="str">
        <f>IF($H317="已改造",VLOOKUP($A317+1000,改造信息!$A$2:$AQ$1002,COLUMN(L316)-4,0),VLOOKUP($A317,未改造信息!$A$2:$AQ$1002,COLUMN(L316)-4,0))</f>
        <v>中型舰</v>
      </c>
      <c r="M317" s="442">
        <f>IF($H317="已改造",VLOOKUP($A317+1000,改造信息!$A$2:$AQ$1002,COLUMN(M316)-4,0),VLOOKUP($A317,未改造信息!$A$2:$AQ$1002,COLUMN(M316)-4,0))</f>
        <v>1</v>
      </c>
      <c r="N317" s="442">
        <f>IF($H317="已改造",VLOOKUP($A317+1000,改造信息!$A$2:$AQ$1002,COLUMN(N316)-4,0),VLOOKUP($A317,未改造信息!$A$2:$AQ$1002,COLUMN(N316)-4,0))</f>
        <v>2</v>
      </c>
      <c r="O317" s="442">
        <f>IF($H317="已改造",VLOOKUP($A317+1000,改造信息!$A$2:$AQ$1002,COLUMN(O316)-4,0),VLOOKUP($A317,未改造信息!$A$2:$AQ$1002,COLUMN(O316)-4,0))</f>
        <v>35</v>
      </c>
      <c r="P317" s="442">
        <f>IF($H317="已改造",VLOOKUP($A317+1000,改造信息!$A$2:$AQ$1002,COLUMN(P316)-4,0),VLOOKUP($A317,未改造信息!$A$2:$AQ$1002,COLUMN(P316)-4,0))</f>
        <v>1</v>
      </c>
      <c r="Q317" s="442">
        <f>IF($H317="已改造",VLOOKUP($A317+1000,改造信息!$A$2:$AQ$1002,COLUMN(Q316)-4,0),VLOOKUP($A317,未改造信息!$A$2:$AQ$1002,COLUMN(Q316)-4,0))</f>
        <v>55</v>
      </c>
      <c r="R317" s="442">
        <f>IF($H317="已改造",VLOOKUP($A317+1000,改造信息!$A$2:$AQ$1002,COLUMN(R316)-4,0),VLOOKUP($A317,未改造信息!$A$2:$AQ$1002,COLUMN(R316)-4,0))</f>
        <v>50</v>
      </c>
      <c r="S317" s="442">
        <f>IF($H317="已改造",VLOOKUP($A317+1000,改造信息!$A$2:$AQ$1002,COLUMN(S316)-4,0),VLOOKUP($A317,未改造信息!$A$2:$AQ$1002,COLUMN(S316)-4,0))</f>
        <v>50</v>
      </c>
      <c r="T317" s="442">
        <f>IF($H317="已改造",VLOOKUP($A317+1000,改造信息!$A$2:$AQ$1002,COLUMN(T316)-4,0),VLOOKUP($A317,未改造信息!$A$2:$AQ$1002,COLUMN(T316)-4,0))</f>
        <v>75</v>
      </c>
      <c r="U317" s="442">
        <f>IF($H317="已改造",VLOOKUP($A317+1000,改造信息!$A$2:$AQ$1002,COLUMN(U316)-4,0),VLOOKUP($A317,未改造信息!$A$2:$AQ$1002,COLUMN(U316)-4,0))</f>
        <v>64</v>
      </c>
      <c r="V317" s="442">
        <f>IF($H317="已改造",VLOOKUP($A317+1000,改造信息!$A$2:$AQ$1002,COLUMN(V316)-4,0),VLOOKUP($A317,未改造信息!$A$2:$AQ$1002,COLUMN(V316)-4,0))</f>
        <v>21</v>
      </c>
      <c r="W317" s="442">
        <f>IF($H317="已改造",VLOOKUP($A317+1000,改造信息!$A$2:$AQ$1002,COLUMN(W316)-4,0),VLOOKUP($A317,未改造信息!$A$2:$AQ$1002,COLUMN(W316)-4,0))</f>
        <v>68</v>
      </c>
      <c r="X317" s="442">
        <f>IF($H317="已改造",VLOOKUP($A317+1000,改造信息!$A$2:$AQ$1002,COLUMN(X316)-4,0),VLOOKUP($A317,未改造信息!$A$2:$AQ$1002,COLUMN(X316)-4,0))</f>
        <v>92</v>
      </c>
      <c r="Y317" s="442">
        <f>IF($H317="已改造",VLOOKUP($A317+1000,改造信息!$A$2:$AQ$1002,COLUMN(Y316)-4,0),VLOOKUP($A317,未改造信息!$A$2:$AQ$1002,COLUMN(Y316)-4,0))</f>
        <v>25</v>
      </c>
      <c r="Z317" s="442">
        <f>IF($H317="已改造",VLOOKUP($A317+1000,改造信息!$A$2:$AQ$1002,COLUMN(Z316)-4,0),VLOOKUP($A317,未改造信息!$A$2:$AQ$1002,COLUMN(Z316)-4,0))</f>
        <v>33</v>
      </c>
      <c r="AA317" s="442" t="str">
        <f>IF($H317="已改造",VLOOKUP($A317+1000,改造信息!$A$2:$AQ$1002,COLUMN(AA316)-4,0),VLOOKUP($A317,未改造信息!$A$2:$AQ$1002,COLUMN(AA316)-4,0))</f>
        <v>中</v>
      </c>
      <c r="AB317" s="442" t="str">
        <f>IF($H317="已改造",VLOOKUP($A317+1000,改造信息!$A$2:$AQ$1002,COLUMN(AB316)-4,0),VLOOKUP($A317,未改造信息!$A$2:$AQ$1002,COLUMN(AB316)-4,0))</f>
        <v>[2,2,2]</v>
      </c>
      <c r="AC317" s="442">
        <f>IF($H317="已改造",VLOOKUP($A317+1000,改造信息!$A$2:$AQ$1002,COLUMN(AC316)-4,0),VLOOKUP($A317,未改造信息!$A$2:$AQ$1002,COLUMN(AC316)-4,0))</f>
        <v>6</v>
      </c>
      <c r="AD317" s="442">
        <f>IF($H317="已改造",VLOOKUP($A317+1000,改造信息!$A$2:$AQ$1002,COLUMN(AD316)-4,0),VLOOKUP($A317,未改造信息!$A$2:$AQ$1002,COLUMN(AD316)-4,0))</f>
        <v>3</v>
      </c>
      <c r="AE317" s="446" t="str">
        <f>IF($H317="已改造",VLOOKUP($A317+1000,改造信息!$A$2:$AQ$1002,COLUMN(AE316)-4,0),VLOOKUP($A317,未改造信息!$A$2:$AQ$1002,COLUMN(AE316)-4,0))</f>
        <v>E国三联6英寸炮</v>
      </c>
      <c r="AF317" s="445" t="s">
        <v>92</v>
      </c>
      <c r="AG317" s="445" t="s">
        <v>92</v>
      </c>
      <c r="AH317" s="442">
        <f>IF($H317="已改造",VLOOKUP($A317+1000,改造信息!$A$2:$AQ$1002,COLUMN(AH316)-6,0),VLOOKUP($A317,未改造信息!$A$2:$AQ$1002,COLUMN(AH316)-6,0))</f>
        <v>20</v>
      </c>
      <c r="AI317" s="442">
        <f>IF($H317="已改造",VLOOKUP($A317+1000,改造信息!$A$2:$AQ$1002,COLUMN(AI316)-6,0),VLOOKUP($A317,未改造信息!$A$2:$AQ$1002,COLUMN(AI316)-6,0))</f>
        <v>30</v>
      </c>
      <c r="AJ317" s="442">
        <f>IF($H317="已改造",VLOOKUP($A317+1000,改造信息!$A$2:$AQ$1002,COLUMN(AJ316)-6,0),VLOOKUP($A317,未改造信息!$A$2:$AQ$1002,COLUMN(AJ316)-6,0))</f>
        <v>0.8</v>
      </c>
      <c r="AK317" s="442">
        <f>IF($H317="已改造",VLOOKUP($A317+1000,改造信息!$A$2:$AQ$1002,COLUMN(AK316)-6,0),VLOOKUP($A317,未改造信息!$A$2:$AQ$1002,COLUMN(AK316)-6,0))</f>
        <v>1.5</v>
      </c>
      <c r="AL317" s="442">
        <f>IF($H317="已改造",VLOOKUP($A317+1000,改造信息!$A$2:$AQ$1002,COLUMN(AL316)-6,0),VLOOKUP($A317,未改造信息!$A$2:$AQ$1002,COLUMN(AL316)-6,0))</f>
        <v>0.5</v>
      </c>
      <c r="AM317" s="445" t="s">
        <v>92</v>
      </c>
      <c r="AN317" s="445" t="s">
        <v>92</v>
      </c>
      <c r="AO317" s="442">
        <f>IF($H317="已改造",VLOOKUP($A317+1000,改造信息!$A$2:$AQ$1002,COLUMN(AO316)-8,0),VLOOKUP($A317,未改造信息!$A$2:$AQ$1002,COLUMN(AO316)-8,0))</f>
        <v>10</v>
      </c>
      <c r="AP317" s="442">
        <f>IF($H317="已改造",VLOOKUP($A317+1000,改造信息!$A$2:$AQ$1002,COLUMN(AP316)-8,0),VLOOKUP($A317,未改造信息!$A$2:$AQ$1002,COLUMN(AP316)-8,0))</f>
        <v>16</v>
      </c>
      <c r="AQ317" s="442">
        <f>IF($H317="已改造",VLOOKUP($A317+1000,改造信息!$A$2:$AQ$1002,COLUMN(AQ316)-8,0),VLOOKUP($A317,未改造信息!$A$2:$AQ$1002,COLUMN(AQ316)-8,0))</f>
        <v>10</v>
      </c>
      <c r="AR317" s="442">
        <f>IF($H317="已改造",VLOOKUP($A317+1000,改造信息!$A$2:$AQ$1002,COLUMN(AR316)-8,0),VLOOKUP($A317,未改造信息!$A$2:$AQ$1002,COLUMN(AR316)-8,0))</f>
        <v>0</v>
      </c>
      <c r="AS317" s="442">
        <f>IF($H317="已改造",VLOOKUP($A317+1000,改造信息!$A$2:$AQ$1002,COLUMN(AS316)-8,0),VLOOKUP($A317,未改造信息!$A$2:$AQ$1002,COLUMN(AS316)-8,0))</f>
        <v>19</v>
      </c>
      <c r="AT317" s="442">
        <f>IF($H317="已改造",VLOOKUP($A317+1000,改造信息!$A$2:$AQ$1002,COLUMN(AT316)-8,0),VLOOKUP($A317,未改造信息!$A$2:$AQ$1002,COLUMN(AT316)-8,0))</f>
        <v>10</v>
      </c>
      <c r="AU317" s="442">
        <f>IF($H317="已改造",VLOOKUP($A317+1000,改造信息!$A$2:$AQ$1002,COLUMN(AU316)-8,0),VLOOKUP($A317,未改造信息!$A$2:$AQ$1002,COLUMN(AU316)-8,0))</f>
        <v>15</v>
      </c>
      <c r="AV317" s="442">
        <f>IF($H317="已改造",VLOOKUP($A317+1000,改造信息!$A$2:$AQ$1002,COLUMN(AV316)-8,0),VLOOKUP($A317,未改造信息!$A$2:$AQ$1002,COLUMN(AV316)-8,0))</f>
        <v>32</v>
      </c>
      <c r="AW317" s="445" t="s">
        <v>92</v>
      </c>
      <c r="AX317" s="445" t="s">
        <v>92</v>
      </c>
      <c r="AY317" s="442">
        <f>IF($H317="已改造",VLOOKUP($A317+1000,改造信息!$A$2:$AQ$1002,COLUMN(AY316)-10,0),VLOOKUP($A317,未改造信息!$A$2:$AQ$1002,COLUMN(AY316)-10,0))</f>
        <v>0</v>
      </c>
      <c r="AZ317" s="442">
        <f>IF($H317="已改造",VLOOKUP($A317+1000,改造信息!$A$2:$AQ$1002,COLUMN(AZ316)-10,0),VLOOKUP($A317,未改造信息!$A$2:$AQ$1002,COLUMN(AZ316)-10,0))</f>
        <v>0</v>
      </c>
      <c r="BA317" s="445" t="s">
        <v>92</v>
      </c>
      <c r="BB317" s="445" t="s">
        <v>92</v>
      </c>
      <c r="BC317" s="442" t="str">
        <f>IF($H317="尚未改造",VLOOKUP($A317,未改造信息!$A$2:$AQ$1002,COLUMN(BC316)-12,0),"0")</f>
        <v>0</v>
      </c>
      <c r="BD317" s="442">
        <f>VLOOKUP($A317,未改造信息!$A$2:$BA$1002,COLUMN(BD316)-12,0)</f>
        <v>0</v>
      </c>
      <c r="BE317" s="442" t="s">
        <v>94</v>
      </c>
      <c r="BF317" s="445" t="s">
        <v>92</v>
      </c>
      <c r="BG317" s="445" t="s">
        <v>92</v>
      </c>
      <c r="BH317" s="442"/>
      <c r="BI317" s="442"/>
      <c r="BK317" s="442"/>
      <c r="BL317" s="442"/>
      <c r="BN317" s="442"/>
      <c r="BO317" s="442"/>
      <c r="BQ317" s="445" t="s">
        <v>92</v>
      </c>
      <c r="BR317" s="442"/>
      <c r="BS317" s="442"/>
      <c r="BT317" s="442"/>
      <c r="BU317" s="442"/>
      <c r="BV317" s="442"/>
    </row>
    <row r="318" spans="1:74">
      <c r="A318" s="442">
        <v>347</v>
      </c>
      <c r="B318" s="442" t="str">
        <f>IF($H318="已改造",VLOOKUP($A318+1000,改造信息!$A$2:$AQ$1002,COLUMN(B317),0),VLOOKUP($A318,未改造信息!$A$2:$AQ$1002,COLUMN(B317),0))</f>
        <v>U</v>
      </c>
      <c r="C318" s="442" t="str">
        <f>IF($H318="已改造",VLOOKUP($A318+1000,改造信息!$A$2:$AQ$1002,COLUMN(C317),0),VLOOKUP($A318,未改造信息!$A$2:$AQ$1002,COLUMN(C317),0))</f>
        <v>轻巡洋舰</v>
      </c>
      <c r="D318" s="442">
        <f>IF($H318="已改造",VLOOKUP($A318+1000,改造信息!$A$2:$AQ$1002,COLUMN(D317),0),VLOOKUP($A318,未改造信息!$A$2:$AQ$1002,COLUMN(D317),0))</f>
        <v>5</v>
      </c>
      <c r="E318" s="442" t="str">
        <f>IF($H318="已改造",VLOOKUP($A318+1000,改造信息!$A$2:$AQ$1002,COLUMN(E317),0),VLOOKUP($A318,未改造信息!$A$2:$AQ$1002,COLUMN(E317),0))</f>
        <v>蒙彼利埃</v>
      </c>
      <c r="F318" s="442" t="str">
        <f>VLOOKUP(A318,未改造信息!$A$2:$F$1000,COLUMN(F317),0)</f>
        <v>未拥有</v>
      </c>
      <c r="H318" s="442" t="str">
        <f>IF(COUNTIF(改造信息!$A$2:$A$196,A318+1000),IF(VLOOKUP(A318+1000,改造信息!$A$2:$F$502,6,0)="已拥有","已改造","尚未改造"),"未开放改造")</f>
        <v>未开放改造</v>
      </c>
      <c r="I318" s="442" t="str">
        <f t="shared" si="4"/>
        <v>可建造</v>
      </c>
      <c r="J318" s="445" t="s">
        <v>92</v>
      </c>
      <c r="K318" s="442" t="str">
        <f>IF($H318="已改造",VLOOKUP($A318+1000,改造信息!$A$2:$AQ$1002,COLUMN(K317)-4,0),VLOOKUP($A318,未改造信息!$A$2:$AQ$1002,COLUMN(K317)-4,0))</f>
        <v>护卫舰</v>
      </c>
      <c r="L318" s="442" t="str">
        <f>IF($H318="已改造",VLOOKUP($A318+1000,改造信息!$A$2:$AQ$1002,COLUMN(L317)-4,0),VLOOKUP($A318,未改造信息!$A$2:$AQ$1002,COLUMN(L317)-4,0))</f>
        <v>中型舰</v>
      </c>
      <c r="M318" s="442">
        <f>IF($H318="已改造",VLOOKUP($A318+1000,改造信息!$A$2:$AQ$1002,COLUMN(M317)-4,0),VLOOKUP($A318,未改造信息!$A$2:$AQ$1002,COLUMN(M317)-4,0))</f>
        <v>1</v>
      </c>
      <c r="N318" s="442">
        <f>IF($H318="已改造",VLOOKUP($A318+1000,改造信息!$A$2:$AQ$1002,COLUMN(N317)-4,0),VLOOKUP($A318,未改造信息!$A$2:$AQ$1002,COLUMN(N317)-4,0))</f>
        <v>2</v>
      </c>
      <c r="O318" s="442">
        <f>IF($H318="已改造",VLOOKUP($A318+1000,改造信息!$A$2:$AQ$1002,COLUMN(O317)-4,0),VLOOKUP($A318,未改造信息!$A$2:$AQ$1002,COLUMN(O317)-4,0))</f>
        <v>36</v>
      </c>
      <c r="P318" s="442">
        <f>IF($H318="已改造",VLOOKUP($A318+1000,改造信息!$A$2:$AQ$1002,COLUMN(P317)-4,0),VLOOKUP($A318,未改造信息!$A$2:$AQ$1002,COLUMN(P317)-4,0))</f>
        <v>0</v>
      </c>
      <c r="Q318" s="442">
        <f>IF($H318="已改造",VLOOKUP($A318+1000,改造信息!$A$2:$AQ$1002,COLUMN(Q317)-4,0),VLOOKUP($A318,未改造信息!$A$2:$AQ$1002,COLUMN(Q317)-4,0))</f>
        <v>61</v>
      </c>
      <c r="R318" s="442">
        <f>IF($H318="已改造",VLOOKUP($A318+1000,改造信息!$A$2:$AQ$1002,COLUMN(R317)-4,0),VLOOKUP($A318,未改造信息!$A$2:$AQ$1002,COLUMN(R317)-4,0))</f>
        <v>55</v>
      </c>
      <c r="S318" s="442">
        <f>IF($H318="已改造",VLOOKUP($A318+1000,改造信息!$A$2:$AQ$1002,COLUMN(S317)-4,0),VLOOKUP($A318,未改造信息!$A$2:$AQ$1002,COLUMN(S317)-4,0))</f>
        <v>0</v>
      </c>
      <c r="T318" s="442">
        <f>IF($H318="已改造",VLOOKUP($A318+1000,改造信息!$A$2:$AQ$1002,COLUMN(T317)-4,0),VLOOKUP($A318,未改造信息!$A$2:$AQ$1002,COLUMN(T317)-4,0))</f>
        <v>105</v>
      </c>
      <c r="U318" s="442">
        <f>IF($H318="已改造",VLOOKUP($A318+1000,改造信息!$A$2:$AQ$1002,COLUMN(U317)-4,0),VLOOKUP($A318,未改造信息!$A$2:$AQ$1002,COLUMN(U317)-4,0))</f>
        <v>74</v>
      </c>
      <c r="V318" s="442">
        <f>IF($H318="已改造",VLOOKUP($A318+1000,改造信息!$A$2:$AQ$1002,COLUMN(V317)-4,0),VLOOKUP($A318,未改造信息!$A$2:$AQ$1002,COLUMN(V317)-4,0))</f>
        <v>23</v>
      </c>
      <c r="W318" s="442">
        <f>IF($H318="已改造",VLOOKUP($A318+1000,改造信息!$A$2:$AQ$1002,COLUMN(W317)-4,0),VLOOKUP($A318,未改造信息!$A$2:$AQ$1002,COLUMN(W317)-4,0))</f>
        <v>69</v>
      </c>
      <c r="X318" s="442">
        <f>IF($H318="已改造",VLOOKUP($A318+1000,改造信息!$A$2:$AQ$1002,COLUMN(X317)-4,0),VLOOKUP($A318,未改造信息!$A$2:$AQ$1002,COLUMN(X317)-4,0))</f>
        <v>91</v>
      </c>
      <c r="Y318" s="442">
        <f>IF($H318="已改造",VLOOKUP($A318+1000,改造信息!$A$2:$AQ$1002,COLUMN(Y317)-4,0),VLOOKUP($A318,未改造信息!$A$2:$AQ$1002,COLUMN(Y317)-4,0))</f>
        <v>22</v>
      </c>
      <c r="Z318" s="442">
        <f>IF($H318="已改造",VLOOKUP($A318+1000,改造信息!$A$2:$AQ$1002,COLUMN(Z317)-4,0),VLOOKUP($A318,未改造信息!$A$2:$AQ$1002,COLUMN(Z317)-4,0))</f>
        <v>32.5</v>
      </c>
      <c r="AA318" s="442" t="str">
        <f>IF($H318="已改造",VLOOKUP($A318+1000,改造信息!$A$2:$AQ$1002,COLUMN(AA317)-4,0),VLOOKUP($A318,未改造信息!$A$2:$AQ$1002,COLUMN(AA317)-4,0))</f>
        <v>中</v>
      </c>
      <c r="AB318" s="442" t="str">
        <f>IF($H318="已改造",VLOOKUP($A318+1000,改造信息!$A$2:$AQ$1002,COLUMN(AB317)-4,0),VLOOKUP($A318,未改造信息!$A$2:$AQ$1002,COLUMN(AB317)-4,0))</f>
        <v>[3,3,3]</v>
      </c>
      <c r="AC318" s="442">
        <f>IF($H318="已改造",VLOOKUP($A318+1000,改造信息!$A$2:$AQ$1002,COLUMN(AC317)-4,0),VLOOKUP($A318,未改造信息!$A$2:$AQ$1002,COLUMN(AC317)-4,0))</f>
        <v>9</v>
      </c>
      <c r="AD318" s="442">
        <f>IF($H318="已改造",VLOOKUP($A318+1000,改造信息!$A$2:$AQ$1002,COLUMN(AD317)-4,0),VLOOKUP($A318,未改造信息!$A$2:$AQ$1002,COLUMN(AD317)-4,0))</f>
        <v>3</v>
      </c>
      <c r="AE318" s="446" t="str">
        <f>IF($H318="已改造",VLOOKUP($A318+1000,改造信息!$A$2:$AQ$1002,COLUMN(AE317)-4,0),VLOOKUP($A318,未改造信息!$A$2:$AQ$1002,COLUMN(AE317)-4,0))</f>
        <v>U国三联6英寸炮</v>
      </c>
      <c r="AF318" s="445" t="s">
        <v>92</v>
      </c>
      <c r="AG318" s="445" t="s">
        <v>92</v>
      </c>
      <c r="AH318" s="442">
        <f>IF($H318="已改造",VLOOKUP($A318+1000,改造信息!$A$2:$AQ$1002,COLUMN(AH317)-6,0),VLOOKUP($A318,未改造信息!$A$2:$AQ$1002,COLUMN(AH317)-6,0))</f>
        <v>25</v>
      </c>
      <c r="AI318" s="442">
        <f>IF($H318="已改造",VLOOKUP($A318+1000,改造信息!$A$2:$AQ$1002,COLUMN(AI317)-6,0),VLOOKUP($A318,未改造信息!$A$2:$AQ$1002,COLUMN(AI317)-6,0))</f>
        <v>30</v>
      </c>
      <c r="AJ318" s="442">
        <f>IF($H318="已改造",VLOOKUP($A318+1000,改造信息!$A$2:$AQ$1002,COLUMN(AJ317)-6,0),VLOOKUP($A318,未改造信息!$A$2:$AQ$1002,COLUMN(AJ317)-6,0))</f>
        <v>0.8</v>
      </c>
      <c r="AK318" s="442">
        <f>IF($H318="已改造",VLOOKUP($A318+1000,改造信息!$A$2:$AQ$1002,COLUMN(AK317)-6,0),VLOOKUP($A318,未改造信息!$A$2:$AQ$1002,COLUMN(AK317)-6,0))</f>
        <v>1.5</v>
      </c>
      <c r="AL318" s="442">
        <f>IF($H318="已改造",VLOOKUP($A318+1000,改造信息!$A$2:$AQ$1002,COLUMN(AL317)-6,0),VLOOKUP($A318,未改造信息!$A$2:$AQ$1002,COLUMN(AL317)-6,0))</f>
        <v>0.4</v>
      </c>
      <c r="AM318" s="445" t="s">
        <v>92</v>
      </c>
      <c r="AN318" s="445" t="s">
        <v>92</v>
      </c>
      <c r="AO318" s="442">
        <f>IF($H318="已改造",VLOOKUP($A318+1000,改造信息!$A$2:$AQ$1002,COLUMN(AO317)-8,0),VLOOKUP($A318,未改造信息!$A$2:$AQ$1002,COLUMN(AO317)-8,0))</f>
        <v>10</v>
      </c>
      <c r="AP318" s="442">
        <f>IF($H318="已改造",VLOOKUP($A318+1000,改造信息!$A$2:$AQ$1002,COLUMN(AP317)-8,0),VLOOKUP($A318,未改造信息!$A$2:$AQ$1002,COLUMN(AP317)-8,0))</f>
        <v>16</v>
      </c>
      <c r="AQ318" s="442">
        <f>IF($H318="已改造",VLOOKUP($A318+1000,改造信息!$A$2:$AQ$1002,COLUMN(AQ317)-8,0),VLOOKUP($A318,未改造信息!$A$2:$AQ$1002,COLUMN(AQ317)-8,0))</f>
        <v>10</v>
      </c>
      <c r="AR318" s="442">
        <f>IF($H318="已改造",VLOOKUP($A318+1000,改造信息!$A$2:$AQ$1002,COLUMN(AR317)-8,0),VLOOKUP($A318,未改造信息!$A$2:$AQ$1002,COLUMN(AR317)-8,0))</f>
        <v>0</v>
      </c>
      <c r="AS318" s="442">
        <f>IF($H318="已改造",VLOOKUP($A318+1000,改造信息!$A$2:$AQ$1002,COLUMN(AS317)-8,0),VLOOKUP($A318,未改造信息!$A$2:$AQ$1002,COLUMN(AS317)-8,0))</f>
        <v>16</v>
      </c>
      <c r="AT318" s="442">
        <f>IF($H318="已改造",VLOOKUP($A318+1000,改造信息!$A$2:$AQ$1002,COLUMN(AT317)-8,0),VLOOKUP($A318,未改造信息!$A$2:$AQ$1002,COLUMN(AT317)-8,0))</f>
        <v>0</v>
      </c>
      <c r="AU318" s="442">
        <f>IF($H318="已改造",VLOOKUP($A318+1000,改造信息!$A$2:$AQ$1002,COLUMN(AU317)-8,0),VLOOKUP($A318,未改造信息!$A$2:$AQ$1002,COLUMN(AU317)-8,0))</f>
        <v>15</v>
      </c>
      <c r="AV318" s="442">
        <f>IF($H318="已改造",VLOOKUP($A318+1000,改造信息!$A$2:$AQ$1002,COLUMN(AV317)-8,0),VLOOKUP($A318,未改造信息!$A$2:$AQ$1002,COLUMN(AV317)-8,0))</f>
        <v>79</v>
      </c>
      <c r="AW318" s="445" t="s">
        <v>92</v>
      </c>
      <c r="AX318" s="445" t="s">
        <v>92</v>
      </c>
      <c r="AY318" s="442">
        <f>IF($H318="已改造",VLOOKUP($A318+1000,改造信息!$A$2:$AQ$1002,COLUMN(AY317)-10,0),VLOOKUP($A318,未改造信息!$A$2:$AQ$1002,COLUMN(AY317)-10,0))</f>
        <v>0</v>
      </c>
      <c r="AZ318" s="442">
        <f>IF($H318="已改造",VLOOKUP($A318+1000,改造信息!$A$2:$AQ$1002,COLUMN(AZ317)-10,0),VLOOKUP($A318,未改造信息!$A$2:$AQ$1002,COLUMN(AZ317)-10,0))</f>
        <v>0</v>
      </c>
      <c r="BA318" s="445" t="s">
        <v>92</v>
      </c>
      <c r="BB318" s="445" t="s">
        <v>92</v>
      </c>
      <c r="BC318" s="442" t="str">
        <f>IF($H318="尚未改造",VLOOKUP($A318,未改造信息!$A$2:$AQ$1002,COLUMN(BC317)-12,0),"0")</f>
        <v>0</v>
      </c>
      <c r="BD318" s="450">
        <f>VLOOKUP($A318,未改造信息!$A$2:$BA$1002,COLUMN(BD317)-12,0)</f>
        <v>0.0541666666666667</v>
      </c>
      <c r="BE318" s="442" t="s">
        <v>103</v>
      </c>
      <c r="BF318" s="445" t="s">
        <v>92</v>
      </c>
      <c r="BG318" s="445" t="s">
        <v>92</v>
      </c>
      <c r="BH318" s="442"/>
      <c r="BI318" s="450"/>
      <c r="BK318" s="442"/>
      <c r="BL318" s="450"/>
      <c r="BN318" s="442"/>
      <c r="BO318" s="450"/>
      <c r="BQ318" s="445" t="s">
        <v>92</v>
      </c>
      <c r="BR318" s="442"/>
      <c r="BS318" s="442"/>
      <c r="BT318" s="442"/>
      <c r="BU318" s="442"/>
      <c r="BV318" s="442"/>
    </row>
    <row r="319" spans="1:74">
      <c r="A319" s="442">
        <v>348</v>
      </c>
      <c r="B319" s="442" t="str">
        <f>IF($H319="已改造",VLOOKUP($A319+1000,改造信息!$A$2:$AQ$1002,COLUMN(B318),0),VLOOKUP($A319,未改造信息!$A$2:$AQ$1002,COLUMN(B318),0))</f>
        <v>U</v>
      </c>
      <c r="C319" s="442" t="str">
        <f>IF($H319="已改造",VLOOKUP($A319+1000,改造信息!$A$2:$AQ$1002,COLUMN(C318),0),VLOOKUP($A319,未改造信息!$A$2:$AQ$1002,COLUMN(C318),0))</f>
        <v>轻巡洋舰</v>
      </c>
      <c r="D319" s="442">
        <f>IF($H319="已改造",VLOOKUP($A319+1000,改造信息!$A$2:$AQ$1002,COLUMN(D318),0),VLOOKUP($A319,未改造信息!$A$2:$AQ$1002,COLUMN(D318),0))</f>
        <v>5</v>
      </c>
      <c r="E319" s="442" t="str">
        <f>IF($H319="已改造",VLOOKUP($A319+1000,改造信息!$A$2:$AQ$1002,COLUMN(E318),0),VLOOKUP($A319,未改造信息!$A$2:$AQ$1002,COLUMN(E318),0))</f>
        <v>丹佛</v>
      </c>
      <c r="F319" s="442" t="str">
        <f>VLOOKUP(A319,未改造信息!$A$2:$F$1000,COLUMN(F318),0)</f>
        <v>未拥有</v>
      </c>
      <c r="H319" s="442" t="str">
        <f>IF(COUNTIF(改造信息!$A$2:$A$196,A319+1000),IF(VLOOKUP(A319+1000,改造信息!$A$2:$F$502,6,0)="已拥有","已改造","尚未改造"),"未开放改造")</f>
        <v>未开放改造</v>
      </c>
      <c r="I319" s="442" t="str">
        <f t="shared" si="4"/>
        <v>仅打捞可获取</v>
      </c>
      <c r="J319" s="445" t="s">
        <v>92</v>
      </c>
      <c r="K319" s="442" t="str">
        <f>IF($H319="已改造",VLOOKUP($A319+1000,改造信息!$A$2:$AQ$1002,COLUMN(K318)-4,0),VLOOKUP($A319,未改造信息!$A$2:$AQ$1002,COLUMN(K318)-4,0))</f>
        <v>护卫舰</v>
      </c>
      <c r="L319" s="442" t="str">
        <f>IF($H319="已改造",VLOOKUP($A319+1000,改造信息!$A$2:$AQ$1002,COLUMN(L318)-4,0),VLOOKUP($A319,未改造信息!$A$2:$AQ$1002,COLUMN(L318)-4,0))</f>
        <v>中型舰</v>
      </c>
      <c r="M319" s="442">
        <f>IF($H319="已改造",VLOOKUP($A319+1000,改造信息!$A$2:$AQ$1002,COLUMN(M318)-4,0),VLOOKUP($A319,未改造信息!$A$2:$AQ$1002,COLUMN(M318)-4,0))</f>
        <v>1</v>
      </c>
      <c r="N319" s="442">
        <f>IF($H319="已改造",VLOOKUP($A319+1000,改造信息!$A$2:$AQ$1002,COLUMN(N318)-4,0),VLOOKUP($A319,未改造信息!$A$2:$AQ$1002,COLUMN(N318)-4,0))</f>
        <v>2</v>
      </c>
      <c r="O319" s="442">
        <f>IF($H319="已改造",VLOOKUP($A319+1000,改造信息!$A$2:$AQ$1002,COLUMN(O318)-4,0),VLOOKUP($A319,未改造信息!$A$2:$AQ$1002,COLUMN(O318)-4,0))</f>
        <v>36</v>
      </c>
      <c r="P319" s="442">
        <f>IF($H319="已改造",VLOOKUP($A319+1000,改造信息!$A$2:$AQ$1002,COLUMN(P318)-4,0),VLOOKUP($A319,未改造信息!$A$2:$AQ$1002,COLUMN(P318)-4,0))</f>
        <v>0</v>
      </c>
      <c r="Q319" s="442">
        <f>IF($H319="已改造",VLOOKUP($A319+1000,改造信息!$A$2:$AQ$1002,COLUMN(Q318)-4,0),VLOOKUP($A319,未改造信息!$A$2:$AQ$1002,COLUMN(Q318)-4,0))</f>
        <v>61</v>
      </c>
      <c r="R319" s="442">
        <f>IF($H319="已改造",VLOOKUP($A319+1000,改造信息!$A$2:$AQ$1002,COLUMN(R318)-4,0),VLOOKUP($A319,未改造信息!$A$2:$AQ$1002,COLUMN(R318)-4,0))</f>
        <v>55</v>
      </c>
      <c r="S319" s="442">
        <f>IF($H319="已改造",VLOOKUP($A319+1000,改造信息!$A$2:$AQ$1002,COLUMN(S318)-4,0),VLOOKUP($A319,未改造信息!$A$2:$AQ$1002,COLUMN(S318)-4,0))</f>
        <v>0</v>
      </c>
      <c r="T319" s="442">
        <f>IF($H319="已改造",VLOOKUP($A319+1000,改造信息!$A$2:$AQ$1002,COLUMN(T318)-4,0),VLOOKUP($A319,未改造信息!$A$2:$AQ$1002,COLUMN(T318)-4,0))</f>
        <v>105</v>
      </c>
      <c r="U319" s="442">
        <f>IF($H319="已改造",VLOOKUP($A319+1000,改造信息!$A$2:$AQ$1002,COLUMN(U318)-4,0),VLOOKUP($A319,未改造信息!$A$2:$AQ$1002,COLUMN(U318)-4,0))</f>
        <v>74</v>
      </c>
      <c r="V319" s="442">
        <f>IF($H319="已改造",VLOOKUP($A319+1000,改造信息!$A$2:$AQ$1002,COLUMN(V318)-4,0),VLOOKUP($A319,未改造信息!$A$2:$AQ$1002,COLUMN(V318)-4,0))</f>
        <v>23</v>
      </c>
      <c r="W319" s="442">
        <f>IF($H319="已改造",VLOOKUP($A319+1000,改造信息!$A$2:$AQ$1002,COLUMN(W318)-4,0),VLOOKUP($A319,未改造信息!$A$2:$AQ$1002,COLUMN(W318)-4,0))</f>
        <v>69</v>
      </c>
      <c r="X319" s="442">
        <f>IF($H319="已改造",VLOOKUP($A319+1000,改造信息!$A$2:$AQ$1002,COLUMN(X318)-4,0),VLOOKUP($A319,未改造信息!$A$2:$AQ$1002,COLUMN(X318)-4,0))</f>
        <v>91</v>
      </c>
      <c r="Y319" s="442">
        <f>IF($H319="已改造",VLOOKUP($A319+1000,改造信息!$A$2:$AQ$1002,COLUMN(Y318)-4,0),VLOOKUP($A319,未改造信息!$A$2:$AQ$1002,COLUMN(Y318)-4,0))</f>
        <v>21</v>
      </c>
      <c r="Z319" s="442">
        <f>IF($H319="已改造",VLOOKUP($A319+1000,改造信息!$A$2:$AQ$1002,COLUMN(Z318)-4,0),VLOOKUP($A319,未改造信息!$A$2:$AQ$1002,COLUMN(Z318)-4,0))</f>
        <v>32.5</v>
      </c>
      <c r="AA319" s="442" t="str">
        <f>IF($H319="已改造",VLOOKUP($A319+1000,改造信息!$A$2:$AQ$1002,COLUMN(AA318)-4,0),VLOOKUP($A319,未改造信息!$A$2:$AQ$1002,COLUMN(AA318)-4,0))</f>
        <v>中</v>
      </c>
      <c r="AB319" s="442" t="str">
        <f>IF($H319="已改造",VLOOKUP($A319+1000,改造信息!$A$2:$AQ$1002,COLUMN(AB318)-4,0),VLOOKUP($A319,未改造信息!$A$2:$AQ$1002,COLUMN(AB318)-4,0))</f>
        <v>[3,3,3]</v>
      </c>
      <c r="AC319" s="442">
        <f>IF($H319="已改造",VLOOKUP($A319+1000,改造信息!$A$2:$AQ$1002,COLUMN(AC318)-4,0),VLOOKUP($A319,未改造信息!$A$2:$AQ$1002,COLUMN(AC318)-4,0))</f>
        <v>9</v>
      </c>
      <c r="AD319" s="442">
        <f>IF($H319="已改造",VLOOKUP($A319+1000,改造信息!$A$2:$AQ$1002,COLUMN(AD318)-4,0),VLOOKUP($A319,未改造信息!$A$2:$AQ$1002,COLUMN(AD318)-4,0))</f>
        <v>3</v>
      </c>
      <c r="AE319" s="446" t="str">
        <f>IF($H319="已改造",VLOOKUP($A319+1000,改造信息!$A$2:$AQ$1002,COLUMN(AE318)-4,0),VLOOKUP($A319,未改造信息!$A$2:$AQ$1002,COLUMN(AE318)-4,0))</f>
        <v>U国三联6英寸炮</v>
      </c>
      <c r="AF319" s="445" t="s">
        <v>92</v>
      </c>
      <c r="AG319" s="445" t="s">
        <v>92</v>
      </c>
      <c r="AH319" s="442">
        <f>IF($H319="已改造",VLOOKUP($A319+1000,改造信息!$A$2:$AQ$1002,COLUMN(AH318)-6,0),VLOOKUP($A319,未改造信息!$A$2:$AQ$1002,COLUMN(AH318)-6,0))</f>
        <v>25</v>
      </c>
      <c r="AI319" s="442">
        <f>IF($H319="已改造",VLOOKUP($A319+1000,改造信息!$A$2:$AQ$1002,COLUMN(AI318)-6,0),VLOOKUP($A319,未改造信息!$A$2:$AQ$1002,COLUMN(AI318)-6,0))</f>
        <v>30</v>
      </c>
      <c r="AJ319" s="442">
        <f>IF($H319="已改造",VLOOKUP($A319+1000,改造信息!$A$2:$AQ$1002,COLUMN(AJ318)-6,0),VLOOKUP($A319,未改造信息!$A$2:$AQ$1002,COLUMN(AJ318)-6,0))</f>
        <v>0.8</v>
      </c>
      <c r="AK319" s="442">
        <f>IF($H319="已改造",VLOOKUP($A319+1000,改造信息!$A$2:$AQ$1002,COLUMN(AK318)-6,0),VLOOKUP($A319,未改造信息!$A$2:$AQ$1002,COLUMN(AK318)-6,0))</f>
        <v>1.5</v>
      </c>
      <c r="AL319" s="442">
        <f>IF($H319="已改造",VLOOKUP($A319+1000,改造信息!$A$2:$AQ$1002,COLUMN(AL318)-6,0),VLOOKUP($A319,未改造信息!$A$2:$AQ$1002,COLUMN(AL318)-6,0))</f>
        <v>0.4</v>
      </c>
      <c r="AM319" s="445" t="s">
        <v>92</v>
      </c>
      <c r="AN319" s="445" t="s">
        <v>92</v>
      </c>
      <c r="AO319" s="442">
        <f>IF($H319="已改造",VLOOKUP($A319+1000,改造信息!$A$2:$AQ$1002,COLUMN(AO318)-8,0),VLOOKUP($A319,未改造信息!$A$2:$AQ$1002,COLUMN(AO318)-8,0))</f>
        <v>10</v>
      </c>
      <c r="AP319" s="442">
        <f>IF($H319="已改造",VLOOKUP($A319+1000,改造信息!$A$2:$AQ$1002,COLUMN(AP318)-8,0),VLOOKUP($A319,未改造信息!$A$2:$AQ$1002,COLUMN(AP318)-8,0))</f>
        <v>16</v>
      </c>
      <c r="AQ319" s="442">
        <f>IF($H319="已改造",VLOOKUP($A319+1000,改造信息!$A$2:$AQ$1002,COLUMN(AQ318)-8,0),VLOOKUP($A319,未改造信息!$A$2:$AQ$1002,COLUMN(AQ318)-8,0))</f>
        <v>10</v>
      </c>
      <c r="AR319" s="442">
        <f>IF($H319="已改造",VLOOKUP($A319+1000,改造信息!$A$2:$AQ$1002,COLUMN(AR318)-8,0),VLOOKUP($A319,未改造信息!$A$2:$AQ$1002,COLUMN(AR318)-8,0))</f>
        <v>0</v>
      </c>
      <c r="AS319" s="442">
        <f>IF($H319="已改造",VLOOKUP($A319+1000,改造信息!$A$2:$AQ$1002,COLUMN(AS318)-8,0),VLOOKUP($A319,未改造信息!$A$2:$AQ$1002,COLUMN(AS318)-8,0))</f>
        <v>16</v>
      </c>
      <c r="AT319" s="442">
        <f>IF($H319="已改造",VLOOKUP($A319+1000,改造信息!$A$2:$AQ$1002,COLUMN(AT318)-8,0),VLOOKUP($A319,未改造信息!$A$2:$AQ$1002,COLUMN(AT318)-8,0))</f>
        <v>0</v>
      </c>
      <c r="AU319" s="442">
        <f>IF($H319="已改造",VLOOKUP($A319+1000,改造信息!$A$2:$AQ$1002,COLUMN(AU318)-8,0),VLOOKUP($A319,未改造信息!$A$2:$AQ$1002,COLUMN(AU318)-8,0))</f>
        <v>15</v>
      </c>
      <c r="AV319" s="442">
        <f>IF($H319="已改造",VLOOKUP($A319+1000,改造信息!$A$2:$AQ$1002,COLUMN(AV318)-8,0),VLOOKUP($A319,未改造信息!$A$2:$AQ$1002,COLUMN(AV318)-8,0))</f>
        <v>79</v>
      </c>
      <c r="AW319" s="445" t="s">
        <v>92</v>
      </c>
      <c r="AX319" s="445" t="s">
        <v>92</v>
      </c>
      <c r="AY319" s="442">
        <f>IF($H319="已改造",VLOOKUP($A319+1000,改造信息!$A$2:$AQ$1002,COLUMN(AY318)-10,0),VLOOKUP($A319,未改造信息!$A$2:$AQ$1002,COLUMN(AY318)-10,0))</f>
        <v>0</v>
      </c>
      <c r="AZ319" s="442">
        <f>IF($H319="已改造",VLOOKUP($A319+1000,改造信息!$A$2:$AQ$1002,COLUMN(AZ318)-10,0),VLOOKUP($A319,未改造信息!$A$2:$AQ$1002,COLUMN(AZ318)-10,0))</f>
        <v>0</v>
      </c>
      <c r="BA319" s="445" t="s">
        <v>92</v>
      </c>
      <c r="BB319" s="445" t="s">
        <v>92</v>
      </c>
      <c r="BC319" s="442" t="str">
        <f>IF($H319="尚未改造",VLOOKUP($A319,未改造信息!$A$2:$AQ$1002,COLUMN(BC318)-12,0),"0")</f>
        <v>0</v>
      </c>
      <c r="BD319" s="442">
        <f>VLOOKUP($A319,未改造信息!$A$2:$BA$1002,COLUMN(BD318)-12,0)</f>
        <v>0</v>
      </c>
      <c r="BE319" s="442" t="s">
        <v>94</v>
      </c>
      <c r="BF319" s="445" t="s">
        <v>92</v>
      </c>
      <c r="BG319" s="445" t="s">
        <v>92</v>
      </c>
      <c r="BH319" s="442"/>
      <c r="BI319" s="442"/>
      <c r="BK319" s="442"/>
      <c r="BL319" s="442"/>
      <c r="BN319" s="442"/>
      <c r="BO319" s="442"/>
      <c r="BQ319" s="445" t="s">
        <v>92</v>
      </c>
      <c r="BR319" s="442"/>
      <c r="BS319" s="442"/>
      <c r="BT319" s="442"/>
      <c r="BU319" s="442"/>
      <c r="BV319" s="442"/>
    </row>
    <row r="320" spans="1:74">
      <c r="A320" s="442">
        <v>349</v>
      </c>
      <c r="B320" s="442" t="str">
        <f>IF($H320="已改造",VLOOKUP($A320+1000,改造信息!$A$2:$AQ$1002,COLUMN(B319),0),VLOOKUP($A320,未改造信息!$A$2:$AQ$1002,COLUMN(B319),0))</f>
        <v>J</v>
      </c>
      <c r="C320" s="442" t="str">
        <f>IF($H320="已改造",VLOOKUP($A320+1000,改造信息!$A$2:$AQ$1002,COLUMN(C319),0),VLOOKUP($A320,未改造信息!$A$2:$AQ$1002,COLUMN(C319),0))</f>
        <v>驱逐舰</v>
      </c>
      <c r="D320" s="442">
        <f>IF($H320="已改造",VLOOKUP($A320+1000,改造信息!$A$2:$AQ$1002,COLUMN(D319),0),VLOOKUP($A320,未改造信息!$A$2:$AQ$1002,COLUMN(D319),0))</f>
        <v>4</v>
      </c>
      <c r="E320" s="442" t="str">
        <f>IF($H320="已改造",VLOOKUP($A320+1000,改造信息!$A$2:$AQ$1002,COLUMN(E319),0),VLOOKUP($A320,未改造信息!$A$2:$AQ$1002,COLUMN(E319),0))</f>
        <v>初月</v>
      </c>
      <c r="F320" s="442" t="str">
        <f>VLOOKUP(A320,未改造信息!$A$2:$F$1000,COLUMN(F319),0)</f>
        <v>未拥有</v>
      </c>
      <c r="H320" s="442" t="str">
        <f>IF(COUNTIF(改造信息!$A$2:$A$196,A320+1000),IF(VLOOKUP(A320+1000,改造信息!$A$2:$F$502,6,0)="已拥有","已改造","尚未改造"),"未开放改造")</f>
        <v>未开放改造</v>
      </c>
      <c r="I320" s="442" t="str">
        <f t="shared" si="4"/>
        <v>仅打捞可获取</v>
      </c>
      <c r="J320" s="445" t="s">
        <v>92</v>
      </c>
      <c r="K320" s="442" t="str">
        <f>IF($H320="已改造",VLOOKUP($A320+1000,改造信息!$A$2:$AQ$1002,COLUMN(K319)-4,0),VLOOKUP($A320,未改造信息!$A$2:$AQ$1002,COLUMN(K319)-4,0))</f>
        <v>护卫舰</v>
      </c>
      <c r="L320" s="442" t="str">
        <f>IF($H320="已改造",VLOOKUP($A320+1000,改造信息!$A$2:$AQ$1002,COLUMN(L319)-4,0),VLOOKUP($A320,未改造信息!$A$2:$AQ$1002,COLUMN(L319)-4,0))</f>
        <v>小型舰</v>
      </c>
      <c r="M320" s="442">
        <f>IF($H320="已改造",VLOOKUP($A320+1000,改造信息!$A$2:$AQ$1002,COLUMN(M319)-4,0),VLOOKUP($A320,未改造信息!$A$2:$AQ$1002,COLUMN(M319)-4,0))</f>
        <v>1</v>
      </c>
      <c r="N320" s="442">
        <f>IF($H320="已改造",VLOOKUP($A320+1000,改造信息!$A$2:$AQ$1002,COLUMN(N319)-4,0),VLOOKUP($A320,未改造信息!$A$2:$AQ$1002,COLUMN(N319)-4,0))</f>
        <v>2</v>
      </c>
      <c r="O320" s="442">
        <f>IF($H320="已改造",VLOOKUP($A320+1000,改造信息!$A$2:$AQ$1002,COLUMN(O319)-4,0),VLOOKUP($A320,未改造信息!$A$2:$AQ$1002,COLUMN(O319)-4,0))</f>
        <v>19</v>
      </c>
      <c r="P320" s="442">
        <f>IF($H320="已改造",VLOOKUP($A320+1000,改造信息!$A$2:$AQ$1002,COLUMN(P319)-4,0),VLOOKUP($A320,未改造信息!$A$2:$AQ$1002,COLUMN(P319)-4,0))</f>
        <v>1</v>
      </c>
      <c r="Q320" s="442">
        <f>IF($H320="已改造",VLOOKUP($A320+1000,改造信息!$A$2:$AQ$1002,COLUMN(Q319)-4,0),VLOOKUP($A320,未改造信息!$A$2:$AQ$1002,COLUMN(Q319)-4,0))</f>
        <v>33</v>
      </c>
      <c r="R320" s="442">
        <f>IF($H320="已改造",VLOOKUP($A320+1000,改造信息!$A$2:$AQ$1002,COLUMN(R319)-4,0),VLOOKUP($A320,未改造信息!$A$2:$AQ$1002,COLUMN(R319)-4,0))</f>
        <v>22</v>
      </c>
      <c r="S320" s="442">
        <f>IF($H320="已改造",VLOOKUP($A320+1000,改造信息!$A$2:$AQ$1002,COLUMN(S319)-4,0),VLOOKUP($A320,未改造信息!$A$2:$AQ$1002,COLUMN(S319)-4,0))</f>
        <v>68</v>
      </c>
      <c r="T320" s="442">
        <f>IF($H320="已改造",VLOOKUP($A320+1000,改造信息!$A$2:$AQ$1002,COLUMN(T319)-4,0),VLOOKUP($A320,未改造信息!$A$2:$AQ$1002,COLUMN(T319)-4,0))</f>
        <v>60</v>
      </c>
      <c r="U320" s="442">
        <f>IF($H320="已改造",VLOOKUP($A320+1000,改造信息!$A$2:$AQ$1002,COLUMN(U319)-4,0),VLOOKUP($A320,未改造信息!$A$2:$AQ$1002,COLUMN(U319)-4,0))</f>
        <v>63</v>
      </c>
      <c r="V320" s="442">
        <f>IF($H320="已改造",VLOOKUP($A320+1000,改造信息!$A$2:$AQ$1002,COLUMN(V319)-4,0),VLOOKUP($A320,未改造信息!$A$2:$AQ$1002,COLUMN(V319)-4,0))</f>
        <v>18</v>
      </c>
      <c r="W320" s="442">
        <f>IF($H320="已改造",VLOOKUP($A320+1000,改造信息!$A$2:$AQ$1002,COLUMN(W319)-4,0),VLOOKUP($A320,未改造信息!$A$2:$AQ$1002,COLUMN(W319)-4,0))</f>
        <v>80</v>
      </c>
      <c r="X320" s="442">
        <f>IF($H320="已改造",VLOOKUP($A320+1000,改造信息!$A$2:$AQ$1002,COLUMN(X319)-4,0),VLOOKUP($A320,未改造信息!$A$2:$AQ$1002,COLUMN(X319)-4,0))</f>
        <v>87</v>
      </c>
      <c r="Y320" s="442">
        <f>IF($H320="已改造",VLOOKUP($A320+1000,改造信息!$A$2:$AQ$1002,COLUMN(Y319)-4,0),VLOOKUP($A320,未改造信息!$A$2:$AQ$1002,COLUMN(Y319)-4,0))</f>
        <v>13</v>
      </c>
      <c r="Z320" s="442">
        <f>IF($H320="已改造",VLOOKUP($A320+1000,改造信息!$A$2:$AQ$1002,COLUMN(Z319)-4,0),VLOOKUP($A320,未改造信息!$A$2:$AQ$1002,COLUMN(Z319)-4,0))</f>
        <v>33</v>
      </c>
      <c r="AA320" s="442" t="str">
        <f>IF($H320="已改造",VLOOKUP($A320+1000,改造信息!$A$2:$AQ$1002,COLUMN(AA319)-4,0),VLOOKUP($A320,未改造信息!$A$2:$AQ$1002,COLUMN(AA319)-4,0))</f>
        <v>短</v>
      </c>
      <c r="AB320" s="442">
        <f>IF($H320="已改造",VLOOKUP($A320+1000,改造信息!$A$2:$AQ$1002,COLUMN(AB319)-4,0),VLOOKUP($A320,未改造信息!$A$2:$AQ$1002,COLUMN(AB319)-4,0))</f>
        <v>0</v>
      </c>
      <c r="AC320" s="442">
        <f>IF($H320="已改造",VLOOKUP($A320+1000,改造信息!$A$2:$AQ$1002,COLUMN(AC319)-4,0),VLOOKUP($A320,未改造信息!$A$2:$AQ$1002,COLUMN(AC319)-4,0))</f>
        <v>0</v>
      </c>
      <c r="AD320" s="442">
        <f>IF($H320="已改造",VLOOKUP($A320+1000,改造信息!$A$2:$AQ$1002,COLUMN(AD319)-4,0),VLOOKUP($A320,未改造信息!$A$2:$AQ$1002,COLUMN(AD319)-4,0))</f>
        <v>2</v>
      </c>
      <c r="AE320" s="446" t="str">
        <f>IF($H320="已改造",VLOOKUP($A320+1000,改造信息!$A$2:$AQ$1002,COLUMN(AE319)-4,0),VLOOKUP($A320,未改造信息!$A$2:$AQ$1002,COLUMN(AE319)-4,0))</f>
        <v>J国10厘米连装炮</v>
      </c>
      <c r="AF320" s="445" t="s">
        <v>92</v>
      </c>
      <c r="AG320" s="445" t="s">
        <v>92</v>
      </c>
      <c r="AH320" s="442">
        <f>IF($H320="已改造",VLOOKUP($A320+1000,改造信息!$A$2:$AQ$1002,COLUMN(AH319)-6,0),VLOOKUP($A320,未改造信息!$A$2:$AQ$1002,COLUMN(AH319)-6,0))</f>
        <v>15</v>
      </c>
      <c r="AI320" s="442">
        <f>IF($H320="已改造",VLOOKUP($A320+1000,改造信息!$A$2:$AQ$1002,COLUMN(AI319)-6,0),VLOOKUP($A320,未改造信息!$A$2:$AQ$1002,COLUMN(AI319)-6,0))</f>
        <v>20</v>
      </c>
      <c r="AJ320" s="442">
        <f>IF($H320="已改造",VLOOKUP($A320+1000,改造信息!$A$2:$AQ$1002,COLUMN(AJ319)-6,0),VLOOKUP($A320,未改造信息!$A$2:$AQ$1002,COLUMN(AJ319)-6,0))</f>
        <v>0.48</v>
      </c>
      <c r="AK320" s="442">
        <f>IF($H320="已改造",VLOOKUP($A320+1000,改造信息!$A$2:$AQ$1002,COLUMN(AK319)-6,0),VLOOKUP($A320,未改造信息!$A$2:$AQ$1002,COLUMN(AK319)-6,0))</f>
        <v>0.9</v>
      </c>
      <c r="AL320" s="442">
        <f>IF($H320="已改造",VLOOKUP($A320+1000,改造信息!$A$2:$AQ$1002,COLUMN(AL319)-6,0),VLOOKUP($A320,未改造信息!$A$2:$AQ$1002,COLUMN(AL319)-6,0))</f>
        <v>0.5</v>
      </c>
      <c r="AM320" s="445" t="s">
        <v>92</v>
      </c>
      <c r="AN320" s="445" t="s">
        <v>92</v>
      </c>
      <c r="AO320" s="442">
        <f>IF($H320="已改造",VLOOKUP($A320+1000,改造信息!$A$2:$AQ$1002,COLUMN(AO319)-8,0),VLOOKUP($A320,未改造信息!$A$2:$AQ$1002,COLUMN(AO319)-8,0))</f>
        <v>4</v>
      </c>
      <c r="AP320" s="442">
        <f>IF($H320="已改造",VLOOKUP($A320+1000,改造信息!$A$2:$AQ$1002,COLUMN(AP319)-8,0),VLOOKUP($A320,未改造信息!$A$2:$AQ$1002,COLUMN(AP319)-8,0))</f>
        <v>8</v>
      </c>
      <c r="AQ320" s="442">
        <f>IF($H320="已改造",VLOOKUP($A320+1000,改造信息!$A$2:$AQ$1002,COLUMN(AQ319)-8,0),VLOOKUP($A320,未改造信息!$A$2:$AQ$1002,COLUMN(AQ319)-8,0))</f>
        <v>6</v>
      </c>
      <c r="AR320" s="442">
        <f>IF($H320="已改造",VLOOKUP($A320+1000,改造信息!$A$2:$AQ$1002,COLUMN(AR319)-8,0),VLOOKUP($A320,未改造信息!$A$2:$AQ$1002,COLUMN(AR319)-8,0))</f>
        <v>0</v>
      </c>
      <c r="AS320" s="442">
        <f>IF($H320="已改造",VLOOKUP($A320+1000,改造信息!$A$2:$AQ$1002,COLUMN(AS319)-8,0),VLOOKUP($A320,未改造信息!$A$2:$AQ$1002,COLUMN(AS319)-8,0))</f>
        <v>0</v>
      </c>
      <c r="AT320" s="442">
        <f>IF($H320="已改造",VLOOKUP($A320+1000,改造信息!$A$2:$AQ$1002,COLUMN(AT319)-8,0),VLOOKUP($A320,未改造信息!$A$2:$AQ$1002,COLUMN(AT319)-8,0))</f>
        <v>21</v>
      </c>
      <c r="AU320" s="442">
        <f>IF($H320="已改造",VLOOKUP($A320+1000,改造信息!$A$2:$AQ$1002,COLUMN(AU319)-8,0),VLOOKUP($A320,未改造信息!$A$2:$AQ$1002,COLUMN(AU319)-8,0))</f>
        <v>7</v>
      </c>
      <c r="AV320" s="442">
        <f>IF($H320="已改造",VLOOKUP($A320+1000,改造信息!$A$2:$AQ$1002,COLUMN(AV319)-8,0),VLOOKUP($A320,未改造信息!$A$2:$AQ$1002,COLUMN(AV319)-8,0))</f>
        <v>0</v>
      </c>
      <c r="AW320" s="445" t="s">
        <v>92</v>
      </c>
      <c r="AX320" s="445" t="s">
        <v>92</v>
      </c>
      <c r="AY320" s="442">
        <f>IF($H320="已改造",VLOOKUP($A320+1000,改造信息!$A$2:$AQ$1002,COLUMN(AY319)-10,0),VLOOKUP($A320,未改造信息!$A$2:$AQ$1002,COLUMN(AY319)-10,0))</f>
        <v>0</v>
      </c>
      <c r="AZ320" s="442">
        <f>IF($H320="已改造",VLOOKUP($A320+1000,改造信息!$A$2:$AQ$1002,COLUMN(AZ319)-10,0),VLOOKUP($A320,未改造信息!$A$2:$AQ$1002,COLUMN(AZ319)-10,0))</f>
        <v>0</v>
      </c>
      <c r="BA320" s="445" t="s">
        <v>92</v>
      </c>
      <c r="BB320" s="445" t="s">
        <v>92</v>
      </c>
      <c r="BC320" s="442" t="str">
        <f>IF($H320="尚未改造",VLOOKUP($A320,未改造信息!$A$2:$AQ$1002,COLUMN(BC319)-12,0),"0")</f>
        <v>0</v>
      </c>
      <c r="BD320" s="442">
        <f>VLOOKUP($A320,未改造信息!$A$2:$BA$1002,COLUMN(BD319)-12,0)</f>
        <v>0</v>
      </c>
      <c r="BE320" s="442" t="s">
        <v>94</v>
      </c>
      <c r="BF320" s="445" t="s">
        <v>92</v>
      </c>
      <c r="BG320" s="445" t="s">
        <v>92</v>
      </c>
      <c r="BH320" s="442"/>
      <c r="BI320" s="442"/>
      <c r="BK320" s="442"/>
      <c r="BL320" s="442"/>
      <c r="BN320" s="442"/>
      <c r="BO320" s="442"/>
      <c r="BQ320" s="445" t="s">
        <v>92</v>
      </c>
      <c r="BR320" s="442"/>
      <c r="BS320" s="442"/>
      <c r="BT320" s="442"/>
      <c r="BU320" s="442"/>
      <c r="BV320" s="442"/>
    </row>
    <row r="321" spans="1:74">
      <c r="A321" s="442">
        <v>350</v>
      </c>
      <c r="B321" s="442" t="str">
        <f>IF($H321="已改造",VLOOKUP($A321+1000,改造信息!$A$2:$AQ$1002,COLUMN(B320),0),VLOOKUP($A321,未改造信息!$A$2:$AQ$1002,COLUMN(B320),0))</f>
        <v>U</v>
      </c>
      <c r="C321" s="442" t="str">
        <f>IF($H321="已改造",VLOOKUP($A321+1000,改造信息!$A$2:$AQ$1002,COLUMN(C320),0),VLOOKUP($A321,未改造信息!$A$2:$AQ$1002,COLUMN(C320),0))</f>
        <v>驱逐舰</v>
      </c>
      <c r="D321" s="442">
        <f>IF($H321="已改造",VLOOKUP($A321+1000,改造信息!$A$2:$AQ$1002,COLUMN(D320),0),VLOOKUP($A321,未改造信息!$A$2:$AQ$1002,COLUMN(D320),0))</f>
        <v>4</v>
      </c>
      <c r="E321" s="442" t="str">
        <f>IF($H321="已改造",VLOOKUP($A321+1000,改造信息!$A$2:$AQ$1002,COLUMN(E320),0),VLOOKUP($A321,未改造信息!$A$2:$AQ$1002,COLUMN(E320),0))</f>
        <v>菲尔普斯</v>
      </c>
      <c r="F321" s="442" t="str">
        <f>VLOOKUP(A321,未改造信息!$A$2:$F$1000,COLUMN(F320),0)</f>
        <v>未拥有</v>
      </c>
      <c r="H321" s="442" t="str">
        <f>IF(COUNTIF(改造信息!$A$2:$A$196,A321+1000),IF(VLOOKUP(A321+1000,改造信息!$A$2:$F$502,6,0)="已拥有","已改造","尚未改造"),"未开放改造")</f>
        <v>未开放改造</v>
      </c>
      <c r="I321" s="442" t="str">
        <f t="shared" si="4"/>
        <v>可建造</v>
      </c>
      <c r="J321" s="445" t="s">
        <v>92</v>
      </c>
      <c r="K321" s="442" t="str">
        <f>IF($H321="已改造",VLOOKUP($A321+1000,改造信息!$A$2:$AQ$1002,COLUMN(K320)-4,0),VLOOKUP($A321,未改造信息!$A$2:$AQ$1002,COLUMN(K320)-4,0))</f>
        <v>护卫舰</v>
      </c>
      <c r="L321" s="442" t="str">
        <f>IF($H321="已改造",VLOOKUP($A321+1000,改造信息!$A$2:$AQ$1002,COLUMN(L320)-4,0),VLOOKUP($A321,未改造信息!$A$2:$AQ$1002,COLUMN(L320)-4,0))</f>
        <v>小型舰</v>
      </c>
      <c r="M321" s="442">
        <f>IF($H321="已改造",VLOOKUP($A321+1000,改造信息!$A$2:$AQ$1002,COLUMN(M320)-4,0),VLOOKUP($A321,未改造信息!$A$2:$AQ$1002,COLUMN(M320)-4,0))</f>
        <v>1</v>
      </c>
      <c r="N321" s="442">
        <f>IF($H321="已改造",VLOOKUP($A321+1000,改造信息!$A$2:$AQ$1002,COLUMN(N320)-4,0),VLOOKUP($A321,未改造信息!$A$2:$AQ$1002,COLUMN(N320)-4,0))</f>
        <v>2</v>
      </c>
      <c r="O321" s="442">
        <f>IF($H321="已改造",VLOOKUP($A321+1000,改造信息!$A$2:$AQ$1002,COLUMN(O320)-4,0),VLOOKUP($A321,未改造信息!$A$2:$AQ$1002,COLUMN(O320)-4,0))</f>
        <v>18</v>
      </c>
      <c r="P321" s="442">
        <f>IF($H321="已改造",VLOOKUP($A321+1000,改造信息!$A$2:$AQ$1002,COLUMN(P320)-4,0),VLOOKUP($A321,未改造信息!$A$2:$AQ$1002,COLUMN(P320)-4,0))</f>
        <v>2</v>
      </c>
      <c r="Q321" s="442">
        <f>IF($H321="已改造",VLOOKUP($A321+1000,改造信息!$A$2:$AQ$1002,COLUMN(Q320)-4,0),VLOOKUP($A321,未改造信息!$A$2:$AQ$1002,COLUMN(Q320)-4,0))</f>
        <v>40</v>
      </c>
      <c r="R321" s="442">
        <f>IF($H321="已改造",VLOOKUP($A321+1000,改造信息!$A$2:$AQ$1002,COLUMN(R320)-4,0),VLOOKUP($A321,未改造信息!$A$2:$AQ$1002,COLUMN(R320)-4,0))</f>
        <v>23</v>
      </c>
      <c r="S321" s="442">
        <f>IF($H321="已改造",VLOOKUP($A321+1000,改造信息!$A$2:$AQ$1002,COLUMN(S320)-4,0),VLOOKUP($A321,未改造信息!$A$2:$AQ$1002,COLUMN(S320)-4,0))</f>
        <v>74</v>
      </c>
      <c r="T321" s="442">
        <f>IF($H321="已改造",VLOOKUP($A321+1000,改造信息!$A$2:$AQ$1002,COLUMN(T320)-4,0),VLOOKUP($A321,未改造信息!$A$2:$AQ$1002,COLUMN(T320)-4,0))</f>
        <v>45</v>
      </c>
      <c r="U321" s="442">
        <f>IF($H321="已改造",VLOOKUP($A321+1000,改造信息!$A$2:$AQ$1002,COLUMN(U320)-4,0),VLOOKUP($A321,未改造信息!$A$2:$AQ$1002,COLUMN(U320)-4,0))</f>
        <v>58</v>
      </c>
      <c r="V321" s="442">
        <f>IF($H321="已改造",VLOOKUP($A321+1000,改造信息!$A$2:$AQ$1002,COLUMN(V320)-4,0),VLOOKUP($A321,未改造信息!$A$2:$AQ$1002,COLUMN(V320)-4,0))</f>
        <v>17</v>
      </c>
      <c r="W321" s="442">
        <f>IF($H321="已改造",VLOOKUP($A321+1000,改造信息!$A$2:$AQ$1002,COLUMN(W320)-4,0),VLOOKUP($A321,未改造信息!$A$2:$AQ$1002,COLUMN(W320)-4,0))</f>
        <v>81</v>
      </c>
      <c r="X321" s="442">
        <f>IF($H321="已改造",VLOOKUP($A321+1000,改造信息!$A$2:$AQ$1002,COLUMN(X320)-4,0),VLOOKUP($A321,未改造信息!$A$2:$AQ$1002,COLUMN(X320)-4,0))</f>
        <v>87</v>
      </c>
      <c r="Y321" s="442">
        <f>IF($H321="已改造",VLOOKUP($A321+1000,改造信息!$A$2:$AQ$1002,COLUMN(Y320)-4,0),VLOOKUP($A321,未改造信息!$A$2:$AQ$1002,COLUMN(Y320)-4,0))</f>
        <v>17</v>
      </c>
      <c r="Z321" s="442">
        <f>IF($H321="已改造",VLOOKUP($A321+1000,改造信息!$A$2:$AQ$1002,COLUMN(Z320)-4,0),VLOOKUP($A321,未改造信息!$A$2:$AQ$1002,COLUMN(Z320)-4,0))</f>
        <v>38.5</v>
      </c>
      <c r="AA321" s="442" t="str">
        <f>IF($H321="已改造",VLOOKUP($A321+1000,改造信息!$A$2:$AQ$1002,COLUMN(AA320)-4,0),VLOOKUP($A321,未改造信息!$A$2:$AQ$1002,COLUMN(AA320)-4,0))</f>
        <v>短</v>
      </c>
      <c r="AB321" s="442">
        <f>IF($H321="已改造",VLOOKUP($A321+1000,改造信息!$A$2:$AQ$1002,COLUMN(AB320)-4,0),VLOOKUP($A321,未改造信息!$A$2:$AQ$1002,COLUMN(AB320)-4,0))</f>
        <v>0</v>
      </c>
      <c r="AC321" s="442">
        <f>IF($H321="已改造",VLOOKUP($A321+1000,改造信息!$A$2:$AQ$1002,COLUMN(AC320)-4,0),VLOOKUP($A321,未改造信息!$A$2:$AQ$1002,COLUMN(AC320)-4,0))</f>
        <v>0</v>
      </c>
      <c r="AD321" s="442">
        <f>IF($H321="已改造",VLOOKUP($A321+1000,改造信息!$A$2:$AQ$1002,COLUMN(AD320)-4,0),VLOOKUP($A321,未改造信息!$A$2:$AQ$1002,COLUMN(AD320)-4,0))</f>
        <v>2</v>
      </c>
      <c r="AE321" s="446" t="str">
        <f>IF($H321="已改造",VLOOKUP($A321+1000,改造信息!$A$2:$AQ$1002,COLUMN(AE320)-4,0),VLOOKUP($A321,未改造信息!$A$2:$AQ$1002,COLUMN(AE320)-4,0))</f>
        <v>U国双联5英寸炮</v>
      </c>
      <c r="AF321" s="445" t="s">
        <v>92</v>
      </c>
      <c r="AG321" s="445" t="s">
        <v>92</v>
      </c>
      <c r="AH321" s="442">
        <f>IF($H321="已改造",VLOOKUP($A321+1000,改造信息!$A$2:$AQ$1002,COLUMN(AH320)-6,0),VLOOKUP($A321,未改造信息!$A$2:$AQ$1002,COLUMN(AH320)-6,0))</f>
        <v>15</v>
      </c>
      <c r="AI321" s="442">
        <f>IF($H321="已改造",VLOOKUP($A321+1000,改造信息!$A$2:$AQ$1002,COLUMN(AI320)-6,0),VLOOKUP($A321,未改造信息!$A$2:$AQ$1002,COLUMN(AI320)-6,0))</f>
        <v>25</v>
      </c>
      <c r="AJ321" s="442">
        <f>IF($H321="已改造",VLOOKUP($A321+1000,改造信息!$A$2:$AQ$1002,COLUMN(AJ320)-6,0),VLOOKUP($A321,未改造信息!$A$2:$AQ$1002,COLUMN(AJ320)-6,0))</f>
        <v>0.48</v>
      </c>
      <c r="AK321" s="442">
        <f>IF($H321="已改造",VLOOKUP($A321+1000,改造信息!$A$2:$AQ$1002,COLUMN(AK320)-6,0),VLOOKUP($A321,未改造信息!$A$2:$AQ$1002,COLUMN(AK320)-6,0))</f>
        <v>0.9</v>
      </c>
      <c r="AL321" s="442">
        <f>IF($H321="已改造",VLOOKUP($A321+1000,改造信息!$A$2:$AQ$1002,COLUMN(AL320)-6,0),VLOOKUP($A321,未改造信息!$A$2:$AQ$1002,COLUMN(AL320)-6,0))</f>
        <v>0.4</v>
      </c>
      <c r="AM321" s="445" t="s">
        <v>92</v>
      </c>
      <c r="AN321" s="445" t="s">
        <v>92</v>
      </c>
      <c r="AO321" s="442">
        <f>IF($H321="已改造",VLOOKUP($A321+1000,改造信息!$A$2:$AQ$1002,COLUMN(AO320)-8,0),VLOOKUP($A321,未改造信息!$A$2:$AQ$1002,COLUMN(AO320)-8,0))</f>
        <v>4</v>
      </c>
      <c r="AP321" s="442">
        <f>IF($H321="已改造",VLOOKUP($A321+1000,改造信息!$A$2:$AQ$1002,COLUMN(AP320)-8,0),VLOOKUP($A321,未改造信息!$A$2:$AQ$1002,COLUMN(AP320)-8,0))</f>
        <v>8</v>
      </c>
      <c r="AQ321" s="442">
        <f>IF($H321="已改造",VLOOKUP($A321+1000,改造信息!$A$2:$AQ$1002,COLUMN(AQ320)-8,0),VLOOKUP($A321,未改造信息!$A$2:$AQ$1002,COLUMN(AQ320)-8,0))</f>
        <v>6</v>
      </c>
      <c r="AR321" s="442">
        <f>IF($H321="已改造",VLOOKUP($A321+1000,改造信息!$A$2:$AQ$1002,COLUMN(AR320)-8,0),VLOOKUP($A321,未改造信息!$A$2:$AQ$1002,COLUMN(AR320)-8,0))</f>
        <v>0</v>
      </c>
      <c r="AS321" s="442">
        <f>IF($H321="已改造",VLOOKUP($A321+1000,改造信息!$A$2:$AQ$1002,COLUMN(AS320)-8,0),VLOOKUP($A321,未改造信息!$A$2:$AQ$1002,COLUMN(AS320)-8,0))</f>
        <v>0</v>
      </c>
      <c r="AT321" s="442">
        <f>IF($H321="已改造",VLOOKUP($A321+1000,改造信息!$A$2:$AQ$1002,COLUMN(AT320)-8,0),VLOOKUP($A321,未改造信息!$A$2:$AQ$1002,COLUMN(AT320)-8,0))</f>
        <v>24</v>
      </c>
      <c r="AU321" s="442">
        <f>IF($H321="已改造",VLOOKUP($A321+1000,改造信息!$A$2:$AQ$1002,COLUMN(AU320)-8,0),VLOOKUP($A321,未改造信息!$A$2:$AQ$1002,COLUMN(AU320)-8,0))</f>
        <v>8</v>
      </c>
      <c r="AV321" s="442">
        <f>IF($H321="已改造",VLOOKUP($A321+1000,改造信息!$A$2:$AQ$1002,COLUMN(AV320)-8,0),VLOOKUP($A321,未改造信息!$A$2:$AQ$1002,COLUMN(AV320)-8,0))</f>
        <v>4</v>
      </c>
      <c r="AW321" s="445" t="s">
        <v>92</v>
      </c>
      <c r="AX321" s="445" t="s">
        <v>92</v>
      </c>
      <c r="AY321" s="442">
        <f>IF($H321="已改造",VLOOKUP($A321+1000,改造信息!$A$2:$AQ$1002,COLUMN(AY320)-10,0),VLOOKUP($A321,未改造信息!$A$2:$AQ$1002,COLUMN(AY320)-10,0))</f>
        <v>0</v>
      </c>
      <c r="AZ321" s="442">
        <f>IF($H321="已改造",VLOOKUP($A321+1000,改造信息!$A$2:$AQ$1002,COLUMN(AZ320)-10,0),VLOOKUP($A321,未改造信息!$A$2:$AQ$1002,COLUMN(AZ320)-10,0))</f>
        <v>0</v>
      </c>
      <c r="BA321" s="445" t="s">
        <v>92</v>
      </c>
      <c r="BB321" s="445" t="s">
        <v>92</v>
      </c>
      <c r="BC321" s="442" t="str">
        <f>IF($H321="尚未改造",VLOOKUP($A321,未改造信息!$A$2:$AQ$1002,COLUMN(BC320)-12,0),"0")</f>
        <v>0</v>
      </c>
      <c r="BD321" s="450">
        <f>VLOOKUP($A321,未改造信息!$A$2:$BA$1002,COLUMN(BD320)-12,0)</f>
        <v>0.0173611111111111</v>
      </c>
      <c r="BE321" s="442" t="s">
        <v>103</v>
      </c>
      <c r="BF321" s="445" t="s">
        <v>92</v>
      </c>
      <c r="BG321" s="445" t="s">
        <v>92</v>
      </c>
      <c r="BH321" s="442"/>
      <c r="BI321" s="450"/>
      <c r="BK321" s="442"/>
      <c r="BL321" s="450"/>
      <c r="BN321" s="442"/>
      <c r="BO321" s="450"/>
      <c r="BQ321" s="445" t="s">
        <v>92</v>
      </c>
      <c r="BR321" s="442"/>
      <c r="BS321" s="442"/>
      <c r="BT321" s="442"/>
      <c r="BU321" s="442"/>
      <c r="BV321" s="442"/>
    </row>
    <row r="322" spans="1:74">
      <c r="A322" s="442">
        <v>351</v>
      </c>
      <c r="B322" s="442" t="str">
        <f>IF($H322="已改造",VLOOKUP($A322+1000,改造信息!$A$2:$AQ$1002,COLUMN(B321),0),VLOOKUP($A322,未改造信息!$A$2:$AQ$1002,COLUMN(B321),0))</f>
        <v>G</v>
      </c>
      <c r="C322" s="442" t="str">
        <f>IF($H322="已改造",VLOOKUP($A322+1000,改造信息!$A$2:$AQ$1002,COLUMN(C321),0),VLOOKUP($A322,未改造信息!$A$2:$AQ$1002,COLUMN(C321),0))</f>
        <v>潜水艇</v>
      </c>
      <c r="D322" s="442">
        <f>IF($H322="已改造",VLOOKUP($A322+1000,改造信息!$A$2:$AQ$1002,COLUMN(D321),0),VLOOKUP($A322,未改造信息!$A$2:$AQ$1002,COLUMN(D321),0))</f>
        <v>4</v>
      </c>
      <c r="E322" s="442" t="str">
        <f>IF($H322="已改造",VLOOKUP($A322+1000,改造信息!$A$2:$AQ$1002,COLUMN(E321),0),VLOOKUP($A322,未改造信息!$A$2:$AQ$1002,COLUMN(E321),0))</f>
        <v>U-1405</v>
      </c>
      <c r="F322" s="442" t="str">
        <f>VLOOKUP(A322,未改造信息!$A$2:$F$1000,COLUMN(F321),0)</f>
        <v>未拥有</v>
      </c>
      <c r="H322" s="442" t="str">
        <f>IF(COUNTIF(改造信息!$A$2:$A$196,A322+1000),IF(VLOOKUP(A322+1000,改造信息!$A$2:$F$502,6,0)="已拥有","已改造","尚未改造"),"未开放改造")</f>
        <v>尚未改造</v>
      </c>
      <c r="I322" s="442" t="str">
        <f t="shared" si="4"/>
        <v>E6 可建造</v>
      </c>
      <c r="J322" s="445" t="s">
        <v>92</v>
      </c>
      <c r="K322" s="442" t="str">
        <f>IF($H322="已改造",VLOOKUP($A322+1000,改造信息!$A$2:$AQ$1002,COLUMN(K321)-4,0),VLOOKUP($A322,未改造信息!$A$2:$AQ$1002,COLUMN(K321)-4,0))</f>
        <v>护卫舰</v>
      </c>
      <c r="L322" s="442" t="str">
        <f>IF($H322="已改造",VLOOKUP($A322+1000,改造信息!$A$2:$AQ$1002,COLUMN(L321)-4,0),VLOOKUP($A322,未改造信息!$A$2:$AQ$1002,COLUMN(L321)-4,0))</f>
        <v>小型舰</v>
      </c>
      <c r="M322" s="442">
        <f>IF($H322="已改造",VLOOKUP($A322+1000,改造信息!$A$2:$AQ$1002,COLUMN(M321)-4,0),VLOOKUP($A322,未改造信息!$A$2:$AQ$1002,COLUMN(M321)-4,0))</f>
        <v>6</v>
      </c>
      <c r="N322" s="442">
        <f>IF($H322="已改造",VLOOKUP($A322+1000,改造信息!$A$2:$AQ$1002,COLUMN(N321)-4,0),VLOOKUP($A322,未改造信息!$A$2:$AQ$1002,COLUMN(N321)-4,0))</f>
        <v>6</v>
      </c>
      <c r="O322" s="442">
        <f>IF($H322="已改造",VLOOKUP($A322+1000,改造信息!$A$2:$AQ$1002,COLUMN(O321)-4,0),VLOOKUP($A322,未改造信息!$A$2:$AQ$1002,COLUMN(O321)-4,0))</f>
        <v>8</v>
      </c>
      <c r="P322" s="442">
        <f>IF($H322="已改造",VLOOKUP($A322+1000,改造信息!$A$2:$AQ$1002,COLUMN(P321)-4,0),VLOOKUP($A322,未改造信息!$A$2:$AQ$1002,COLUMN(P321)-4,0))</f>
        <v>0</v>
      </c>
      <c r="Q322" s="442">
        <f>IF($H322="已改造",VLOOKUP($A322+1000,改造信息!$A$2:$AQ$1002,COLUMN(Q321)-4,0),VLOOKUP($A322,未改造信息!$A$2:$AQ$1002,COLUMN(Q321)-4,0))</f>
        <v>22</v>
      </c>
      <c r="R322" s="442">
        <f>IF($H322="已改造",VLOOKUP($A322+1000,改造信息!$A$2:$AQ$1002,COLUMN(R321)-4,0),VLOOKUP($A322,未改造信息!$A$2:$AQ$1002,COLUMN(R321)-4,0))</f>
        <v>20</v>
      </c>
      <c r="S322" s="442">
        <f>IF($H322="已改造",VLOOKUP($A322+1000,改造信息!$A$2:$AQ$1002,COLUMN(S321)-4,0),VLOOKUP($A322,未改造信息!$A$2:$AQ$1002,COLUMN(S321)-4,0))</f>
        <v>62</v>
      </c>
      <c r="T322" s="442">
        <f>IF($H322="已改造",VLOOKUP($A322+1000,改造信息!$A$2:$AQ$1002,COLUMN(T321)-4,0),VLOOKUP($A322,未改造信息!$A$2:$AQ$1002,COLUMN(T321)-4,0))</f>
        <v>0</v>
      </c>
      <c r="U322" s="442">
        <f>IF($H322="已改造",VLOOKUP($A322+1000,改造信息!$A$2:$AQ$1002,COLUMN(U321)-4,0),VLOOKUP($A322,未改造信息!$A$2:$AQ$1002,COLUMN(U321)-4,0))</f>
        <v>0</v>
      </c>
      <c r="V322" s="442">
        <f>IF($H322="已改造",VLOOKUP($A322+1000,改造信息!$A$2:$AQ$1002,COLUMN(V321)-4,0),VLOOKUP($A322,未改造信息!$A$2:$AQ$1002,COLUMN(V321)-4,0))</f>
        <v>26</v>
      </c>
      <c r="W322" s="442">
        <f>IF($H322="已改造",VLOOKUP($A322+1000,改造信息!$A$2:$AQ$1002,COLUMN(W321)-4,0),VLOOKUP($A322,未改造信息!$A$2:$AQ$1002,COLUMN(W321)-4,0))</f>
        <v>61</v>
      </c>
      <c r="X322" s="442">
        <f>IF($H322="已改造",VLOOKUP($A322+1000,改造信息!$A$2:$AQ$1002,COLUMN(X321)-4,0),VLOOKUP($A322,未改造信息!$A$2:$AQ$1002,COLUMN(X321)-4,0))</f>
        <v>95</v>
      </c>
      <c r="Y322" s="442">
        <f>IF($H322="已改造",VLOOKUP($A322+1000,改造信息!$A$2:$AQ$1002,COLUMN(Y321)-4,0),VLOOKUP($A322,未改造信息!$A$2:$AQ$1002,COLUMN(Y321)-4,0))</f>
        <v>10</v>
      </c>
      <c r="Z322" s="442">
        <f>IF($H322="已改造",VLOOKUP($A322+1000,改造信息!$A$2:$AQ$1002,COLUMN(Z321)-4,0),VLOOKUP($A322,未改造信息!$A$2:$AQ$1002,COLUMN(Z321)-4,0))</f>
        <v>25</v>
      </c>
      <c r="AA322" s="442" t="str">
        <f>IF($H322="已改造",VLOOKUP($A322+1000,改造信息!$A$2:$AQ$1002,COLUMN(AA321)-4,0),VLOOKUP($A322,未改造信息!$A$2:$AQ$1002,COLUMN(AA321)-4,0))</f>
        <v>短</v>
      </c>
      <c r="AB322" s="442">
        <f>IF($H322="已改造",VLOOKUP($A322+1000,改造信息!$A$2:$AQ$1002,COLUMN(AB321)-4,0),VLOOKUP($A322,未改造信息!$A$2:$AQ$1002,COLUMN(AB321)-4,0))</f>
        <v>0</v>
      </c>
      <c r="AC322" s="442">
        <f>IF($H322="已改造",VLOOKUP($A322+1000,改造信息!$A$2:$AQ$1002,COLUMN(AC321)-4,0),VLOOKUP($A322,未改造信息!$A$2:$AQ$1002,COLUMN(AC321)-4,0))</f>
        <v>0</v>
      </c>
      <c r="AD322" s="442">
        <f>IF($H322="已改造",VLOOKUP($A322+1000,改造信息!$A$2:$AQ$1002,COLUMN(AD321)-4,0),VLOOKUP($A322,未改造信息!$A$2:$AQ$1002,COLUMN(AD321)-4,0))</f>
        <v>2</v>
      </c>
      <c r="AE322" s="446" t="str">
        <f>IF($H322="已改造",VLOOKUP($A322+1000,改造信息!$A$2:$AQ$1002,COLUMN(AE321)-4,0),VLOOKUP($A322,未改造信息!$A$2:$AQ$1002,COLUMN(AE321)-4,0))</f>
        <v>533毫米磁性鱼雷(潜艇)</v>
      </c>
      <c r="AF322" s="445" t="s">
        <v>92</v>
      </c>
      <c r="AG322" s="445" t="s">
        <v>92</v>
      </c>
      <c r="AH322" s="442">
        <f>IF($H322="已改造",VLOOKUP($A322+1000,改造信息!$A$2:$AQ$1002,COLUMN(AH321)-6,0),VLOOKUP($A322,未改造信息!$A$2:$AQ$1002,COLUMN(AH321)-6,0))</f>
        <v>10</v>
      </c>
      <c r="AI322" s="442">
        <f>IF($H322="已改造",VLOOKUP($A322+1000,改造信息!$A$2:$AQ$1002,COLUMN(AI321)-6,0),VLOOKUP($A322,未改造信息!$A$2:$AQ$1002,COLUMN(AI321)-6,0))</f>
        <v>15</v>
      </c>
      <c r="AJ322" s="442">
        <f>IF($H322="已改造",VLOOKUP($A322+1000,改造信息!$A$2:$AQ$1002,COLUMN(AJ321)-6,0),VLOOKUP($A322,未改造信息!$A$2:$AQ$1002,COLUMN(AJ321)-6,0))</f>
        <v>0.5</v>
      </c>
      <c r="AK322" s="442">
        <f>IF($H322="已改造",VLOOKUP($A322+1000,改造信息!$A$2:$AQ$1002,COLUMN(AK321)-6,0),VLOOKUP($A322,未改造信息!$A$2:$AQ$1002,COLUMN(AK321)-6,0))</f>
        <v>0.4</v>
      </c>
      <c r="AL322" s="442">
        <f>IF($H322="已改造",VLOOKUP($A322+1000,改造信息!$A$2:$AQ$1002,COLUMN(AL321)-6,0),VLOOKUP($A322,未改造信息!$A$2:$AQ$1002,COLUMN(AL321)-6,0))</f>
        <v>0.15</v>
      </c>
      <c r="AM322" s="445" t="s">
        <v>92</v>
      </c>
      <c r="AN322" s="445" t="s">
        <v>92</v>
      </c>
      <c r="AO322" s="442">
        <f>IF($H322="已改造",VLOOKUP($A322+1000,改造信息!$A$2:$AQ$1002,COLUMN(AO321)-8,0),VLOOKUP($A322,未改造信息!$A$2:$AQ$1002,COLUMN(AO321)-8,0))</f>
        <v>10</v>
      </c>
      <c r="AP322" s="442">
        <f>IF($H322="已改造",VLOOKUP($A322+1000,改造信息!$A$2:$AQ$1002,COLUMN(AP321)-8,0),VLOOKUP($A322,未改造信息!$A$2:$AQ$1002,COLUMN(AP321)-8,0))</f>
        <v>10</v>
      </c>
      <c r="AQ322" s="442">
        <f>IF($H322="已改造",VLOOKUP($A322+1000,改造信息!$A$2:$AQ$1002,COLUMN(AQ321)-8,0),VLOOKUP($A322,未改造信息!$A$2:$AQ$1002,COLUMN(AQ321)-8,0))</f>
        <v>20</v>
      </c>
      <c r="AR322" s="442">
        <f>IF($H322="已改造",VLOOKUP($A322+1000,改造信息!$A$2:$AQ$1002,COLUMN(AR321)-8,0),VLOOKUP($A322,未改造信息!$A$2:$AQ$1002,COLUMN(AR321)-8,0))</f>
        <v>0</v>
      </c>
      <c r="AS322" s="442">
        <f>IF($H322="已改造",VLOOKUP($A322+1000,改造信息!$A$2:$AQ$1002,COLUMN(AS321)-8,0),VLOOKUP($A322,未改造信息!$A$2:$AQ$1002,COLUMN(AS321)-8,0))</f>
        <v>0</v>
      </c>
      <c r="AT322" s="442">
        <f>IF($H322="已改造",VLOOKUP($A322+1000,改造信息!$A$2:$AQ$1002,COLUMN(AT321)-8,0),VLOOKUP($A322,未改造信息!$A$2:$AQ$1002,COLUMN(AT321)-8,0))</f>
        <v>12</v>
      </c>
      <c r="AU322" s="442">
        <f>IF($H322="已改造",VLOOKUP($A322+1000,改造信息!$A$2:$AQ$1002,COLUMN(AU321)-8,0),VLOOKUP($A322,未改造信息!$A$2:$AQ$1002,COLUMN(AU321)-8,0))</f>
        <v>7</v>
      </c>
      <c r="AV322" s="442">
        <f>IF($H322="已改造",VLOOKUP($A322+1000,改造信息!$A$2:$AQ$1002,COLUMN(AV321)-8,0),VLOOKUP($A322,未改造信息!$A$2:$AQ$1002,COLUMN(AV321)-8,0))</f>
        <v>0</v>
      </c>
      <c r="AW322" s="445" t="s">
        <v>92</v>
      </c>
      <c r="AX322" s="445" t="s">
        <v>92</v>
      </c>
      <c r="AY322" s="442">
        <f>IF($H322="已改造",VLOOKUP($A322+1000,改造信息!$A$2:$AQ$1002,COLUMN(AY321)-10,0),VLOOKUP($A322,未改造信息!$A$2:$AQ$1002,COLUMN(AY321)-10,0))</f>
        <v>0</v>
      </c>
      <c r="AZ322" s="442">
        <f>IF($H322="已改造",VLOOKUP($A322+1000,改造信息!$A$2:$AQ$1002,COLUMN(AZ321)-10,0),VLOOKUP($A322,未改造信息!$A$2:$AQ$1002,COLUMN(AZ321)-10,0))</f>
        <v>0</v>
      </c>
      <c r="BA322" s="445" t="s">
        <v>92</v>
      </c>
      <c r="BB322" s="445" t="s">
        <v>92</v>
      </c>
      <c r="BC322" s="442" t="str">
        <f>IF($H322="尚未改造",VLOOKUP($A322,未改造信息!$A$2:$AQ$1002,COLUMN(BC321)-12,0),"0")</f>
        <v>等级70|潜艇核心10|油500|弹1200|钢1000</v>
      </c>
      <c r="BD322" s="450">
        <f>VLOOKUP($A322,未改造信息!$A$2:$BA$1002,COLUMN(BD321)-12,0)</f>
        <v>0.00416666666666667</v>
      </c>
      <c r="BE322" s="442" t="s">
        <v>106</v>
      </c>
      <c r="BF322" s="445" t="s">
        <v>92</v>
      </c>
      <c r="BG322" s="445" t="s">
        <v>92</v>
      </c>
      <c r="BH322" s="442"/>
      <c r="BI322" s="450"/>
      <c r="BK322" s="442"/>
      <c r="BL322" s="450"/>
      <c r="BN322" s="442"/>
      <c r="BO322" s="450"/>
      <c r="BQ322" s="445" t="s">
        <v>92</v>
      </c>
      <c r="BR322" s="442"/>
      <c r="BS322" s="442"/>
      <c r="BT322" s="442"/>
      <c r="BU322" s="442"/>
      <c r="BV322" s="442"/>
    </row>
    <row r="323" spans="1:74">
      <c r="A323" s="442">
        <v>352</v>
      </c>
      <c r="B323" s="442" t="str">
        <f>IF($H323="已改造",VLOOKUP($A323+1000,改造信息!$A$2:$AQ$1002,COLUMN(B322),0),VLOOKUP($A323,未改造信息!$A$2:$AQ$1002,COLUMN(B322),0))</f>
        <v>S</v>
      </c>
      <c r="C323" s="442" t="str">
        <f>IF($H323="已改造",VLOOKUP($A323+1000,改造信息!$A$2:$AQ$1002,COLUMN(C322),0),VLOOKUP($A323,未改造信息!$A$2:$AQ$1002,COLUMN(C322),0))</f>
        <v>重巡洋舰</v>
      </c>
      <c r="D323" s="442">
        <f>IF($H323="已改造",VLOOKUP($A323+1000,改造信息!$A$2:$AQ$1002,COLUMN(D322),0),VLOOKUP($A323,未改造信息!$A$2:$AQ$1002,COLUMN(D322),0))</f>
        <v>6</v>
      </c>
      <c r="E323" s="442" t="str">
        <f>IF($H323="已改造",VLOOKUP($A323+1000,改造信息!$A$2:$AQ$1002,COLUMN(E322),0),VLOOKUP($A323,未改造信息!$A$2:$AQ$1002,COLUMN(E322),0))</f>
        <v>莫斯科</v>
      </c>
      <c r="F323" s="442" t="str">
        <f>VLOOKUP(A323,未改造信息!$A$2:$F$1000,COLUMN(F322),0)</f>
        <v>未拥有</v>
      </c>
      <c r="H323" s="442" t="str">
        <f>IF(COUNTIF(改造信息!$A$2:$A$196,A323+1000),IF(VLOOKUP(A323+1000,改造信息!$A$2:$F$502,6,0)="已拥有","已改造","尚未改造"),"未开放改造")</f>
        <v>未开放改造</v>
      </c>
      <c r="I323" s="442" t="str">
        <f t="shared" si="4"/>
        <v>E5 可建造</v>
      </c>
      <c r="J323" s="445" t="s">
        <v>92</v>
      </c>
      <c r="K323" s="442" t="str">
        <f>IF($H323="已改造",VLOOKUP($A323+1000,改造信息!$A$2:$AQ$1002,COLUMN(K322)-4,0),VLOOKUP($A323,未改造信息!$A$2:$AQ$1002,COLUMN(K322)-4,0))</f>
        <v>护卫舰</v>
      </c>
      <c r="L323" s="442" t="str">
        <f>IF($H323="已改造",VLOOKUP($A323+1000,改造信息!$A$2:$AQ$1002,COLUMN(L322)-4,0),VLOOKUP($A323,未改造信息!$A$2:$AQ$1002,COLUMN(L322)-4,0))</f>
        <v>中型舰</v>
      </c>
      <c r="M323" s="442">
        <f>IF($H323="已改造",VLOOKUP($A323+1000,改造信息!$A$2:$AQ$1002,COLUMN(M322)-4,0),VLOOKUP($A323,未改造信息!$A$2:$AQ$1002,COLUMN(M322)-4,0))</f>
        <v>3</v>
      </c>
      <c r="N323" s="442">
        <f>IF($H323="已改造",VLOOKUP($A323+1000,改造信息!$A$2:$AQ$1002,COLUMN(N322)-4,0),VLOOKUP($A323,未改造信息!$A$2:$AQ$1002,COLUMN(N322)-4,0))</f>
        <v>3</v>
      </c>
      <c r="O323" s="442">
        <f>IF($H323="已改造",VLOOKUP($A323+1000,改造信息!$A$2:$AQ$1002,COLUMN(O322)-4,0),VLOOKUP($A323,未改造信息!$A$2:$AQ$1002,COLUMN(O322)-4,0))</f>
        <v>56</v>
      </c>
      <c r="P323" s="442">
        <f>IF($H323="已改造",VLOOKUP($A323+1000,改造信息!$A$2:$AQ$1002,COLUMN(P322)-4,0),VLOOKUP($A323,未改造信息!$A$2:$AQ$1002,COLUMN(P322)-4,0))</f>
        <v>0</v>
      </c>
      <c r="Q323" s="442">
        <f>IF($H323="已改造",VLOOKUP($A323+1000,改造信息!$A$2:$AQ$1002,COLUMN(Q322)-4,0),VLOOKUP($A323,未改造信息!$A$2:$AQ$1002,COLUMN(Q322)-4,0))</f>
        <v>76</v>
      </c>
      <c r="R323" s="442">
        <f>IF($H323="已改造",VLOOKUP($A323+1000,改造信息!$A$2:$AQ$1002,COLUMN(R322)-4,0),VLOOKUP($A323,未改造信息!$A$2:$AQ$1002,COLUMN(R322)-4,0))</f>
        <v>70</v>
      </c>
      <c r="S323" s="442">
        <f>IF($H323="已改造",VLOOKUP($A323+1000,改造信息!$A$2:$AQ$1002,COLUMN(S322)-4,0),VLOOKUP($A323,未改造信息!$A$2:$AQ$1002,COLUMN(S322)-4,0))</f>
        <v>0</v>
      </c>
      <c r="T323" s="442">
        <f>IF($H323="已改造",VLOOKUP($A323+1000,改造信息!$A$2:$AQ$1002,COLUMN(T322)-4,0),VLOOKUP($A323,未改造信息!$A$2:$AQ$1002,COLUMN(T322)-4,0))</f>
        <v>98</v>
      </c>
      <c r="U323" s="442">
        <f>IF($H323="已改造",VLOOKUP($A323+1000,改造信息!$A$2:$AQ$1002,COLUMN(U322)-4,0),VLOOKUP($A323,未改造信息!$A$2:$AQ$1002,COLUMN(U322)-4,0))</f>
        <v>0</v>
      </c>
      <c r="V323" s="442">
        <f>IF($H323="已改造",VLOOKUP($A323+1000,改造信息!$A$2:$AQ$1002,COLUMN(V322)-4,0),VLOOKUP($A323,未改造信息!$A$2:$AQ$1002,COLUMN(V322)-4,0))</f>
        <v>45</v>
      </c>
      <c r="W323" s="442">
        <f>IF($H323="已改造",VLOOKUP($A323+1000,改造信息!$A$2:$AQ$1002,COLUMN(W322)-4,0),VLOOKUP($A323,未改造信息!$A$2:$AQ$1002,COLUMN(W322)-4,0))</f>
        <v>65</v>
      </c>
      <c r="X323" s="442">
        <f>IF($H323="已改造",VLOOKUP($A323+1000,改造信息!$A$2:$AQ$1002,COLUMN(X322)-4,0),VLOOKUP($A323,未改造信息!$A$2:$AQ$1002,COLUMN(X322)-4,0))</f>
        <v>96</v>
      </c>
      <c r="Y323" s="442">
        <f>IF($H323="已改造",VLOOKUP($A323+1000,改造信息!$A$2:$AQ$1002,COLUMN(Y322)-4,0),VLOOKUP($A323,未改造信息!$A$2:$AQ$1002,COLUMN(Y322)-4,0))</f>
        <v>7</v>
      </c>
      <c r="Z323" s="442">
        <f>IF($H323="已改造",VLOOKUP($A323+1000,改造信息!$A$2:$AQ$1002,COLUMN(Z322)-4,0),VLOOKUP($A323,未改造信息!$A$2:$AQ$1002,COLUMN(Z322)-4,0))</f>
        <v>34.5</v>
      </c>
      <c r="AA323" s="442" t="str">
        <f>IF($H323="已改造",VLOOKUP($A323+1000,改造信息!$A$2:$AQ$1002,COLUMN(AA322)-4,0),VLOOKUP($A323,未改造信息!$A$2:$AQ$1002,COLUMN(AA322)-4,0))</f>
        <v>长</v>
      </c>
      <c r="AB323" s="442">
        <f>IF($H323="已改造",VLOOKUP($A323+1000,改造信息!$A$2:$AQ$1002,COLUMN(AB322)-4,0),VLOOKUP($A323,未改造信息!$A$2:$AQ$1002,COLUMN(AB322)-4,0))</f>
        <v>0</v>
      </c>
      <c r="AC323" s="442">
        <f>IF($H323="已改造",VLOOKUP($A323+1000,改造信息!$A$2:$AQ$1002,COLUMN(AC322)-4,0),VLOOKUP($A323,未改造信息!$A$2:$AQ$1002,COLUMN(AC322)-4,0))</f>
        <v>0</v>
      </c>
      <c r="AD323" s="442">
        <f>IF($H323="已改造",VLOOKUP($A323+1000,改造信息!$A$2:$AQ$1002,COLUMN(AD322)-4,0),VLOOKUP($A323,未改造信息!$A$2:$AQ$1002,COLUMN(AD322)-4,0))</f>
        <v>3</v>
      </c>
      <c r="AE323" s="446" t="str">
        <f>IF($H323="已改造",VLOOKUP($A323+1000,改造信息!$A$2:$AQ$1002,COLUMN(AE322)-4,0),VLOOKUP($A323,未改造信息!$A$2:$AQ$1002,COLUMN(AE322)-4,0))</f>
        <v>S国三联СМ-40型220毫米炮|S国СМ-20-ЗИФ四联45毫米高炮</v>
      </c>
      <c r="AF323" s="445" t="s">
        <v>92</v>
      </c>
      <c r="AG323" s="445" t="s">
        <v>92</v>
      </c>
      <c r="AH323" s="442">
        <f>IF($H323="已改造",VLOOKUP($A323+1000,改造信息!$A$2:$AQ$1002,COLUMN(AH322)-6,0),VLOOKUP($A323,未改造信息!$A$2:$AQ$1002,COLUMN(AH322)-6,0))</f>
        <v>65</v>
      </c>
      <c r="AI323" s="442">
        <f>IF($H323="已改造",VLOOKUP($A323+1000,改造信息!$A$2:$AQ$1002,COLUMN(AI322)-6,0),VLOOKUP($A323,未改造信息!$A$2:$AQ$1002,COLUMN(AI322)-6,0))</f>
        <v>100</v>
      </c>
      <c r="AJ323" s="442">
        <f>IF($H323="已改造",VLOOKUP($A323+1000,改造信息!$A$2:$AQ$1002,COLUMN(AJ322)-6,0),VLOOKUP($A323,未改造信息!$A$2:$AQ$1002,COLUMN(AJ322)-6,0))</f>
        <v>2.4</v>
      </c>
      <c r="AK323" s="442">
        <f>IF($H323="已改造",VLOOKUP($A323+1000,改造信息!$A$2:$AQ$1002,COLUMN(AK322)-6,0),VLOOKUP($A323,未改造信息!$A$2:$AQ$1002,COLUMN(AK322)-6,0))</f>
        <v>3.8</v>
      </c>
      <c r="AL323" s="442">
        <f>IF($H323="已改造",VLOOKUP($A323+1000,改造信息!$A$2:$AQ$1002,COLUMN(AL322)-6,0),VLOOKUP($A323,未改造信息!$A$2:$AQ$1002,COLUMN(AL322)-6,0))</f>
        <v>0.8</v>
      </c>
      <c r="AM323" s="445" t="s">
        <v>92</v>
      </c>
      <c r="AN323" s="445" t="s">
        <v>92</v>
      </c>
      <c r="AO323" s="442">
        <f>IF($H323="已改造",VLOOKUP($A323+1000,改造信息!$A$2:$AQ$1002,COLUMN(AO322)-8,0),VLOOKUP($A323,未改造信息!$A$2:$AQ$1002,COLUMN(AO322)-8,0))</f>
        <v>30</v>
      </c>
      <c r="AP323" s="442">
        <f>IF($H323="已改造",VLOOKUP($A323+1000,改造信息!$A$2:$AQ$1002,COLUMN(AP322)-8,0),VLOOKUP($A323,未改造信息!$A$2:$AQ$1002,COLUMN(AP322)-8,0))</f>
        <v>40</v>
      </c>
      <c r="AQ323" s="442">
        <f>IF($H323="已改造",VLOOKUP($A323+1000,改造信息!$A$2:$AQ$1002,COLUMN(AQ322)-8,0),VLOOKUP($A323,未改造信息!$A$2:$AQ$1002,COLUMN(AQ322)-8,0))</f>
        <v>30</v>
      </c>
      <c r="AR323" s="442">
        <f>IF($H323="已改造",VLOOKUP($A323+1000,改造信息!$A$2:$AQ$1002,COLUMN(AR322)-8,0),VLOOKUP($A323,未改造信息!$A$2:$AQ$1002,COLUMN(AR322)-8,0))</f>
        <v>0</v>
      </c>
      <c r="AS323" s="442">
        <f>IF($H323="已改造",VLOOKUP($A323+1000,改造信息!$A$2:$AQ$1002,COLUMN(AS322)-8,0),VLOOKUP($A323,未改造信息!$A$2:$AQ$1002,COLUMN(AS322)-8,0))</f>
        <v>51</v>
      </c>
      <c r="AT323" s="442">
        <f>IF($H323="已改造",VLOOKUP($A323+1000,改造信息!$A$2:$AQ$1002,COLUMN(AT322)-8,0),VLOOKUP($A323,未改造信息!$A$2:$AQ$1002,COLUMN(AT322)-8,0))</f>
        <v>0</v>
      </c>
      <c r="AU323" s="442">
        <f>IF($H323="已改造",VLOOKUP($A323+1000,改造信息!$A$2:$AQ$1002,COLUMN(AU322)-8,0),VLOOKUP($A323,未改造信息!$A$2:$AQ$1002,COLUMN(AU322)-8,0))</f>
        <v>25</v>
      </c>
      <c r="AV323" s="442">
        <f>IF($H323="已改造",VLOOKUP($A323+1000,改造信息!$A$2:$AQ$1002,COLUMN(AV322)-8,0),VLOOKUP($A323,未改造信息!$A$2:$AQ$1002,COLUMN(AV322)-8,0))</f>
        <v>66</v>
      </c>
      <c r="AW323" s="445" t="s">
        <v>92</v>
      </c>
      <c r="AX323" s="445" t="s">
        <v>92</v>
      </c>
      <c r="AY323" s="442" t="str">
        <f>IF($H323="已改造",VLOOKUP($A323+1000,改造信息!$A$2:$AQ$1002,COLUMN(AY322)-10,0),VLOOKUP($A323,未改造信息!$A$2:$AQ$1002,COLUMN(AY322)-10,0))</f>
        <v>巡洋舰压制</v>
      </c>
      <c r="AZ323" s="442">
        <f>IF($H323="已改造",VLOOKUP($A323+1000,改造信息!$A$2:$AQ$1002,COLUMN(AZ322)-10,0),VLOOKUP($A323,未改造信息!$A$2:$AQ$1002,COLUMN(AZ322)-10,0))</f>
        <v>0</v>
      </c>
      <c r="BA323" s="445" t="s">
        <v>92</v>
      </c>
      <c r="BB323" s="445" t="s">
        <v>92</v>
      </c>
      <c r="BC323" s="442" t="str">
        <f>IF($H323="尚未改造",VLOOKUP($A323,未改造信息!$A$2:$AQ$1002,COLUMN(BC322)-12,0),"0")</f>
        <v>0</v>
      </c>
      <c r="BD323" s="450">
        <f>VLOOKUP($A323,未改造信息!$A$2:$BA$1002,COLUMN(BD322)-12,0)</f>
        <v>0.0833333333333333</v>
      </c>
      <c r="BE323" s="442" t="s">
        <v>96</v>
      </c>
      <c r="BF323" s="445" t="s">
        <v>92</v>
      </c>
      <c r="BG323" s="445" t="s">
        <v>92</v>
      </c>
      <c r="BH323" s="442"/>
      <c r="BI323" s="450"/>
      <c r="BK323" s="442"/>
      <c r="BL323" s="450"/>
      <c r="BN323" s="442"/>
      <c r="BO323" s="450"/>
      <c r="BQ323" s="445" t="s">
        <v>92</v>
      </c>
      <c r="BR323" s="442"/>
      <c r="BS323" s="442"/>
      <c r="BT323" s="442"/>
      <c r="BU323" s="442"/>
      <c r="BV323" s="442"/>
    </row>
    <row r="324" spans="1:74">
      <c r="A324" s="442">
        <v>353</v>
      </c>
      <c r="B324" s="442" t="str">
        <f>IF($H324="已改造",VLOOKUP($A324+1000,改造信息!$A$2:$AQ$1002,COLUMN(B323),0),VLOOKUP($A324,未改造信息!$A$2:$AQ$1002,COLUMN(B323),0))</f>
        <v>S</v>
      </c>
      <c r="C324" s="442" t="str">
        <f>IF($H324="已改造",VLOOKUP($A324+1000,改造信息!$A$2:$AQ$1002,COLUMN(C323),0),VLOOKUP($A324,未改造信息!$A$2:$AQ$1002,COLUMN(C323),0))</f>
        <v>轻巡洋舰</v>
      </c>
      <c r="D324" s="442">
        <f>IF($H324="已改造",VLOOKUP($A324+1000,改造信息!$A$2:$AQ$1002,COLUMN(D323),0),VLOOKUP($A324,未改造信息!$A$2:$AQ$1002,COLUMN(D323),0))</f>
        <v>4</v>
      </c>
      <c r="E324" s="442" t="str">
        <f>IF($H324="已改造",VLOOKUP($A324+1000,改造信息!$A$2:$AQ$1002,COLUMN(E323),0),VLOOKUP($A324,未改造信息!$A$2:$AQ$1002,COLUMN(E323),0))</f>
        <v>斯维尔德洛夫</v>
      </c>
      <c r="F324" s="442" t="str">
        <f>VLOOKUP(A324,未改造信息!$A$2:$F$1000,COLUMN(F323),0)</f>
        <v>未拥有</v>
      </c>
      <c r="H324" s="442" t="str">
        <f>IF(COUNTIF(改造信息!$A$2:$A$196,A324+1000),IF(VLOOKUP(A324+1000,改造信息!$A$2:$F$502,6,0)="已拥有","已改造","尚未改造"),"未开放改造")</f>
        <v>未开放改造</v>
      </c>
      <c r="I324" s="442" t="str">
        <f t="shared" ref="I324:I387" si="5">IF(F324="未拥有",BE324,"")</f>
        <v>仅打捞可获取</v>
      </c>
      <c r="J324" s="445" t="s">
        <v>92</v>
      </c>
      <c r="K324" s="442" t="str">
        <f>IF($H324="已改造",VLOOKUP($A324+1000,改造信息!$A$2:$AQ$1002,COLUMN(K323)-4,0),VLOOKUP($A324,未改造信息!$A$2:$AQ$1002,COLUMN(K323)-4,0))</f>
        <v>护卫舰</v>
      </c>
      <c r="L324" s="442" t="str">
        <f>IF($H324="已改造",VLOOKUP($A324+1000,改造信息!$A$2:$AQ$1002,COLUMN(L323)-4,0),VLOOKUP($A324,未改造信息!$A$2:$AQ$1002,COLUMN(L323)-4,0))</f>
        <v>中型舰</v>
      </c>
      <c r="M324" s="442">
        <f>IF($H324="已改造",VLOOKUP($A324+1000,改造信息!$A$2:$AQ$1002,COLUMN(M323)-4,0),VLOOKUP($A324,未改造信息!$A$2:$AQ$1002,COLUMN(M323)-4,0))</f>
        <v>2</v>
      </c>
      <c r="N324" s="442">
        <f>IF($H324="已改造",VLOOKUP($A324+1000,改造信息!$A$2:$AQ$1002,COLUMN(N323)-4,0),VLOOKUP($A324,未改造信息!$A$2:$AQ$1002,COLUMN(N323)-4,0))</f>
        <v>2</v>
      </c>
      <c r="O324" s="442">
        <f>IF($H324="已改造",VLOOKUP($A324+1000,改造信息!$A$2:$AQ$1002,COLUMN(O323)-4,0),VLOOKUP($A324,未改造信息!$A$2:$AQ$1002,COLUMN(O323)-4,0))</f>
        <v>36</v>
      </c>
      <c r="P324" s="442">
        <f>IF($H324="已改造",VLOOKUP($A324+1000,改造信息!$A$2:$AQ$1002,COLUMN(P323)-4,0),VLOOKUP($A324,未改造信息!$A$2:$AQ$1002,COLUMN(P323)-4,0))</f>
        <v>0</v>
      </c>
      <c r="Q324" s="442">
        <f>IF($H324="已改造",VLOOKUP($A324+1000,改造信息!$A$2:$AQ$1002,COLUMN(Q323)-4,0),VLOOKUP($A324,未改造信息!$A$2:$AQ$1002,COLUMN(Q323)-4,0))</f>
        <v>61</v>
      </c>
      <c r="R324" s="442">
        <f>IF($H324="已改造",VLOOKUP($A324+1000,改造信息!$A$2:$AQ$1002,COLUMN(R323)-4,0),VLOOKUP($A324,未改造信息!$A$2:$AQ$1002,COLUMN(R323)-4,0))</f>
        <v>48</v>
      </c>
      <c r="S324" s="442">
        <f>IF($H324="已改造",VLOOKUP($A324+1000,改造信息!$A$2:$AQ$1002,COLUMN(S323)-4,0),VLOOKUP($A324,未改造信息!$A$2:$AQ$1002,COLUMN(S323)-4,0))</f>
        <v>56</v>
      </c>
      <c r="T324" s="442">
        <f>IF($H324="已改造",VLOOKUP($A324+1000,改造信息!$A$2:$AQ$1002,COLUMN(T323)-4,0),VLOOKUP($A324,未改造信息!$A$2:$AQ$1002,COLUMN(T323)-4,0))</f>
        <v>83</v>
      </c>
      <c r="U324" s="442">
        <f>IF($H324="已改造",VLOOKUP($A324+1000,改造信息!$A$2:$AQ$1002,COLUMN(U323)-4,0),VLOOKUP($A324,未改造信息!$A$2:$AQ$1002,COLUMN(U323)-4,0))</f>
        <v>74</v>
      </c>
      <c r="V324" s="442">
        <f>IF($H324="已改造",VLOOKUP($A324+1000,改造信息!$A$2:$AQ$1002,COLUMN(V323)-4,0),VLOOKUP($A324,未改造信息!$A$2:$AQ$1002,COLUMN(V323)-4,0))</f>
        <v>36</v>
      </c>
      <c r="W324" s="442">
        <f>IF($H324="已改造",VLOOKUP($A324+1000,改造信息!$A$2:$AQ$1002,COLUMN(W323)-4,0),VLOOKUP($A324,未改造信息!$A$2:$AQ$1002,COLUMN(W323)-4,0))</f>
        <v>66</v>
      </c>
      <c r="X324" s="442">
        <f>IF($H324="已改造",VLOOKUP($A324+1000,改造信息!$A$2:$AQ$1002,COLUMN(X323)-4,0),VLOOKUP($A324,未改造信息!$A$2:$AQ$1002,COLUMN(X323)-4,0))</f>
        <v>92</v>
      </c>
      <c r="Y324" s="442">
        <f>IF($H324="已改造",VLOOKUP($A324+1000,改造信息!$A$2:$AQ$1002,COLUMN(Y323)-4,0),VLOOKUP($A324,未改造信息!$A$2:$AQ$1002,COLUMN(Y323)-4,0))</f>
        <v>18</v>
      </c>
      <c r="Z324" s="442">
        <f>IF($H324="已改造",VLOOKUP($A324+1000,改造信息!$A$2:$AQ$1002,COLUMN(Z323)-4,0),VLOOKUP($A324,未改造信息!$A$2:$AQ$1002,COLUMN(Z323)-4,0))</f>
        <v>33</v>
      </c>
      <c r="AA324" s="442" t="str">
        <f>IF($H324="已改造",VLOOKUP($A324+1000,改造信息!$A$2:$AQ$1002,COLUMN(AA323)-4,0),VLOOKUP($A324,未改造信息!$A$2:$AQ$1002,COLUMN(AA323)-4,0))</f>
        <v>中</v>
      </c>
      <c r="AB324" s="442">
        <f>IF($H324="已改造",VLOOKUP($A324+1000,改造信息!$A$2:$AQ$1002,COLUMN(AB323)-4,0),VLOOKUP($A324,未改造信息!$A$2:$AQ$1002,COLUMN(AB323)-4,0))</f>
        <v>0</v>
      </c>
      <c r="AC324" s="442">
        <f>IF($H324="已改造",VLOOKUP($A324+1000,改造信息!$A$2:$AQ$1002,COLUMN(AC323)-4,0),VLOOKUP($A324,未改造信息!$A$2:$AQ$1002,COLUMN(AC323)-4,0))</f>
        <v>0</v>
      </c>
      <c r="AD324" s="442">
        <f>IF($H324="已改造",VLOOKUP($A324+1000,改造信息!$A$2:$AQ$1002,COLUMN(AD323)-4,0),VLOOKUP($A324,未改造信息!$A$2:$AQ$1002,COLUMN(AD323)-4,0))</f>
        <v>3</v>
      </c>
      <c r="AE324" s="446" t="str">
        <f>IF($H324="已改造",VLOOKUP($A324+1000,改造信息!$A$2:$AQ$1002,COLUMN(AE323)-4,0),VLOOKUP($A324,未改造信息!$A$2:$AQ$1002,COLUMN(AE323)-4,0))</f>
        <v>S国三联Б-38型152毫米炮|S国СМ-5-1双联100毫米高炮</v>
      </c>
      <c r="AF324" s="445" t="s">
        <v>92</v>
      </c>
      <c r="AG324" s="445" t="s">
        <v>92</v>
      </c>
      <c r="AH324" s="442">
        <f>IF($H324="已改造",VLOOKUP($A324+1000,改造信息!$A$2:$AQ$1002,COLUMN(AH323)-6,0),VLOOKUP($A324,未改造信息!$A$2:$AQ$1002,COLUMN(AH323)-6,0))</f>
        <v>25</v>
      </c>
      <c r="AI324" s="442">
        <f>IF($H324="已改造",VLOOKUP($A324+1000,改造信息!$A$2:$AQ$1002,COLUMN(AI323)-6,0),VLOOKUP($A324,未改造信息!$A$2:$AQ$1002,COLUMN(AI323)-6,0))</f>
        <v>35</v>
      </c>
      <c r="AJ324" s="442">
        <f>IF($H324="已改造",VLOOKUP($A324+1000,改造信息!$A$2:$AQ$1002,COLUMN(AJ323)-6,0),VLOOKUP($A324,未改造信息!$A$2:$AQ$1002,COLUMN(AJ323)-6,0))</f>
        <v>0.8</v>
      </c>
      <c r="AK324" s="442">
        <f>IF($H324="已改造",VLOOKUP($A324+1000,改造信息!$A$2:$AQ$1002,COLUMN(AK323)-6,0),VLOOKUP($A324,未改造信息!$A$2:$AQ$1002,COLUMN(AK323)-6,0))</f>
        <v>1.5</v>
      </c>
      <c r="AL324" s="442">
        <f>IF($H324="已改造",VLOOKUP($A324+1000,改造信息!$A$2:$AQ$1002,COLUMN(AL323)-6,0),VLOOKUP($A324,未改造信息!$A$2:$AQ$1002,COLUMN(AL323)-6,0))</f>
        <v>0.5</v>
      </c>
      <c r="AM324" s="445" t="s">
        <v>92</v>
      </c>
      <c r="AN324" s="445" t="s">
        <v>92</v>
      </c>
      <c r="AO324" s="442">
        <f>IF($H324="已改造",VLOOKUP($A324+1000,改造信息!$A$2:$AQ$1002,COLUMN(AO323)-8,0),VLOOKUP($A324,未改造信息!$A$2:$AQ$1002,COLUMN(AO323)-8,0))</f>
        <v>10</v>
      </c>
      <c r="AP324" s="442">
        <f>IF($H324="已改造",VLOOKUP($A324+1000,改造信息!$A$2:$AQ$1002,COLUMN(AP323)-8,0),VLOOKUP($A324,未改造信息!$A$2:$AQ$1002,COLUMN(AP323)-8,0))</f>
        <v>16</v>
      </c>
      <c r="AQ324" s="442">
        <f>IF($H324="已改造",VLOOKUP($A324+1000,改造信息!$A$2:$AQ$1002,COLUMN(AQ323)-8,0),VLOOKUP($A324,未改造信息!$A$2:$AQ$1002,COLUMN(AQ323)-8,0))</f>
        <v>10</v>
      </c>
      <c r="AR324" s="442">
        <f>IF($H324="已改造",VLOOKUP($A324+1000,改造信息!$A$2:$AQ$1002,COLUMN(AR323)-8,0),VLOOKUP($A324,未改造信息!$A$2:$AQ$1002,COLUMN(AR323)-8,0))</f>
        <v>0</v>
      </c>
      <c r="AS324" s="442">
        <f>IF($H324="已改造",VLOOKUP($A324+1000,改造信息!$A$2:$AQ$1002,COLUMN(AS323)-8,0),VLOOKUP($A324,未改造信息!$A$2:$AQ$1002,COLUMN(AS323)-8,0))</f>
        <v>16</v>
      </c>
      <c r="AT324" s="442">
        <f>IF($H324="已改造",VLOOKUP($A324+1000,改造信息!$A$2:$AQ$1002,COLUMN(AT323)-8,0),VLOOKUP($A324,未改造信息!$A$2:$AQ$1002,COLUMN(AT323)-8,0))</f>
        <v>16</v>
      </c>
      <c r="AU324" s="442">
        <f>IF($H324="已改造",VLOOKUP($A324+1000,改造信息!$A$2:$AQ$1002,COLUMN(AU323)-8,0),VLOOKUP($A324,未改造信息!$A$2:$AQ$1002,COLUMN(AU323)-8,0))</f>
        <v>14</v>
      </c>
      <c r="AV324" s="442">
        <f>IF($H324="已改造",VLOOKUP($A324+1000,改造信息!$A$2:$AQ$1002,COLUMN(AV323)-8,0),VLOOKUP($A324,未改造信息!$A$2:$AQ$1002,COLUMN(AV323)-8,0))</f>
        <v>44</v>
      </c>
      <c r="AW324" s="445" t="s">
        <v>92</v>
      </c>
      <c r="AX324" s="445" t="s">
        <v>92</v>
      </c>
      <c r="AY324" s="442">
        <f>IF($H324="已改造",VLOOKUP($A324+1000,改造信息!$A$2:$AQ$1002,COLUMN(AY323)-10,0),VLOOKUP($A324,未改造信息!$A$2:$AQ$1002,COLUMN(AY323)-10,0))</f>
        <v>0</v>
      </c>
      <c r="AZ324" s="442">
        <f>IF($H324="已改造",VLOOKUP($A324+1000,改造信息!$A$2:$AQ$1002,COLUMN(AZ323)-10,0),VLOOKUP($A324,未改造信息!$A$2:$AQ$1002,COLUMN(AZ323)-10,0))</f>
        <v>0</v>
      </c>
      <c r="BA324" s="445" t="s">
        <v>92</v>
      </c>
      <c r="BB324" s="445" t="s">
        <v>92</v>
      </c>
      <c r="BC324" s="442" t="str">
        <f>IF($H324="尚未改造",VLOOKUP($A324,未改造信息!$A$2:$AQ$1002,COLUMN(BC323)-12,0),"0")</f>
        <v>0</v>
      </c>
      <c r="BD324" s="442">
        <f>VLOOKUP($A324,未改造信息!$A$2:$BA$1002,COLUMN(BD323)-12,0)</f>
        <v>0</v>
      </c>
      <c r="BE324" s="442" t="s">
        <v>94</v>
      </c>
      <c r="BF324" s="445" t="s">
        <v>92</v>
      </c>
      <c r="BG324" s="445" t="s">
        <v>92</v>
      </c>
      <c r="BH324" s="442"/>
      <c r="BI324" s="442"/>
      <c r="BK324" s="442"/>
      <c r="BL324" s="442"/>
      <c r="BN324" s="442"/>
      <c r="BO324" s="442"/>
      <c r="BQ324" s="445" t="s">
        <v>92</v>
      </c>
      <c r="BR324" s="442"/>
      <c r="BS324" s="442"/>
      <c r="BT324" s="442"/>
      <c r="BU324" s="442"/>
      <c r="BV324" s="442"/>
    </row>
    <row r="325" spans="1:74">
      <c r="A325" s="442">
        <v>354</v>
      </c>
      <c r="B325" s="442" t="str">
        <f>IF($H325="已改造",VLOOKUP($A325+1000,改造信息!$A$2:$AQ$1002,COLUMN(B324),0),VLOOKUP($A325,未改造信息!$A$2:$AQ$1002,COLUMN(B324),0))</f>
        <v>I</v>
      </c>
      <c r="C325" s="442" t="str">
        <f>IF($H325="已改造",VLOOKUP($A325+1000,改造信息!$A$2:$AQ$1002,COLUMN(C324),0),VLOOKUP($A325,未改造信息!$A$2:$AQ$1002,COLUMN(C324),0))</f>
        <v>轻巡洋舰</v>
      </c>
      <c r="D325" s="442">
        <f>IF($H325="已改造",VLOOKUP($A325+1000,改造信息!$A$2:$AQ$1002,COLUMN(D324),0),VLOOKUP($A325,未改造信息!$A$2:$AQ$1002,COLUMN(D324),0))</f>
        <v>4</v>
      </c>
      <c r="E325" s="442" t="str">
        <f>IF($H325="已改造",VLOOKUP($A325+1000,改造信息!$A$2:$AQ$1002,COLUMN(E324),0),VLOOKUP($A325,未改造信息!$A$2:$AQ$1002,COLUMN(E324),0))</f>
        <v>阿尔贝托·迪·朱桑诺</v>
      </c>
      <c r="F325" s="442" t="str">
        <f>VLOOKUP(A325,未改造信息!$A$2:$F$1000,COLUMN(F324),0)</f>
        <v>未拥有</v>
      </c>
      <c r="H325" s="442" t="str">
        <f>IF(COUNTIF(改造信息!$A$2:$A$196,A325+1000),IF(VLOOKUP(A325+1000,改造信息!$A$2:$F$502,6,0)="已拥有","已改造","尚未改造"),"未开放改造")</f>
        <v>未开放改造</v>
      </c>
      <c r="I325" s="442" t="str">
        <f t="shared" si="5"/>
        <v>E3~E4 可建造</v>
      </c>
      <c r="J325" s="445" t="s">
        <v>92</v>
      </c>
      <c r="K325" s="442" t="str">
        <f>IF($H325="已改造",VLOOKUP($A325+1000,改造信息!$A$2:$AQ$1002,COLUMN(K324)-4,0),VLOOKUP($A325,未改造信息!$A$2:$AQ$1002,COLUMN(K324)-4,0))</f>
        <v>护卫舰</v>
      </c>
      <c r="L325" s="442" t="str">
        <f>IF($H325="已改造",VLOOKUP($A325+1000,改造信息!$A$2:$AQ$1002,COLUMN(L324)-4,0),VLOOKUP($A325,未改造信息!$A$2:$AQ$1002,COLUMN(L324)-4,0))</f>
        <v>中型舰</v>
      </c>
      <c r="M325" s="442">
        <f>IF($H325="已改造",VLOOKUP($A325+1000,改造信息!$A$2:$AQ$1002,COLUMN(M324)-4,0),VLOOKUP($A325,未改造信息!$A$2:$AQ$1002,COLUMN(M324)-4,0))</f>
        <v>1</v>
      </c>
      <c r="N325" s="442">
        <f>IF($H325="已改造",VLOOKUP($A325+1000,改造信息!$A$2:$AQ$1002,COLUMN(N324)-4,0),VLOOKUP($A325,未改造信息!$A$2:$AQ$1002,COLUMN(N324)-4,0))</f>
        <v>2</v>
      </c>
      <c r="O325" s="442">
        <f>IF($H325="已改造",VLOOKUP($A325+1000,改造信息!$A$2:$AQ$1002,COLUMN(O324)-4,0),VLOOKUP($A325,未改造信息!$A$2:$AQ$1002,COLUMN(O324)-4,0))</f>
        <v>28</v>
      </c>
      <c r="P325" s="442">
        <f>IF($H325="已改造",VLOOKUP($A325+1000,改造信息!$A$2:$AQ$1002,COLUMN(P324)-4,0),VLOOKUP($A325,未改造信息!$A$2:$AQ$1002,COLUMN(P324)-4,0))</f>
        <v>0</v>
      </c>
      <c r="Q325" s="442">
        <f>IF($H325="已改造",VLOOKUP($A325+1000,改造信息!$A$2:$AQ$1002,COLUMN(Q324)-4,0),VLOOKUP($A325,未改造信息!$A$2:$AQ$1002,COLUMN(Q324)-4,0))</f>
        <v>45</v>
      </c>
      <c r="R325" s="442">
        <f>IF($H325="已改造",VLOOKUP($A325+1000,改造信息!$A$2:$AQ$1002,COLUMN(R324)-4,0),VLOOKUP($A325,未改造信息!$A$2:$AQ$1002,COLUMN(R324)-4,0))</f>
        <v>32</v>
      </c>
      <c r="S325" s="442">
        <f>IF($H325="已改造",VLOOKUP($A325+1000,改造信息!$A$2:$AQ$1002,COLUMN(S324)-4,0),VLOOKUP($A325,未改造信息!$A$2:$AQ$1002,COLUMN(S324)-4,0))</f>
        <v>50</v>
      </c>
      <c r="T325" s="442">
        <f>IF($H325="已改造",VLOOKUP($A325+1000,改造信息!$A$2:$AQ$1002,COLUMN(T324)-4,0),VLOOKUP($A325,未改造信息!$A$2:$AQ$1002,COLUMN(T324)-4,0))</f>
        <v>53</v>
      </c>
      <c r="U325" s="442">
        <f>IF($H325="已改造",VLOOKUP($A325+1000,改造信息!$A$2:$AQ$1002,COLUMN(U324)-4,0),VLOOKUP($A325,未改造信息!$A$2:$AQ$1002,COLUMN(U324)-4,0))</f>
        <v>58</v>
      </c>
      <c r="V325" s="442">
        <f>IF($H325="已改造",VLOOKUP($A325+1000,改造信息!$A$2:$AQ$1002,COLUMN(V324)-4,0),VLOOKUP($A325,未改造信息!$A$2:$AQ$1002,COLUMN(V324)-4,0))</f>
        <v>29</v>
      </c>
      <c r="W325" s="442">
        <f>IF($H325="已改造",VLOOKUP($A325+1000,改造信息!$A$2:$AQ$1002,COLUMN(W324)-4,0),VLOOKUP($A325,未改造信息!$A$2:$AQ$1002,COLUMN(W324)-4,0))</f>
        <v>73</v>
      </c>
      <c r="X325" s="442">
        <f>IF($H325="已改造",VLOOKUP($A325+1000,改造信息!$A$2:$AQ$1002,COLUMN(X324)-4,0),VLOOKUP($A325,未改造信息!$A$2:$AQ$1002,COLUMN(X324)-4,0))</f>
        <v>90</v>
      </c>
      <c r="Y325" s="442">
        <f>IF($H325="已改造",VLOOKUP($A325+1000,改造信息!$A$2:$AQ$1002,COLUMN(Y324)-4,0),VLOOKUP($A325,未改造信息!$A$2:$AQ$1002,COLUMN(Y324)-4,0))</f>
        <v>10</v>
      </c>
      <c r="Z325" s="442">
        <f>IF($H325="已改造",VLOOKUP($A325+1000,改造信息!$A$2:$AQ$1002,COLUMN(Z324)-4,0),VLOOKUP($A325,未改造信息!$A$2:$AQ$1002,COLUMN(Z324)-4,0))</f>
        <v>40</v>
      </c>
      <c r="AA325" s="442" t="str">
        <f>IF($H325="已改造",VLOOKUP($A325+1000,改造信息!$A$2:$AQ$1002,COLUMN(AA324)-4,0),VLOOKUP($A325,未改造信息!$A$2:$AQ$1002,COLUMN(AA324)-4,0))</f>
        <v>中</v>
      </c>
      <c r="AB325" s="442" t="str">
        <f>IF($H325="已改造",VLOOKUP($A325+1000,改造信息!$A$2:$AQ$1002,COLUMN(AB324)-4,0),VLOOKUP($A325,未改造信息!$A$2:$AQ$1002,COLUMN(AB324)-4,0))</f>
        <v>[2,2,2]</v>
      </c>
      <c r="AC325" s="442">
        <f>IF($H325="已改造",VLOOKUP($A325+1000,改造信息!$A$2:$AQ$1002,COLUMN(AC324)-4,0),VLOOKUP($A325,未改造信息!$A$2:$AQ$1002,COLUMN(AC324)-4,0))</f>
        <v>6</v>
      </c>
      <c r="AD325" s="442">
        <f>IF($H325="已改造",VLOOKUP($A325+1000,改造信息!$A$2:$AQ$1002,COLUMN(AD324)-4,0),VLOOKUP($A325,未改造信息!$A$2:$AQ$1002,COLUMN(AD324)-4,0))</f>
        <v>3</v>
      </c>
      <c r="AE325" s="446" t="str">
        <f>IF($H325="已改造",VLOOKUP($A325+1000,改造信息!$A$2:$AQ$1002,COLUMN(AE324)-4,0),VLOOKUP($A325,未改造信息!$A$2:$AQ$1002,COLUMN(AE324)-4,0))</f>
        <v>改良型动力系统</v>
      </c>
      <c r="AF325" s="445" t="s">
        <v>92</v>
      </c>
      <c r="AG325" s="445" t="s">
        <v>92</v>
      </c>
      <c r="AH325" s="442">
        <f>IF($H325="已改造",VLOOKUP($A325+1000,改造信息!$A$2:$AQ$1002,COLUMN(AH324)-6,0),VLOOKUP($A325,未改造信息!$A$2:$AQ$1002,COLUMN(AH324)-6,0))</f>
        <v>25</v>
      </c>
      <c r="AI325" s="442">
        <f>IF($H325="已改造",VLOOKUP($A325+1000,改造信息!$A$2:$AQ$1002,COLUMN(AI324)-6,0),VLOOKUP($A325,未改造信息!$A$2:$AQ$1002,COLUMN(AI324)-6,0))</f>
        <v>25</v>
      </c>
      <c r="AJ325" s="442">
        <f>IF($H325="已改造",VLOOKUP($A325+1000,改造信息!$A$2:$AQ$1002,COLUMN(AJ324)-6,0),VLOOKUP($A325,未改造信息!$A$2:$AQ$1002,COLUMN(AJ324)-6,0))</f>
        <v>0.9</v>
      </c>
      <c r="AK325" s="442">
        <f>IF($H325="已改造",VLOOKUP($A325+1000,改造信息!$A$2:$AQ$1002,COLUMN(AK324)-6,0),VLOOKUP($A325,未改造信息!$A$2:$AQ$1002,COLUMN(AK324)-6,0))</f>
        <v>1.7</v>
      </c>
      <c r="AL325" s="442">
        <f>IF($H325="已改造",VLOOKUP($A325+1000,改造信息!$A$2:$AQ$1002,COLUMN(AL324)-6,0),VLOOKUP($A325,未改造信息!$A$2:$AQ$1002,COLUMN(AL324)-6,0))</f>
        <v>0.6</v>
      </c>
      <c r="AM325" s="445" t="s">
        <v>92</v>
      </c>
      <c r="AN325" s="445" t="s">
        <v>92</v>
      </c>
      <c r="AO325" s="442">
        <f>IF($H325="已改造",VLOOKUP($A325+1000,改造信息!$A$2:$AQ$1002,COLUMN(AO324)-8,0),VLOOKUP($A325,未改造信息!$A$2:$AQ$1002,COLUMN(AO324)-8,0))</f>
        <v>10</v>
      </c>
      <c r="AP325" s="442">
        <f>IF($H325="已改造",VLOOKUP($A325+1000,改造信息!$A$2:$AQ$1002,COLUMN(AP324)-8,0),VLOOKUP($A325,未改造信息!$A$2:$AQ$1002,COLUMN(AP324)-8,0))</f>
        <v>16</v>
      </c>
      <c r="AQ325" s="442">
        <f>IF($H325="已改造",VLOOKUP($A325+1000,改造信息!$A$2:$AQ$1002,COLUMN(AQ324)-8,0),VLOOKUP($A325,未改造信息!$A$2:$AQ$1002,COLUMN(AQ324)-8,0))</f>
        <v>10</v>
      </c>
      <c r="AR325" s="442">
        <f>IF($H325="已改造",VLOOKUP($A325+1000,改造信息!$A$2:$AQ$1002,COLUMN(AR324)-8,0),VLOOKUP($A325,未改造信息!$A$2:$AQ$1002,COLUMN(AR324)-8,0))</f>
        <v>0</v>
      </c>
      <c r="AS325" s="442">
        <f>IF($H325="已改造",VLOOKUP($A325+1000,改造信息!$A$2:$AQ$1002,COLUMN(AS324)-8,0),VLOOKUP($A325,未改造信息!$A$2:$AQ$1002,COLUMN(AS324)-8,0))</f>
        <v>10</v>
      </c>
      <c r="AT325" s="442">
        <f>IF($H325="已改造",VLOOKUP($A325+1000,改造信息!$A$2:$AQ$1002,COLUMN(AT324)-8,0),VLOOKUP($A325,未改造信息!$A$2:$AQ$1002,COLUMN(AT324)-8,0))</f>
        <v>10</v>
      </c>
      <c r="AU325" s="442">
        <f>IF($H325="已改造",VLOOKUP($A325+1000,改造信息!$A$2:$AQ$1002,COLUMN(AU324)-8,0),VLOOKUP($A325,未改造信息!$A$2:$AQ$1002,COLUMN(AU324)-8,0))</f>
        <v>6</v>
      </c>
      <c r="AV325" s="442">
        <f>IF($H325="已改造",VLOOKUP($A325+1000,改造信息!$A$2:$AQ$1002,COLUMN(AV324)-8,0),VLOOKUP($A325,未改造信息!$A$2:$AQ$1002,COLUMN(AV324)-8,0))</f>
        <v>12</v>
      </c>
      <c r="AW325" s="445" t="s">
        <v>92</v>
      </c>
      <c r="AX325" s="445" t="s">
        <v>92</v>
      </c>
      <c r="AY325" s="442">
        <f>IF($H325="已改造",VLOOKUP($A325+1000,改造信息!$A$2:$AQ$1002,COLUMN(AY324)-10,0),VLOOKUP($A325,未改造信息!$A$2:$AQ$1002,COLUMN(AY324)-10,0))</f>
        <v>0</v>
      </c>
      <c r="AZ325" s="442">
        <f>IF($H325="已改造",VLOOKUP($A325+1000,改造信息!$A$2:$AQ$1002,COLUMN(AZ324)-10,0),VLOOKUP($A325,未改造信息!$A$2:$AQ$1002,COLUMN(AZ324)-10,0))</f>
        <v>0</v>
      </c>
      <c r="BA325" s="445" t="s">
        <v>92</v>
      </c>
      <c r="BB325" s="445" t="s">
        <v>92</v>
      </c>
      <c r="BC325" s="442" t="str">
        <f>IF($H325="尚未改造",VLOOKUP($A325,未改造信息!$A$2:$AQ$1002,COLUMN(BC324)-12,0),"0")</f>
        <v>0</v>
      </c>
      <c r="BD325" s="450">
        <f>VLOOKUP($A325,未改造信息!$A$2:$BA$1002,COLUMN(BD324)-12,0)</f>
        <v>0.0451388888888889</v>
      </c>
      <c r="BE325" s="442" t="s">
        <v>107</v>
      </c>
      <c r="BF325" s="445" t="s">
        <v>92</v>
      </c>
      <c r="BG325" s="445" t="s">
        <v>92</v>
      </c>
      <c r="BH325" s="442"/>
      <c r="BI325" s="450"/>
      <c r="BK325" s="442"/>
      <c r="BL325" s="450"/>
      <c r="BN325" s="442"/>
      <c r="BO325" s="450"/>
      <c r="BQ325" s="445" t="s">
        <v>92</v>
      </c>
      <c r="BR325" s="442"/>
      <c r="BS325" s="442"/>
      <c r="BT325" s="442"/>
      <c r="BU325" s="442"/>
      <c r="BV325" s="442"/>
    </row>
    <row r="326" spans="1:74">
      <c r="A326" s="442">
        <v>355</v>
      </c>
      <c r="B326" s="442" t="str">
        <f>IF($H326="已改造",VLOOKUP($A326+1000,改造信息!$A$2:$AQ$1002,COLUMN(B325),0),VLOOKUP($A326,未改造信息!$A$2:$AQ$1002,COLUMN(B325),0))</f>
        <v>Ar</v>
      </c>
      <c r="C326" s="442" t="str">
        <f>IF($H326="已改造",VLOOKUP($A326+1000,改造信息!$A$2:$AQ$1002,COLUMN(C325),0),VLOOKUP($A326,未改造信息!$A$2:$AQ$1002,COLUMN(C325),0))</f>
        <v>战列舰</v>
      </c>
      <c r="D326" s="442">
        <f>IF($H326="已改造",VLOOKUP($A326+1000,改造信息!$A$2:$AQ$1002,COLUMN(D325),0),VLOOKUP($A326,未改造信息!$A$2:$AQ$1002,COLUMN(D325),0))</f>
        <v>5</v>
      </c>
      <c r="E326" s="442" t="str">
        <f>IF($H326="已改造",VLOOKUP($A326+1000,改造信息!$A$2:$AQ$1002,COLUMN(E325),0),VLOOKUP($A326,未改造信息!$A$2:$AQ$1002,COLUMN(E325),0))</f>
        <v>联合力量</v>
      </c>
      <c r="F326" s="442" t="str">
        <f>VLOOKUP(A326,未改造信息!$A$2:$F$1000,COLUMN(F325),0)</f>
        <v>未拥有</v>
      </c>
      <c r="H326" s="442" t="str">
        <f>IF(COUNTIF(改造信息!$A$2:$A$196,A326+1000),IF(VLOOKUP(A326+1000,改造信息!$A$2:$F$502,6,0)="已拥有","已改造","尚未改造"),"未开放改造")</f>
        <v>未开放改造</v>
      </c>
      <c r="I326" s="442" t="str">
        <f t="shared" si="5"/>
        <v>E3~E4 可建造</v>
      </c>
      <c r="J326" s="445" t="s">
        <v>92</v>
      </c>
      <c r="K326" s="442" t="str">
        <f>IF($H326="已改造",VLOOKUP($A326+1000,改造信息!$A$2:$AQ$1002,COLUMN(K325)-4,0),VLOOKUP($A326,未改造信息!$A$2:$AQ$1002,COLUMN(K325)-4,0))</f>
        <v>主力舰</v>
      </c>
      <c r="L326" s="442" t="str">
        <f>IF($H326="已改造",VLOOKUP($A326+1000,改造信息!$A$2:$AQ$1002,COLUMN(L325)-4,0),VLOOKUP($A326,未改造信息!$A$2:$AQ$1002,COLUMN(L325)-4,0))</f>
        <v>大型舰</v>
      </c>
      <c r="M326" s="442">
        <f>IF($H326="已改造",VLOOKUP($A326+1000,改造信息!$A$2:$AQ$1002,COLUMN(M325)-4,0),VLOOKUP($A326,未改造信息!$A$2:$AQ$1002,COLUMN(M325)-4,0))</f>
        <v>1</v>
      </c>
      <c r="N326" s="442">
        <f>IF($H326="已改造",VLOOKUP($A326+1000,改造信息!$A$2:$AQ$1002,COLUMN(N325)-4,0),VLOOKUP($A326,未改造信息!$A$2:$AQ$1002,COLUMN(N325)-4,0))</f>
        <v>2</v>
      </c>
      <c r="O326" s="442">
        <f>IF($H326="已改造",VLOOKUP($A326+1000,改造信息!$A$2:$AQ$1002,COLUMN(O325)-4,0),VLOOKUP($A326,未改造信息!$A$2:$AQ$1002,COLUMN(O325)-4,0))</f>
        <v>53</v>
      </c>
      <c r="P326" s="442">
        <f>IF($H326="已改造",VLOOKUP($A326+1000,改造信息!$A$2:$AQ$1002,COLUMN(P325)-4,0),VLOOKUP($A326,未改造信息!$A$2:$AQ$1002,COLUMN(P325)-4,0))</f>
        <v>-1</v>
      </c>
      <c r="Q326" s="442">
        <f>IF($H326="已改造",VLOOKUP($A326+1000,改造信息!$A$2:$AQ$1002,COLUMN(Q325)-4,0),VLOOKUP($A326,未改造信息!$A$2:$AQ$1002,COLUMN(Q325)-4,0))</f>
        <v>77</v>
      </c>
      <c r="R326" s="442">
        <f>IF($H326="已改造",VLOOKUP($A326+1000,改造信息!$A$2:$AQ$1002,COLUMN(R325)-4,0),VLOOKUP($A326,未改造信息!$A$2:$AQ$1002,COLUMN(R325)-4,0))</f>
        <v>82</v>
      </c>
      <c r="S326" s="442">
        <f>IF($H326="已改造",VLOOKUP($A326+1000,改造信息!$A$2:$AQ$1002,COLUMN(S325)-4,0),VLOOKUP($A326,未改造信息!$A$2:$AQ$1002,COLUMN(S325)-4,0))</f>
        <v>0</v>
      </c>
      <c r="T326" s="442">
        <f>IF($H326="已改造",VLOOKUP($A326+1000,改造信息!$A$2:$AQ$1002,COLUMN(T325)-4,0),VLOOKUP($A326,未改造信息!$A$2:$AQ$1002,COLUMN(T325)-4,0))</f>
        <v>42</v>
      </c>
      <c r="U326" s="442">
        <f>IF($H326="已改造",VLOOKUP($A326+1000,改造信息!$A$2:$AQ$1002,COLUMN(U325)-4,0),VLOOKUP($A326,未改造信息!$A$2:$AQ$1002,COLUMN(U325)-4,0))</f>
        <v>0</v>
      </c>
      <c r="V326" s="442">
        <f>IF($H326="已改造",VLOOKUP($A326+1000,改造信息!$A$2:$AQ$1002,COLUMN(V325)-4,0),VLOOKUP($A326,未改造信息!$A$2:$AQ$1002,COLUMN(V325)-4,0))</f>
        <v>37</v>
      </c>
      <c r="W326" s="442">
        <f>IF($H326="已改造",VLOOKUP($A326+1000,改造信息!$A$2:$AQ$1002,COLUMN(W325)-4,0),VLOOKUP($A326,未改造信息!$A$2:$AQ$1002,COLUMN(W325)-4,0))</f>
        <v>44</v>
      </c>
      <c r="X326" s="442">
        <f>IF($H326="已改造",VLOOKUP($A326+1000,改造信息!$A$2:$AQ$1002,COLUMN(X325)-4,0),VLOOKUP($A326,未改造信息!$A$2:$AQ$1002,COLUMN(X325)-4,0))</f>
        <v>94</v>
      </c>
      <c r="Y326" s="442">
        <f>IF($H326="已改造",VLOOKUP($A326+1000,改造信息!$A$2:$AQ$1002,COLUMN(Y325)-4,0),VLOOKUP($A326,未改造信息!$A$2:$AQ$1002,COLUMN(Y325)-4,0))</f>
        <v>10</v>
      </c>
      <c r="Z326" s="442">
        <f>IF($H326="已改造",VLOOKUP($A326+1000,改造信息!$A$2:$AQ$1002,COLUMN(Z325)-4,0),VLOOKUP($A326,未改造信息!$A$2:$AQ$1002,COLUMN(Z325)-4,0))</f>
        <v>21</v>
      </c>
      <c r="AA326" s="442" t="str">
        <f>IF($H326="已改造",VLOOKUP($A326+1000,改造信息!$A$2:$AQ$1002,COLUMN(AA325)-4,0),VLOOKUP($A326,未改造信息!$A$2:$AQ$1002,COLUMN(AA325)-4,0))</f>
        <v>长</v>
      </c>
      <c r="AB326" s="442">
        <f>IF($H326="已改造",VLOOKUP($A326+1000,改造信息!$A$2:$AQ$1002,COLUMN(AB325)-4,0),VLOOKUP($A326,未改造信息!$A$2:$AQ$1002,COLUMN(AB325)-4,0))</f>
        <v>0</v>
      </c>
      <c r="AC326" s="442">
        <f>IF($H326="已改造",VLOOKUP($A326+1000,改造信息!$A$2:$AQ$1002,COLUMN(AC325)-4,0),VLOOKUP($A326,未改造信息!$A$2:$AQ$1002,COLUMN(AC325)-4,0))</f>
        <v>0</v>
      </c>
      <c r="AD326" s="442">
        <f>IF($H326="已改造",VLOOKUP($A326+1000,改造信息!$A$2:$AQ$1002,COLUMN(AD325)-4,0),VLOOKUP($A326,未改造信息!$A$2:$AQ$1002,COLUMN(AD325)-4,0))</f>
        <v>4</v>
      </c>
      <c r="AE326" s="446" t="str">
        <f>IF($H326="已改造",VLOOKUP($A326+1000,改造信息!$A$2:$AQ$1002,COLUMN(AE325)-4,0),VLOOKUP($A326,未改造信息!$A$2:$AQ$1002,COLUMN(AE325)-4,0))</f>
        <v>Ar国三联30.5厘米炮</v>
      </c>
      <c r="AF326" s="445" t="s">
        <v>92</v>
      </c>
      <c r="AG326" s="445" t="s">
        <v>92</v>
      </c>
      <c r="AH326" s="442">
        <f>IF($H326="已改造",VLOOKUP($A326+1000,改造信息!$A$2:$AQ$1002,COLUMN(AH325)-6,0),VLOOKUP($A326,未改造信息!$A$2:$AQ$1002,COLUMN(AH325)-6,0))</f>
        <v>70</v>
      </c>
      <c r="AI326" s="442">
        <f>IF($H326="已改造",VLOOKUP($A326+1000,改造信息!$A$2:$AQ$1002,COLUMN(AI325)-6,0),VLOOKUP($A326,未改造信息!$A$2:$AQ$1002,COLUMN(AI325)-6,0))</f>
        <v>110</v>
      </c>
      <c r="AJ326" s="442">
        <f>IF($H326="已改造",VLOOKUP($A326+1000,改造信息!$A$2:$AQ$1002,COLUMN(AJ325)-6,0),VLOOKUP($A326,未改造信息!$A$2:$AQ$1002,COLUMN(AJ325)-6,0))</f>
        <v>2.25</v>
      </c>
      <c r="AK326" s="442">
        <f>IF($H326="已改造",VLOOKUP($A326+1000,改造信息!$A$2:$AQ$1002,COLUMN(AK325)-6,0),VLOOKUP($A326,未改造信息!$A$2:$AQ$1002,COLUMN(AK325)-6,0))</f>
        <v>4.55</v>
      </c>
      <c r="AL326" s="442">
        <f>IF($H326="已改造",VLOOKUP($A326+1000,改造信息!$A$2:$AQ$1002,COLUMN(AL325)-6,0),VLOOKUP($A326,未改造信息!$A$2:$AQ$1002,COLUMN(AL325)-6,0))</f>
        <v>1</v>
      </c>
      <c r="AM326" s="445" t="s">
        <v>92</v>
      </c>
      <c r="AN326" s="445" t="s">
        <v>92</v>
      </c>
      <c r="AO326" s="442">
        <f>IF($H326="已改造",VLOOKUP($A326+1000,改造信息!$A$2:$AQ$1002,COLUMN(AO325)-8,0),VLOOKUP($A326,未改造信息!$A$2:$AQ$1002,COLUMN(AO325)-8,0))</f>
        <v>50</v>
      </c>
      <c r="AP326" s="442">
        <f>IF($H326="已改造",VLOOKUP($A326+1000,改造信息!$A$2:$AQ$1002,COLUMN(AP325)-8,0),VLOOKUP($A326,未改造信息!$A$2:$AQ$1002,COLUMN(AP325)-8,0))</f>
        <v>60</v>
      </c>
      <c r="AQ326" s="442">
        <f>IF($H326="已改造",VLOOKUP($A326+1000,改造信息!$A$2:$AQ$1002,COLUMN(AQ325)-8,0),VLOOKUP($A326,未改造信息!$A$2:$AQ$1002,COLUMN(AQ325)-8,0))</f>
        <v>60</v>
      </c>
      <c r="AR326" s="442">
        <f>IF($H326="已改造",VLOOKUP($A326+1000,改造信息!$A$2:$AQ$1002,COLUMN(AR325)-8,0),VLOOKUP($A326,未改造信息!$A$2:$AQ$1002,COLUMN(AR325)-8,0))</f>
        <v>0</v>
      </c>
      <c r="AS326" s="442">
        <f>IF($H326="已改造",VLOOKUP($A326+1000,改造信息!$A$2:$AQ$1002,COLUMN(AS325)-8,0),VLOOKUP($A326,未改造信息!$A$2:$AQ$1002,COLUMN(AS325)-8,0))</f>
        <v>57</v>
      </c>
      <c r="AT326" s="442">
        <f>IF($H326="已改造",VLOOKUP($A326+1000,改造信息!$A$2:$AQ$1002,COLUMN(AT325)-8,0),VLOOKUP($A326,未改造信息!$A$2:$AQ$1002,COLUMN(AT325)-8,0))</f>
        <v>0</v>
      </c>
      <c r="AU326" s="442">
        <f>IF($H326="已改造",VLOOKUP($A326+1000,改造信息!$A$2:$AQ$1002,COLUMN(AU325)-8,0),VLOOKUP($A326,未改造信息!$A$2:$AQ$1002,COLUMN(AU325)-8,0))</f>
        <v>62</v>
      </c>
      <c r="AV326" s="442">
        <f>IF($H326="已改造",VLOOKUP($A326+1000,改造信息!$A$2:$AQ$1002,COLUMN(AV325)-8,0),VLOOKUP($A326,未改造信息!$A$2:$AQ$1002,COLUMN(AV325)-8,0))</f>
        <v>6</v>
      </c>
      <c r="AW326" s="445" t="s">
        <v>92</v>
      </c>
      <c r="AX326" s="445" t="s">
        <v>92</v>
      </c>
      <c r="AY326" s="442">
        <f>IF($H326="已改造",VLOOKUP($A326+1000,改造信息!$A$2:$AQ$1002,COLUMN(AY325)-10,0),VLOOKUP($A326,未改造信息!$A$2:$AQ$1002,COLUMN(AY325)-10,0))</f>
        <v>0</v>
      </c>
      <c r="AZ326" s="442">
        <f>IF($H326="已改造",VLOOKUP($A326+1000,改造信息!$A$2:$AQ$1002,COLUMN(AZ325)-10,0),VLOOKUP($A326,未改造信息!$A$2:$AQ$1002,COLUMN(AZ325)-10,0))</f>
        <v>0</v>
      </c>
      <c r="BA326" s="445" t="s">
        <v>92</v>
      </c>
      <c r="BB326" s="445" t="s">
        <v>92</v>
      </c>
      <c r="BC326" s="442" t="str">
        <f>IF($H326="尚未改造",VLOOKUP($A326,未改造信息!$A$2:$AQ$1002,COLUMN(BC325)-12,0),"0")</f>
        <v>0</v>
      </c>
      <c r="BD326" s="450">
        <f>VLOOKUP($A326,未改造信息!$A$2:$BA$1002,COLUMN(BD325)-12,0)</f>
        <v>0.180555555555556</v>
      </c>
      <c r="BE326" s="442" t="s">
        <v>107</v>
      </c>
      <c r="BF326" s="445" t="s">
        <v>92</v>
      </c>
      <c r="BG326" s="445" t="s">
        <v>92</v>
      </c>
      <c r="BH326" s="442"/>
      <c r="BI326" s="450"/>
      <c r="BK326" s="442"/>
      <c r="BL326" s="450"/>
      <c r="BN326" s="442"/>
      <c r="BO326" s="450"/>
      <c r="BQ326" s="445" t="s">
        <v>92</v>
      </c>
      <c r="BR326" s="442"/>
      <c r="BS326" s="442"/>
      <c r="BT326" s="442"/>
      <c r="BU326" s="442"/>
      <c r="BV326" s="442"/>
    </row>
    <row r="327" spans="1:74">
      <c r="A327" s="442">
        <v>356</v>
      </c>
      <c r="B327" s="442" t="str">
        <f>IF($H327="已改造",VLOOKUP($A327+1000,改造信息!$A$2:$AQ$1002,COLUMN(B326),0),VLOOKUP($A327,未改造信息!$A$2:$AQ$1002,COLUMN(B326),0))</f>
        <v>Gr</v>
      </c>
      <c r="C327" s="442" t="str">
        <f>IF($H327="已改造",VLOOKUP($A327+1000,改造信息!$A$2:$AQ$1002,COLUMN(C326),0),VLOOKUP($A327,未改造信息!$A$2:$AQ$1002,COLUMN(C326),0))</f>
        <v>轻巡洋舰</v>
      </c>
      <c r="D327" s="442">
        <f>IF($H327="已改造",VLOOKUP($A327+1000,改造信息!$A$2:$AQ$1002,COLUMN(D326),0),VLOOKUP($A327,未改造信息!$A$2:$AQ$1002,COLUMN(D326),0))</f>
        <v>3</v>
      </c>
      <c r="E327" s="442" t="str">
        <f>IF($H327="已改造",VLOOKUP($A327+1000,改造信息!$A$2:$AQ$1002,COLUMN(E326),0),VLOOKUP($A327,未改造信息!$A$2:$AQ$1002,COLUMN(E326),0))</f>
        <v>爱丽</v>
      </c>
      <c r="F327" s="442" t="str">
        <f>VLOOKUP(A327,未改造信息!$A$2:$F$1000,COLUMN(F326),0)</f>
        <v>未拥有</v>
      </c>
      <c r="H327" s="442" t="str">
        <f>IF(COUNTIF(改造信息!$A$2:$A$196,A327+1000),IF(VLOOKUP(A327+1000,改造信息!$A$2:$F$502,6,0)="已拥有","已改造","尚未改造"),"未开放改造")</f>
        <v>未开放改造</v>
      </c>
      <c r="I327" s="442" t="str">
        <f t="shared" si="5"/>
        <v>仅打捞可获取</v>
      </c>
      <c r="J327" s="445" t="s">
        <v>92</v>
      </c>
      <c r="K327" s="442" t="str">
        <f>IF($H327="已改造",VLOOKUP($A327+1000,改造信息!$A$2:$AQ$1002,COLUMN(K326)-4,0),VLOOKUP($A327,未改造信息!$A$2:$AQ$1002,COLUMN(K326)-4,0))</f>
        <v>护卫舰</v>
      </c>
      <c r="L327" s="442" t="str">
        <f>IF($H327="已改造",VLOOKUP($A327+1000,改造信息!$A$2:$AQ$1002,COLUMN(L326)-4,0),VLOOKUP($A327,未改造信息!$A$2:$AQ$1002,COLUMN(L326)-4,0))</f>
        <v>中型舰</v>
      </c>
      <c r="M327" s="442">
        <f>IF($H327="已改造",VLOOKUP($A327+1000,改造信息!$A$2:$AQ$1002,COLUMN(M326)-4,0),VLOOKUP($A327,未改造信息!$A$2:$AQ$1002,COLUMN(M326)-4,0))</f>
        <v>1</v>
      </c>
      <c r="N327" s="442">
        <f>IF($H327="已改造",VLOOKUP($A327+1000,改造信息!$A$2:$AQ$1002,COLUMN(N326)-4,0),VLOOKUP($A327,未改造信息!$A$2:$AQ$1002,COLUMN(N326)-4,0))</f>
        <v>2</v>
      </c>
      <c r="O327" s="442">
        <f>IF($H327="已改造",VLOOKUP($A327+1000,改造信息!$A$2:$AQ$1002,COLUMN(O326)-4,0),VLOOKUP($A327,未改造信息!$A$2:$AQ$1002,COLUMN(O326)-4,0))</f>
        <v>22</v>
      </c>
      <c r="P327" s="442">
        <f>IF($H327="已改造",VLOOKUP($A327+1000,改造信息!$A$2:$AQ$1002,COLUMN(P326)-4,0),VLOOKUP($A327,未改造信息!$A$2:$AQ$1002,COLUMN(P326)-4,0))</f>
        <v>2</v>
      </c>
      <c r="Q327" s="442">
        <f>IF($H327="已改造",VLOOKUP($A327+1000,改造信息!$A$2:$AQ$1002,COLUMN(Q326)-4,0),VLOOKUP($A327,未改造信息!$A$2:$AQ$1002,COLUMN(Q326)-4,0))</f>
        <v>38</v>
      </c>
      <c r="R327" s="442">
        <f>IF($H327="已改造",VLOOKUP($A327+1000,改造信息!$A$2:$AQ$1002,COLUMN(R326)-4,0),VLOOKUP($A327,未改造信息!$A$2:$AQ$1002,COLUMN(R326)-4,0))</f>
        <v>36</v>
      </c>
      <c r="S327" s="442">
        <f>IF($H327="已改造",VLOOKUP($A327+1000,改造信息!$A$2:$AQ$1002,COLUMN(S326)-4,0),VLOOKUP($A327,未改造信息!$A$2:$AQ$1002,COLUMN(S326)-4,0))</f>
        <v>50</v>
      </c>
      <c r="T327" s="442">
        <f>IF($H327="已改造",VLOOKUP($A327+1000,改造信息!$A$2:$AQ$1002,COLUMN(T326)-4,0),VLOOKUP($A327,未改造信息!$A$2:$AQ$1002,COLUMN(T326)-4,0))</f>
        <v>46</v>
      </c>
      <c r="U327" s="442">
        <f>IF($H327="已改造",VLOOKUP($A327+1000,改造信息!$A$2:$AQ$1002,COLUMN(U326)-4,0),VLOOKUP($A327,未改造信息!$A$2:$AQ$1002,COLUMN(U326)-4,0))</f>
        <v>69</v>
      </c>
      <c r="V327" s="442">
        <f>IF($H327="已改造",VLOOKUP($A327+1000,改造信息!$A$2:$AQ$1002,COLUMN(V326)-4,0),VLOOKUP($A327,未改造信息!$A$2:$AQ$1002,COLUMN(V326)-4,0))</f>
        <v>18</v>
      </c>
      <c r="W327" s="442">
        <f>IF($H327="已改造",VLOOKUP($A327+1000,改造信息!$A$2:$AQ$1002,COLUMN(W326)-4,0),VLOOKUP($A327,未改造信息!$A$2:$AQ$1002,COLUMN(W326)-4,0))</f>
        <v>55</v>
      </c>
      <c r="X327" s="442">
        <f>IF($H327="已改造",VLOOKUP($A327+1000,改造信息!$A$2:$AQ$1002,COLUMN(X326)-4,0),VLOOKUP($A327,未改造信息!$A$2:$AQ$1002,COLUMN(X326)-4,0))</f>
        <v>90</v>
      </c>
      <c r="Y327" s="442">
        <f>IF($H327="已改造",VLOOKUP($A327+1000,改造信息!$A$2:$AQ$1002,COLUMN(Y326)-4,0),VLOOKUP($A327,未改造信息!$A$2:$AQ$1002,COLUMN(Y326)-4,0))</f>
        <v>11</v>
      </c>
      <c r="Z327" s="442">
        <f>IF($H327="已改造",VLOOKUP($A327+1000,改造信息!$A$2:$AQ$1002,COLUMN(Z326)-4,0),VLOOKUP($A327,未改造信息!$A$2:$AQ$1002,COLUMN(Z326)-4,0))</f>
        <v>21</v>
      </c>
      <c r="AA327" s="442" t="str">
        <f>IF($H327="已改造",VLOOKUP($A327+1000,改造信息!$A$2:$AQ$1002,COLUMN(AA326)-4,0),VLOOKUP($A327,未改造信息!$A$2:$AQ$1002,COLUMN(AA326)-4,0))</f>
        <v>中</v>
      </c>
      <c r="AB327" s="442">
        <f>IF($H327="已改造",VLOOKUP($A327+1000,改造信息!$A$2:$AQ$1002,COLUMN(AB326)-4,0),VLOOKUP($A327,未改造信息!$A$2:$AQ$1002,COLUMN(AB326)-4,0))</f>
        <v>0</v>
      </c>
      <c r="AC327" s="442">
        <f>IF($H327="已改造",VLOOKUP($A327+1000,改造信息!$A$2:$AQ$1002,COLUMN(AC326)-4,0),VLOOKUP($A327,未改造信息!$A$2:$AQ$1002,COLUMN(AC326)-4,0))</f>
        <v>0</v>
      </c>
      <c r="AD327" s="442">
        <f>IF($H327="已改造",VLOOKUP($A327+1000,改造信息!$A$2:$AQ$1002,COLUMN(AD326)-4,0),VLOOKUP($A327,未改造信息!$A$2:$AQ$1002,COLUMN(AD326)-4,0))</f>
        <v>3</v>
      </c>
      <c r="AE327" s="442">
        <f>IF($H327="已改造",VLOOKUP($A327+1000,改造信息!$A$2:$AQ$1002,COLUMN(AE326)-4,0),VLOOKUP($A327,未改造信息!$A$2:$AQ$1002,COLUMN(AE326)-4,0))</f>
        <v>0</v>
      </c>
      <c r="AF327" s="445" t="s">
        <v>92</v>
      </c>
      <c r="AG327" s="445" t="s">
        <v>92</v>
      </c>
      <c r="AH327" s="442">
        <f>IF($H327="已改造",VLOOKUP($A327+1000,改造信息!$A$2:$AQ$1002,COLUMN(AH326)-6,0),VLOOKUP($A327,未改造信息!$A$2:$AQ$1002,COLUMN(AH326)-6,0))</f>
        <v>15</v>
      </c>
      <c r="AI327" s="442">
        <f>IF($H327="已改造",VLOOKUP($A327+1000,改造信息!$A$2:$AQ$1002,COLUMN(AI326)-6,0),VLOOKUP($A327,未改造信息!$A$2:$AQ$1002,COLUMN(AI326)-6,0))</f>
        <v>20</v>
      </c>
      <c r="AJ327" s="442">
        <f>IF($H327="已改造",VLOOKUP($A327+1000,改造信息!$A$2:$AQ$1002,COLUMN(AJ326)-6,0),VLOOKUP($A327,未改造信息!$A$2:$AQ$1002,COLUMN(AJ326)-6,0))</f>
        <v>0.64</v>
      </c>
      <c r="AK327" s="442">
        <f>IF($H327="已改造",VLOOKUP($A327+1000,改造信息!$A$2:$AQ$1002,COLUMN(AK326)-6,0),VLOOKUP($A327,未改造信息!$A$2:$AQ$1002,COLUMN(AK326)-6,0))</f>
        <v>1.2</v>
      </c>
      <c r="AL327" s="442">
        <f>IF($H327="已改造",VLOOKUP($A327+1000,改造信息!$A$2:$AQ$1002,COLUMN(AL326)-6,0),VLOOKUP($A327,未改造信息!$A$2:$AQ$1002,COLUMN(AL326)-6,0))</f>
        <v>0.5</v>
      </c>
      <c r="AM327" s="445" t="s">
        <v>92</v>
      </c>
      <c r="AN327" s="445" t="s">
        <v>92</v>
      </c>
      <c r="AO327" s="442">
        <f>IF($H327="已改造",VLOOKUP($A327+1000,改造信息!$A$2:$AQ$1002,COLUMN(AO326)-8,0),VLOOKUP($A327,未改造信息!$A$2:$AQ$1002,COLUMN(AO326)-8,0))</f>
        <v>10</v>
      </c>
      <c r="AP327" s="442">
        <f>IF($H327="已改造",VLOOKUP($A327+1000,改造信息!$A$2:$AQ$1002,COLUMN(AP326)-8,0),VLOOKUP($A327,未改造信息!$A$2:$AQ$1002,COLUMN(AP326)-8,0))</f>
        <v>16</v>
      </c>
      <c r="AQ327" s="442">
        <f>IF($H327="已改造",VLOOKUP($A327+1000,改造信息!$A$2:$AQ$1002,COLUMN(AQ326)-8,0),VLOOKUP($A327,未改造信息!$A$2:$AQ$1002,COLUMN(AQ326)-8,0))</f>
        <v>10</v>
      </c>
      <c r="AR327" s="442">
        <f>IF($H327="已改造",VLOOKUP($A327+1000,改造信息!$A$2:$AQ$1002,COLUMN(AR326)-8,0),VLOOKUP($A327,未改造信息!$A$2:$AQ$1002,COLUMN(AR326)-8,0))</f>
        <v>0</v>
      </c>
      <c r="AS327" s="442">
        <f>IF($H327="已改造",VLOOKUP($A327+1000,改造信息!$A$2:$AQ$1002,COLUMN(AS326)-8,0),VLOOKUP($A327,未改造信息!$A$2:$AQ$1002,COLUMN(AS326)-8,0))</f>
        <v>7</v>
      </c>
      <c r="AT327" s="442">
        <f>IF($H327="已改造",VLOOKUP($A327+1000,改造信息!$A$2:$AQ$1002,COLUMN(AT326)-8,0),VLOOKUP($A327,未改造信息!$A$2:$AQ$1002,COLUMN(AT326)-8,0))</f>
        <v>10</v>
      </c>
      <c r="AU327" s="442">
        <f>IF($H327="已改造",VLOOKUP($A327+1000,改造信息!$A$2:$AQ$1002,COLUMN(AU326)-8,0),VLOOKUP($A327,未改造信息!$A$2:$AQ$1002,COLUMN(AU326)-8,0))</f>
        <v>8</v>
      </c>
      <c r="AV327" s="442">
        <f>IF($H327="已改造",VLOOKUP($A327+1000,改造信息!$A$2:$AQ$1002,COLUMN(AV326)-8,0),VLOOKUP($A327,未改造信息!$A$2:$AQ$1002,COLUMN(AV326)-8,0))</f>
        <v>8</v>
      </c>
      <c r="AW327" s="445" t="s">
        <v>92</v>
      </c>
      <c r="AX327" s="445" t="s">
        <v>92</v>
      </c>
      <c r="AY327" s="442">
        <f>IF($H327="已改造",VLOOKUP($A327+1000,改造信息!$A$2:$AQ$1002,COLUMN(AY326)-10,0),VLOOKUP($A327,未改造信息!$A$2:$AQ$1002,COLUMN(AY326)-10,0))</f>
        <v>0</v>
      </c>
      <c r="AZ327" s="442">
        <f>IF($H327="已改造",VLOOKUP($A327+1000,改造信息!$A$2:$AQ$1002,COLUMN(AZ326)-10,0),VLOOKUP($A327,未改造信息!$A$2:$AQ$1002,COLUMN(AZ326)-10,0))</f>
        <v>0</v>
      </c>
      <c r="BA327" s="445" t="s">
        <v>92</v>
      </c>
      <c r="BB327" s="445" t="s">
        <v>92</v>
      </c>
      <c r="BC327" s="442" t="str">
        <f>IF($H327="尚未改造",VLOOKUP($A327,未改造信息!$A$2:$AQ$1002,COLUMN(BC326)-12,0),"0")</f>
        <v>0</v>
      </c>
      <c r="BD327" s="442">
        <f>VLOOKUP($A327,未改造信息!$A$2:$BA$1002,COLUMN(BD326)-12,0)</f>
        <v>0</v>
      </c>
      <c r="BE327" s="442" t="s">
        <v>94</v>
      </c>
      <c r="BF327" s="445" t="s">
        <v>92</v>
      </c>
      <c r="BG327" s="445" t="s">
        <v>92</v>
      </c>
      <c r="BH327" s="442"/>
      <c r="BI327" s="442"/>
      <c r="BK327" s="442"/>
      <c r="BL327" s="442"/>
      <c r="BN327" s="442"/>
      <c r="BO327" s="442"/>
      <c r="BQ327" s="445" t="s">
        <v>92</v>
      </c>
      <c r="BR327" s="442"/>
      <c r="BS327" s="442"/>
      <c r="BT327" s="442"/>
      <c r="BU327" s="442"/>
      <c r="BV327" s="442"/>
    </row>
    <row r="328" spans="1:74">
      <c r="A328" s="442">
        <v>357</v>
      </c>
      <c r="B328" s="442" t="str">
        <f>IF($H328="已改造",VLOOKUP($A328+1000,改造信息!$A$2:$AQ$1002,COLUMN(B327),0),VLOOKUP($A328,未改造信息!$A$2:$AQ$1002,COLUMN(B327),0))</f>
        <v>J</v>
      </c>
      <c r="C328" s="442" t="str">
        <f>IF($H328="已改造",VLOOKUP($A328+1000,改造信息!$A$2:$AQ$1002,COLUMN(C327),0),VLOOKUP($A328,未改造信息!$A$2:$AQ$1002,COLUMN(C327),0))</f>
        <v>重巡洋舰</v>
      </c>
      <c r="D328" s="442">
        <f>IF($H328="已改造",VLOOKUP($A328+1000,改造信息!$A$2:$AQ$1002,COLUMN(D327),0),VLOOKUP($A328,未改造信息!$A$2:$AQ$1002,COLUMN(D327),0))</f>
        <v>3</v>
      </c>
      <c r="E328" s="442" t="str">
        <f>IF($H328="已改造",VLOOKUP($A328+1000,改造信息!$A$2:$AQ$1002,COLUMN(E327),0),VLOOKUP($A328,未改造信息!$A$2:$AQ$1002,COLUMN(E327),0))</f>
        <v>羽黑</v>
      </c>
      <c r="F328" s="442" t="str">
        <f>VLOOKUP(A328,未改造信息!$A$2:$F$1000,COLUMN(F327),0)</f>
        <v>未拥有</v>
      </c>
      <c r="H328" s="442" t="str">
        <f>IF(COUNTIF(改造信息!$A$2:$A$196,A328+1000),IF(VLOOKUP(A328+1000,改造信息!$A$2:$F$502,6,0)="已拥有","已改造","尚未改造"),"未开放改造")</f>
        <v>未开放改造</v>
      </c>
      <c r="I328" s="442" t="str">
        <f t="shared" si="5"/>
        <v>E3~E4 可建造</v>
      </c>
      <c r="J328" s="445" t="s">
        <v>92</v>
      </c>
      <c r="K328" s="442" t="str">
        <f>IF($H328="已改造",VLOOKUP($A328+1000,改造信息!$A$2:$AQ$1002,COLUMN(K327)-4,0),VLOOKUP($A328,未改造信息!$A$2:$AQ$1002,COLUMN(K327)-4,0))</f>
        <v>护卫舰</v>
      </c>
      <c r="L328" s="442" t="str">
        <f>IF($H328="已改造",VLOOKUP($A328+1000,改造信息!$A$2:$AQ$1002,COLUMN(L327)-4,0),VLOOKUP($A328,未改造信息!$A$2:$AQ$1002,COLUMN(L327)-4,0))</f>
        <v>中型舰</v>
      </c>
      <c r="M328" s="442">
        <f>IF($H328="已改造",VLOOKUP($A328+1000,改造信息!$A$2:$AQ$1002,COLUMN(M327)-4,0),VLOOKUP($A328,未改造信息!$A$2:$AQ$1002,COLUMN(M327)-4,0))</f>
        <v>3</v>
      </c>
      <c r="N328" s="442">
        <f>IF($H328="已改造",VLOOKUP($A328+1000,改造信息!$A$2:$AQ$1002,COLUMN(N327)-4,0),VLOOKUP($A328,未改造信息!$A$2:$AQ$1002,COLUMN(N327)-4,0))</f>
        <v>2</v>
      </c>
      <c r="O328" s="442">
        <f>IF($H328="已改造",VLOOKUP($A328+1000,改造信息!$A$2:$AQ$1002,COLUMN(O327)-4,0),VLOOKUP($A328,未改造信息!$A$2:$AQ$1002,COLUMN(O327)-4,0))</f>
        <v>43</v>
      </c>
      <c r="P328" s="442">
        <f>IF($H328="已改造",VLOOKUP($A328+1000,改造信息!$A$2:$AQ$1002,COLUMN(P327)-4,0),VLOOKUP($A328,未改造信息!$A$2:$AQ$1002,COLUMN(P327)-4,0))</f>
        <v>1</v>
      </c>
      <c r="Q328" s="442">
        <f>IF($H328="已改造",VLOOKUP($A328+1000,改造信息!$A$2:$AQ$1002,COLUMN(Q327)-4,0),VLOOKUP($A328,未改造信息!$A$2:$AQ$1002,COLUMN(Q327)-4,0))</f>
        <v>62</v>
      </c>
      <c r="R328" s="442">
        <f>IF($H328="已改造",VLOOKUP($A328+1000,改造信息!$A$2:$AQ$1002,COLUMN(R327)-4,0),VLOOKUP($A328,未改造信息!$A$2:$AQ$1002,COLUMN(R327)-4,0))</f>
        <v>46</v>
      </c>
      <c r="S328" s="442">
        <f>IF($H328="已改造",VLOOKUP($A328+1000,改造信息!$A$2:$AQ$1002,COLUMN(S327)-4,0),VLOOKUP($A328,未改造信息!$A$2:$AQ$1002,COLUMN(S327)-4,0))</f>
        <v>54</v>
      </c>
      <c r="T328" s="442">
        <f>IF($H328="已改造",VLOOKUP($A328+1000,改造信息!$A$2:$AQ$1002,COLUMN(T327)-4,0),VLOOKUP($A328,未改造信息!$A$2:$AQ$1002,COLUMN(T327)-4,0))</f>
        <v>53</v>
      </c>
      <c r="U328" s="442">
        <f>IF($H328="已改造",VLOOKUP($A328+1000,改造信息!$A$2:$AQ$1002,COLUMN(U327)-4,0),VLOOKUP($A328,未改造信息!$A$2:$AQ$1002,COLUMN(U327)-4,0))</f>
        <v>0</v>
      </c>
      <c r="V328" s="442">
        <f>IF($H328="已改造",VLOOKUP($A328+1000,改造信息!$A$2:$AQ$1002,COLUMN(V327)-4,0),VLOOKUP($A328,未改造信息!$A$2:$AQ$1002,COLUMN(V327)-4,0))</f>
        <v>51</v>
      </c>
      <c r="W328" s="442">
        <f>IF($H328="已改造",VLOOKUP($A328+1000,改造信息!$A$2:$AQ$1002,COLUMN(W327)-4,0),VLOOKUP($A328,未改造信息!$A$2:$AQ$1002,COLUMN(W327)-4,0))</f>
        <v>80</v>
      </c>
      <c r="X328" s="442">
        <f>IF($H328="已改造",VLOOKUP($A328+1000,改造信息!$A$2:$AQ$1002,COLUMN(X327)-4,0),VLOOKUP($A328,未改造信息!$A$2:$AQ$1002,COLUMN(X327)-4,0))</f>
        <v>91</v>
      </c>
      <c r="Y328" s="442">
        <f>IF($H328="已改造",VLOOKUP($A328+1000,改造信息!$A$2:$AQ$1002,COLUMN(Y327)-4,0),VLOOKUP($A328,未改造信息!$A$2:$AQ$1002,COLUMN(Y327)-4,0))</f>
        <v>16</v>
      </c>
      <c r="Z328" s="442">
        <f>IF($H328="已改造",VLOOKUP($A328+1000,改造信息!$A$2:$AQ$1002,COLUMN(Z327)-4,0),VLOOKUP($A328,未改造信息!$A$2:$AQ$1002,COLUMN(Z327)-4,0))</f>
        <v>33</v>
      </c>
      <c r="AA328" s="442" t="str">
        <f>IF($H328="已改造",VLOOKUP($A328+1000,改造信息!$A$2:$AQ$1002,COLUMN(AA327)-4,0),VLOOKUP($A328,未改造信息!$A$2:$AQ$1002,COLUMN(AA327)-4,0))</f>
        <v>中</v>
      </c>
      <c r="AB328" s="442" t="str">
        <f>IF($H328="已改造",VLOOKUP($A328+1000,改造信息!$A$2:$AQ$1002,COLUMN(AB327)-4,0),VLOOKUP($A328,未改造信息!$A$2:$AQ$1002,COLUMN(AB327)-4,0))</f>
        <v>[2,2,2]</v>
      </c>
      <c r="AC328" s="442">
        <f>IF($H328="已改造",VLOOKUP($A328+1000,改造信息!$A$2:$AQ$1002,COLUMN(AC327)-4,0),VLOOKUP($A328,未改造信息!$A$2:$AQ$1002,COLUMN(AC327)-4,0))</f>
        <v>6</v>
      </c>
      <c r="AD328" s="442">
        <f>IF($H328="已改造",VLOOKUP($A328+1000,改造信息!$A$2:$AQ$1002,COLUMN(AD327)-4,0),VLOOKUP($A328,未改造信息!$A$2:$AQ$1002,COLUMN(AD327)-4,0))</f>
        <v>3</v>
      </c>
      <c r="AE328" s="446" t="str">
        <f>IF($H328="已改造",VLOOKUP($A328+1000,改造信息!$A$2:$AQ$1002,COLUMN(AE327)-4,0),VLOOKUP($A328,未改造信息!$A$2:$AQ$1002,COLUMN(AE327)-4,0))</f>
        <v>J国20.3厘米连装炮|零式水上侦察机</v>
      </c>
      <c r="AF328" s="445" t="s">
        <v>92</v>
      </c>
      <c r="AG328" s="445" t="s">
        <v>92</v>
      </c>
      <c r="AH328" s="442">
        <f>IF($H328="已改造",VLOOKUP($A328+1000,改造信息!$A$2:$AQ$1002,COLUMN(AH327)-6,0),VLOOKUP($A328,未改造信息!$A$2:$AQ$1002,COLUMN(AH327)-6,0))</f>
        <v>40</v>
      </c>
      <c r="AI328" s="442">
        <f>IF($H328="已改造",VLOOKUP($A328+1000,改造信息!$A$2:$AQ$1002,COLUMN(AI327)-6,0),VLOOKUP($A328,未改造信息!$A$2:$AQ$1002,COLUMN(AI327)-6,0))</f>
        <v>65</v>
      </c>
      <c r="AJ328" s="442">
        <f>IF($H328="已改造",VLOOKUP($A328+1000,改造信息!$A$2:$AQ$1002,COLUMN(AJ327)-6,0),VLOOKUP($A328,未改造信息!$A$2:$AQ$1002,COLUMN(AJ327)-6,0))</f>
        <v>1.28</v>
      </c>
      <c r="AK328" s="442">
        <f>IF($H328="已改造",VLOOKUP($A328+1000,改造信息!$A$2:$AQ$1002,COLUMN(AK327)-6,0),VLOOKUP($A328,未改造信息!$A$2:$AQ$1002,COLUMN(AK327)-6,0))</f>
        <v>2.4</v>
      </c>
      <c r="AL328" s="442">
        <f>IF($H328="已改造",VLOOKUP($A328+1000,改造信息!$A$2:$AQ$1002,COLUMN(AL327)-6,0),VLOOKUP($A328,未改造信息!$A$2:$AQ$1002,COLUMN(AL327)-6,0))</f>
        <v>0.75</v>
      </c>
      <c r="AM328" s="445" t="s">
        <v>92</v>
      </c>
      <c r="AN328" s="445" t="s">
        <v>92</v>
      </c>
      <c r="AO328" s="442">
        <f>IF($H328="已改造",VLOOKUP($A328+1000,改造信息!$A$2:$AQ$1002,COLUMN(AO327)-8,0),VLOOKUP($A328,未改造信息!$A$2:$AQ$1002,COLUMN(AO327)-8,0))</f>
        <v>30</v>
      </c>
      <c r="AP328" s="442">
        <f>IF($H328="已改造",VLOOKUP($A328+1000,改造信息!$A$2:$AQ$1002,COLUMN(AP327)-8,0),VLOOKUP($A328,未改造信息!$A$2:$AQ$1002,COLUMN(AP327)-8,0))</f>
        <v>40</v>
      </c>
      <c r="AQ328" s="442">
        <f>IF($H328="已改造",VLOOKUP($A328+1000,改造信息!$A$2:$AQ$1002,COLUMN(AQ327)-8,0),VLOOKUP($A328,未改造信息!$A$2:$AQ$1002,COLUMN(AQ327)-8,0))</f>
        <v>30</v>
      </c>
      <c r="AR328" s="442">
        <f>IF($H328="已改造",VLOOKUP($A328+1000,改造信息!$A$2:$AQ$1002,COLUMN(AR327)-8,0),VLOOKUP($A328,未改造信息!$A$2:$AQ$1002,COLUMN(AR327)-8,0))</f>
        <v>0</v>
      </c>
      <c r="AS328" s="442">
        <f>IF($H328="已改造",VLOOKUP($A328+1000,改造信息!$A$2:$AQ$1002,COLUMN(AS327)-8,0),VLOOKUP($A328,未改造信息!$A$2:$AQ$1002,COLUMN(AS327)-8,0))</f>
        <v>42</v>
      </c>
      <c r="AT328" s="442">
        <f>IF($H328="已改造",VLOOKUP($A328+1000,改造信息!$A$2:$AQ$1002,COLUMN(AT327)-8,0),VLOOKUP($A328,未改造信息!$A$2:$AQ$1002,COLUMN(AT327)-8,0))</f>
        <v>13</v>
      </c>
      <c r="AU328" s="442">
        <f>IF($H328="已改造",VLOOKUP($A328+1000,改造信息!$A$2:$AQ$1002,COLUMN(AU327)-8,0),VLOOKUP($A328,未改造信息!$A$2:$AQ$1002,COLUMN(AU327)-8,0))</f>
        <v>16</v>
      </c>
      <c r="AV328" s="442">
        <f>IF($H328="已改造",VLOOKUP($A328+1000,改造信息!$A$2:$AQ$1002,COLUMN(AV327)-8,0),VLOOKUP($A328,未改造信息!$A$2:$AQ$1002,COLUMN(AV327)-8,0))</f>
        <v>12</v>
      </c>
      <c r="AW328" s="445" t="s">
        <v>92</v>
      </c>
      <c r="AX328" s="445" t="s">
        <v>92</v>
      </c>
      <c r="AY328" s="442" t="str">
        <f>IF($H328="已改造",VLOOKUP($A328+1000,改造信息!$A$2:$AQ$1002,COLUMN(AY327)-10,0),VLOOKUP($A328,未改造信息!$A$2:$AQ$1002,COLUMN(AY327)-10,0))</f>
        <v>第五战队</v>
      </c>
      <c r="AZ328" s="442">
        <f>IF($H328="已改造",VLOOKUP($A328+1000,改造信息!$A$2:$AQ$1002,COLUMN(AZ327)-10,0),VLOOKUP($A328,未改造信息!$A$2:$AQ$1002,COLUMN(AZ327)-10,0))</f>
        <v>0</v>
      </c>
      <c r="BA328" s="445" t="s">
        <v>92</v>
      </c>
      <c r="BB328" s="445" t="s">
        <v>92</v>
      </c>
      <c r="BC328" s="442" t="str">
        <f>IF($H328="尚未改造",VLOOKUP($A328,未改造信息!$A$2:$AQ$1002,COLUMN(BC327)-12,0),"0")</f>
        <v>0</v>
      </c>
      <c r="BD328" s="450">
        <f>VLOOKUP($A328,未改造信息!$A$2:$BA$1002,COLUMN(BD327)-12,0)</f>
        <v>0.0520833333333333</v>
      </c>
      <c r="BE328" s="442" t="s">
        <v>107</v>
      </c>
      <c r="BF328" s="445" t="s">
        <v>92</v>
      </c>
      <c r="BG328" s="445" t="s">
        <v>92</v>
      </c>
      <c r="BH328" s="442"/>
      <c r="BI328" s="450"/>
      <c r="BK328" s="442"/>
      <c r="BL328" s="450"/>
      <c r="BN328" s="442"/>
      <c r="BO328" s="450"/>
      <c r="BQ328" s="445" t="s">
        <v>92</v>
      </c>
      <c r="BR328" s="442"/>
      <c r="BS328" s="442"/>
      <c r="BT328" s="442"/>
      <c r="BU328" s="442"/>
      <c r="BV328" s="442"/>
    </row>
    <row r="329" spans="1:74">
      <c r="A329" s="442">
        <v>358</v>
      </c>
      <c r="B329" s="442" t="str">
        <f>IF($H329="已改造",VLOOKUP($A329+1000,改造信息!$A$2:$AQ$1002,COLUMN(B328),0),VLOOKUP($A329,未改造信息!$A$2:$AQ$1002,COLUMN(B328),0))</f>
        <v>J</v>
      </c>
      <c r="C329" s="442" t="str">
        <f>IF($H329="已改造",VLOOKUP($A329+1000,改造信息!$A$2:$AQ$1002,COLUMN(C328),0),VLOOKUP($A329,未改造信息!$A$2:$AQ$1002,COLUMN(C328),0))</f>
        <v>驱逐舰</v>
      </c>
      <c r="D329" s="442">
        <f>IF($H329="已改造",VLOOKUP($A329+1000,改造信息!$A$2:$AQ$1002,COLUMN(D328),0),VLOOKUP($A329,未改造信息!$A$2:$AQ$1002,COLUMN(D328),0))</f>
        <v>4</v>
      </c>
      <c r="E329" s="442" t="str">
        <f>IF($H329="已改造",VLOOKUP($A329+1000,改造信息!$A$2:$AQ$1002,COLUMN(E328),0),VLOOKUP($A329,未改造信息!$A$2:$AQ$1002,COLUMN(E328),0))</f>
        <v>天津风</v>
      </c>
      <c r="F329" s="442" t="str">
        <f>VLOOKUP(A329,未改造信息!$A$2:$F$1000,COLUMN(F328),0)</f>
        <v>未拥有</v>
      </c>
      <c r="H329" s="442" t="str">
        <f>IF(COUNTIF(改造信息!$A$2:$A$196,A329+1000),IF(VLOOKUP(A329+1000,改造信息!$A$2:$F$502,6,0)="已拥有","已改造","尚未改造"),"未开放改造")</f>
        <v>未开放改造</v>
      </c>
      <c r="I329" s="442" t="str">
        <f t="shared" si="5"/>
        <v>E1~E2 可建造</v>
      </c>
      <c r="J329" s="445" t="s">
        <v>92</v>
      </c>
      <c r="K329" s="442" t="str">
        <f>IF($H329="已改造",VLOOKUP($A329+1000,改造信息!$A$2:$AQ$1002,COLUMN(K328)-4,0),VLOOKUP($A329,未改造信息!$A$2:$AQ$1002,COLUMN(K328)-4,0))</f>
        <v>护卫舰</v>
      </c>
      <c r="L329" s="442" t="str">
        <f>IF($H329="已改造",VLOOKUP($A329+1000,改造信息!$A$2:$AQ$1002,COLUMN(L328)-4,0),VLOOKUP($A329,未改造信息!$A$2:$AQ$1002,COLUMN(L328)-4,0))</f>
        <v>小型舰</v>
      </c>
      <c r="M329" s="442">
        <f>IF($H329="已改造",VLOOKUP($A329+1000,改造信息!$A$2:$AQ$1002,COLUMN(M328)-4,0),VLOOKUP($A329,未改造信息!$A$2:$AQ$1002,COLUMN(M328)-4,0))</f>
        <v>1</v>
      </c>
      <c r="N329" s="442">
        <f>IF($H329="已改造",VLOOKUP($A329+1000,改造信息!$A$2:$AQ$1002,COLUMN(N328)-4,0),VLOOKUP($A329,未改造信息!$A$2:$AQ$1002,COLUMN(N328)-4,0))</f>
        <v>2</v>
      </c>
      <c r="O329" s="442">
        <f>IF($H329="已改造",VLOOKUP($A329+1000,改造信息!$A$2:$AQ$1002,COLUMN(O328)-4,0),VLOOKUP($A329,未改造信息!$A$2:$AQ$1002,COLUMN(O328)-4,0))</f>
        <v>16</v>
      </c>
      <c r="P329" s="442">
        <f>IF($H329="已改造",VLOOKUP($A329+1000,改造信息!$A$2:$AQ$1002,COLUMN(P328)-4,0),VLOOKUP($A329,未改造信息!$A$2:$AQ$1002,COLUMN(P328)-4,0))</f>
        <v>0</v>
      </c>
      <c r="Q329" s="442">
        <f>IF($H329="已改造",VLOOKUP($A329+1000,改造信息!$A$2:$AQ$1002,COLUMN(Q328)-4,0),VLOOKUP($A329,未改造信息!$A$2:$AQ$1002,COLUMN(Q328)-4,0))</f>
        <v>32</v>
      </c>
      <c r="R329" s="442">
        <f>IF($H329="已改造",VLOOKUP($A329+1000,改造信息!$A$2:$AQ$1002,COLUMN(R328)-4,0),VLOOKUP($A329,未改造信息!$A$2:$AQ$1002,COLUMN(R328)-4,0))</f>
        <v>22</v>
      </c>
      <c r="S329" s="442">
        <f>IF($H329="已改造",VLOOKUP($A329+1000,改造信息!$A$2:$AQ$1002,COLUMN(S328)-4,0),VLOOKUP($A329,未改造信息!$A$2:$AQ$1002,COLUMN(S328)-4,0))</f>
        <v>78</v>
      </c>
      <c r="T329" s="442">
        <f>IF($H329="已改造",VLOOKUP($A329+1000,改造信息!$A$2:$AQ$1002,COLUMN(T328)-4,0),VLOOKUP($A329,未改造信息!$A$2:$AQ$1002,COLUMN(T328)-4,0))</f>
        <v>41</v>
      </c>
      <c r="U329" s="442">
        <f>IF($H329="已改造",VLOOKUP($A329+1000,改造信息!$A$2:$AQ$1002,COLUMN(U328)-4,0),VLOOKUP($A329,未改造信息!$A$2:$AQ$1002,COLUMN(U328)-4,0))</f>
        <v>54</v>
      </c>
      <c r="V329" s="442">
        <f>IF($H329="已改造",VLOOKUP($A329+1000,改造信息!$A$2:$AQ$1002,COLUMN(V328)-4,0),VLOOKUP($A329,未改造信息!$A$2:$AQ$1002,COLUMN(V328)-4,0))</f>
        <v>18</v>
      </c>
      <c r="W329" s="442">
        <f>IF($H329="已改造",VLOOKUP($A329+1000,改造信息!$A$2:$AQ$1002,COLUMN(W328)-4,0),VLOOKUP($A329,未改造信息!$A$2:$AQ$1002,COLUMN(W328)-4,0))</f>
        <v>82</v>
      </c>
      <c r="X329" s="442">
        <f>IF($H329="已改造",VLOOKUP($A329+1000,改造信息!$A$2:$AQ$1002,COLUMN(X328)-4,0),VLOOKUP($A329,未改造信息!$A$2:$AQ$1002,COLUMN(X328)-4,0))</f>
        <v>88</v>
      </c>
      <c r="Y329" s="442">
        <f>IF($H329="已改造",VLOOKUP($A329+1000,改造信息!$A$2:$AQ$1002,COLUMN(Y328)-4,0),VLOOKUP($A329,未改造信息!$A$2:$AQ$1002,COLUMN(Y328)-4,0))</f>
        <v>16</v>
      </c>
      <c r="Z329" s="442">
        <f>IF($H329="已改造",VLOOKUP($A329+1000,改造信息!$A$2:$AQ$1002,COLUMN(Z328)-4,0),VLOOKUP($A329,未改造信息!$A$2:$AQ$1002,COLUMN(Z328)-4,0))</f>
        <v>35</v>
      </c>
      <c r="AA329" s="442" t="str">
        <f>IF($H329="已改造",VLOOKUP($A329+1000,改造信息!$A$2:$AQ$1002,COLUMN(AA328)-4,0),VLOOKUP($A329,未改造信息!$A$2:$AQ$1002,COLUMN(AA328)-4,0))</f>
        <v>短</v>
      </c>
      <c r="AB329" s="442">
        <f>IF($H329="已改造",VLOOKUP($A329+1000,改造信息!$A$2:$AQ$1002,COLUMN(AB328)-4,0),VLOOKUP($A329,未改造信息!$A$2:$AQ$1002,COLUMN(AB328)-4,0))</f>
        <v>0</v>
      </c>
      <c r="AC329" s="442">
        <f>IF($H329="已改造",VLOOKUP($A329+1000,改造信息!$A$2:$AQ$1002,COLUMN(AC328)-4,0),VLOOKUP($A329,未改造信息!$A$2:$AQ$1002,COLUMN(AC328)-4,0))</f>
        <v>0</v>
      </c>
      <c r="AD329" s="442">
        <f>IF($H329="已改造",VLOOKUP($A329+1000,改造信息!$A$2:$AQ$1002,COLUMN(AD328)-4,0),VLOOKUP($A329,未改造信息!$A$2:$AQ$1002,COLUMN(AD328)-4,0))</f>
        <v>2</v>
      </c>
      <c r="AE329" s="446" t="str">
        <f>IF($H329="已改造",VLOOKUP($A329+1000,改造信息!$A$2:$AQ$1002,COLUMN(AE328)-4,0),VLOOKUP($A329,未改造信息!$A$2:$AQ$1002,COLUMN(AE328)-4,0))</f>
        <v>改良型动力系统</v>
      </c>
      <c r="AF329" s="445" t="s">
        <v>92</v>
      </c>
      <c r="AG329" s="445" t="s">
        <v>92</v>
      </c>
      <c r="AH329" s="442">
        <f>IF($H329="已改造",VLOOKUP($A329+1000,改造信息!$A$2:$AQ$1002,COLUMN(AH328)-6,0),VLOOKUP($A329,未改造信息!$A$2:$AQ$1002,COLUMN(AH328)-6,0))</f>
        <v>15</v>
      </c>
      <c r="AI329" s="442">
        <f>IF($H329="已改造",VLOOKUP($A329+1000,改造信息!$A$2:$AQ$1002,COLUMN(AI328)-6,0),VLOOKUP($A329,未改造信息!$A$2:$AQ$1002,COLUMN(AI328)-6,0))</f>
        <v>20</v>
      </c>
      <c r="AJ329" s="442">
        <f>IF($H329="已改造",VLOOKUP($A329+1000,改造信息!$A$2:$AQ$1002,COLUMN(AJ328)-6,0),VLOOKUP($A329,未改造信息!$A$2:$AQ$1002,COLUMN(AJ328)-6,0))</f>
        <v>0.48</v>
      </c>
      <c r="AK329" s="442">
        <f>IF($H329="已改造",VLOOKUP($A329+1000,改造信息!$A$2:$AQ$1002,COLUMN(AK328)-6,0),VLOOKUP($A329,未改造信息!$A$2:$AQ$1002,COLUMN(AK328)-6,0))</f>
        <v>0.9</v>
      </c>
      <c r="AL329" s="442">
        <f>IF($H329="已改造",VLOOKUP($A329+1000,改造信息!$A$2:$AQ$1002,COLUMN(AL328)-6,0),VLOOKUP($A329,未改造信息!$A$2:$AQ$1002,COLUMN(AL328)-6,0))</f>
        <v>0.5</v>
      </c>
      <c r="AM329" s="445" t="s">
        <v>92</v>
      </c>
      <c r="AN329" s="445" t="s">
        <v>92</v>
      </c>
      <c r="AO329" s="442">
        <f>IF($H329="已改造",VLOOKUP($A329+1000,改造信息!$A$2:$AQ$1002,COLUMN(AO328)-8,0),VLOOKUP($A329,未改造信息!$A$2:$AQ$1002,COLUMN(AO328)-8,0))</f>
        <v>4</v>
      </c>
      <c r="AP329" s="442">
        <f>IF($H329="已改造",VLOOKUP($A329+1000,改造信息!$A$2:$AQ$1002,COLUMN(AP328)-8,0),VLOOKUP($A329,未改造信息!$A$2:$AQ$1002,COLUMN(AP328)-8,0))</f>
        <v>8</v>
      </c>
      <c r="AQ329" s="442">
        <f>IF($H329="已改造",VLOOKUP($A329+1000,改造信息!$A$2:$AQ$1002,COLUMN(AQ328)-8,0),VLOOKUP($A329,未改造信息!$A$2:$AQ$1002,COLUMN(AQ328)-8,0))</f>
        <v>6</v>
      </c>
      <c r="AR329" s="442">
        <f>IF($H329="已改造",VLOOKUP($A329+1000,改造信息!$A$2:$AQ$1002,COLUMN(AR328)-8,0),VLOOKUP($A329,未改造信息!$A$2:$AQ$1002,COLUMN(AR328)-8,0))</f>
        <v>0</v>
      </c>
      <c r="AS329" s="442">
        <f>IF($H329="已改造",VLOOKUP($A329+1000,改造信息!$A$2:$AQ$1002,COLUMN(AS328)-8,0),VLOOKUP($A329,未改造信息!$A$2:$AQ$1002,COLUMN(AS328)-8,0))</f>
        <v>0</v>
      </c>
      <c r="AT329" s="442">
        <f>IF($H329="已改造",VLOOKUP($A329+1000,改造信息!$A$2:$AQ$1002,COLUMN(AT328)-8,0),VLOOKUP($A329,未改造信息!$A$2:$AQ$1002,COLUMN(AT328)-8,0))</f>
        <v>31</v>
      </c>
      <c r="AU329" s="442">
        <f>IF($H329="已改造",VLOOKUP($A329+1000,改造信息!$A$2:$AQ$1002,COLUMN(AU328)-8,0),VLOOKUP($A329,未改造信息!$A$2:$AQ$1002,COLUMN(AU328)-8,0))</f>
        <v>7</v>
      </c>
      <c r="AV329" s="442">
        <f>IF($H329="已改造",VLOOKUP($A329+1000,改造信息!$A$2:$AQ$1002,COLUMN(AV328)-8,0),VLOOKUP($A329,未改造信息!$A$2:$AQ$1002,COLUMN(AV328)-8,0))</f>
        <v>0</v>
      </c>
      <c r="AW329" s="445" t="s">
        <v>92</v>
      </c>
      <c r="AX329" s="445" t="s">
        <v>92</v>
      </c>
      <c r="AY329" s="442">
        <f>IF($H329="已改造",VLOOKUP($A329+1000,改造信息!$A$2:$AQ$1002,COLUMN(AY328)-10,0),VLOOKUP($A329,未改造信息!$A$2:$AQ$1002,COLUMN(AY328)-10,0))</f>
        <v>0</v>
      </c>
      <c r="AZ329" s="442">
        <f>IF($H329="已改造",VLOOKUP($A329+1000,改造信息!$A$2:$AQ$1002,COLUMN(AZ328)-10,0),VLOOKUP($A329,未改造信息!$A$2:$AQ$1002,COLUMN(AZ328)-10,0))</f>
        <v>0</v>
      </c>
      <c r="BA329" s="445" t="s">
        <v>92</v>
      </c>
      <c r="BB329" s="445" t="s">
        <v>92</v>
      </c>
      <c r="BC329" s="442" t="str">
        <f>IF($H329="尚未改造",VLOOKUP($A329,未改造信息!$A$2:$AQ$1002,COLUMN(BC328)-12,0),"0")</f>
        <v>0</v>
      </c>
      <c r="BD329" s="450">
        <f>VLOOKUP($A329,未改造信息!$A$2:$BA$1002,COLUMN(BD328)-12,0)</f>
        <v>0.0138888888888889</v>
      </c>
      <c r="BE329" s="442" t="s">
        <v>102</v>
      </c>
      <c r="BF329" s="445" t="s">
        <v>92</v>
      </c>
      <c r="BG329" s="445" t="s">
        <v>92</v>
      </c>
      <c r="BH329" s="442"/>
      <c r="BI329" s="450"/>
      <c r="BK329" s="442"/>
      <c r="BL329" s="450"/>
      <c r="BN329" s="442"/>
      <c r="BO329" s="450"/>
      <c r="BQ329" s="445" t="s">
        <v>92</v>
      </c>
      <c r="BR329" s="442"/>
      <c r="BS329" s="442"/>
      <c r="BT329" s="442"/>
      <c r="BU329" s="442"/>
      <c r="BV329" s="442"/>
    </row>
    <row r="330" spans="1:74">
      <c r="A330" s="442">
        <v>359</v>
      </c>
      <c r="B330" s="442" t="str">
        <f>IF($H330="已改造",VLOOKUP($A330+1000,改造信息!$A$2:$AQ$1002,COLUMN(B329),0),VLOOKUP($A330,未改造信息!$A$2:$AQ$1002,COLUMN(B329),0))</f>
        <v>J</v>
      </c>
      <c r="C330" s="442" t="str">
        <f>IF($H330="已改造",VLOOKUP($A330+1000,改造信息!$A$2:$AQ$1002,COLUMN(C329),0),VLOOKUP($A330,未改造信息!$A$2:$AQ$1002,COLUMN(C329),0))</f>
        <v>潜水艇</v>
      </c>
      <c r="D330" s="442">
        <f>IF($H330="已改造",VLOOKUP($A330+1000,改造信息!$A$2:$AQ$1002,COLUMN(D329),0),VLOOKUP($A330,未改造信息!$A$2:$AQ$1002,COLUMN(D329),0))</f>
        <v>3</v>
      </c>
      <c r="E330" s="442" t="str">
        <f>IF($H330="已改造",VLOOKUP($A330+1000,改造信息!$A$2:$AQ$1002,COLUMN(E329),0),VLOOKUP($A330,未改造信息!$A$2:$AQ$1002,COLUMN(E329),0))</f>
        <v>吕-34</v>
      </c>
      <c r="F330" s="442" t="str">
        <f>VLOOKUP(A330,未改造信息!$A$2:$F$1000,COLUMN(F329),0)</f>
        <v>未拥有</v>
      </c>
      <c r="H330" s="442" t="str">
        <f>IF(COUNTIF(改造信息!$A$2:$A$196,A330+1000),IF(VLOOKUP(A330+1000,改造信息!$A$2:$F$502,6,0)="已拥有","已改造","尚未改造"),"未开放改造")</f>
        <v>未开放改造</v>
      </c>
      <c r="I330" s="442" t="str">
        <f t="shared" si="5"/>
        <v>仅打捞可获取</v>
      </c>
      <c r="J330" s="445" t="s">
        <v>92</v>
      </c>
      <c r="K330" s="442" t="str">
        <f>IF($H330="已改造",VLOOKUP($A330+1000,改造信息!$A$2:$AQ$1002,COLUMN(K329)-4,0),VLOOKUP($A330,未改造信息!$A$2:$AQ$1002,COLUMN(K329)-4,0))</f>
        <v>护卫舰</v>
      </c>
      <c r="L330" s="442" t="str">
        <f>IF($H330="已改造",VLOOKUP($A330+1000,改造信息!$A$2:$AQ$1002,COLUMN(L329)-4,0),VLOOKUP($A330,未改造信息!$A$2:$AQ$1002,COLUMN(L329)-4,0))</f>
        <v>小型舰</v>
      </c>
      <c r="M330" s="442">
        <f>IF($H330="已改造",VLOOKUP($A330+1000,改造信息!$A$2:$AQ$1002,COLUMN(M329)-4,0),VLOOKUP($A330,未改造信息!$A$2:$AQ$1002,COLUMN(M329)-4,0))</f>
        <v>5</v>
      </c>
      <c r="N330" s="442">
        <f>IF($H330="已改造",VLOOKUP($A330+1000,改造信息!$A$2:$AQ$1002,COLUMN(N329)-4,0),VLOOKUP($A330,未改造信息!$A$2:$AQ$1002,COLUMN(N329)-4,0))</f>
        <v>5</v>
      </c>
      <c r="O330" s="442">
        <f>IF($H330="已改造",VLOOKUP($A330+1000,改造信息!$A$2:$AQ$1002,COLUMN(O329)-4,0),VLOOKUP($A330,未改造信息!$A$2:$AQ$1002,COLUMN(O329)-4,0))</f>
        <v>12</v>
      </c>
      <c r="P330" s="442">
        <f>IF($H330="已改造",VLOOKUP($A330+1000,改造信息!$A$2:$AQ$1002,COLUMN(P329)-4,0),VLOOKUP($A330,未改造信息!$A$2:$AQ$1002,COLUMN(P329)-4,0))</f>
        <v>0</v>
      </c>
      <c r="Q330" s="442">
        <f>IF($H330="已改造",VLOOKUP($A330+1000,改造信息!$A$2:$AQ$1002,COLUMN(Q329)-4,0),VLOOKUP($A330,未改造信息!$A$2:$AQ$1002,COLUMN(Q329)-4,0))</f>
        <v>23</v>
      </c>
      <c r="R330" s="442">
        <f>IF($H330="已改造",VLOOKUP($A330+1000,改造信息!$A$2:$AQ$1002,COLUMN(R329)-4,0),VLOOKUP($A330,未改造信息!$A$2:$AQ$1002,COLUMN(R329)-4,0))</f>
        <v>26</v>
      </c>
      <c r="S330" s="442">
        <f>IF($H330="已改造",VLOOKUP($A330+1000,改造信息!$A$2:$AQ$1002,COLUMN(S329)-4,0),VLOOKUP($A330,未改造信息!$A$2:$AQ$1002,COLUMN(S329)-4,0))</f>
        <v>69</v>
      </c>
      <c r="T330" s="442">
        <f>IF($H330="已改造",VLOOKUP($A330+1000,改造信息!$A$2:$AQ$1002,COLUMN(T329)-4,0),VLOOKUP($A330,未改造信息!$A$2:$AQ$1002,COLUMN(T329)-4,0))</f>
        <v>0</v>
      </c>
      <c r="U330" s="442">
        <f>IF($H330="已改造",VLOOKUP($A330+1000,改造信息!$A$2:$AQ$1002,COLUMN(U329)-4,0),VLOOKUP($A330,未改造信息!$A$2:$AQ$1002,COLUMN(U329)-4,0))</f>
        <v>0</v>
      </c>
      <c r="V330" s="442">
        <f>IF($H330="已改造",VLOOKUP($A330+1000,改造信息!$A$2:$AQ$1002,COLUMN(V329)-4,0),VLOOKUP($A330,未改造信息!$A$2:$AQ$1002,COLUMN(V329)-4,0))</f>
        <v>17</v>
      </c>
      <c r="W330" s="442">
        <f>IF($H330="已改造",VLOOKUP($A330+1000,改造信息!$A$2:$AQ$1002,COLUMN(W329)-4,0),VLOOKUP($A330,未改造信息!$A$2:$AQ$1002,COLUMN(W329)-4,0))</f>
        <v>39</v>
      </c>
      <c r="X330" s="442">
        <f>IF($H330="已改造",VLOOKUP($A330+1000,改造信息!$A$2:$AQ$1002,COLUMN(X329)-4,0),VLOOKUP($A330,未改造信息!$A$2:$AQ$1002,COLUMN(X329)-4,0))</f>
        <v>91</v>
      </c>
      <c r="Y330" s="442">
        <f>IF($H330="已改造",VLOOKUP($A330+1000,改造信息!$A$2:$AQ$1002,COLUMN(Y329)-4,0),VLOOKUP($A330,未改造信息!$A$2:$AQ$1002,COLUMN(Y329)-4,0))</f>
        <v>9</v>
      </c>
      <c r="Z330" s="442">
        <f>IF($H330="已改造",VLOOKUP($A330+1000,改造信息!$A$2:$AQ$1002,COLUMN(Z329)-4,0),VLOOKUP($A330,未改造信息!$A$2:$AQ$1002,COLUMN(Z329)-4,0))</f>
        <v>18.9</v>
      </c>
      <c r="AA330" s="442" t="str">
        <f>IF($H330="已改造",VLOOKUP($A330+1000,改造信息!$A$2:$AQ$1002,COLUMN(AA329)-4,0),VLOOKUP($A330,未改造信息!$A$2:$AQ$1002,COLUMN(AA329)-4,0))</f>
        <v>短</v>
      </c>
      <c r="AB330" s="442">
        <f>IF($H330="已改造",VLOOKUP($A330+1000,改造信息!$A$2:$AQ$1002,COLUMN(AB329)-4,0),VLOOKUP($A330,未改造信息!$A$2:$AQ$1002,COLUMN(AB329)-4,0))</f>
        <v>0</v>
      </c>
      <c r="AC330" s="442">
        <f>IF($H330="已改造",VLOOKUP($A330+1000,改造信息!$A$2:$AQ$1002,COLUMN(AC329)-4,0),VLOOKUP($A330,未改造信息!$A$2:$AQ$1002,COLUMN(AC329)-4,0))</f>
        <v>0</v>
      </c>
      <c r="AD330" s="442">
        <f>IF($H330="已改造",VLOOKUP($A330+1000,改造信息!$A$2:$AQ$1002,COLUMN(AD329)-4,0),VLOOKUP($A330,未改造信息!$A$2:$AQ$1002,COLUMN(AD329)-4,0))</f>
        <v>2</v>
      </c>
      <c r="AE330" s="446" t="str">
        <f>IF($H330="已改造",VLOOKUP($A330+1000,改造信息!$A$2:$AQ$1002,COLUMN(AE329)-4,0),VLOOKUP($A330,未改造信息!$A$2:$AQ$1002,COLUMN(AE329)-4,0))</f>
        <v>53厘米氧气鱼雷(潜艇)</v>
      </c>
      <c r="AF330" s="445" t="s">
        <v>92</v>
      </c>
      <c r="AG330" s="445" t="s">
        <v>92</v>
      </c>
      <c r="AH330" s="442">
        <f>IF($H330="已改造",VLOOKUP($A330+1000,改造信息!$A$2:$AQ$1002,COLUMN(AH329)-6,0),VLOOKUP($A330,未改造信息!$A$2:$AQ$1002,COLUMN(AH329)-6,0))</f>
        <v>15</v>
      </c>
      <c r="AI330" s="442">
        <f>IF($H330="已改造",VLOOKUP($A330+1000,改造信息!$A$2:$AQ$1002,COLUMN(AI329)-6,0),VLOOKUP($A330,未改造信息!$A$2:$AQ$1002,COLUMN(AI329)-6,0))</f>
        <v>20</v>
      </c>
      <c r="AJ330" s="442">
        <f>IF($H330="已改造",VLOOKUP($A330+1000,改造信息!$A$2:$AQ$1002,COLUMN(AJ329)-6,0),VLOOKUP($A330,未改造信息!$A$2:$AQ$1002,COLUMN(AJ329)-6,0))</f>
        <v>0.6</v>
      </c>
      <c r="AK330" s="442">
        <f>IF($H330="已改造",VLOOKUP($A330+1000,改造信息!$A$2:$AQ$1002,COLUMN(AK329)-6,0),VLOOKUP($A330,未改造信息!$A$2:$AQ$1002,COLUMN(AK329)-6,0))</f>
        <v>0.5</v>
      </c>
      <c r="AL330" s="442">
        <f>IF($H330="已改造",VLOOKUP($A330+1000,改造信息!$A$2:$AQ$1002,COLUMN(AL329)-6,0),VLOOKUP($A330,未改造信息!$A$2:$AQ$1002,COLUMN(AL329)-6,0))</f>
        <v>0.3</v>
      </c>
      <c r="AM330" s="445" t="s">
        <v>92</v>
      </c>
      <c r="AN330" s="445" t="s">
        <v>92</v>
      </c>
      <c r="AO330" s="442">
        <f>IF($H330="已改造",VLOOKUP($A330+1000,改造信息!$A$2:$AQ$1002,COLUMN(AO329)-8,0),VLOOKUP($A330,未改造信息!$A$2:$AQ$1002,COLUMN(AO329)-8,0))</f>
        <v>10</v>
      </c>
      <c r="AP330" s="442">
        <f>IF($H330="已改造",VLOOKUP($A330+1000,改造信息!$A$2:$AQ$1002,COLUMN(AP329)-8,0),VLOOKUP($A330,未改造信息!$A$2:$AQ$1002,COLUMN(AP329)-8,0))</f>
        <v>10</v>
      </c>
      <c r="AQ330" s="442">
        <f>IF($H330="已改造",VLOOKUP($A330+1000,改造信息!$A$2:$AQ$1002,COLUMN(AQ329)-8,0),VLOOKUP($A330,未改造信息!$A$2:$AQ$1002,COLUMN(AQ329)-8,0))</f>
        <v>20</v>
      </c>
      <c r="AR330" s="442">
        <f>IF($H330="已改造",VLOOKUP($A330+1000,改造信息!$A$2:$AQ$1002,COLUMN(AR329)-8,0),VLOOKUP($A330,未改造信息!$A$2:$AQ$1002,COLUMN(AR329)-8,0))</f>
        <v>0</v>
      </c>
      <c r="AS330" s="442">
        <f>IF($H330="已改造",VLOOKUP($A330+1000,改造信息!$A$2:$AQ$1002,COLUMN(AS329)-8,0),VLOOKUP($A330,未改造信息!$A$2:$AQ$1002,COLUMN(AS329)-8,0))</f>
        <v>0</v>
      </c>
      <c r="AT330" s="442">
        <f>IF($H330="已改造",VLOOKUP($A330+1000,改造信息!$A$2:$AQ$1002,COLUMN(AT329)-8,0),VLOOKUP($A330,未改造信息!$A$2:$AQ$1002,COLUMN(AT329)-8,0))</f>
        <v>27</v>
      </c>
      <c r="AU330" s="442">
        <f>IF($H330="已改造",VLOOKUP($A330+1000,改造信息!$A$2:$AQ$1002,COLUMN(AU329)-8,0),VLOOKUP($A330,未改造信息!$A$2:$AQ$1002,COLUMN(AU329)-8,0))</f>
        <v>11</v>
      </c>
      <c r="AV330" s="442">
        <f>IF($H330="已改造",VLOOKUP($A330+1000,改造信息!$A$2:$AQ$1002,COLUMN(AV329)-8,0),VLOOKUP($A330,未改造信息!$A$2:$AQ$1002,COLUMN(AV329)-8,0))</f>
        <v>0</v>
      </c>
      <c r="AW330" s="445" t="s">
        <v>92</v>
      </c>
      <c r="AX330" s="445" t="s">
        <v>92</v>
      </c>
      <c r="AY330" s="442">
        <f>IF($H330="已改造",VLOOKUP($A330+1000,改造信息!$A$2:$AQ$1002,COLUMN(AY329)-10,0),VLOOKUP($A330,未改造信息!$A$2:$AQ$1002,COLUMN(AY329)-10,0))</f>
        <v>0</v>
      </c>
      <c r="AZ330" s="442">
        <f>IF($H330="已改造",VLOOKUP($A330+1000,改造信息!$A$2:$AQ$1002,COLUMN(AZ329)-10,0),VLOOKUP($A330,未改造信息!$A$2:$AQ$1002,COLUMN(AZ329)-10,0))</f>
        <v>0</v>
      </c>
      <c r="BA330" s="445" t="s">
        <v>92</v>
      </c>
      <c r="BB330" s="445" t="s">
        <v>92</v>
      </c>
      <c r="BC330" s="442" t="str">
        <f>IF($H330="尚未改造",VLOOKUP($A330,未改造信息!$A$2:$AQ$1002,COLUMN(BC329)-12,0),"0")</f>
        <v>0</v>
      </c>
      <c r="BD330" s="442">
        <f>VLOOKUP($A330,未改造信息!$A$2:$BA$1002,COLUMN(BD329)-12,0)</f>
        <v>0</v>
      </c>
      <c r="BE330" s="442" t="s">
        <v>94</v>
      </c>
      <c r="BF330" s="445" t="s">
        <v>92</v>
      </c>
      <c r="BG330" s="445" t="s">
        <v>92</v>
      </c>
      <c r="BH330" s="442"/>
      <c r="BI330" s="442"/>
      <c r="BK330" s="442"/>
      <c r="BL330" s="442"/>
      <c r="BN330" s="442"/>
      <c r="BO330" s="442"/>
      <c r="BQ330" s="445" t="s">
        <v>92</v>
      </c>
      <c r="BR330" s="442"/>
      <c r="BS330" s="442"/>
      <c r="BT330" s="442"/>
      <c r="BU330" s="442"/>
      <c r="BV330" s="442"/>
    </row>
    <row r="331" spans="1:74">
      <c r="A331" s="442">
        <v>360</v>
      </c>
      <c r="B331" s="442" t="str">
        <f>IF($H331="已改造",VLOOKUP($A331+1000,改造信息!$A$2:$AQ$1002,COLUMN(B330),0),VLOOKUP($A331,未改造信息!$A$2:$AQ$1002,COLUMN(B330),0))</f>
        <v>E</v>
      </c>
      <c r="C331" s="442" t="str">
        <f>IF($H331="已改造",VLOOKUP($A331+1000,改造信息!$A$2:$AQ$1002,COLUMN(C330),0),VLOOKUP($A331,未改造信息!$A$2:$AQ$1002,COLUMN(C330),0))</f>
        <v>轻巡洋舰</v>
      </c>
      <c r="D331" s="442">
        <f>IF($H331="已改造",VLOOKUP($A331+1000,改造信息!$A$2:$AQ$1002,COLUMN(D330),0),VLOOKUP($A331,未改造信息!$A$2:$AQ$1002,COLUMN(D330),0))</f>
        <v>5</v>
      </c>
      <c r="E331" s="442" t="str">
        <f>IF($H331="已改造",VLOOKUP($A331+1000,改造信息!$A$2:$AQ$1002,COLUMN(E330),0),VLOOKUP($A331,未改造信息!$A$2:$AQ$1002,COLUMN(E330),0))</f>
        <v>虎</v>
      </c>
      <c r="F331" s="442" t="str">
        <f>VLOOKUP(A331,未改造信息!$A$2:$F$1000,COLUMN(F330),0)</f>
        <v>未拥有</v>
      </c>
      <c r="H331" s="442" t="str">
        <f>IF(COUNTIF(改造信息!$A$2:$A$196,A331+1000),IF(VLOOKUP(A331+1000,改造信息!$A$2:$F$502,6,0)="已拥有","已改造","尚未改造"),"未开放改造")</f>
        <v>未开放改造</v>
      </c>
      <c r="I331" s="442" t="str">
        <f t="shared" si="5"/>
        <v>E6 可建造</v>
      </c>
      <c r="J331" s="445" t="s">
        <v>92</v>
      </c>
      <c r="K331" s="442" t="str">
        <f>IF($H331="已改造",VLOOKUP($A331+1000,改造信息!$A$2:$AQ$1002,COLUMN(K330)-4,0),VLOOKUP($A331,未改造信息!$A$2:$AQ$1002,COLUMN(K330)-4,0))</f>
        <v>护卫舰</v>
      </c>
      <c r="L331" s="442" t="str">
        <f>IF($H331="已改造",VLOOKUP($A331+1000,改造信息!$A$2:$AQ$1002,COLUMN(L330)-4,0),VLOOKUP($A331,未改造信息!$A$2:$AQ$1002,COLUMN(L330)-4,0))</f>
        <v>中型舰</v>
      </c>
      <c r="M331" s="442">
        <f>IF($H331="已改造",VLOOKUP($A331+1000,改造信息!$A$2:$AQ$1002,COLUMN(M330)-4,0),VLOOKUP($A331,未改造信息!$A$2:$AQ$1002,COLUMN(M330)-4,0))</f>
        <v>1</v>
      </c>
      <c r="N331" s="442">
        <f>IF($H331="已改造",VLOOKUP($A331+1000,改造信息!$A$2:$AQ$1002,COLUMN(N330)-4,0),VLOOKUP($A331,未改造信息!$A$2:$AQ$1002,COLUMN(N330)-4,0))</f>
        <v>2</v>
      </c>
      <c r="O331" s="442">
        <f>IF($H331="已改造",VLOOKUP($A331+1000,改造信息!$A$2:$AQ$1002,COLUMN(O330)-4,0),VLOOKUP($A331,未改造信息!$A$2:$AQ$1002,COLUMN(O330)-4,0))</f>
        <v>36</v>
      </c>
      <c r="P331" s="442">
        <f>IF($H331="已改造",VLOOKUP($A331+1000,改造信息!$A$2:$AQ$1002,COLUMN(P330)-4,0),VLOOKUP($A331,未改造信息!$A$2:$AQ$1002,COLUMN(P330)-4,0))</f>
        <v>0</v>
      </c>
      <c r="Q331" s="442">
        <f>IF($H331="已改造",VLOOKUP($A331+1000,改造信息!$A$2:$AQ$1002,COLUMN(Q330)-4,0),VLOOKUP($A331,未改造信息!$A$2:$AQ$1002,COLUMN(Q330)-4,0))</f>
        <v>53</v>
      </c>
      <c r="R331" s="442">
        <f>IF($H331="已改造",VLOOKUP($A331+1000,改造信息!$A$2:$AQ$1002,COLUMN(R330)-4,0),VLOOKUP($A331,未改造信息!$A$2:$AQ$1002,COLUMN(R330)-4,0))</f>
        <v>50</v>
      </c>
      <c r="S331" s="442">
        <f>IF($H331="已改造",VLOOKUP($A331+1000,改造信息!$A$2:$AQ$1002,COLUMN(S330)-4,0),VLOOKUP($A331,未改造信息!$A$2:$AQ$1002,COLUMN(S330)-4,0))</f>
        <v>0</v>
      </c>
      <c r="T331" s="442">
        <f>IF($H331="已改造",VLOOKUP($A331+1000,改造信息!$A$2:$AQ$1002,COLUMN(T330)-4,0),VLOOKUP($A331,未改造信息!$A$2:$AQ$1002,COLUMN(T330)-4,0))</f>
        <v>104</v>
      </c>
      <c r="U331" s="442">
        <f>IF($H331="已改造",VLOOKUP($A331+1000,改造信息!$A$2:$AQ$1002,COLUMN(U330)-4,0),VLOOKUP($A331,未改造信息!$A$2:$AQ$1002,COLUMN(U330)-4,0))</f>
        <v>62</v>
      </c>
      <c r="V331" s="442">
        <f>IF($H331="已改造",VLOOKUP($A331+1000,改造信息!$A$2:$AQ$1002,COLUMN(V330)-4,0),VLOOKUP($A331,未改造信息!$A$2:$AQ$1002,COLUMN(V330)-4,0))</f>
        <v>26</v>
      </c>
      <c r="W331" s="442">
        <f>IF($H331="已改造",VLOOKUP($A331+1000,改造信息!$A$2:$AQ$1002,COLUMN(W330)-4,0),VLOOKUP($A331,未改造信息!$A$2:$AQ$1002,COLUMN(W330)-4,0))</f>
        <v>69</v>
      </c>
      <c r="X331" s="442">
        <f>IF($H331="已改造",VLOOKUP($A331+1000,改造信息!$A$2:$AQ$1002,COLUMN(X330)-4,0),VLOOKUP($A331,未改造信息!$A$2:$AQ$1002,COLUMN(X330)-4,0))</f>
        <v>94</v>
      </c>
      <c r="Y331" s="442">
        <f>IF($H331="已改造",VLOOKUP($A331+1000,改造信息!$A$2:$AQ$1002,COLUMN(Y330)-4,0),VLOOKUP($A331,未改造信息!$A$2:$AQ$1002,COLUMN(Y330)-4,0))</f>
        <v>16</v>
      </c>
      <c r="Z331" s="442">
        <f>IF($H331="已改造",VLOOKUP($A331+1000,改造信息!$A$2:$AQ$1002,COLUMN(Z330)-4,0),VLOOKUP($A331,未改造信息!$A$2:$AQ$1002,COLUMN(Z330)-4,0))</f>
        <v>31.5</v>
      </c>
      <c r="AA331" s="442" t="str">
        <f>IF($H331="已改造",VLOOKUP($A331+1000,改造信息!$A$2:$AQ$1002,COLUMN(AA330)-4,0),VLOOKUP($A331,未改造信息!$A$2:$AQ$1002,COLUMN(AA330)-4,0))</f>
        <v>中</v>
      </c>
      <c r="AB331" s="442">
        <f>IF($H331="已改造",VLOOKUP($A331+1000,改造信息!$A$2:$AQ$1002,COLUMN(AB330)-4,0),VLOOKUP($A331,未改造信息!$A$2:$AQ$1002,COLUMN(AB330)-4,0))</f>
        <v>0</v>
      </c>
      <c r="AC331" s="442">
        <f>IF($H331="已改造",VLOOKUP($A331+1000,改造信息!$A$2:$AQ$1002,COLUMN(AC330)-4,0),VLOOKUP($A331,未改造信息!$A$2:$AQ$1002,COLUMN(AC330)-4,0))</f>
        <v>0</v>
      </c>
      <c r="AD331" s="442">
        <f>IF($H331="已改造",VLOOKUP($A331+1000,改造信息!$A$2:$AQ$1002,COLUMN(AD330)-4,0),VLOOKUP($A331,未改造信息!$A$2:$AQ$1002,COLUMN(AD330)-4,0))</f>
        <v>3</v>
      </c>
      <c r="AE331" s="446" t="str">
        <f>IF($H331="已改造",VLOOKUP($A331+1000,改造信息!$A$2:$AQ$1002,COLUMN(AE330)-4,0),VLOOKUP($A331,未改造信息!$A$2:$AQ$1002,COLUMN(AE330)-4,0))</f>
        <v>E国双联MK.N5型6英寸高平速射炮</v>
      </c>
      <c r="AF331" s="445" t="s">
        <v>92</v>
      </c>
      <c r="AG331" s="445" t="s">
        <v>92</v>
      </c>
      <c r="AH331" s="442">
        <f>IF($H331="已改造",VLOOKUP($A331+1000,改造信息!$A$2:$AQ$1002,COLUMN(AH330)-6,0),VLOOKUP($A331,未改造信息!$A$2:$AQ$1002,COLUMN(AH330)-6,0))</f>
        <v>20</v>
      </c>
      <c r="AI331" s="442">
        <f>IF($H331="已改造",VLOOKUP($A331+1000,改造信息!$A$2:$AQ$1002,COLUMN(AI330)-6,0),VLOOKUP($A331,未改造信息!$A$2:$AQ$1002,COLUMN(AI330)-6,0))</f>
        <v>35</v>
      </c>
      <c r="AJ331" s="442">
        <f>IF($H331="已改造",VLOOKUP($A331+1000,改造信息!$A$2:$AQ$1002,COLUMN(AJ330)-6,0),VLOOKUP($A331,未改造信息!$A$2:$AQ$1002,COLUMN(AJ330)-6,0))</f>
        <v>0.9</v>
      </c>
      <c r="AK331" s="442">
        <f>IF($H331="已改造",VLOOKUP($A331+1000,改造信息!$A$2:$AQ$1002,COLUMN(AK330)-6,0),VLOOKUP($A331,未改造信息!$A$2:$AQ$1002,COLUMN(AK330)-6,0))</f>
        <v>1.5</v>
      </c>
      <c r="AL331" s="442">
        <f>IF($H331="已改造",VLOOKUP($A331+1000,改造信息!$A$2:$AQ$1002,COLUMN(AL330)-6,0),VLOOKUP($A331,未改造信息!$A$2:$AQ$1002,COLUMN(AL330)-6,0))</f>
        <v>0.5</v>
      </c>
      <c r="AM331" s="445" t="s">
        <v>92</v>
      </c>
      <c r="AN331" s="445" t="s">
        <v>92</v>
      </c>
      <c r="AO331" s="442">
        <f>IF($H331="已改造",VLOOKUP($A331+1000,改造信息!$A$2:$AQ$1002,COLUMN(AO330)-8,0),VLOOKUP($A331,未改造信息!$A$2:$AQ$1002,COLUMN(AO330)-8,0))</f>
        <v>10</v>
      </c>
      <c r="AP331" s="442">
        <f>IF($H331="已改造",VLOOKUP($A331+1000,改造信息!$A$2:$AQ$1002,COLUMN(AP330)-8,0),VLOOKUP($A331,未改造信息!$A$2:$AQ$1002,COLUMN(AP330)-8,0))</f>
        <v>16</v>
      </c>
      <c r="AQ331" s="442">
        <f>IF($H331="已改造",VLOOKUP($A331+1000,改造信息!$A$2:$AQ$1002,COLUMN(AQ330)-8,0),VLOOKUP($A331,未改造信息!$A$2:$AQ$1002,COLUMN(AQ330)-8,0))</f>
        <v>10</v>
      </c>
      <c r="AR331" s="442">
        <f>IF($H331="已改造",VLOOKUP($A331+1000,改造信息!$A$2:$AQ$1002,COLUMN(AR330)-8,0),VLOOKUP($A331,未改造信息!$A$2:$AQ$1002,COLUMN(AR330)-8,0))</f>
        <v>0</v>
      </c>
      <c r="AS331" s="442">
        <f>IF($H331="已改造",VLOOKUP($A331+1000,改造信息!$A$2:$AQ$1002,COLUMN(AS330)-8,0),VLOOKUP($A331,未改造信息!$A$2:$AQ$1002,COLUMN(AS330)-8,0))</f>
        <v>18</v>
      </c>
      <c r="AT331" s="442">
        <f>IF($H331="已改造",VLOOKUP($A331+1000,改造信息!$A$2:$AQ$1002,COLUMN(AT330)-8,0),VLOOKUP($A331,未改造信息!$A$2:$AQ$1002,COLUMN(AT330)-8,0))</f>
        <v>0</v>
      </c>
      <c r="AU331" s="442">
        <f>IF($H331="已改造",VLOOKUP($A331+1000,改造信息!$A$2:$AQ$1002,COLUMN(AU330)-8,0),VLOOKUP($A331,未改造信息!$A$2:$AQ$1002,COLUMN(AU330)-8,0))</f>
        <v>15</v>
      </c>
      <c r="AV331" s="442">
        <f>IF($H331="已改造",VLOOKUP($A331+1000,改造信息!$A$2:$AQ$1002,COLUMN(AV330)-8,0),VLOOKUP($A331,未改造信息!$A$2:$AQ$1002,COLUMN(AV330)-8,0))</f>
        <v>75</v>
      </c>
      <c r="AW331" s="445" t="s">
        <v>92</v>
      </c>
      <c r="AX331" s="445" t="s">
        <v>92</v>
      </c>
      <c r="AY331" s="442">
        <f>IF($H331="已改造",VLOOKUP($A331+1000,改造信息!$A$2:$AQ$1002,COLUMN(AY330)-10,0),VLOOKUP($A331,未改造信息!$A$2:$AQ$1002,COLUMN(AY330)-10,0))</f>
        <v>0</v>
      </c>
      <c r="AZ331" s="442">
        <f>IF($H331="已改造",VLOOKUP($A331+1000,改造信息!$A$2:$AQ$1002,COLUMN(AZ330)-10,0),VLOOKUP($A331,未改造信息!$A$2:$AQ$1002,COLUMN(AZ330)-10,0))</f>
        <v>0</v>
      </c>
      <c r="BA331" s="445" t="s">
        <v>92</v>
      </c>
      <c r="BB331" s="445" t="s">
        <v>92</v>
      </c>
      <c r="BC331" s="442" t="str">
        <f>IF($H331="尚未改造",VLOOKUP($A331,未改造信息!$A$2:$AQ$1002,COLUMN(BC330)-12,0),"0")</f>
        <v>0</v>
      </c>
      <c r="BD331" s="450">
        <f>VLOOKUP($A331,未改造信息!$A$2:$BA$1002,COLUMN(BD330)-12,0)</f>
        <v>0.0590277777777778</v>
      </c>
      <c r="BE331" s="442" t="s">
        <v>106</v>
      </c>
      <c r="BF331" s="445" t="s">
        <v>92</v>
      </c>
      <c r="BG331" s="445" t="s">
        <v>92</v>
      </c>
      <c r="BH331" s="442"/>
      <c r="BI331" s="450"/>
      <c r="BK331" s="442"/>
      <c r="BL331" s="450"/>
      <c r="BN331" s="442"/>
      <c r="BO331" s="450"/>
      <c r="BQ331" s="445" t="s">
        <v>92</v>
      </c>
      <c r="BR331" s="442"/>
      <c r="BS331" s="442"/>
      <c r="BT331" s="442"/>
      <c r="BU331" s="442"/>
      <c r="BV331" s="442"/>
    </row>
    <row r="332" spans="1:74">
      <c r="A332" s="442">
        <v>361</v>
      </c>
      <c r="B332" s="442" t="str">
        <f>IF($H332="已改造",VLOOKUP($A332+1000,改造信息!$A$2:$AQ$1002,COLUMN(B331),0),VLOOKUP($A332,未改造信息!$A$2:$AQ$1002,COLUMN(B331),0))</f>
        <v>E</v>
      </c>
      <c r="C332" s="442" t="str">
        <f>IF($H332="已改造",VLOOKUP($A332+1000,改造信息!$A$2:$AQ$1002,COLUMN(C331),0),VLOOKUP($A332,未改造信息!$A$2:$AQ$1002,COLUMN(C331),0))</f>
        <v>潜水艇</v>
      </c>
      <c r="D332" s="442">
        <f>IF($H332="已改造",VLOOKUP($A332+1000,改造信息!$A$2:$AQ$1002,COLUMN(D331),0),VLOOKUP($A332,未改造信息!$A$2:$AQ$1002,COLUMN(D331),0))</f>
        <v>3</v>
      </c>
      <c r="E332" s="442" t="str">
        <f>IF($H332="已改造",VLOOKUP($A332+1000,改造信息!$A$2:$AQ$1002,COLUMN(E331),0),VLOOKUP($A332,未改造信息!$A$2:$AQ$1002,COLUMN(E331),0))</f>
        <v>K1</v>
      </c>
      <c r="F332" s="442" t="str">
        <f>VLOOKUP(A332,未改造信息!$A$2:$F$1000,COLUMN(F331),0)</f>
        <v>未拥有</v>
      </c>
      <c r="H332" s="442" t="str">
        <f>IF(COUNTIF(改造信息!$A$2:$A$196,A332+1000),IF(VLOOKUP(A332+1000,改造信息!$A$2:$F$502,6,0)="已拥有","已改造","尚未改造"),"未开放改造")</f>
        <v>未开放改造</v>
      </c>
      <c r="I332" s="442" t="str">
        <f t="shared" si="5"/>
        <v>E1~E2 打捞可获取</v>
      </c>
      <c r="J332" s="445" t="s">
        <v>92</v>
      </c>
      <c r="K332" s="442" t="str">
        <f>IF($H332="已改造",VLOOKUP($A332+1000,改造信息!$A$2:$AQ$1002,COLUMN(K331)-4,0),VLOOKUP($A332,未改造信息!$A$2:$AQ$1002,COLUMN(K331)-4,0))</f>
        <v>护卫舰</v>
      </c>
      <c r="L332" s="442" t="str">
        <f>IF($H332="已改造",VLOOKUP($A332+1000,改造信息!$A$2:$AQ$1002,COLUMN(L331)-4,0),VLOOKUP($A332,未改造信息!$A$2:$AQ$1002,COLUMN(L331)-4,0))</f>
        <v>小型舰</v>
      </c>
      <c r="M332" s="442">
        <f>IF($H332="已改造",VLOOKUP($A332+1000,改造信息!$A$2:$AQ$1002,COLUMN(M331)-4,0),VLOOKUP($A332,未改造信息!$A$2:$AQ$1002,COLUMN(M331)-4,0))</f>
        <v>4</v>
      </c>
      <c r="N332" s="442">
        <f>IF($H332="已改造",VLOOKUP($A332+1000,改造信息!$A$2:$AQ$1002,COLUMN(N331)-4,0),VLOOKUP($A332,未改造信息!$A$2:$AQ$1002,COLUMN(N331)-4,0))</f>
        <v>5</v>
      </c>
      <c r="O332" s="442">
        <f>IF($H332="已改造",VLOOKUP($A332+1000,改造信息!$A$2:$AQ$1002,COLUMN(O331)-4,0),VLOOKUP($A332,未改造信息!$A$2:$AQ$1002,COLUMN(O331)-4,0))</f>
        <v>23</v>
      </c>
      <c r="P332" s="442">
        <f>IF($H332="已改造",VLOOKUP($A332+1000,改造信息!$A$2:$AQ$1002,COLUMN(P331)-4,0),VLOOKUP($A332,未改造信息!$A$2:$AQ$1002,COLUMN(P331)-4,0))</f>
        <v>1</v>
      </c>
      <c r="Q332" s="442">
        <f>IF($H332="已改造",VLOOKUP($A332+1000,改造信息!$A$2:$AQ$1002,COLUMN(Q331)-4,0),VLOOKUP($A332,未改造信息!$A$2:$AQ$1002,COLUMN(Q331)-4,0))</f>
        <v>25</v>
      </c>
      <c r="R332" s="442">
        <f>IF($H332="已改造",VLOOKUP($A332+1000,改造信息!$A$2:$AQ$1002,COLUMN(R331)-4,0),VLOOKUP($A332,未改造信息!$A$2:$AQ$1002,COLUMN(R331)-4,0))</f>
        <v>27</v>
      </c>
      <c r="S332" s="442">
        <f>IF($H332="已改造",VLOOKUP($A332+1000,改造信息!$A$2:$AQ$1002,COLUMN(S331)-4,0),VLOOKUP($A332,未改造信息!$A$2:$AQ$1002,COLUMN(S331)-4,0))</f>
        <v>70</v>
      </c>
      <c r="T332" s="442">
        <f>IF($H332="已改造",VLOOKUP($A332+1000,改造信息!$A$2:$AQ$1002,COLUMN(T331)-4,0),VLOOKUP($A332,未改造信息!$A$2:$AQ$1002,COLUMN(T331)-4,0))</f>
        <v>0</v>
      </c>
      <c r="U332" s="442">
        <f>IF($H332="已改造",VLOOKUP($A332+1000,改造信息!$A$2:$AQ$1002,COLUMN(U331)-4,0),VLOOKUP($A332,未改造信息!$A$2:$AQ$1002,COLUMN(U331)-4,0))</f>
        <v>0</v>
      </c>
      <c r="V332" s="442">
        <f>IF($H332="已改造",VLOOKUP($A332+1000,改造信息!$A$2:$AQ$1002,COLUMN(V331)-4,0),VLOOKUP($A332,未改造信息!$A$2:$AQ$1002,COLUMN(V331)-4,0))</f>
        <v>18</v>
      </c>
      <c r="W332" s="442">
        <f>IF($H332="已改造",VLOOKUP($A332+1000,改造信息!$A$2:$AQ$1002,COLUMN(W331)-4,0),VLOOKUP($A332,未改造信息!$A$2:$AQ$1002,COLUMN(W331)-4,0))</f>
        <v>37</v>
      </c>
      <c r="X332" s="442">
        <f>IF($H332="已改造",VLOOKUP($A332+1000,改造信息!$A$2:$AQ$1002,COLUMN(X331)-4,0),VLOOKUP($A332,未改造信息!$A$2:$AQ$1002,COLUMN(X331)-4,0))</f>
        <v>91</v>
      </c>
      <c r="Y332" s="442">
        <f>IF($H332="已改造",VLOOKUP($A332+1000,改造信息!$A$2:$AQ$1002,COLUMN(Y331)-4,0),VLOOKUP($A332,未改造信息!$A$2:$AQ$1002,COLUMN(Y331)-4,0))</f>
        <v>9</v>
      </c>
      <c r="Z332" s="442">
        <f>IF($H332="已改造",VLOOKUP($A332+1000,改造信息!$A$2:$AQ$1002,COLUMN(Z331)-4,0),VLOOKUP($A332,未改造信息!$A$2:$AQ$1002,COLUMN(Z331)-4,0))</f>
        <v>24</v>
      </c>
      <c r="AA332" s="442" t="str">
        <f>IF($H332="已改造",VLOOKUP($A332+1000,改造信息!$A$2:$AQ$1002,COLUMN(AA331)-4,0),VLOOKUP($A332,未改造信息!$A$2:$AQ$1002,COLUMN(AA331)-4,0))</f>
        <v>短</v>
      </c>
      <c r="AB332" s="442">
        <f>IF($H332="已改造",VLOOKUP($A332+1000,改造信息!$A$2:$AQ$1002,COLUMN(AB331)-4,0),VLOOKUP($A332,未改造信息!$A$2:$AQ$1002,COLUMN(AB331)-4,0))</f>
        <v>0</v>
      </c>
      <c r="AC332" s="442">
        <f>IF($H332="已改造",VLOOKUP($A332+1000,改造信息!$A$2:$AQ$1002,COLUMN(AC331)-4,0),VLOOKUP($A332,未改造信息!$A$2:$AQ$1002,COLUMN(AC331)-4,0))</f>
        <v>0</v>
      </c>
      <c r="AD332" s="442">
        <f>IF($H332="已改造",VLOOKUP($A332+1000,改造信息!$A$2:$AQ$1002,COLUMN(AD331)-4,0),VLOOKUP($A332,未改造信息!$A$2:$AQ$1002,COLUMN(AD331)-4,0))</f>
        <v>2</v>
      </c>
      <c r="AE332" s="442">
        <f>IF($H332="已改造",VLOOKUP($A332+1000,改造信息!$A$2:$AQ$1002,COLUMN(AE331)-4,0),VLOOKUP($A332,未改造信息!$A$2:$AQ$1002,COLUMN(AE331)-4,0))</f>
        <v>0</v>
      </c>
      <c r="AF332" s="445" t="s">
        <v>92</v>
      </c>
      <c r="AG332" s="445" t="s">
        <v>92</v>
      </c>
      <c r="AH332" s="442">
        <f>IF($H332="已改造",VLOOKUP($A332+1000,改造信息!$A$2:$AQ$1002,COLUMN(AH331)-6,0),VLOOKUP($A332,未改造信息!$A$2:$AQ$1002,COLUMN(AH331)-6,0))</f>
        <v>20</v>
      </c>
      <c r="AI332" s="442">
        <f>IF($H332="已改造",VLOOKUP($A332+1000,改造信息!$A$2:$AQ$1002,COLUMN(AI331)-6,0),VLOOKUP($A332,未改造信息!$A$2:$AQ$1002,COLUMN(AI331)-6,0))</f>
        <v>20</v>
      </c>
      <c r="AJ332" s="442">
        <f>IF($H332="已改造",VLOOKUP($A332+1000,改造信息!$A$2:$AQ$1002,COLUMN(AJ331)-6,0),VLOOKUP($A332,未改造信息!$A$2:$AQ$1002,COLUMN(AJ331)-6,0))</f>
        <v>0.8</v>
      </c>
      <c r="AK332" s="442">
        <f>IF($H332="已改造",VLOOKUP($A332+1000,改造信息!$A$2:$AQ$1002,COLUMN(AK331)-6,0),VLOOKUP($A332,未改造信息!$A$2:$AQ$1002,COLUMN(AK331)-6,0))</f>
        <v>0.8</v>
      </c>
      <c r="AL332" s="442">
        <f>IF($H332="已改造",VLOOKUP($A332+1000,改造信息!$A$2:$AQ$1002,COLUMN(AL331)-6,0),VLOOKUP($A332,未改造信息!$A$2:$AQ$1002,COLUMN(AL331)-6,0))</f>
        <v>0.45</v>
      </c>
      <c r="AM332" s="445" t="s">
        <v>92</v>
      </c>
      <c r="AN332" s="445" t="s">
        <v>92</v>
      </c>
      <c r="AO332" s="442">
        <f>IF($H332="已改造",VLOOKUP($A332+1000,改造信息!$A$2:$AQ$1002,COLUMN(AO331)-8,0),VLOOKUP($A332,未改造信息!$A$2:$AQ$1002,COLUMN(AO331)-8,0))</f>
        <v>10</v>
      </c>
      <c r="AP332" s="442">
        <f>IF($H332="已改造",VLOOKUP($A332+1000,改造信息!$A$2:$AQ$1002,COLUMN(AP331)-8,0),VLOOKUP($A332,未改造信息!$A$2:$AQ$1002,COLUMN(AP331)-8,0))</f>
        <v>10</v>
      </c>
      <c r="AQ332" s="442">
        <f>IF($H332="已改造",VLOOKUP($A332+1000,改造信息!$A$2:$AQ$1002,COLUMN(AQ331)-8,0),VLOOKUP($A332,未改造信息!$A$2:$AQ$1002,COLUMN(AQ331)-8,0))</f>
        <v>20</v>
      </c>
      <c r="AR332" s="442">
        <f>IF($H332="已改造",VLOOKUP($A332+1000,改造信息!$A$2:$AQ$1002,COLUMN(AR331)-8,0),VLOOKUP($A332,未改造信息!$A$2:$AQ$1002,COLUMN(AR331)-8,0))</f>
        <v>0</v>
      </c>
      <c r="AS332" s="442">
        <f>IF($H332="已改造",VLOOKUP($A332+1000,改造信息!$A$2:$AQ$1002,COLUMN(AS331)-8,0),VLOOKUP($A332,未改造信息!$A$2:$AQ$1002,COLUMN(AS331)-8,0))</f>
        <v>2</v>
      </c>
      <c r="AT332" s="442">
        <f>IF($H332="已改造",VLOOKUP($A332+1000,改造信息!$A$2:$AQ$1002,COLUMN(AT331)-8,0),VLOOKUP($A332,未改造信息!$A$2:$AQ$1002,COLUMN(AT331)-8,0))</f>
        <v>20</v>
      </c>
      <c r="AU332" s="442">
        <f>IF($H332="已改造",VLOOKUP($A332+1000,改造信息!$A$2:$AQ$1002,COLUMN(AU331)-8,0),VLOOKUP($A332,未改造信息!$A$2:$AQ$1002,COLUMN(AU331)-8,0))</f>
        <v>12</v>
      </c>
      <c r="AV332" s="442">
        <f>IF($H332="已改造",VLOOKUP($A332+1000,改造信息!$A$2:$AQ$1002,COLUMN(AV331)-8,0),VLOOKUP($A332,未改造信息!$A$2:$AQ$1002,COLUMN(AV331)-8,0))</f>
        <v>0</v>
      </c>
      <c r="AW332" s="445" t="s">
        <v>92</v>
      </c>
      <c r="AX332" s="445" t="s">
        <v>92</v>
      </c>
      <c r="AY332" s="442">
        <f>IF($H332="已改造",VLOOKUP($A332+1000,改造信息!$A$2:$AQ$1002,COLUMN(AY331)-10,0),VLOOKUP($A332,未改造信息!$A$2:$AQ$1002,COLUMN(AY331)-10,0))</f>
        <v>0</v>
      </c>
      <c r="AZ332" s="442">
        <f>IF($H332="已改造",VLOOKUP($A332+1000,改造信息!$A$2:$AQ$1002,COLUMN(AZ331)-10,0),VLOOKUP($A332,未改造信息!$A$2:$AQ$1002,COLUMN(AZ331)-10,0))</f>
        <v>0</v>
      </c>
      <c r="BA332" s="445" t="s">
        <v>92</v>
      </c>
      <c r="BB332" s="445" t="s">
        <v>92</v>
      </c>
      <c r="BC332" s="442" t="str">
        <f>IF($H332="尚未改造",VLOOKUP($A332,未改造信息!$A$2:$AQ$1002,COLUMN(BC331)-12,0),"0")</f>
        <v>0</v>
      </c>
      <c r="BD332" s="442">
        <f>VLOOKUP($A332,未改造信息!$A$2:$BA$1002,COLUMN(BD331)-12,0)</f>
        <v>0</v>
      </c>
      <c r="BE332" s="442" t="s">
        <v>98</v>
      </c>
      <c r="BF332" s="445" t="s">
        <v>92</v>
      </c>
      <c r="BG332" s="445" t="s">
        <v>92</v>
      </c>
      <c r="BH332" s="442"/>
      <c r="BI332" s="442"/>
      <c r="BK332" s="442"/>
      <c r="BL332" s="442"/>
      <c r="BN332" s="442"/>
      <c r="BO332" s="442"/>
      <c r="BQ332" s="445" t="s">
        <v>92</v>
      </c>
      <c r="BR332" s="442"/>
      <c r="BS332" s="442"/>
      <c r="BT332" s="442"/>
      <c r="BU332" s="442"/>
      <c r="BV332" s="442"/>
    </row>
    <row r="333" spans="1:74">
      <c r="A333" s="442">
        <v>362</v>
      </c>
      <c r="B333" s="442" t="str">
        <f>IF($H333="已改造",VLOOKUP($A333+1000,改造信息!$A$2:$AQ$1002,COLUMN(B332),0),VLOOKUP($A333,未改造信息!$A$2:$AQ$1002,COLUMN(B332),0))</f>
        <v>U</v>
      </c>
      <c r="C333" s="442" t="str">
        <f>IF($H333="已改造",VLOOKUP($A333+1000,改造信息!$A$2:$AQ$1002,COLUMN(C332),0),VLOOKUP($A333,未改造信息!$A$2:$AQ$1002,COLUMN(C332),0))</f>
        <v>战列巡洋舰</v>
      </c>
      <c r="D333" s="442">
        <f>IF($H333="已改造",VLOOKUP($A333+1000,改造信息!$A$2:$AQ$1002,COLUMN(D332),0),VLOOKUP($A333,未改造信息!$A$2:$AQ$1002,COLUMN(D332),0))</f>
        <v>4</v>
      </c>
      <c r="E333" s="442" t="str">
        <f>IF($H333="已改造",VLOOKUP($A333+1000,改造信息!$A$2:$AQ$1002,COLUMN(E332),0),VLOOKUP($A333,未改造信息!$A$2:$AQ$1002,COLUMN(E332),0))</f>
        <v>星座</v>
      </c>
      <c r="F333" s="442" t="str">
        <f>VLOOKUP(A333,未改造信息!$A$2:$F$1000,COLUMN(F332),0)</f>
        <v>未拥有</v>
      </c>
      <c r="H333" s="442" t="str">
        <f>IF(COUNTIF(改造信息!$A$2:$A$196,A333+1000),IF(VLOOKUP(A333+1000,改造信息!$A$2:$F$502,6,0)="已拥有","已改造","尚未改造"),"未开放改造")</f>
        <v>尚未改造</v>
      </c>
      <c r="I333" s="442" t="str">
        <f t="shared" si="5"/>
        <v>E6 可建造</v>
      </c>
      <c r="J333" s="445" t="s">
        <v>92</v>
      </c>
      <c r="K333" s="442" t="str">
        <f>IF($H333="已改造",VLOOKUP($A333+1000,改造信息!$A$2:$AQ$1002,COLUMN(K332)-4,0),VLOOKUP($A333,未改造信息!$A$2:$AQ$1002,COLUMN(K332)-4,0))</f>
        <v>主力舰</v>
      </c>
      <c r="L333" s="442" t="str">
        <f>IF($H333="已改造",VLOOKUP($A333+1000,改造信息!$A$2:$AQ$1002,COLUMN(L332)-4,0),VLOOKUP($A333,未改造信息!$A$2:$AQ$1002,COLUMN(L332)-4,0))</f>
        <v>大型舰</v>
      </c>
      <c r="M333" s="442">
        <f>IF($H333="已改造",VLOOKUP($A333+1000,改造信息!$A$2:$AQ$1002,COLUMN(M332)-4,0),VLOOKUP($A333,未改造信息!$A$2:$AQ$1002,COLUMN(M332)-4,0))</f>
        <v>4</v>
      </c>
      <c r="N333" s="442">
        <f>IF($H333="已改造",VLOOKUP($A333+1000,改造信息!$A$2:$AQ$1002,COLUMN(N332)-4,0),VLOOKUP($A333,未改造信息!$A$2:$AQ$1002,COLUMN(N332)-4,0))</f>
        <v>5</v>
      </c>
      <c r="O333" s="442">
        <f>IF($H333="已改造",VLOOKUP($A333+1000,改造信息!$A$2:$AQ$1002,COLUMN(O332)-4,0),VLOOKUP($A333,未改造信息!$A$2:$AQ$1002,COLUMN(O332)-4,0))</f>
        <v>76</v>
      </c>
      <c r="P333" s="442">
        <f>IF($H333="已改造",VLOOKUP($A333+1000,改造信息!$A$2:$AQ$1002,COLUMN(P332)-4,0),VLOOKUP($A333,未改造信息!$A$2:$AQ$1002,COLUMN(P332)-4,0))</f>
        <v>0</v>
      </c>
      <c r="Q333" s="442">
        <f>IF($H333="已改造",VLOOKUP($A333+1000,改造信息!$A$2:$AQ$1002,COLUMN(Q332)-4,0),VLOOKUP($A333,未改造信息!$A$2:$AQ$1002,COLUMN(Q332)-4,0))</f>
        <v>107</v>
      </c>
      <c r="R333" s="442">
        <f>IF($H333="已改造",VLOOKUP($A333+1000,改造信息!$A$2:$AQ$1002,COLUMN(R332)-4,0),VLOOKUP($A333,未改造信息!$A$2:$AQ$1002,COLUMN(R332)-4,0))</f>
        <v>71</v>
      </c>
      <c r="S333" s="442">
        <f>IF($H333="已改造",VLOOKUP($A333+1000,改造信息!$A$2:$AQ$1002,COLUMN(S332)-4,0),VLOOKUP($A333,未改造信息!$A$2:$AQ$1002,COLUMN(S332)-4,0))</f>
        <v>42</v>
      </c>
      <c r="T333" s="442">
        <f>IF($H333="已改造",VLOOKUP($A333+1000,改造信息!$A$2:$AQ$1002,COLUMN(T332)-4,0),VLOOKUP($A333,未改造信息!$A$2:$AQ$1002,COLUMN(T332)-4,0))</f>
        <v>66</v>
      </c>
      <c r="U333" s="442">
        <f>IF($H333="已改造",VLOOKUP($A333+1000,改造信息!$A$2:$AQ$1002,COLUMN(U332)-4,0),VLOOKUP($A333,未改造信息!$A$2:$AQ$1002,COLUMN(U332)-4,0))</f>
        <v>0</v>
      </c>
      <c r="V333" s="442">
        <f>IF($H333="已改造",VLOOKUP($A333+1000,改造信息!$A$2:$AQ$1002,COLUMN(V332)-4,0),VLOOKUP($A333,未改造信息!$A$2:$AQ$1002,COLUMN(V332)-4,0))</f>
        <v>39</v>
      </c>
      <c r="W333" s="442">
        <f>IF($H333="已改造",VLOOKUP($A333+1000,改造信息!$A$2:$AQ$1002,COLUMN(W332)-4,0),VLOOKUP($A333,未改造信息!$A$2:$AQ$1002,COLUMN(W332)-4,0))</f>
        <v>61</v>
      </c>
      <c r="X333" s="442">
        <f>IF($H333="已改造",VLOOKUP($A333+1000,改造信息!$A$2:$AQ$1002,COLUMN(X332)-4,0),VLOOKUP($A333,未改造信息!$A$2:$AQ$1002,COLUMN(X332)-4,0))</f>
        <v>95</v>
      </c>
      <c r="Y333" s="442">
        <f>IF($H333="已改造",VLOOKUP($A333+1000,改造信息!$A$2:$AQ$1002,COLUMN(Y332)-4,0),VLOOKUP($A333,未改造信息!$A$2:$AQ$1002,COLUMN(Y332)-4,0))</f>
        <v>7</v>
      </c>
      <c r="Z333" s="442">
        <f>IF($H333="已改造",VLOOKUP($A333+1000,改造信息!$A$2:$AQ$1002,COLUMN(Z332)-4,0),VLOOKUP($A333,未改造信息!$A$2:$AQ$1002,COLUMN(Z332)-4,0))</f>
        <v>33</v>
      </c>
      <c r="AA333" s="442" t="str">
        <f>IF($H333="已改造",VLOOKUP($A333+1000,改造信息!$A$2:$AQ$1002,COLUMN(AA332)-4,0),VLOOKUP($A333,未改造信息!$A$2:$AQ$1002,COLUMN(AA332)-4,0))</f>
        <v>长</v>
      </c>
      <c r="AB333" s="442" t="str">
        <f>IF($H333="已改造",VLOOKUP($A333+1000,改造信息!$A$2:$AQ$1002,COLUMN(AB332)-4,0),VLOOKUP($A333,未改造信息!$A$2:$AQ$1002,COLUMN(AB332)-4,0))</f>
        <v>[2,2,2]</v>
      </c>
      <c r="AC333" s="442">
        <f>IF($H333="已改造",VLOOKUP($A333+1000,改造信息!$A$2:$AQ$1002,COLUMN(AC332)-4,0),VLOOKUP($A333,未改造信息!$A$2:$AQ$1002,COLUMN(AC332)-4,0))</f>
        <v>6</v>
      </c>
      <c r="AD333" s="442">
        <f>IF($H333="已改造",VLOOKUP($A333+1000,改造信息!$A$2:$AQ$1002,COLUMN(AD332)-4,0),VLOOKUP($A333,未改造信息!$A$2:$AQ$1002,COLUMN(AD332)-4,0))</f>
        <v>4</v>
      </c>
      <c r="AE333" s="446" t="str">
        <f>IF($H333="已改造",VLOOKUP($A333+1000,改造信息!$A$2:$AQ$1002,COLUMN(AE332)-4,0),VLOOKUP($A333,未改造信息!$A$2:$AQ$1002,COLUMN(AE332)-4,0))</f>
        <v>U国双联16英寸炮</v>
      </c>
      <c r="AF333" s="445" t="s">
        <v>92</v>
      </c>
      <c r="AG333" s="445" t="s">
        <v>92</v>
      </c>
      <c r="AH333" s="442">
        <f>IF($H333="已改造",VLOOKUP($A333+1000,改造信息!$A$2:$AQ$1002,COLUMN(AH332)-6,0),VLOOKUP($A333,未改造信息!$A$2:$AQ$1002,COLUMN(AH332)-6,0))</f>
        <v>75</v>
      </c>
      <c r="AI333" s="442">
        <f>IF($H333="已改造",VLOOKUP($A333+1000,改造信息!$A$2:$AQ$1002,COLUMN(AI332)-6,0),VLOOKUP($A333,未改造信息!$A$2:$AQ$1002,COLUMN(AI332)-6,0))</f>
        <v>120</v>
      </c>
      <c r="AJ333" s="442">
        <f>IF($H333="已改造",VLOOKUP($A333+1000,改造信息!$A$2:$AQ$1002,COLUMN(AJ332)-6,0),VLOOKUP($A333,未改造信息!$A$2:$AQ$1002,COLUMN(AJ332)-6,0))</f>
        <v>2.8</v>
      </c>
      <c r="AK333" s="442">
        <f>IF($H333="已改造",VLOOKUP($A333+1000,改造信息!$A$2:$AQ$1002,COLUMN(AK332)-6,0),VLOOKUP($A333,未改造信息!$A$2:$AQ$1002,COLUMN(AK332)-6,0))</f>
        <v>5.3</v>
      </c>
      <c r="AL333" s="442">
        <f>IF($H333="已改造",VLOOKUP($A333+1000,改造信息!$A$2:$AQ$1002,COLUMN(AL332)-6,0),VLOOKUP($A333,未改造信息!$A$2:$AQ$1002,COLUMN(AL332)-6,0))</f>
        <v>0.75</v>
      </c>
      <c r="AM333" s="445" t="s">
        <v>92</v>
      </c>
      <c r="AN333" s="445" t="s">
        <v>92</v>
      </c>
      <c r="AO333" s="442">
        <f>IF($H333="已改造",VLOOKUP($A333+1000,改造信息!$A$2:$AQ$1002,COLUMN(AO332)-8,0),VLOOKUP($A333,未改造信息!$A$2:$AQ$1002,COLUMN(AO332)-8,0))</f>
        <v>40</v>
      </c>
      <c r="AP333" s="442">
        <f>IF($H333="已改造",VLOOKUP($A333+1000,改造信息!$A$2:$AQ$1002,COLUMN(AP332)-8,0),VLOOKUP($A333,未改造信息!$A$2:$AQ$1002,COLUMN(AP332)-8,0))</f>
        <v>50</v>
      </c>
      <c r="AQ333" s="442">
        <f>IF($H333="已改造",VLOOKUP($A333+1000,改造信息!$A$2:$AQ$1002,COLUMN(AQ332)-8,0),VLOOKUP($A333,未改造信息!$A$2:$AQ$1002,COLUMN(AQ332)-8,0))</f>
        <v>40</v>
      </c>
      <c r="AR333" s="442">
        <f>IF($H333="已改造",VLOOKUP($A333+1000,改造信息!$A$2:$AQ$1002,COLUMN(AR332)-8,0),VLOOKUP($A333,未改造信息!$A$2:$AQ$1002,COLUMN(AR332)-8,0))</f>
        <v>0</v>
      </c>
      <c r="AS333" s="442">
        <f>IF($H333="已改造",VLOOKUP($A333+1000,改造信息!$A$2:$AQ$1002,COLUMN(AS332)-8,0),VLOOKUP($A333,未改造信息!$A$2:$AQ$1002,COLUMN(AS332)-8,0))</f>
        <v>82</v>
      </c>
      <c r="AT333" s="442">
        <f>IF($H333="已改造",VLOOKUP($A333+1000,改造信息!$A$2:$AQ$1002,COLUMN(AT332)-8,0),VLOOKUP($A333,未改造信息!$A$2:$AQ$1002,COLUMN(AT332)-8,0))</f>
        <v>0</v>
      </c>
      <c r="AU333" s="442">
        <f>IF($H333="已改造",VLOOKUP($A333+1000,改造信息!$A$2:$AQ$1002,COLUMN(AU332)-8,0),VLOOKUP($A333,未改造信息!$A$2:$AQ$1002,COLUMN(AU332)-8,0))</f>
        <v>56</v>
      </c>
      <c r="AV333" s="442">
        <f>IF($H333="已改造",VLOOKUP($A333+1000,改造信息!$A$2:$AQ$1002,COLUMN(AV332)-8,0),VLOOKUP($A333,未改造信息!$A$2:$AQ$1002,COLUMN(AV332)-8,0))</f>
        <v>23</v>
      </c>
      <c r="AW333" s="445" t="s">
        <v>92</v>
      </c>
      <c r="AX333" s="445" t="s">
        <v>92</v>
      </c>
      <c r="AY333" s="442" t="str">
        <f>IF($H333="已改造",VLOOKUP($A333+1000,改造信息!$A$2:$AQ$1002,COLUMN(AY332)-10,0),VLOOKUP($A333,未改造信息!$A$2:$AQ$1002,COLUMN(AY332)-10,0))</f>
        <v>特遣先锋</v>
      </c>
      <c r="AZ333" s="442">
        <f>IF($H333="已改造",VLOOKUP($A333+1000,改造信息!$A$2:$AQ$1002,COLUMN(AZ332)-10,0),VLOOKUP($A333,未改造信息!$A$2:$AQ$1002,COLUMN(AZ332)-10,0))</f>
        <v>0</v>
      </c>
      <c r="BA333" s="445" t="s">
        <v>92</v>
      </c>
      <c r="BB333" s="445" t="s">
        <v>92</v>
      </c>
      <c r="BC333" s="442" t="str">
        <f>IF($H333="尚未改造",VLOOKUP($A333,未改造信息!$A$2:$AQ$1002,COLUMN(BC332)-12,0),"0")</f>
        <v>等级80|战列核心18|油1200|弹1800|钢2100|铝100</v>
      </c>
      <c r="BD333" s="450">
        <f>VLOOKUP($A333,未改造信息!$A$2:$BA$1002,COLUMN(BD332)-12,0)</f>
        <v>0.190972222222222</v>
      </c>
      <c r="BE333" s="442" t="s">
        <v>106</v>
      </c>
      <c r="BF333" s="445" t="s">
        <v>92</v>
      </c>
      <c r="BG333" s="445" t="s">
        <v>92</v>
      </c>
      <c r="BH333" s="442"/>
      <c r="BI333" s="450"/>
      <c r="BK333" s="442"/>
      <c r="BL333" s="450"/>
      <c r="BN333" s="442"/>
      <c r="BO333" s="450"/>
      <c r="BQ333" s="445" t="s">
        <v>92</v>
      </c>
      <c r="BR333" s="442"/>
      <c r="BS333" s="442"/>
      <c r="BT333" s="442"/>
      <c r="BU333" s="442"/>
      <c r="BV333" s="442"/>
    </row>
    <row r="334" spans="1:74">
      <c r="A334" s="442">
        <v>363</v>
      </c>
      <c r="B334" s="442" t="str">
        <f>IF($H334="已改造",VLOOKUP($A334+1000,改造信息!$A$2:$AQ$1002,COLUMN(B333),0),VLOOKUP($A334,未改造信息!$A$2:$AQ$1002,COLUMN(B333),0))</f>
        <v>S</v>
      </c>
      <c r="C334" s="442" t="str">
        <f>IF($H334="已改造",VLOOKUP($A334+1000,改造信息!$A$2:$AQ$1002,COLUMN(C333),0),VLOOKUP($A334,未改造信息!$A$2:$AQ$1002,COLUMN(C333),0))</f>
        <v>导弹驱逐舰</v>
      </c>
      <c r="D334" s="442">
        <f>IF($H334="已改造",VLOOKUP($A334+1000,改造信息!$A$2:$AQ$1002,COLUMN(D333),0),VLOOKUP($A334,未改造信息!$A$2:$AQ$1002,COLUMN(D333),0))</f>
        <v>4</v>
      </c>
      <c r="E334" s="442" t="str">
        <f>IF($H334="已改造",VLOOKUP($A334+1000,改造信息!$A$2:$AQ$1002,COLUMN(E333),0),VLOOKUP($A334,未改造信息!$A$2:$AQ$1002,COLUMN(E333),0))</f>
        <v>炽热</v>
      </c>
      <c r="F334" s="442" t="str">
        <f>VLOOKUP(A334,未改造信息!$A$2:$F$1000,COLUMN(F333),0)</f>
        <v>未拥有</v>
      </c>
      <c r="H334" s="442" t="str">
        <f>IF(COUNTIF(改造信息!$A$2:$A$196,A334+1000),IF(VLOOKUP(A334+1000,改造信息!$A$2:$F$502,6,0)="已拥有","已改造","尚未改造"),"未开放改造")</f>
        <v>未开放改造</v>
      </c>
      <c r="I334" s="442" t="str">
        <f t="shared" si="5"/>
        <v>可建造</v>
      </c>
      <c r="J334" s="445" t="s">
        <v>92</v>
      </c>
      <c r="K334" s="442" t="str">
        <f>IF($H334="已改造",VLOOKUP($A334+1000,改造信息!$A$2:$AQ$1002,COLUMN(K333)-4,0),VLOOKUP($A334,未改造信息!$A$2:$AQ$1002,COLUMN(K333)-4,0))</f>
        <v>主力舰</v>
      </c>
      <c r="L334" s="442" t="str">
        <f>IF($H334="已改造",VLOOKUP($A334+1000,改造信息!$A$2:$AQ$1002,COLUMN(L333)-4,0),VLOOKUP($A334,未改造信息!$A$2:$AQ$1002,COLUMN(L333)-4,0))</f>
        <v>小型舰</v>
      </c>
      <c r="M334" s="442">
        <f>IF($H334="已改造",VLOOKUP($A334+1000,改造信息!$A$2:$AQ$1002,COLUMN(M333)-4,0),VLOOKUP($A334,未改造信息!$A$2:$AQ$1002,COLUMN(M333)-4,0))</f>
        <v>2</v>
      </c>
      <c r="N334" s="442">
        <f>IF($H334="已改造",VLOOKUP($A334+1000,改造信息!$A$2:$AQ$1002,COLUMN(N333)-4,0),VLOOKUP($A334,未改造信息!$A$2:$AQ$1002,COLUMN(N333)-4,0))</f>
        <v>4</v>
      </c>
      <c r="O334" s="442">
        <f>IF($H334="已改造",VLOOKUP($A334+1000,改造信息!$A$2:$AQ$1002,COLUMN(O333)-4,0),VLOOKUP($A334,未改造信息!$A$2:$AQ$1002,COLUMN(O333)-4,0))</f>
        <v>26</v>
      </c>
      <c r="P334" s="442">
        <f>IF($H334="已改造",VLOOKUP($A334+1000,改造信息!$A$2:$AQ$1002,COLUMN(P333)-4,0),VLOOKUP($A334,未改造信息!$A$2:$AQ$1002,COLUMN(P333)-4,0))</f>
        <v>2</v>
      </c>
      <c r="Q334" s="442">
        <f>IF($H334="已改造",VLOOKUP($A334+1000,改造信息!$A$2:$AQ$1002,COLUMN(Q333)-4,0),VLOOKUP($A334,未改造信息!$A$2:$AQ$1002,COLUMN(Q333)-4,0))</f>
        <v>36</v>
      </c>
      <c r="R334" s="442">
        <f>IF($H334="已改造",VLOOKUP($A334+1000,改造信息!$A$2:$AQ$1002,COLUMN(R333)-4,0),VLOOKUP($A334,未改造信息!$A$2:$AQ$1002,COLUMN(R333)-4,0))</f>
        <v>27</v>
      </c>
      <c r="S334" s="442">
        <f>IF($H334="已改造",VLOOKUP($A334+1000,改造信息!$A$2:$AQ$1002,COLUMN(S333)-4,0),VLOOKUP($A334,未改造信息!$A$2:$AQ$1002,COLUMN(S333)-4,0))</f>
        <v>1</v>
      </c>
      <c r="T334" s="442">
        <f>IF($H334="已改造",VLOOKUP($A334+1000,改造信息!$A$2:$AQ$1002,COLUMN(T333)-4,0),VLOOKUP($A334,未改造信息!$A$2:$AQ$1002,COLUMN(T333)-4,0))</f>
        <v>76</v>
      </c>
      <c r="U334" s="442">
        <f>IF($H334="已改造",VLOOKUP($A334+1000,改造信息!$A$2:$AQ$1002,COLUMN(U333)-4,0),VLOOKUP($A334,未改造信息!$A$2:$AQ$1002,COLUMN(U333)-4,0))</f>
        <v>0</v>
      </c>
      <c r="V334" s="442">
        <f>IF($H334="已改造",VLOOKUP($A334+1000,改造信息!$A$2:$AQ$1002,COLUMN(V333)-4,0),VLOOKUP($A334,未改造信息!$A$2:$AQ$1002,COLUMN(V333)-4,0))</f>
        <v>37</v>
      </c>
      <c r="W334" s="442">
        <f>IF($H334="已改造",VLOOKUP($A334+1000,改造信息!$A$2:$AQ$1002,COLUMN(W333)-4,0),VLOOKUP($A334,未改造信息!$A$2:$AQ$1002,COLUMN(W333)-4,0))</f>
        <v>72</v>
      </c>
      <c r="X334" s="442">
        <f>IF($H334="已改造",VLOOKUP($A334+1000,改造信息!$A$2:$AQ$1002,COLUMN(X333)-4,0),VLOOKUP($A334,未改造信息!$A$2:$AQ$1002,COLUMN(X333)-4,0))</f>
        <v>97</v>
      </c>
      <c r="Y334" s="442">
        <f>IF($H334="已改造",VLOOKUP($A334+1000,改造信息!$A$2:$AQ$1002,COLUMN(Y333)-4,0),VLOOKUP($A334,未改造信息!$A$2:$AQ$1002,COLUMN(Y333)-4,0))</f>
        <v>12</v>
      </c>
      <c r="Z334" s="442">
        <f>IF($H334="已改造",VLOOKUP($A334+1000,改造信息!$A$2:$AQ$1002,COLUMN(Z333)-4,0),VLOOKUP($A334,未改造信息!$A$2:$AQ$1002,COLUMN(Z333)-4,0))</f>
        <v>34.5</v>
      </c>
      <c r="AA334" s="442" t="str">
        <f>IF($H334="已改造",VLOOKUP($A334+1000,改造信息!$A$2:$AQ$1002,COLUMN(AA333)-4,0),VLOOKUP($A334,未改造信息!$A$2:$AQ$1002,COLUMN(AA333)-4,0))</f>
        <v>短</v>
      </c>
      <c r="AB334" s="442">
        <f>IF($H334="已改造",VLOOKUP($A334+1000,改造信息!$A$2:$AQ$1002,COLUMN(AB333)-4,0),VLOOKUP($A334,未改造信息!$A$2:$AQ$1002,COLUMN(AB333)-4,0))</f>
        <v>0</v>
      </c>
      <c r="AC334" s="442">
        <f>IF($H334="已改造",VLOOKUP($A334+1000,改造信息!$A$2:$AQ$1002,COLUMN(AC333)-4,0),VLOOKUP($A334,未改造信息!$A$2:$AQ$1002,COLUMN(AC333)-4,0))</f>
        <v>0</v>
      </c>
      <c r="AD334" s="442">
        <f>IF($H334="已改造",VLOOKUP($A334+1000,改造信息!$A$2:$AQ$1002,COLUMN(AD333)-4,0),VLOOKUP($A334,未改造信息!$A$2:$AQ$1002,COLUMN(AD333)-4,0))</f>
        <v>3</v>
      </c>
      <c r="AE334" s="446" t="str">
        <f>IF($H334="已改造",VLOOKUP($A334+1000,改造信息!$A$2:$AQ$1002,COLUMN(AE333)-4,0),VLOOKUP($A334,未改造信息!$A$2:$AQ$1002,COLUMN(AE333)-4,0))</f>
        <v>“狗鱼”反舰导弹|СМ-59-1发射架</v>
      </c>
      <c r="AF334" s="445" t="s">
        <v>92</v>
      </c>
      <c r="AG334" s="445" t="s">
        <v>92</v>
      </c>
      <c r="AH334" s="442">
        <f>IF($H334="已改造",VLOOKUP($A334+1000,改造信息!$A$2:$AQ$1002,COLUMN(AH333)-6,0),VLOOKUP($A334,未改造信息!$A$2:$AQ$1002,COLUMN(AH333)-6,0))</f>
        <v>25</v>
      </c>
      <c r="AI334" s="442">
        <f>IF($H334="已改造",VLOOKUP($A334+1000,改造信息!$A$2:$AQ$1002,COLUMN(AI333)-6,0),VLOOKUP($A334,未改造信息!$A$2:$AQ$1002,COLUMN(AI333)-6,0))</f>
        <v>50</v>
      </c>
      <c r="AJ334" s="442">
        <f>IF($H334="已改造",VLOOKUP($A334+1000,改造信息!$A$2:$AQ$1002,COLUMN(AJ333)-6,0),VLOOKUP($A334,未改造信息!$A$2:$AQ$1002,COLUMN(AJ333)-6,0))</f>
        <v>0.48</v>
      </c>
      <c r="AK334" s="442">
        <f>IF($H334="已改造",VLOOKUP($A334+1000,改造信息!$A$2:$AQ$1002,COLUMN(AK333)-6,0),VLOOKUP($A334,未改造信息!$A$2:$AQ$1002,COLUMN(AK333)-6,0))</f>
        <v>1.2</v>
      </c>
      <c r="AL334" s="442">
        <f>IF($H334="已改造",VLOOKUP($A334+1000,改造信息!$A$2:$AQ$1002,COLUMN(AL333)-6,0),VLOOKUP($A334,未改造信息!$A$2:$AQ$1002,COLUMN(AL333)-6,0))</f>
        <v>0.65</v>
      </c>
      <c r="AM334" s="445" t="s">
        <v>92</v>
      </c>
      <c r="AN334" s="445" t="s">
        <v>92</v>
      </c>
      <c r="AO334" s="442">
        <f>IF($H334="已改造",VLOOKUP($A334+1000,改造信息!$A$2:$AQ$1002,COLUMN(AO333)-8,0),VLOOKUP($A334,未改造信息!$A$2:$AQ$1002,COLUMN(AO333)-8,0))</f>
        <v>8</v>
      </c>
      <c r="AP334" s="442">
        <f>IF($H334="已改造",VLOOKUP($A334+1000,改造信息!$A$2:$AQ$1002,COLUMN(AP333)-8,0),VLOOKUP($A334,未改造信息!$A$2:$AQ$1002,COLUMN(AP333)-8,0))</f>
        <v>12</v>
      </c>
      <c r="AQ334" s="442">
        <f>IF($H334="已改造",VLOOKUP($A334+1000,改造信息!$A$2:$AQ$1002,COLUMN(AQ333)-8,0),VLOOKUP($A334,未改造信息!$A$2:$AQ$1002,COLUMN(AQ333)-8,0))</f>
        <v>10</v>
      </c>
      <c r="AR334" s="442">
        <f>IF($H334="已改造",VLOOKUP($A334+1000,改造信息!$A$2:$AQ$1002,COLUMN(AR333)-8,0),VLOOKUP($A334,未改造信息!$A$2:$AQ$1002,COLUMN(AR333)-8,0))</f>
        <v>16</v>
      </c>
      <c r="AS334" s="442">
        <f>IF($H334="已改造",VLOOKUP($A334+1000,改造信息!$A$2:$AQ$1002,COLUMN(AS333)-8,0),VLOOKUP($A334,未改造信息!$A$2:$AQ$1002,COLUMN(AS333)-8,0))</f>
        <v>8</v>
      </c>
      <c r="AT334" s="442">
        <f>IF($H334="已改造",VLOOKUP($A334+1000,改造信息!$A$2:$AQ$1002,COLUMN(AT333)-8,0),VLOOKUP($A334,未改造信息!$A$2:$AQ$1002,COLUMN(AT333)-8,0))</f>
        <v>1</v>
      </c>
      <c r="AU334" s="442">
        <f>IF($H334="已改造",VLOOKUP($A334+1000,改造信息!$A$2:$AQ$1002,COLUMN(AU333)-8,0),VLOOKUP($A334,未改造信息!$A$2:$AQ$1002,COLUMN(AU333)-8,0))</f>
        <v>12</v>
      </c>
      <c r="AV334" s="442">
        <f>IF($H334="已改造",VLOOKUP($A334+1000,改造信息!$A$2:$AQ$1002,COLUMN(AV333)-8,0),VLOOKUP($A334,未改造信息!$A$2:$AQ$1002,COLUMN(AV333)-8,0))</f>
        <v>56</v>
      </c>
      <c r="AW334" s="445" t="s">
        <v>92</v>
      </c>
      <c r="AX334" s="445" t="s">
        <v>92</v>
      </c>
      <c r="AY334" s="442">
        <f>IF($H334="已改造",VLOOKUP($A334+1000,改造信息!$A$2:$AQ$1002,COLUMN(AY333)-10,0),VLOOKUP($A334,未改造信息!$A$2:$AQ$1002,COLUMN(AY333)-10,0))</f>
        <v>0</v>
      </c>
      <c r="AZ334" s="442">
        <f>IF($H334="已改造",VLOOKUP($A334+1000,改造信息!$A$2:$AQ$1002,COLUMN(AZ333)-10,0),VLOOKUP($A334,未改造信息!$A$2:$AQ$1002,COLUMN(AZ333)-10,0))</f>
        <v>0</v>
      </c>
      <c r="BA334" s="445" t="s">
        <v>92</v>
      </c>
      <c r="BB334" s="445" t="s">
        <v>92</v>
      </c>
      <c r="BC334" s="442" t="str">
        <f>IF($H334="尚未改造",VLOOKUP($A334,未改造信息!$A$2:$AQ$1002,COLUMN(BC333)-12,0),"0")</f>
        <v>0</v>
      </c>
      <c r="BD334" s="450">
        <f>VLOOKUP($A334,未改造信息!$A$2:$BA$1002,COLUMN(BD333)-12,0)</f>
        <v>0.0368055555555556</v>
      </c>
      <c r="BE334" s="442" t="s">
        <v>103</v>
      </c>
      <c r="BF334" s="445" t="s">
        <v>92</v>
      </c>
      <c r="BG334" s="445" t="s">
        <v>92</v>
      </c>
      <c r="BH334" s="442"/>
      <c r="BI334" s="450"/>
      <c r="BK334" s="442"/>
      <c r="BL334" s="450"/>
      <c r="BN334" s="442"/>
      <c r="BO334" s="450"/>
      <c r="BQ334" s="445" t="s">
        <v>92</v>
      </c>
      <c r="BR334" s="442"/>
      <c r="BS334" s="442"/>
      <c r="BT334" s="442"/>
      <c r="BU334" s="442"/>
      <c r="BV334" s="442"/>
    </row>
    <row r="335" spans="1:74">
      <c r="A335" s="442">
        <v>364</v>
      </c>
      <c r="B335" s="442" t="str">
        <f>IF($H335="已改造",VLOOKUP($A335+1000,改造信息!$A$2:$AQ$1002,COLUMN(B334),0),VLOOKUP($A335,未改造信息!$A$2:$AQ$1002,COLUMN(B334),0))</f>
        <v>Sp</v>
      </c>
      <c r="C335" s="442" t="str">
        <f>IF($H335="已改造",VLOOKUP($A335+1000,改造信息!$A$2:$AQ$1002,COLUMN(C334),0),VLOOKUP($A335,未改造信息!$A$2:$AQ$1002,COLUMN(C334),0))</f>
        <v>重巡洋舰</v>
      </c>
      <c r="D335" s="442">
        <f>IF($H335="已改造",VLOOKUP($A335+1000,改造信息!$A$2:$AQ$1002,COLUMN(D334),0),VLOOKUP($A335,未改造信息!$A$2:$AQ$1002,COLUMN(D334),0))</f>
        <v>3</v>
      </c>
      <c r="E335" s="442" t="str">
        <f>IF($H335="已改造",VLOOKUP($A335+1000,改造信息!$A$2:$AQ$1002,COLUMN(E334),0),VLOOKUP($A335,未改造信息!$A$2:$AQ$1002,COLUMN(E334),0))</f>
        <v>加纳里亚斯</v>
      </c>
      <c r="F335" s="442" t="str">
        <f>VLOOKUP(A335,未改造信息!$A$2:$F$1000,COLUMN(F334),0)</f>
        <v>未拥有</v>
      </c>
      <c r="H335" s="442" t="str">
        <f>IF(COUNTIF(改造信息!$A$2:$A$196,A335+1000),IF(VLOOKUP(A335+1000,改造信息!$A$2:$F$502,6,0)="已拥有","已改造","尚未改造"),"未开放改造")</f>
        <v>未开放改造</v>
      </c>
      <c r="I335" s="442" t="str">
        <f t="shared" si="5"/>
        <v>E1~E2 打捞可获取</v>
      </c>
      <c r="J335" s="445" t="s">
        <v>92</v>
      </c>
      <c r="K335" s="442" t="str">
        <f>IF($H335="已改造",VLOOKUP($A335+1000,改造信息!$A$2:$AQ$1002,COLUMN(K334)-4,0),VLOOKUP($A335,未改造信息!$A$2:$AQ$1002,COLUMN(K334)-4,0))</f>
        <v>护卫舰</v>
      </c>
      <c r="L335" s="442" t="str">
        <f>IF($H335="已改造",VLOOKUP($A335+1000,改造信息!$A$2:$AQ$1002,COLUMN(L334)-4,0),VLOOKUP($A335,未改造信息!$A$2:$AQ$1002,COLUMN(L334)-4,0))</f>
        <v>中型舰</v>
      </c>
      <c r="M335" s="442">
        <f>IF($H335="已改造",VLOOKUP($A335+1000,改造信息!$A$2:$AQ$1002,COLUMN(M334)-4,0),VLOOKUP($A335,未改造信息!$A$2:$AQ$1002,COLUMN(M334)-4,0))</f>
        <v>1</v>
      </c>
      <c r="N335" s="442">
        <f>IF($H335="已改造",VLOOKUP($A335+1000,改造信息!$A$2:$AQ$1002,COLUMN(N334)-4,0),VLOOKUP($A335,未改造信息!$A$2:$AQ$1002,COLUMN(N334)-4,0))</f>
        <v>2</v>
      </c>
      <c r="O335" s="442">
        <f>IF($H335="已改造",VLOOKUP($A335+1000,改造信息!$A$2:$AQ$1002,COLUMN(O334)-4,0),VLOOKUP($A335,未改造信息!$A$2:$AQ$1002,COLUMN(O334)-4,0))</f>
        <v>48</v>
      </c>
      <c r="P335" s="442">
        <f>IF($H335="已改造",VLOOKUP($A335+1000,改造信息!$A$2:$AQ$1002,COLUMN(P334)-4,0),VLOOKUP($A335,未改造信息!$A$2:$AQ$1002,COLUMN(P334)-4,0))</f>
        <v>0</v>
      </c>
      <c r="Q335" s="442">
        <f>IF($H335="已改造",VLOOKUP($A335+1000,改造信息!$A$2:$AQ$1002,COLUMN(Q334)-4,0),VLOOKUP($A335,未改造信息!$A$2:$AQ$1002,COLUMN(Q334)-4,0))</f>
        <v>54</v>
      </c>
      <c r="R335" s="442">
        <f>IF($H335="已改造",VLOOKUP($A335+1000,改造信息!$A$2:$AQ$1002,COLUMN(R334)-4,0),VLOOKUP($A335,未改造信息!$A$2:$AQ$1002,COLUMN(R334)-4,0))</f>
        <v>43</v>
      </c>
      <c r="S335" s="442">
        <f>IF($H335="已改造",VLOOKUP($A335+1000,改造信息!$A$2:$AQ$1002,COLUMN(S334)-4,0),VLOOKUP($A335,未改造信息!$A$2:$AQ$1002,COLUMN(S334)-4,0))</f>
        <v>57</v>
      </c>
      <c r="T335" s="442">
        <f>IF($H335="已改造",VLOOKUP($A335+1000,改造信息!$A$2:$AQ$1002,COLUMN(T334)-4,0),VLOOKUP($A335,未改造信息!$A$2:$AQ$1002,COLUMN(T334)-4,0))</f>
        <v>61</v>
      </c>
      <c r="U335" s="442">
        <f>IF($H335="已改造",VLOOKUP($A335+1000,改造信息!$A$2:$AQ$1002,COLUMN(U334)-4,0),VLOOKUP($A335,未改造信息!$A$2:$AQ$1002,COLUMN(U334)-4,0))</f>
        <v>0</v>
      </c>
      <c r="V335" s="442">
        <f>IF($H335="已改造",VLOOKUP($A335+1000,改造信息!$A$2:$AQ$1002,COLUMN(V334)-4,0),VLOOKUP($A335,未改造信息!$A$2:$AQ$1002,COLUMN(V334)-4,0))</f>
        <v>22</v>
      </c>
      <c r="W335" s="442">
        <f>IF($H335="已改造",VLOOKUP($A335+1000,改造信息!$A$2:$AQ$1002,COLUMN(W334)-4,0),VLOOKUP($A335,未改造信息!$A$2:$AQ$1002,COLUMN(W334)-4,0))</f>
        <v>74</v>
      </c>
      <c r="X335" s="442">
        <f>IF($H335="已改造",VLOOKUP($A335+1000,改造信息!$A$2:$AQ$1002,COLUMN(X334)-4,0),VLOOKUP($A335,未改造信息!$A$2:$AQ$1002,COLUMN(X334)-4,0))</f>
        <v>91</v>
      </c>
      <c r="Y335" s="442">
        <f>IF($H335="已改造",VLOOKUP($A335+1000,改造信息!$A$2:$AQ$1002,COLUMN(Y334)-4,0),VLOOKUP($A335,未改造信息!$A$2:$AQ$1002,COLUMN(Y334)-4,0))</f>
        <v>21</v>
      </c>
      <c r="Z335" s="442">
        <f>IF($H335="已改造",VLOOKUP($A335+1000,改造信息!$A$2:$AQ$1002,COLUMN(Z334)-4,0),VLOOKUP($A335,未改造信息!$A$2:$AQ$1002,COLUMN(Z334)-4,0))</f>
        <v>33</v>
      </c>
      <c r="AA335" s="442" t="str">
        <f>IF($H335="已改造",VLOOKUP($A335+1000,改造信息!$A$2:$AQ$1002,COLUMN(AA334)-4,0),VLOOKUP($A335,未改造信息!$A$2:$AQ$1002,COLUMN(AA334)-4,0))</f>
        <v>中</v>
      </c>
      <c r="AB335" s="442">
        <f>IF($H335="已改造",VLOOKUP($A335+1000,改造信息!$A$2:$AQ$1002,COLUMN(AB334)-4,0),VLOOKUP($A335,未改造信息!$A$2:$AQ$1002,COLUMN(AB334)-4,0))</f>
        <v>0</v>
      </c>
      <c r="AC335" s="442">
        <f>IF($H335="已改造",VLOOKUP($A335+1000,改造信息!$A$2:$AQ$1002,COLUMN(AC334)-4,0),VLOOKUP($A335,未改造信息!$A$2:$AQ$1002,COLUMN(AC334)-4,0))</f>
        <v>0</v>
      </c>
      <c r="AD335" s="442">
        <f>IF($H335="已改造",VLOOKUP($A335+1000,改造信息!$A$2:$AQ$1002,COLUMN(AD334)-4,0),VLOOKUP($A335,未改造信息!$A$2:$AQ$1002,COLUMN(AD334)-4,0))</f>
        <v>3</v>
      </c>
      <c r="AE335" s="446" t="str">
        <f>IF($H335="已改造",VLOOKUP($A335+1000,改造信息!$A$2:$AQ$1002,COLUMN(AE334)-4,0),VLOOKUP($A335,未改造信息!$A$2:$AQ$1002,COLUMN(AE334)-4,0))</f>
        <v>E国双联8英寸炮</v>
      </c>
      <c r="AF335" s="445" t="s">
        <v>92</v>
      </c>
      <c r="AG335" s="445" t="s">
        <v>92</v>
      </c>
      <c r="AH335" s="442">
        <f>IF($H335="已改造",VLOOKUP($A335+1000,改造信息!$A$2:$AQ$1002,COLUMN(AH334)-6,0),VLOOKUP($A335,未改造信息!$A$2:$AQ$1002,COLUMN(AH334)-6,0))</f>
        <v>35</v>
      </c>
      <c r="AI335" s="442">
        <f>IF($H335="已改造",VLOOKUP($A335+1000,改造信息!$A$2:$AQ$1002,COLUMN(AI334)-6,0),VLOOKUP($A335,未改造信息!$A$2:$AQ$1002,COLUMN(AI334)-6,0))</f>
        <v>65</v>
      </c>
      <c r="AJ335" s="442">
        <f>IF($H335="已改造",VLOOKUP($A335+1000,改造信息!$A$2:$AQ$1002,COLUMN(AJ334)-6,0),VLOOKUP($A335,未改造信息!$A$2:$AQ$1002,COLUMN(AJ334)-6,0))</f>
        <v>1.28</v>
      </c>
      <c r="AK335" s="442">
        <f>IF($H335="已改造",VLOOKUP($A335+1000,改造信息!$A$2:$AQ$1002,COLUMN(AK334)-6,0),VLOOKUP($A335,未改造信息!$A$2:$AQ$1002,COLUMN(AK334)-6,0))</f>
        <v>2.4</v>
      </c>
      <c r="AL335" s="442">
        <f>IF($H335="已改造",VLOOKUP($A335+1000,改造信息!$A$2:$AQ$1002,COLUMN(AL334)-6,0),VLOOKUP($A335,未改造信息!$A$2:$AQ$1002,COLUMN(AL334)-6,0))</f>
        <v>0.75</v>
      </c>
      <c r="AM335" s="445" t="s">
        <v>92</v>
      </c>
      <c r="AN335" s="445" t="s">
        <v>92</v>
      </c>
      <c r="AO335" s="442">
        <f>IF($H335="已改造",VLOOKUP($A335+1000,改造信息!$A$2:$AQ$1002,COLUMN(AO334)-8,0),VLOOKUP($A335,未改造信息!$A$2:$AQ$1002,COLUMN(AO334)-8,0))</f>
        <v>30</v>
      </c>
      <c r="AP335" s="442">
        <f>IF($H335="已改造",VLOOKUP($A335+1000,改造信息!$A$2:$AQ$1002,COLUMN(AP334)-8,0),VLOOKUP($A335,未改造信息!$A$2:$AQ$1002,COLUMN(AP334)-8,0))</f>
        <v>40</v>
      </c>
      <c r="AQ335" s="442">
        <f>IF($H335="已改造",VLOOKUP($A335+1000,改造信息!$A$2:$AQ$1002,COLUMN(AQ334)-8,0),VLOOKUP($A335,未改造信息!$A$2:$AQ$1002,COLUMN(AQ334)-8,0))</f>
        <v>30</v>
      </c>
      <c r="AR335" s="442">
        <f>IF($H335="已改造",VLOOKUP($A335+1000,改造信息!$A$2:$AQ$1002,COLUMN(AR334)-8,0),VLOOKUP($A335,未改造信息!$A$2:$AQ$1002,COLUMN(AR334)-8,0))</f>
        <v>0</v>
      </c>
      <c r="AS335" s="442">
        <f>IF($H335="已改造",VLOOKUP($A335+1000,改造信息!$A$2:$AQ$1002,COLUMN(AS334)-8,0),VLOOKUP($A335,未改造信息!$A$2:$AQ$1002,COLUMN(AS334)-8,0))</f>
        <v>34</v>
      </c>
      <c r="AT335" s="442">
        <f>IF($H335="已改造",VLOOKUP($A335+1000,改造信息!$A$2:$AQ$1002,COLUMN(AT334)-8,0),VLOOKUP($A335,未改造信息!$A$2:$AQ$1002,COLUMN(AT334)-8,0))</f>
        <v>11</v>
      </c>
      <c r="AU335" s="442">
        <f>IF($H335="已改造",VLOOKUP($A335+1000,改造信息!$A$2:$AQ$1002,COLUMN(AU334)-8,0),VLOOKUP($A335,未改造信息!$A$2:$AQ$1002,COLUMN(AU334)-8,0))</f>
        <v>15</v>
      </c>
      <c r="AV335" s="442">
        <f>IF($H335="已改造",VLOOKUP($A335+1000,改造信息!$A$2:$AQ$1002,COLUMN(AV334)-8,0),VLOOKUP($A335,未改造信息!$A$2:$AQ$1002,COLUMN(AV334)-8,0))</f>
        <v>16</v>
      </c>
      <c r="AW335" s="445" t="s">
        <v>92</v>
      </c>
      <c r="AX335" s="445" t="s">
        <v>92</v>
      </c>
      <c r="AY335" s="442">
        <f>IF($H335="已改造",VLOOKUP($A335+1000,改造信息!$A$2:$AQ$1002,COLUMN(AY334)-10,0),VLOOKUP($A335,未改造信息!$A$2:$AQ$1002,COLUMN(AY334)-10,0))</f>
        <v>0</v>
      </c>
      <c r="AZ335" s="442">
        <f>IF($H335="已改造",VLOOKUP($A335+1000,改造信息!$A$2:$AQ$1002,COLUMN(AZ334)-10,0),VLOOKUP($A335,未改造信息!$A$2:$AQ$1002,COLUMN(AZ334)-10,0))</f>
        <v>0</v>
      </c>
      <c r="BA335" s="445" t="s">
        <v>92</v>
      </c>
      <c r="BB335" s="445" t="s">
        <v>92</v>
      </c>
      <c r="BC335" s="442" t="str">
        <f>IF($H335="尚未改造",VLOOKUP($A335,未改造信息!$A$2:$AQ$1002,COLUMN(BC334)-12,0),"0")</f>
        <v>0</v>
      </c>
      <c r="BD335" s="442">
        <f>VLOOKUP($A335,未改造信息!$A$2:$BA$1002,COLUMN(BD334)-12,0)</f>
        <v>0</v>
      </c>
      <c r="BE335" s="442" t="s">
        <v>98</v>
      </c>
      <c r="BF335" s="445" t="s">
        <v>92</v>
      </c>
      <c r="BG335" s="445" t="s">
        <v>92</v>
      </c>
      <c r="BH335" s="442"/>
      <c r="BI335" s="442"/>
      <c r="BK335" s="442"/>
      <c r="BL335" s="442"/>
      <c r="BN335" s="442"/>
      <c r="BO335" s="442"/>
      <c r="BQ335" s="445" t="s">
        <v>92</v>
      </c>
      <c r="BR335" s="442"/>
      <c r="BS335" s="442"/>
      <c r="BT335" s="442"/>
      <c r="BU335" s="442"/>
      <c r="BV335" s="442"/>
    </row>
    <row r="336" spans="1:74">
      <c r="A336" s="442">
        <v>365</v>
      </c>
      <c r="B336" s="442" t="str">
        <f>IF($H336="已改造",VLOOKUP($A336+1000,改造信息!$A$2:$AQ$1002,COLUMN(B335),0),VLOOKUP($A336,未改造信息!$A$2:$AQ$1002,COLUMN(B335),0))</f>
        <v>Sp</v>
      </c>
      <c r="C336" s="442" t="str">
        <f>IF($H336="已改造",VLOOKUP($A336+1000,改造信息!$A$2:$AQ$1002,COLUMN(C335),0),VLOOKUP($A336,未改造信息!$A$2:$AQ$1002,COLUMN(C335),0))</f>
        <v>轻巡洋舰</v>
      </c>
      <c r="D336" s="442">
        <f>IF($H336="已改造",VLOOKUP($A336+1000,改造信息!$A$2:$AQ$1002,COLUMN(D335),0),VLOOKUP($A336,未改造信息!$A$2:$AQ$1002,COLUMN(D335),0))</f>
        <v>3</v>
      </c>
      <c r="E336" s="442" t="str">
        <f>IF($H336="已改造",VLOOKUP($A336+1000,改造信息!$A$2:$AQ$1002,COLUMN(E335),0),VLOOKUP($A336,未改造信息!$A$2:$AQ$1002,COLUMN(E335),0))</f>
        <v>门德斯·努涅斯</v>
      </c>
      <c r="F336" s="442" t="str">
        <f>VLOOKUP(A336,未改造信息!$A$2:$F$1000,COLUMN(F335),0)</f>
        <v>未拥有</v>
      </c>
      <c r="H336" s="442" t="str">
        <f>IF(COUNTIF(改造信息!$A$2:$A$196,A336+1000),IF(VLOOKUP(A336+1000,改造信息!$A$2:$F$502,6,0)="已拥有","已改造","尚未改造"),"未开放改造")</f>
        <v>未开放改造</v>
      </c>
      <c r="I336" s="442" t="str">
        <f t="shared" si="5"/>
        <v>E1~E2 打捞可获取</v>
      </c>
      <c r="J336" s="445" t="s">
        <v>92</v>
      </c>
      <c r="K336" s="442" t="str">
        <f>IF($H336="已改造",VLOOKUP($A336+1000,改造信息!$A$2:$AQ$1002,COLUMN(K335)-4,0),VLOOKUP($A336,未改造信息!$A$2:$AQ$1002,COLUMN(K335)-4,0))</f>
        <v>护卫舰</v>
      </c>
      <c r="L336" s="442" t="str">
        <f>IF($H336="已改造",VLOOKUP($A336+1000,改造信息!$A$2:$AQ$1002,COLUMN(L335)-4,0),VLOOKUP($A336,未改造信息!$A$2:$AQ$1002,COLUMN(L335)-4,0))</f>
        <v>中型舰</v>
      </c>
      <c r="M336" s="442">
        <f>IF($H336="已改造",VLOOKUP($A336+1000,改造信息!$A$2:$AQ$1002,COLUMN(M335)-4,0),VLOOKUP($A336,未改造信息!$A$2:$AQ$1002,COLUMN(M335)-4,0))</f>
        <v>2</v>
      </c>
      <c r="N336" s="442">
        <f>IF($H336="已改造",VLOOKUP($A336+1000,改造信息!$A$2:$AQ$1002,COLUMN(N335)-4,0),VLOOKUP($A336,未改造信息!$A$2:$AQ$1002,COLUMN(N335)-4,0))</f>
        <v>2</v>
      </c>
      <c r="O336" s="442">
        <f>IF($H336="已改造",VLOOKUP($A336+1000,改造信息!$A$2:$AQ$1002,COLUMN(O335)-4,0),VLOOKUP($A336,未改造信息!$A$2:$AQ$1002,COLUMN(O335)-4,0))</f>
        <v>25</v>
      </c>
      <c r="P336" s="442">
        <f>IF($H336="已改造",VLOOKUP($A336+1000,改造信息!$A$2:$AQ$1002,COLUMN(P335)-4,0),VLOOKUP($A336,未改造信息!$A$2:$AQ$1002,COLUMN(P335)-4,0))</f>
        <v>-1</v>
      </c>
      <c r="Q336" s="442">
        <f>IF($H336="已改造",VLOOKUP($A336+1000,改造信息!$A$2:$AQ$1002,COLUMN(Q335)-4,0),VLOOKUP($A336,未改造信息!$A$2:$AQ$1002,COLUMN(Q335)-4,0))</f>
        <v>45</v>
      </c>
      <c r="R336" s="442">
        <f>IF($H336="已改造",VLOOKUP($A336+1000,改造信息!$A$2:$AQ$1002,COLUMN(R335)-4,0),VLOOKUP($A336,未改造信息!$A$2:$AQ$1002,COLUMN(R335)-4,0))</f>
        <v>32</v>
      </c>
      <c r="S336" s="442">
        <f>IF($H336="已改造",VLOOKUP($A336+1000,改造信息!$A$2:$AQ$1002,COLUMN(S335)-4,0),VLOOKUP($A336,未改造信息!$A$2:$AQ$1002,COLUMN(S335)-4,0))</f>
        <v>52</v>
      </c>
      <c r="T336" s="442">
        <f>IF($H336="已改造",VLOOKUP($A336+1000,改造信息!$A$2:$AQ$1002,COLUMN(T335)-4,0),VLOOKUP($A336,未改造信息!$A$2:$AQ$1002,COLUMN(T335)-4,0))</f>
        <v>70</v>
      </c>
      <c r="U336" s="442">
        <f>IF($H336="已改造",VLOOKUP($A336+1000,改造信息!$A$2:$AQ$1002,COLUMN(U335)-4,0),VLOOKUP($A336,未改造信息!$A$2:$AQ$1002,COLUMN(U335)-4,0))</f>
        <v>62</v>
      </c>
      <c r="V336" s="442">
        <f>IF($H336="已改造",VLOOKUP($A336+1000,改造信息!$A$2:$AQ$1002,COLUMN(V335)-4,0),VLOOKUP($A336,未改造信息!$A$2:$AQ$1002,COLUMN(V335)-4,0))</f>
        <v>20</v>
      </c>
      <c r="W336" s="442">
        <f>IF($H336="已改造",VLOOKUP($A336+1000,改造信息!$A$2:$AQ$1002,COLUMN(W335)-4,0),VLOOKUP($A336,未改造信息!$A$2:$AQ$1002,COLUMN(W335)-4,0))</f>
        <v>69</v>
      </c>
      <c r="X336" s="442">
        <f>IF($H336="已改造",VLOOKUP($A336+1000,改造信息!$A$2:$AQ$1002,COLUMN(X335)-4,0),VLOOKUP($A336,未改造信息!$A$2:$AQ$1002,COLUMN(X335)-4,0))</f>
        <v>87</v>
      </c>
      <c r="Y336" s="442">
        <f>IF($H336="已改造",VLOOKUP($A336+1000,改造信息!$A$2:$AQ$1002,COLUMN(Y335)-4,0),VLOOKUP($A336,未改造信息!$A$2:$AQ$1002,COLUMN(Y335)-4,0))</f>
        <v>20</v>
      </c>
      <c r="Z336" s="442">
        <f>IF($H336="已改造",VLOOKUP($A336+1000,改造信息!$A$2:$AQ$1002,COLUMN(Z335)-4,0),VLOOKUP($A336,未改造信息!$A$2:$AQ$1002,COLUMN(Z335)-4,0))</f>
        <v>29</v>
      </c>
      <c r="AA336" s="442" t="str">
        <f>IF($H336="已改造",VLOOKUP($A336+1000,改造信息!$A$2:$AQ$1002,COLUMN(AA335)-4,0),VLOOKUP($A336,未改造信息!$A$2:$AQ$1002,COLUMN(AA335)-4,0))</f>
        <v>中</v>
      </c>
      <c r="AB336" s="442">
        <f>IF($H336="已改造",VLOOKUP($A336+1000,改造信息!$A$2:$AQ$1002,COLUMN(AB335)-4,0),VLOOKUP($A336,未改造信息!$A$2:$AQ$1002,COLUMN(AB335)-4,0))</f>
        <v>0</v>
      </c>
      <c r="AC336" s="442">
        <f>IF($H336="已改造",VLOOKUP($A336+1000,改造信息!$A$2:$AQ$1002,COLUMN(AC335)-4,0),VLOOKUP($A336,未改造信息!$A$2:$AQ$1002,COLUMN(AC335)-4,0))</f>
        <v>0</v>
      </c>
      <c r="AD336" s="442">
        <f>IF($H336="已改造",VLOOKUP($A336+1000,改造信息!$A$2:$AQ$1002,COLUMN(AD335)-4,0),VLOOKUP($A336,未改造信息!$A$2:$AQ$1002,COLUMN(AD335)-4,0))</f>
        <v>3</v>
      </c>
      <c r="AE336" s="442">
        <f>IF($H336="已改造",VLOOKUP($A336+1000,改造信息!$A$2:$AQ$1002,COLUMN(AE335)-4,0),VLOOKUP($A336,未改造信息!$A$2:$AQ$1002,COLUMN(AE335)-4,0))</f>
        <v>0</v>
      </c>
      <c r="AF336" s="445" t="s">
        <v>92</v>
      </c>
      <c r="AG336" s="445" t="s">
        <v>92</v>
      </c>
      <c r="AH336" s="442">
        <f>IF($H336="已改造",VLOOKUP($A336+1000,改造信息!$A$2:$AQ$1002,COLUMN(AH335)-6,0),VLOOKUP($A336,未改造信息!$A$2:$AQ$1002,COLUMN(AH335)-6,0))</f>
        <v>20</v>
      </c>
      <c r="AI336" s="442">
        <f>IF($H336="已改造",VLOOKUP($A336+1000,改造信息!$A$2:$AQ$1002,COLUMN(AI335)-6,0),VLOOKUP($A336,未改造信息!$A$2:$AQ$1002,COLUMN(AI335)-6,0))</f>
        <v>30</v>
      </c>
      <c r="AJ336" s="442">
        <f>IF($H336="已改造",VLOOKUP($A336+1000,改造信息!$A$2:$AQ$1002,COLUMN(AJ335)-6,0),VLOOKUP($A336,未改造信息!$A$2:$AQ$1002,COLUMN(AJ335)-6,0))</f>
        <v>0.9</v>
      </c>
      <c r="AK336" s="442">
        <f>IF($H336="已改造",VLOOKUP($A336+1000,改造信息!$A$2:$AQ$1002,COLUMN(AK335)-6,0),VLOOKUP($A336,未改造信息!$A$2:$AQ$1002,COLUMN(AK335)-6,0))</f>
        <v>1.6</v>
      </c>
      <c r="AL336" s="442">
        <f>IF($H336="已改造",VLOOKUP($A336+1000,改造信息!$A$2:$AQ$1002,COLUMN(AL335)-6,0),VLOOKUP($A336,未改造信息!$A$2:$AQ$1002,COLUMN(AL335)-6,0))</f>
        <v>0.5</v>
      </c>
      <c r="AM336" s="445" t="s">
        <v>92</v>
      </c>
      <c r="AN336" s="445" t="s">
        <v>92</v>
      </c>
      <c r="AO336" s="442">
        <f>IF($H336="已改造",VLOOKUP($A336+1000,改造信息!$A$2:$AQ$1002,COLUMN(AO335)-8,0),VLOOKUP($A336,未改造信息!$A$2:$AQ$1002,COLUMN(AO335)-8,0))</f>
        <v>10</v>
      </c>
      <c r="AP336" s="442">
        <f>IF($H336="已改造",VLOOKUP($A336+1000,改造信息!$A$2:$AQ$1002,COLUMN(AP335)-8,0),VLOOKUP($A336,未改造信息!$A$2:$AQ$1002,COLUMN(AP335)-8,0))</f>
        <v>16</v>
      </c>
      <c r="AQ336" s="442">
        <f>IF($H336="已改造",VLOOKUP($A336+1000,改造信息!$A$2:$AQ$1002,COLUMN(AQ335)-8,0),VLOOKUP($A336,未改造信息!$A$2:$AQ$1002,COLUMN(AQ335)-8,0))</f>
        <v>10</v>
      </c>
      <c r="AR336" s="442">
        <f>IF($H336="已改造",VLOOKUP($A336+1000,改造信息!$A$2:$AQ$1002,COLUMN(AR335)-8,0),VLOOKUP($A336,未改造信息!$A$2:$AQ$1002,COLUMN(AR335)-8,0))</f>
        <v>0</v>
      </c>
      <c r="AS336" s="442">
        <f>IF($H336="已改造",VLOOKUP($A336+1000,改造信息!$A$2:$AQ$1002,COLUMN(AS335)-8,0),VLOOKUP($A336,未改造信息!$A$2:$AQ$1002,COLUMN(AS335)-8,0))</f>
        <v>8</v>
      </c>
      <c r="AT336" s="442">
        <f>IF($H336="已改造",VLOOKUP($A336+1000,改造信息!$A$2:$AQ$1002,COLUMN(AT335)-8,0),VLOOKUP($A336,未改造信息!$A$2:$AQ$1002,COLUMN(AT335)-8,0))</f>
        <v>12</v>
      </c>
      <c r="AU336" s="442">
        <f>IF($H336="已改造",VLOOKUP($A336+1000,改造信息!$A$2:$AQ$1002,COLUMN(AU335)-8,0),VLOOKUP($A336,未改造信息!$A$2:$AQ$1002,COLUMN(AU335)-8,0))</f>
        <v>9</v>
      </c>
      <c r="AV336" s="442">
        <f>IF($H336="已改造",VLOOKUP($A336+1000,改造信息!$A$2:$AQ$1002,COLUMN(AV335)-8,0),VLOOKUP($A336,未改造信息!$A$2:$AQ$1002,COLUMN(AV335)-8,0))</f>
        <v>24</v>
      </c>
      <c r="AW336" s="445" t="s">
        <v>92</v>
      </c>
      <c r="AX336" s="445" t="s">
        <v>92</v>
      </c>
      <c r="AY336" s="442">
        <f>IF($H336="已改造",VLOOKUP($A336+1000,改造信息!$A$2:$AQ$1002,COLUMN(AY335)-10,0),VLOOKUP($A336,未改造信息!$A$2:$AQ$1002,COLUMN(AY335)-10,0))</f>
        <v>0</v>
      </c>
      <c r="AZ336" s="442">
        <f>IF($H336="已改造",VLOOKUP($A336+1000,改造信息!$A$2:$AQ$1002,COLUMN(AZ335)-10,0),VLOOKUP($A336,未改造信息!$A$2:$AQ$1002,COLUMN(AZ335)-10,0))</f>
        <v>0</v>
      </c>
      <c r="BA336" s="445" t="s">
        <v>92</v>
      </c>
      <c r="BB336" s="445" t="s">
        <v>92</v>
      </c>
      <c r="BC336" s="442" t="str">
        <f>IF($H336="尚未改造",VLOOKUP($A336,未改造信息!$A$2:$AQ$1002,COLUMN(BC335)-12,0),"0")</f>
        <v>0</v>
      </c>
      <c r="BD336" s="442">
        <f>VLOOKUP($A336,未改造信息!$A$2:$BA$1002,COLUMN(BD335)-12,0)</f>
        <v>0</v>
      </c>
      <c r="BE336" s="442" t="s">
        <v>98</v>
      </c>
      <c r="BF336" s="445" t="s">
        <v>92</v>
      </c>
      <c r="BG336" s="445" t="s">
        <v>92</v>
      </c>
      <c r="BH336" s="442"/>
      <c r="BI336" s="442"/>
      <c r="BK336" s="442"/>
      <c r="BL336" s="442"/>
      <c r="BN336" s="442"/>
      <c r="BO336" s="442"/>
      <c r="BQ336" s="445" t="s">
        <v>92</v>
      </c>
      <c r="BR336" s="442"/>
      <c r="BS336" s="442"/>
      <c r="BT336" s="442"/>
      <c r="BU336" s="442"/>
      <c r="BV336" s="442"/>
    </row>
    <row r="337" spans="1:74">
      <c r="A337" s="442">
        <v>366</v>
      </c>
      <c r="B337" s="442" t="str">
        <f>IF($H337="已改造",VLOOKUP($A337+1000,改造信息!$A$2:$AQ$1002,COLUMN(B336),0),VLOOKUP($A337,未改造信息!$A$2:$AQ$1002,COLUMN(B336),0))</f>
        <v>U</v>
      </c>
      <c r="C337" s="442" t="str">
        <f>IF($H337="已改造",VLOOKUP($A337+1000,改造信息!$A$2:$AQ$1002,COLUMN(C336),0),VLOOKUP($A337,未改造信息!$A$2:$AQ$1002,COLUMN(C336),0))</f>
        <v>潜水艇</v>
      </c>
      <c r="D337" s="442">
        <f>IF($H337="已改造",VLOOKUP($A337+1000,改造信息!$A$2:$AQ$1002,COLUMN(D336),0),VLOOKUP($A337,未改造信息!$A$2:$AQ$1002,COLUMN(D336),0))</f>
        <v>5</v>
      </c>
      <c r="E337" s="442" t="str">
        <f>IF($H337="已改造",VLOOKUP($A337+1000,改造信息!$A$2:$AQ$1002,COLUMN(E336),0),VLOOKUP($A337,未改造信息!$A$2:$AQ$1002,COLUMN(E336),0))</f>
        <v>鹦鹉螺</v>
      </c>
      <c r="F337" s="442" t="str">
        <f>VLOOKUP(A337,未改造信息!$A$2:$F$1000,COLUMN(F336),0)</f>
        <v>未拥有</v>
      </c>
      <c r="H337" s="442" t="str">
        <f>IF(COUNTIF(改造信息!$A$2:$A$196,A337+1000),IF(VLOOKUP(A337+1000,改造信息!$A$2:$F$502,6,0)="已拥有","已改造","尚未改造"),"未开放改造")</f>
        <v>未开放改造</v>
      </c>
      <c r="I337" s="442" t="str">
        <f t="shared" si="5"/>
        <v>E6 不推荐打捞获取</v>
      </c>
      <c r="J337" s="445" t="s">
        <v>92</v>
      </c>
      <c r="K337" s="442" t="str">
        <f>IF($H337="已改造",VLOOKUP($A337+1000,改造信息!$A$2:$AQ$1002,COLUMN(K336)-4,0),VLOOKUP($A337,未改造信息!$A$2:$AQ$1002,COLUMN(K336)-4,0))</f>
        <v>护卫舰</v>
      </c>
      <c r="L337" s="442" t="str">
        <f>IF($H337="已改造",VLOOKUP($A337+1000,改造信息!$A$2:$AQ$1002,COLUMN(L336)-4,0),VLOOKUP($A337,未改造信息!$A$2:$AQ$1002,COLUMN(L336)-4,0))</f>
        <v>小型舰</v>
      </c>
      <c r="M337" s="442">
        <f>IF($H337="已改造",VLOOKUP($A337+1000,改造信息!$A$2:$AQ$1002,COLUMN(M336)-4,0),VLOOKUP($A337,未改造信息!$A$2:$AQ$1002,COLUMN(M336)-4,0))</f>
        <v>4</v>
      </c>
      <c r="N337" s="442">
        <f>IF($H337="已改造",VLOOKUP($A337+1000,改造信息!$A$2:$AQ$1002,COLUMN(N336)-4,0),VLOOKUP($A337,未改造信息!$A$2:$AQ$1002,COLUMN(N336)-4,0))</f>
        <v>4</v>
      </c>
      <c r="O337" s="442">
        <f>IF($H337="已改造",VLOOKUP($A337+1000,改造信息!$A$2:$AQ$1002,COLUMN(O336)-4,0),VLOOKUP($A337,未改造信息!$A$2:$AQ$1002,COLUMN(O336)-4,0))</f>
        <v>24</v>
      </c>
      <c r="P337" s="442">
        <f>IF($H337="已改造",VLOOKUP($A337+1000,改造信息!$A$2:$AQ$1002,COLUMN(P336)-4,0),VLOOKUP($A337,未改造信息!$A$2:$AQ$1002,COLUMN(P336)-4,0))</f>
        <v>0</v>
      </c>
      <c r="Q337" s="442">
        <f>IF($H337="已改造",VLOOKUP($A337+1000,改造信息!$A$2:$AQ$1002,COLUMN(Q336)-4,0),VLOOKUP($A337,未改造信息!$A$2:$AQ$1002,COLUMN(Q336)-4,0))</f>
        <v>28</v>
      </c>
      <c r="R337" s="442">
        <f>IF($H337="已改造",VLOOKUP($A337+1000,改造信息!$A$2:$AQ$1002,COLUMN(R336)-4,0),VLOOKUP($A337,未改造信息!$A$2:$AQ$1002,COLUMN(R336)-4,0))</f>
        <v>28</v>
      </c>
      <c r="S337" s="442">
        <f>IF($H337="已改造",VLOOKUP($A337+1000,改造信息!$A$2:$AQ$1002,COLUMN(S336)-4,0),VLOOKUP($A337,未改造信息!$A$2:$AQ$1002,COLUMN(S336)-4,0))</f>
        <v>73</v>
      </c>
      <c r="T337" s="442">
        <f>IF($H337="已改造",VLOOKUP($A337+1000,改造信息!$A$2:$AQ$1002,COLUMN(T336)-4,0),VLOOKUP($A337,未改造信息!$A$2:$AQ$1002,COLUMN(T336)-4,0))</f>
        <v>0</v>
      </c>
      <c r="U337" s="442">
        <f>IF($H337="已改造",VLOOKUP($A337+1000,改造信息!$A$2:$AQ$1002,COLUMN(U336)-4,0),VLOOKUP($A337,未改造信息!$A$2:$AQ$1002,COLUMN(U336)-4,0))</f>
        <v>0</v>
      </c>
      <c r="V337" s="442">
        <f>IF($H337="已改造",VLOOKUP($A337+1000,改造信息!$A$2:$AQ$1002,COLUMN(V336)-4,0),VLOOKUP($A337,未改造信息!$A$2:$AQ$1002,COLUMN(V336)-4,0))</f>
        <v>48</v>
      </c>
      <c r="W337" s="442">
        <f>IF($H337="已改造",VLOOKUP($A337+1000,改造信息!$A$2:$AQ$1002,COLUMN(W336)-4,0),VLOOKUP($A337,未改造信息!$A$2:$AQ$1002,COLUMN(W336)-4,0))</f>
        <v>38</v>
      </c>
      <c r="X337" s="442">
        <f>IF($H337="已改造",VLOOKUP($A337+1000,改造信息!$A$2:$AQ$1002,COLUMN(X336)-4,0),VLOOKUP($A337,未改造信息!$A$2:$AQ$1002,COLUMN(X336)-4,0))</f>
        <v>96</v>
      </c>
      <c r="Y337" s="442">
        <f>IF($H337="已改造",VLOOKUP($A337+1000,改造信息!$A$2:$AQ$1002,COLUMN(Y336)-4,0),VLOOKUP($A337,未改造信息!$A$2:$AQ$1002,COLUMN(Y336)-4,0))</f>
        <v>24</v>
      </c>
      <c r="Z337" s="442">
        <f>IF($H337="已改造",VLOOKUP($A337+1000,改造信息!$A$2:$AQ$1002,COLUMN(Z336)-4,0),VLOOKUP($A337,未改造信息!$A$2:$AQ$1002,COLUMN(Z336)-4,0))</f>
        <v>17.4</v>
      </c>
      <c r="AA337" s="442" t="str">
        <f>IF($H337="已改造",VLOOKUP($A337+1000,改造信息!$A$2:$AQ$1002,COLUMN(AA336)-4,0),VLOOKUP($A337,未改造信息!$A$2:$AQ$1002,COLUMN(AA336)-4,0))</f>
        <v>短</v>
      </c>
      <c r="AB337" s="442">
        <f>IF($H337="已改造",VLOOKUP($A337+1000,改造信息!$A$2:$AQ$1002,COLUMN(AB336)-4,0),VLOOKUP($A337,未改造信息!$A$2:$AQ$1002,COLUMN(AB336)-4,0))</f>
        <v>0</v>
      </c>
      <c r="AC337" s="442">
        <f>IF($H337="已改造",VLOOKUP($A337+1000,改造信息!$A$2:$AQ$1002,COLUMN(AC336)-4,0),VLOOKUP($A337,未改造信息!$A$2:$AQ$1002,COLUMN(AC336)-4,0))</f>
        <v>0</v>
      </c>
      <c r="AD337" s="442">
        <f>IF($H337="已改造",VLOOKUP($A337+1000,改造信息!$A$2:$AQ$1002,COLUMN(AD336)-4,0),VLOOKUP($A337,未改造信息!$A$2:$AQ$1002,COLUMN(AD336)-4,0))</f>
        <v>2</v>
      </c>
      <c r="AE337" s="446" t="str">
        <f>IF($H337="已改造",VLOOKUP($A337+1000,改造信息!$A$2:$AQ$1002,COLUMN(AE336)-4,0),VLOOKUP($A337,未改造信息!$A$2:$AQ$1002,COLUMN(AE336)-4,0))</f>
        <v>21英寸鱼雷(潜艇)</v>
      </c>
      <c r="AF337" s="445" t="s">
        <v>92</v>
      </c>
      <c r="AG337" s="445" t="s">
        <v>92</v>
      </c>
      <c r="AH337" s="442">
        <f>IF($H337="已改造",VLOOKUP($A337+1000,改造信息!$A$2:$AQ$1002,COLUMN(AH336)-6,0),VLOOKUP($A337,未改造信息!$A$2:$AQ$1002,COLUMN(AH336)-6,0))</f>
        <v>20</v>
      </c>
      <c r="AI337" s="442">
        <f>IF($H337="已改造",VLOOKUP($A337+1000,改造信息!$A$2:$AQ$1002,COLUMN(AI336)-6,0),VLOOKUP($A337,未改造信息!$A$2:$AQ$1002,COLUMN(AI336)-6,0))</f>
        <v>20</v>
      </c>
      <c r="AJ337" s="442">
        <f>IF($H337="已改造",VLOOKUP($A337+1000,改造信息!$A$2:$AQ$1002,COLUMN(AJ336)-6,0),VLOOKUP($A337,未改造信息!$A$2:$AQ$1002,COLUMN(AJ336)-6,0))</f>
        <v>0.75</v>
      </c>
      <c r="AK337" s="442">
        <f>IF($H337="已改造",VLOOKUP($A337+1000,改造信息!$A$2:$AQ$1002,COLUMN(AK336)-6,0),VLOOKUP($A337,未改造信息!$A$2:$AQ$1002,COLUMN(AK336)-6,0))</f>
        <v>0.7</v>
      </c>
      <c r="AL337" s="442">
        <f>IF($H337="已改造",VLOOKUP($A337+1000,改造信息!$A$2:$AQ$1002,COLUMN(AL336)-6,0),VLOOKUP($A337,未改造信息!$A$2:$AQ$1002,COLUMN(AL336)-6,0))</f>
        <v>0.4</v>
      </c>
      <c r="AM337" s="445" t="s">
        <v>92</v>
      </c>
      <c r="AN337" s="445" t="s">
        <v>92</v>
      </c>
      <c r="AO337" s="442">
        <f>IF($H337="已改造",VLOOKUP($A337+1000,改造信息!$A$2:$AQ$1002,COLUMN(AO336)-8,0),VLOOKUP($A337,未改造信息!$A$2:$AQ$1002,COLUMN(AO336)-8,0))</f>
        <v>10</v>
      </c>
      <c r="AP337" s="442">
        <f>IF($H337="已改造",VLOOKUP($A337+1000,改造信息!$A$2:$AQ$1002,COLUMN(AP336)-8,0),VLOOKUP($A337,未改造信息!$A$2:$AQ$1002,COLUMN(AP336)-8,0))</f>
        <v>10</v>
      </c>
      <c r="AQ337" s="442">
        <f>IF($H337="已改造",VLOOKUP($A337+1000,改造信息!$A$2:$AQ$1002,COLUMN(AQ336)-8,0),VLOOKUP($A337,未改造信息!$A$2:$AQ$1002,COLUMN(AQ336)-8,0))</f>
        <v>20</v>
      </c>
      <c r="AR337" s="442">
        <f>IF($H337="已改造",VLOOKUP($A337+1000,改造信息!$A$2:$AQ$1002,COLUMN(AR336)-8,0),VLOOKUP($A337,未改造信息!$A$2:$AQ$1002,COLUMN(AR336)-8,0))</f>
        <v>0</v>
      </c>
      <c r="AS337" s="442">
        <f>IF($H337="已改造",VLOOKUP($A337+1000,改造信息!$A$2:$AQ$1002,COLUMN(AS336)-8,0),VLOOKUP($A337,未改造信息!$A$2:$AQ$1002,COLUMN(AS336)-8,0))</f>
        <v>0</v>
      </c>
      <c r="AT337" s="442">
        <f>IF($H337="已改造",VLOOKUP($A337+1000,改造信息!$A$2:$AQ$1002,COLUMN(AT336)-8,0),VLOOKUP($A337,未改造信息!$A$2:$AQ$1002,COLUMN(AT336)-8,0))</f>
        <v>23</v>
      </c>
      <c r="AU337" s="442">
        <f>IF($H337="已改造",VLOOKUP($A337+1000,改造信息!$A$2:$AQ$1002,COLUMN(AU336)-8,0),VLOOKUP($A337,未改造信息!$A$2:$AQ$1002,COLUMN(AU336)-8,0))</f>
        <v>13</v>
      </c>
      <c r="AV337" s="442">
        <f>IF($H337="已改造",VLOOKUP($A337+1000,改造信息!$A$2:$AQ$1002,COLUMN(AV336)-8,0),VLOOKUP($A337,未改造信息!$A$2:$AQ$1002,COLUMN(AV336)-8,0))</f>
        <v>0</v>
      </c>
      <c r="AW337" s="445" t="s">
        <v>92</v>
      </c>
      <c r="AX337" s="445" t="s">
        <v>92</v>
      </c>
      <c r="AY337" s="442" t="str">
        <f>IF($H337="已改造",VLOOKUP($A337+1000,改造信息!$A$2:$AQ$1002,COLUMN(AY336)-10,0),VLOOKUP($A337,未改造信息!$A$2:$AQ$1002,COLUMN(AY336)-10,0))</f>
        <v>秘密潜行</v>
      </c>
      <c r="AZ337" s="442">
        <f>IF($H337="已改造",VLOOKUP($A337+1000,改造信息!$A$2:$AQ$1002,COLUMN(AZ336)-10,0),VLOOKUP($A337,未改造信息!$A$2:$AQ$1002,COLUMN(AZ336)-10,0))</f>
        <v>0</v>
      </c>
      <c r="BA337" s="445" t="s">
        <v>92</v>
      </c>
      <c r="BB337" s="445" t="s">
        <v>92</v>
      </c>
      <c r="BC337" s="442" t="str">
        <f>IF($H337="尚未改造",VLOOKUP($A337,未改造信息!$A$2:$AQ$1002,COLUMN(BC336)-12,0),"0")</f>
        <v>0</v>
      </c>
      <c r="BD337" s="442">
        <f>VLOOKUP($A337,未改造信息!$A$2:$BA$1002,COLUMN(BD336)-12,0)</f>
        <v>0</v>
      </c>
      <c r="BE337" s="442" t="s">
        <v>101</v>
      </c>
      <c r="BF337" s="445" t="s">
        <v>92</v>
      </c>
      <c r="BG337" s="445" t="s">
        <v>92</v>
      </c>
      <c r="BH337" s="442"/>
      <c r="BI337" s="442"/>
      <c r="BK337" s="442"/>
      <c r="BL337" s="442"/>
      <c r="BN337" s="442"/>
      <c r="BO337" s="442"/>
      <c r="BQ337" s="445" t="s">
        <v>92</v>
      </c>
      <c r="BR337" s="442"/>
      <c r="BS337" s="442"/>
      <c r="BT337" s="442"/>
      <c r="BU337" s="442"/>
      <c r="BV337" s="442"/>
    </row>
    <row r="338" spans="1:74">
      <c r="A338" s="442">
        <v>367</v>
      </c>
      <c r="B338" s="442" t="str">
        <f>IF($H338="已改造",VLOOKUP($A338+1000,改造信息!$A$2:$AQ$1002,COLUMN(B337),0),VLOOKUP($A338,未改造信息!$A$2:$AQ$1002,COLUMN(B337),0))</f>
        <v>G</v>
      </c>
      <c r="C338" s="442" t="str">
        <f>IF($H338="已改造",VLOOKUP($A338+1000,改造信息!$A$2:$AQ$1002,COLUMN(C337),0),VLOOKUP($A338,未改造信息!$A$2:$AQ$1002,COLUMN(C337),0))</f>
        <v>战列舰</v>
      </c>
      <c r="D338" s="442">
        <f>IF($H338="已改造",VLOOKUP($A338+1000,改造信息!$A$2:$AQ$1002,COLUMN(D337),0),VLOOKUP($A338,未改造信息!$A$2:$AQ$1002,COLUMN(D337),0))</f>
        <v>6</v>
      </c>
      <c r="E338" s="442" t="str">
        <f>IF($H338="已改造",VLOOKUP($A338+1000,改造信息!$A$2:$AQ$1002,COLUMN(E337),0),VLOOKUP($A338,未改造信息!$A$2:$AQ$1002,COLUMN(E337),0))</f>
        <v>乌尔里希·冯·胡滕</v>
      </c>
      <c r="F338" s="442" t="str">
        <f>VLOOKUP(A338,未改造信息!$A$2:$F$1000,COLUMN(F337),0)</f>
        <v>未拥有</v>
      </c>
      <c r="H338" s="442" t="str">
        <f>IF(COUNTIF(改造信息!$A$2:$A$196,A338+1000),IF(VLOOKUP(A338+1000,改造信息!$A$2:$F$502,6,0)="已拥有","已改造","尚未改造"),"未开放改造")</f>
        <v>未开放改造</v>
      </c>
      <c r="I338" s="442" t="str">
        <f t="shared" si="5"/>
        <v>可建造</v>
      </c>
      <c r="J338" s="445" t="s">
        <v>92</v>
      </c>
      <c r="K338" s="442" t="str">
        <f>IF($H338="已改造",VLOOKUP($A338+1000,改造信息!$A$2:$AQ$1002,COLUMN(K337)-4,0),VLOOKUP($A338,未改造信息!$A$2:$AQ$1002,COLUMN(K337)-4,0))</f>
        <v>主力舰</v>
      </c>
      <c r="L338" s="442" t="str">
        <f>IF($H338="已改造",VLOOKUP($A338+1000,改造信息!$A$2:$AQ$1002,COLUMN(L337)-4,0),VLOOKUP($A338,未改造信息!$A$2:$AQ$1002,COLUMN(L337)-4,0))</f>
        <v>大型舰</v>
      </c>
      <c r="M338" s="442">
        <f>IF($H338="已改造",VLOOKUP($A338+1000,改造信息!$A$2:$AQ$1002,COLUMN(M337)-4,0),VLOOKUP($A338,未改造信息!$A$2:$AQ$1002,COLUMN(M337)-4,0))</f>
        <v>6</v>
      </c>
      <c r="N338" s="442">
        <f>IF($H338="已改造",VLOOKUP($A338+1000,改造信息!$A$2:$AQ$1002,COLUMN(N337)-4,0),VLOOKUP($A338,未改造信息!$A$2:$AQ$1002,COLUMN(N337)-4,0))</f>
        <v>6</v>
      </c>
      <c r="O338" s="442">
        <f>IF($H338="已改造",VLOOKUP($A338+1000,改造信息!$A$2:$AQ$1002,COLUMN(O337)-4,0),VLOOKUP($A338,未改造信息!$A$2:$AQ$1002,COLUMN(O337)-4,0))</f>
        <v>108</v>
      </c>
      <c r="P338" s="442">
        <f>IF($H338="已改造",VLOOKUP($A338+1000,改造信息!$A$2:$AQ$1002,COLUMN(P337)-4,0),VLOOKUP($A338,未改造信息!$A$2:$AQ$1002,COLUMN(P337)-4,0))</f>
        <v>0</v>
      </c>
      <c r="Q338" s="442">
        <f>IF($H338="已改造",VLOOKUP($A338+1000,改造信息!$A$2:$AQ$1002,COLUMN(Q337)-4,0),VLOOKUP($A338,未改造信息!$A$2:$AQ$1002,COLUMN(Q337)-4,0))</f>
        <v>117</v>
      </c>
      <c r="R338" s="442">
        <f>IF($H338="已改造",VLOOKUP($A338+1000,改造信息!$A$2:$AQ$1002,COLUMN(R337)-4,0),VLOOKUP($A338,未改造信息!$A$2:$AQ$1002,COLUMN(R337)-4,0))</f>
        <v>102</v>
      </c>
      <c r="S338" s="442">
        <f>IF($H338="已改造",VLOOKUP($A338+1000,改造信息!$A$2:$AQ$1002,COLUMN(S337)-4,0),VLOOKUP($A338,未改造信息!$A$2:$AQ$1002,COLUMN(S337)-4,0))</f>
        <v>0</v>
      </c>
      <c r="T338" s="442">
        <f>IF($H338="已改造",VLOOKUP($A338+1000,改造信息!$A$2:$AQ$1002,COLUMN(T337)-4,0),VLOOKUP($A338,未改造信息!$A$2:$AQ$1002,COLUMN(T337)-4,0))</f>
        <v>70</v>
      </c>
      <c r="U338" s="442">
        <f>IF($H338="已改造",VLOOKUP($A338+1000,改造信息!$A$2:$AQ$1002,COLUMN(U337)-4,0),VLOOKUP($A338,未改造信息!$A$2:$AQ$1002,COLUMN(U337)-4,0))</f>
        <v>0</v>
      </c>
      <c r="V338" s="442">
        <f>IF($H338="已改造",VLOOKUP($A338+1000,改造信息!$A$2:$AQ$1002,COLUMN(V337)-4,0),VLOOKUP($A338,未改造信息!$A$2:$AQ$1002,COLUMN(V337)-4,0))</f>
        <v>44</v>
      </c>
      <c r="W338" s="442">
        <f>IF($H338="已改造",VLOOKUP($A338+1000,改造信息!$A$2:$AQ$1002,COLUMN(W337)-4,0),VLOOKUP($A338,未改造信息!$A$2:$AQ$1002,COLUMN(W337)-4,0))</f>
        <v>45</v>
      </c>
      <c r="X338" s="442">
        <f>IF($H338="已改造",VLOOKUP($A338+1000,改造信息!$A$2:$AQ$1002,COLUMN(X337)-4,0),VLOOKUP($A338,未改造信息!$A$2:$AQ$1002,COLUMN(X337)-4,0))</f>
        <v>97</v>
      </c>
      <c r="Y338" s="442">
        <f>IF($H338="已改造",VLOOKUP($A338+1000,改造信息!$A$2:$AQ$1002,COLUMN(Y337)-4,0),VLOOKUP($A338,未改造信息!$A$2:$AQ$1002,COLUMN(Y337)-4,0))</f>
        <v>5</v>
      </c>
      <c r="Z338" s="442">
        <f>IF($H338="已改造",VLOOKUP($A338+1000,改造信息!$A$2:$AQ$1002,COLUMN(Z337)-4,0),VLOOKUP($A338,未改造信息!$A$2:$AQ$1002,COLUMN(Z337)-4,0))</f>
        <v>30.1</v>
      </c>
      <c r="AA338" s="442" t="str">
        <f>IF($H338="已改造",VLOOKUP($A338+1000,改造信息!$A$2:$AQ$1002,COLUMN(AA337)-4,0),VLOOKUP($A338,未改造信息!$A$2:$AQ$1002,COLUMN(AA337)-4,0))</f>
        <v>长</v>
      </c>
      <c r="AB338" s="442" t="str">
        <f>IF($H338="已改造",VLOOKUP($A338+1000,改造信息!$A$2:$AQ$1002,COLUMN(AB337)-4,0),VLOOKUP($A338,未改造信息!$A$2:$AQ$1002,COLUMN(AB337)-4,0))</f>
        <v>[4,4,4,4]</v>
      </c>
      <c r="AC338" s="442">
        <f>IF($H338="已改造",VLOOKUP($A338+1000,改造信息!$A$2:$AQ$1002,COLUMN(AC337)-4,0),VLOOKUP($A338,未改造信息!$A$2:$AQ$1002,COLUMN(AC337)-4,0))</f>
        <v>16</v>
      </c>
      <c r="AD338" s="442">
        <f>IF($H338="已改造",VLOOKUP($A338+1000,改造信息!$A$2:$AQ$1002,COLUMN(AD337)-4,0),VLOOKUP($A338,未改造信息!$A$2:$AQ$1002,COLUMN(AD337)-4,0))</f>
        <v>4</v>
      </c>
      <c r="AE338" s="446" t="str">
        <f>IF($H338="已改造",VLOOKUP($A338+1000,改造信息!$A$2:$AQ$1002,COLUMN(AE337)-4,0),VLOOKUP($A338,未改造信息!$A$2:$AQ$1002,COLUMN(AE337)-4,0))</f>
        <v>G国SKC/40型42厘米三联主炮</v>
      </c>
      <c r="AF338" s="445" t="s">
        <v>92</v>
      </c>
      <c r="AG338" s="445" t="s">
        <v>92</v>
      </c>
      <c r="AH338" s="442">
        <f>IF($H338="已改造",VLOOKUP($A338+1000,改造信息!$A$2:$AQ$1002,COLUMN(AH337)-6,0),VLOOKUP($A338,未改造信息!$A$2:$AQ$1002,COLUMN(AH337)-6,0))</f>
        <v>135</v>
      </c>
      <c r="AI338" s="442">
        <f>IF($H338="已改造",VLOOKUP($A338+1000,改造信息!$A$2:$AQ$1002,COLUMN(AI337)-6,0),VLOOKUP($A338,未改造信息!$A$2:$AQ$1002,COLUMN(AI337)-6,0))</f>
        <v>165</v>
      </c>
      <c r="AJ338" s="442">
        <f>IF($H338="已改造",VLOOKUP($A338+1000,改造信息!$A$2:$AQ$1002,COLUMN(AJ337)-6,0),VLOOKUP($A338,未改造信息!$A$2:$AQ$1002,COLUMN(AJ337)-6,0))</f>
        <v>4.8</v>
      </c>
      <c r="AK338" s="442">
        <f>IF($H338="已改造",VLOOKUP($A338+1000,改造信息!$A$2:$AQ$1002,COLUMN(AK337)-6,0),VLOOKUP($A338,未改造信息!$A$2:$AQ$1002,COLUMN(AK337)-6,0))</f>
        <v>9.9</v>
      </c>
      <c r="AL338" s="442">
        <f>IF($H338="已改造",VLOOKUP($A338+1000,改造信息!$A$2:$AQ$1002,COLUMN(AL337)-6,0),VLOOKUP($A338,未改造信息!$A$2:$AQ$1002,COLUMN(AL337)-6,0))</f>
        <v>1.175</v>
      </c>
      <c r="AM338" s="445" t="s">
        <v>92</v>
      </c>
      <c r="AN338" s="445" t="s">
        <v>92</v>
      </c>
      <c r="AO338" s="442">
        <f>IF($H338="已改造",VLOOKUP($A338+1000,改造信息!$A$2:$AQ$1002,COLUMN(AO337)-8,0),VLOOKUP($A338,未改造信息!$A$2:$AQ$1002,COLUMN(AO337)-8,0))</f>
        <v>50</v>
      </c>
      <c r="AP338" s="442">
        <f>IF($H338="已改造",VLOOKUP($A338+1000,改造信息!$A$2:$AQ$1002,COLUMN(AP337)-8,0),VLOOKUP($A338,未改造信息!$A$2:$AQ$1002,COLUMN(AP337)-8,0))</f>
        <v>60</v>
      </c>
      <c r="AQ338" s="442">
        <f>IF($H338="已改造",VLOOKUP($A338+1000,改造信息!$A$2:$AQ$1002,COLUMN(AQ337)-8,0),VLOOKUP($A338,未改造信息!$A$2:$AQ$1002,COLUMN(AQ337)-8,0))</f>
        <v>60</v>
      </c>
      <c r="AR338" s="442">
        <f>IF($H338="已改造",VLOOKUP($A338+1000,改造信息!$A$2:$AQ$1002,COLUMN(AR337)-8,0),VLOOKUP($A338,未改造信息!$A$2:$AQ$1002,COLUMN(AR337)-8,0))</f>
        <v>0</v>
      </c>
      <c r="AS338" s="442">
        <f>IF($H338="已改造",VLOOKUP($A338+1000,改造信息!$A$2:$AQ$1002,COLUMN(AS337)-8,0),VLOOKUP($A338,未改造信息!$A$2:$AQ$1002,COLUMN(AS337)-8,0))</f>
        <v>92</v>
      </c>
      <c r="AT338" s="442">
        <f>IF($H338="已改造",VLOOKUP($A338+1000,改造信息!$A$2:$AQ$1002,COLUMN(AT337)-8,0),VLOOKUP($A338,未改造信息!$A$2:$AQ$1002,COLUMN(AT337)-8,0))</f>
        <v>0</v>
      </c>
      <c r="AU338" s="442">
        <f>IF($H338="已改造",VLOOKUP($A338+1000,改造信息!$A$2:$AQ$1002,COLUMN(AU337)-8,0),VLOOKUP($A338,未改造信息!$A$2:$AQ$1002,COLUMN(AU337)-8,0))</f>
        <v>86</v>
      </c>
      <c r="AV338" s="442">
        <f>IF($H338="已改造",VLOOKUP($A338+1000,改造信息!$A$2:$AQ$1002,COLUMN(AV337)-8,0),VLOOKUP($A338,未改造信息!$A$2:$AQ$1002,COLUMN(AV337)-8,0))</f>
        <v>24</v>
      </c>
      <c r="AW338" s="445" t="s">
        <v>92</v>
      </c>
      <c r="AX338" s="445" t="s">
        <v>92</v>
      </c>
      <c r="AY338" s="442" t="str">
        <f>IF($H338="已改造",VLOOKUP($A338+1000,改造信息!$A$2:$AQ$1002,COLUMN(AY337)-10,0),VLOOKUP($A338,未改造信息!$A$2:$AQ$1002,COLUMN(AY337)-10,0))</f>
        <v>德式设计</v>
      </c>
      <c r="AZ338" s="442">
        <f>IF($H338="已改造",VLOOKUP($A338+1000,改造信息!$A$2:$AQ$1002,COLUMN(AZ337)-10,0),VLOOKUP($A338,未改造信息!$A$2:$AQ$1002,COLUMN(AZ337)-10,0))</f>
        <v>0</v>
      </c>
      <c r="BA338" s="445" t="s">
        <v>92</v>
      </c>
      <c r="BB338" s="445" t="s">
        <v>92</v>
      </c>
      <c r="BC338" s="442" t="str">
        <f>IF($H338="尚未改造",VLOOKUP($A338,未改造信息!$A$2:$AQ$1002,COLUMN(BC337)-12,0),"0")</f>
        <v>0</v>
      </c>
      <c r="BD338" s="450">
        <f>VLOOKUP($A338,未改造信息!$A$2:$BA$1002,COLUMN(BD337)-12,0)</f>
        <v>0.263888888888889</v>
      </c>
      <c r="BE338" s="442" t="s">
        <v>103</v>
      </c>
      <c r="BF338" s="445" t="s">
        <v>92</v>
      </c>
      <c r="BG338" s="445" t="s">
        <v>92</v>
      </c>
      <c r="BH338" s="442"/>
      <c r="BI338" s="450"/>
      <c r="BK338" s="442"/>
      <c r="BL338" s="450"/>
      <c r="BN338" s="442"/>
      <c r="BO338" s="450"/>
      <c r="BQ338" s="445" t="s">
        <v>92</v>
      </c>
      <c r="BR338" s="442"/>
      <c r="BS338" s="442"/>
      <c r="BT338" s="442"/>
      <c r="BU338" s="442"/>
      <c r="BV338" s="442"/>
    </row>
    <row r="339" spans="1:74">
      <c r="A339" s="442">
        <v>368</v>
      </c>
      <c r="B339" s="442" t="str">
        <f>IF($H339="已改造",VLOOKUP($A339+1000,改造信息!$A$2:$AQ$1002,COLUMN(B338),0),VLOOKUP($A339,未改造信息!$A$2:$AQ$1002,COLUMN(B338),0))</f>
        <v>G</v>
      </c>
      <c r="C339" s="442" t="str">
        <f>IF($H339="已改造",VLOOKUP($A339+1000,改造信息!$A$2:$AQ$1002,COLUMN(C338),0),VLOOKUP($A339,未改造信息!$A$2:$AQ$1002,COLUMN(C338),0))</f>
        <v>战列巡洋舰</v>
      </c>
      <c r="D339" s="442">
        <f>IF($H339="已改造",VLOOKUP($A339+1000,改造信息!$A$2:$AQ$1002,COLUMN(D338),0),VLOOKUP($A339,未改造信息!$A$2:$AQ$1002,COLUMN(D338),0))</f>
        <v>5</v>
      </c>
      <c r="E339" s="442" t="str">
        <f>IF($H339="已改造",VLOOKUP($A339+1000,改造信息!$A$2:$AQ$1002,COLUMN(E338),0),VLOOKUP($A339,未改造信息!$A$2:$AQ$1002,COLUMN(E338),0))</f>
        <v>塞德利茨</v>
      </c>
      <c r="F339" s="442" t="str">
        <f>VLOOKUP(A339,未改造信息!$A$2:$F$1000,COLUMN(F338),0)</f>
        <v>未拥有</v>
      </c>
      <c r="H339" s="442" t="str">
        <f>IF(COUNTIF(改造信息!$A$2:$A$196,A339+1000),IF(VLOOKUP(A339+1000,改造信息!$A$2:$F$502,6,0)="已拥有","已改造","尚未改造"),"未开放改造")</f>
        <v>未开放改造</v>
      </c>
      <c r="I339" s="442" t="str">
        <f t="shared" si="5"/>
        <v>E5 不推荐打捞获取</v>
      </c>
      <c r="J339" s="445" t="s">
        <v>92</v>
      </c>
      <c r="K339" s="442" t="str">
        <f>IF($H339="已改造",VLOOKUP($A339+1000,改造信息!$A$2:$AQ$1002,COLUMN(K338)-4,0),VLOOKUP($A339,未改造信息!$A$2:$AQ$1002,COLUMN(K338)-4,0))</f>
        <v>主力舰</v>
      </c>
      <c r="L339" s="442" t="str">
        <f>IF($H339="已改造",VLOOKUP($A339+1000,改造信息!$A$2:$AQ$1002,COLUMN(L338)-4,0),VLOOKUP($A339,未改造信息!$A$2:$AQ$1002,COLUMN(L338)-4,0))</f>
        <v>大型舰</v>
      </c>
      <c r="M339" s="442">
        <f>IF($H339="已改造",VLOOKUP($A339+1000,改造信息!$A$2:$AQ$1002,COLUMN(M338)-4,0),VLOOKUP($A339,未改造信息!$A$2:$AQ$1002,COLUMN(M338)-4,0))</f>
        <v>2</v>
      </c>
      <c r="N339" s="442">
        <f>IF($H339="已改造",VLOOKUP($A339+1000,改造信息!$A$2:$AQ$1002,COLUMN(N338)-4,0),VLOOKUP($A339,未改造信息!$A$2:$AQ$1002,COLUMN(N338)-4,0))</f>
        <v>2</v>
      </c>
      <c r="O339" s="442">
        <f>IF($H339="已改造",VLOOKUP($A339+1000,改造信息!$A$2:$AQ$1002,COLUMN(O338)-4,0),VLOOKUP($A339,未改造信息!$A$2:$AQ$1002,COLUMN(O338)-4,0))</f>
        <v>60</v>
      </c>
      <c r="P339" s="442">
        <f>IF($H339="已改造",VLOOKUP($A339+1000,改造信息!$A$2:$AQ$1002,COLUMN(P338)-4,0),VLOOKUP($A339,未改造信息!$A$2:$AQ$1002,COLUMN(P338)-4,0))</f>
        <v>0</v>
      </c>
      <c r="Q339" s="442">
        <f>IF($H339="已改造",VLOOKUP($A339+1000,改造信息!$A$2:$AQ$1002,COLUMN(Q338)-4,0),VLOOKUP($A339,未改造信息!$A$2:$AQ$1002,COLUMN(Q338)-4,0))</f>
        <v>73</v>
      </c>
      <c r="R339" s="442">
        <f>IF($H339="已改造",VLOOKUP($A339+1000,改造信息!$A$2:$AQ$1002,COLUMN(R338)-4,0),VLOOKUP($A339,未改造信息!$A$2:$AQ$1002,COLUMN(R338)-4,0))</f>
        <v>65</v>
      </c>
      <c r="S339" s="442">
        <f>IF($H339="已改造",VLOOKUP($A339+1000,改造信息!$A$2:$AQ$1002,COLUMN(S338)-4,0),VLOOKUP($A339,未改造信息!$A$2:$AQ$1002,COLUMN(S338)-4,0))</f>
        <v>0</v>
      </c>
      <c r="T339" s="442">
        <f>IF($H339="已改造",VLOOKUP($A339+1000,改造信息!$A$2:$AQ$1002,COLUMN(T338)-4,0),VLOOKUP($A339,未改造信息!$A$2:$AQ$1002,COLUMN(T338)-4,0))</f>
        <v>40</v>
      </c>
      <c r="U339" s="442">
        <f>IF($H339="已改造",VLOOKUP($A339+1000,改造信息!$A$2:$AQ$1002,COLUMN(U338)-4,0),VLOOKUP($A339,未改造信息!$A$2:$AQ$1002,COLUMN(U338)-4,0))</f>
        <v>0</v>
      </c>
      <c r="V339" s="442">
        <f>IF($H339="已改造",VLOOKUP($A339+1000,改造信息!$A$2:$AQ$1002,COLUMN(V338)-4,0),VLOOKUP($A339,未改造信息!$A$2:$AQ$1002,COLUMN(V338)-4,0))</f>
        <v>37</v>
      </c>
      <c r="W339" s="442">
        <f>IF($H339="已改造",VLOOKUP($A339+1000,改造信息!$A$2:$AQ$1002,COLUMN(W338)-4,0),VLOOKUP($A339,未改造信息!$A$2:$AQ$1002,COLUMN(W338)-4,0))</f>
        <v>49</v>
      </c>
      <c r="X339" s="442">
        <f>IF($H339="已改造",VLOOKUP($A339+1000,改造信息!$A$2:$AQ$1002,COLUMN(X338)-4,0),VLOOKUP($A339,未改造信息!$A$2:$AQ$1002,COLUMN(X338)-4,0))</f>
        <v>96</v>
      </c>
      <c r="Y339" s="442">
        <f>IF($H339="已改造",VLOOKUP($A339+1000,改造信息!$A$2:$AQ$1002,COLUMN(Y338)-4,0),VLOOKUP($A339,未改造信息!$A$2:$AQ$1002,COLUMN(Y338)-4,0))</f>
        <v>18</v>
      </c>
      <c r="Z339" s="442">
        <f>IF($H339="已改造",VLOOKUP($A339+1000,改造信息!$A$2:$AQ$1002,COLUMN(Z338)-4,0),VLOOKUP($A339,未改造信息!$A$2:$AQ$1002,COLUMN(Z338)-4,0))</f>
        <v>29</v>
      </c>
      <c r="AA339" s="442" t="str">
        <f>IF($H339="已改造",VLOOKUP($A339+1000,改造信息!$A$2:$AQ$1002,COLUMN(AA338)-4,0),VLOOKUP($A339,未改造信息!$A$2:$AQ$1002,COLUMN(AA338)-4,0))</f>
        <v>长</v>
      </c>
      <c r="AB339" s="442">
        <f>IF($H339="已改造",VLOOKUP($A339+1000,改造信息!$A$2:$AQ$1002,COLUMN(AB338)-4,0),VLOOKUP($A339,未改造信息!$A$2:$AQ$1002,COLUMN(AB338)-4,0))</f>
        <v>0</v>
      </c>
      <c r="AC339" s="442">
        <f>IF($H339="已改造",VLOOKUP($A339+1000,改造信息!$A$2:$AQ$1002,COLUMN(AC338)-4,0),VLOOKUP($A339,未改造信息!$A$2:$AQ$1002,COLUMN(AC338)-4,0))</f>
        <v>0</v>
      </c>
      <c r="AD339" s="442">
        <f>IF($H339="已改造",VLOOKUP($A339+1000,改造信息!$A$2:$AQ$1002,COLUMN(AD338)-4,0),VLOOKUP($A339,未改造信息!$A$2:$AQ$1002,COLUMN(AD338)-4,0))</f>
        <v>4</v>
      </c>
      <c r="AE339" s="446" t="str">
        <f>IF($H339="已改造",VLOOKUP($A339+1000,改造信息!$A$2:$AQ$1002,COLUMN(AE338)-4,0),VLOOKUP($A339,未改造信息!$A$2:$AQ$1002,COLUMN(AE338)-4,0))</f>
        <v>G国双联280毫米主炮(旧)</v>
      </c>
      <c r="AF339" s="445" t="s">
        <v>92</v>
      </c>
      <c r="AG339" s="445" t="s">
        <v>92</v>
      </c>
      <c r="AH339" s="442">
        <f>IF($H339="已改造",VLOOKUP($A339+1000,改造信息!$A$2:$AQ$1002,COLUMN(AH338)-6,0),VLOOKUP($A339,未改造信息!$A$2:$AQ$1002,COLUMN(AH338)-6,0))</f>
        <v>55</v>
      </c>
      <c r="AI339" s="442">
        <f>IF($H339="已改造",VLOOKUP($A339+1000,改造信息!$A$2:$AQ$1002,COLUMN(AI338)-6,0),VLOOKUP($A339,未改造信息!$A$2:$AQ$1002,COLUMN(AI338)-6,0))</f>
        <v>100</v>
      </c>
      <c r="AJ339" s="442">
        <f>IF($H339="已改造",VLOOKUP($A339+1000,改造信息!$A$2:$AQ$1002,COLUMN(AJ338)-6,0),VLOOKUP($A339,未改造信息!$A$2:$AQ$1002,COLUMN(AJ338)-6,0))</f>
        <v>2.88</v>
      </c>
      <c r="AK339" s="442">
        <f>IF($H339="已改造",VLOOKUP($A339+1000,改造信息!$A$2:$AQ$1002,COLUMN(AK338)-6,0),VLOOKUP($A339,未改造信息!$A$2:$AQ$1002,COLUMN(AK338)-6,0))</f>
        <v>5.4</v>
      </c>
      <c r="AL339" s="442">
        <f>IF($H339="已改造",VLOOKUP($A339+1000,改造信息!$A$2:$AQ$1002,COLUMN(AL338)-6,0),VLOOKUP($A339,未改造信息!$A$2:$AQ$1002,COLUMN(AL338)-6,0))</f>
        <v>0.75</v>
      </c>
      <c r="AM339" s="445" t="s">
        <v>92</v>
      </c>
      <c r="AN339" s="445" t="s">
        <v>92</v>
      </c>
      <c r="AO339" s="442">
        <f>IF($H339="已改造",VLOOKUP($A339+1000,改造信息!$A$2:$AQ$1002,COLUMN(AO338)-8,0),VLOOKUP($A339,未改造信息!$A$2:$AQ$1002,COLUMN(AO338)-8,0))</f>
        <v>40</v>
      </c>
      <c r="AP339" s="442">
        <f>IF($H339="已改造",VLOOKUP($A339+1000,改造信息!$A$2:$AQ$1002,COLUMN(AP338)-8,0),VLOOKUP($A339,未改造信息!$A$2:$AQ$1002,COLUMN(AP338)-8,0))</f>
        <v>50</v>
      </c>
      <c r="AQ339" s="442">
        <f>IF($H339="已改造",VLOOKUP($A339+1000,改造信息!$A$2:$AQ$1002,COLUMN(AQ338)-8,0),VLOOKUP($A339,未改造信息!$A$2:$AQ$1002,COLUMN(AQ338)-8,0))</f>
        <v>40</v>
      </c>
      <c r="AR339" s="442">
        <f>IF($H339="已改造",VLOOKUP($A339+1000,改造信息!$A$2:$AQ$1002,COLUMN(AR338)-8,0),VLOOKUP($A339,未改造信息!$A$2:$AQ$1002,COLUMN(AR338)-8,0))</f>
        <v>0</v>
      </c>
      <c r="AS339" s="442">
        <f>IF($H339="已改造",VLOOKUP($A339+1000,改造信息!$A$2:$AQ$1002,COLUMN(AS338)-8,0),VLOOKUP($A339,未改造信息!$A$2:$AQ$1002,COLUMN(AS338)-8,0))</f>
        <v>48</v>
      </c>
      <c r="AT339" s="442">
        <f>IF($H339="已改造",VLOOKUP($A339+1000,改造信息!$A$2:$AQ$1002,COLUMN(AT338)-8,0),VLOOKUP($A339,未改造信息!$A$2:$AQ$1002,COLUMN(AT338)-8,0))</f>
        <v>0</v>
      </c>
      <c r="AU339" s="442">
        <f>IF($H339="已改造",VLOOKUP($A339+1000,改造信息!$A$2:$AQ$1002,COLUMN(AU338)-8,0),VLOOKUP($A339,未改造信息!$A$2:$AQ$1002,COLUMN(AU338)-8,0))</f>
        <v>53</v>
      </c>
      <c r="AV339" s="442">
        <f>IF($H339="已改造",VLOOKUP($A339+1000,改造信息!$A$2:$AQ$1002,COLUMN(AV338)-8,0),VLOOKUP($A339,未改造信息!$A$2:$AQ$1002,COLUMN(AV338)-8,0))</f>
        <v>5</v>
      </c>
      <c r="AW339" s="445" t="s">
        <v>92</v>
      </c>
      <c r="AX339" s="445" t="s">
        <v>92</v>
      </c>
      <c r="AY339" s="442">
        <f>IF($H339="已改造",VLOOKUP($A339+1000,改造信息!$A$2:$AQ$1002,COLUMN(AY338)-10,0),VLOOKUP($A339,未改造信息!$A$2:$AQ$1002,COLUMN(AY338)-10,0))</f>
        <v>0</v>
      </c>
      <c r="AZ339" s="442">
        <f>IF($H339="已改造",VLOOKUP($A339+1000,改造信息!$A$2:$AQ$1002,COLUMN(AZ338)-10,0),VLOOKUP($A339,未改造信息!$A$2:$AQ$1002,COLUMN(AZ338)-10,0))</f>
        <v>0</v>
      </c>
      <c r="BA339" s="445" t="s">
        <v>92</v>
      </c>
      <c r="BB339" s="445" t="s">
        <v>92</v>
      </c>
      <c r="BC339" s="442" t="str">
        <f>IF($H339="尚未改造",VLOOKUP($A339,未改造信息!$A$2:$AQ$1002,COLUMN(BC338)-12,0),"0")</f>
        <v>0</v>
      </c>
      <c r="BD339" s="442">
        <f>VLOOKUP($A339,未改造信息!$A$2:$BA$1002,COLUMN(BD338)-12,0)</f>
        <v>0</v>
      </c>
      <c r="BE339" s="442" t="s">
        <v>95</v>
      </c>
      <c r="BF339" s="445" t="s">
        <v>92</v>
      </c>
      <c r="BG339" s="445" t="s">
        <v>92</v>
      </c>
      <c r="BH339" s="442"/>
      <c r="BI339" s="442"/>
      <c r="BK339" s="442"/>
      <c r="BL339" s="442"/>
      <c r="BN339" s="442"/>
      <c r="BO339" s="442"/>
      <c r="BQ339" s="445" t="s">
        <v>92</v>
      </c>
      <c r="BR339" s="442"/>
      <c r="BS339" s="442"/>
      <c r="BT339" s="442"/>
      <c r="BU339" s="442"/>
      <c r="BV339" s="442"/>
    </row>
    <row r="340" spans="1:74">
      <c r="A340" s="442">
        <v>369</v>
      </c>
      <c r="B340" s="442" t="str">
        <f>IF($H340="已改造",VLOOKUP($A340+1000,改造信息!$A$2:$AQ$1002,COLUMN(B339),0),VLOOKUP($A340,未改造信息!$A$2:$AQ$1002,COLUMN(B339),0))</f>
        <v>E</v>
      </c>
      <c r="C340" s="442" t="str">
        <f>IF($H340="已改造",VLOOKUP($A340+1000,改造信息!$A$2:$AQ$1002,COLUMN(C339),0),VLOOKUP($A340,未改造信息!$A$2:$AQ$1002,COLUMN(C339),0))</f>
        <v>浅水重炮舰</v>
      </c>
      <c r="D340" s="442">
        <f>IF($H340="已改造",VLOOKUP($A340+1000,改造信息!$A$2:$AQ$1002,COLUMN(D339),0),VLOOKUP($A340,未改造信息!$A$2:$AQ$1002,COLUMN(D339),0))</f>
        <v>4</v>
      </c>
      <c r="E340" s="442" t="str">
        <f>IF($H340="已改造",VLOOKUP($A340+1000,改造信息!$A$2:$AQ$1002,COLUMN(E339),0),VLOOKUP($A340,未改造信息!$A$2:$AQ$1002,COLUMN(E339),0))</f>
        <v>克莱夫勋爵</v>
      </c>
      <c r="F340" s="442" t="str">
        <f>VLOOKUP(A340,未改造信息!$A$2:$F$1000,COLUMN(F339),0)</f>
        <v>未拥有</v>
      </c>
      <c r="H340" s="442" t="str">
        <f>IF(COUNTIF(改造信息!$A$2:$A$196,A340+1000),IF(VLOOKUP(A340+1000,改造信息!$A$2:$F$502,6,0)="已拥有","已改造","尚未改造"),"未开放改造")</f>
        <v>未开放改造</v>
      </c>
      <c r="I340" s="442" t="str">
        <f t="shared" si="5"/>
        <v>E5 不推荐打捞获取</v>
      </c>
      <c r="J340" s="445" t="s">
        <v>92</v>
      </c>
      <c r="K340" s="442" t="str">
        <f>IF($H340="已改造",VLOOKUP($A340+1000,改造信息!$A$2:$AQ$1002,COLUMN(K339)-4,0),VLOOKUP($A340,未改造信息!$A$2:$AQ$1002,COLUMN(K339)-4,0))</f>
        <v>护卫舰</v>
      </c>
      <c r="L340" s="442" t="str">
        <f>IF($H340="已改造",VLOOKUP($A340+1000,改造信息!$A$2:$AQ$1002,COLUMN(L339)-4,0),VLOOKUP($A340,未改造信息!$A$2:$AQ$1002,COLUMN(L339)-4,0))</f>
        <v>小型舰</v>
      </c>
      <c r="M340" s="442">
        <f>IF($H340="已改造",VLOOKUP($A340+1000,改造信息!$A$2:$AQ$1002,COLUMN(M339)-4,0),VLOOKUP($A340,未改造信息!$A$2:$AQ$1002,COLUMN(M339)-4,0))</f>
        <v>1</v>
      </c>
      <c r="N340" s="442">
        <f>IF($H340="已改造",VLOOKUP($A340+1000,改造信息!$A$2:$AQ$1002,COLUMN(N339)-4,0),VLOOKUP($A340,未改造信息!$A$2:$AQ$1002,COLUMN(N339)-4,0))</f>
        <v>2</v>
      </c>
      <c r="O340" s="442">
        <f>IF($H340="已改造",VLOOKUP($A340+1000,改造信息!$A$2:$AQ$1002,COLUMN(O339)-4,0),VLOOKUP($A340,未改造信息!$A$2:$AQ$1002,COLUMN(O339)-4,0))</f>
        <v>26</v>
      </c>
      <c r="P340" s="442">
        <f>IF($H340="已改造",VLOOKUP($A340+1000,改造信息!$A$2:$AQ$1002,COLUMN(P339)-4,0),VLOOKUP($A340,未改造信息!$A$2:$AQ$1002,COLUMN(P339)-4,0))</f>
        <v>2</v>
      </c>
      <c r="Q340" s="442">
        <f>IF($H340="已改造",VLOOKUP($A340+1000,改造信息!$A$2:$AQ$1002,COLUMN(Q339)-4,0),VLOOKUP($A340,未改造信息!$A$2:$AQ$1002,COLUMN(Q339)-4,0))</f>
        <v>58</v>
      </c>
      <c r="R340" s="442">
        <f>IF($H340="已改造",VLOOKUP($A340+1000,改造信息!$A$2:$AQ$1002,COLUMN(R339)-4,0),VLOOKUP($A340,未改造信息!$A$2:$AQ$1002,COLUMN(R339)-4,0))</f>
        <v>55</v>
      </c>
      <c r="S340" s="442">
        <f>IF($H340="已改造",VLOOKUP($A340+1000,改造信息!$A$2:$AQ$1002,COLUMN(S339)-4,0),VLOOKUP($A340,未改造信息!$A$2:$AQ$1002,COLUMN(S339)-4,0))</f>
        <v>0</v>
      </c>
      <c r="T340" s="442">
        <f>IF($H340="已改造",VLOOKUP($A340+1000,改造信息!$A$2:$AQ$1002,COLUMN(T339)-4,0),VLOOKUP($A340,未改造信息!$A$2:$AQ$1002,COLUMN(T339)-4,0))</f>
        <v>42</v>
      </c>
      <c r="U340" s="442">
        <f>IF($H340="已改造",VLOOKUP($A340+1000,改造信息!$A$2:$AQ$1002,COLUMN(U339)-4,0),VLOOKUP($A340,未改造信息!$A$2:$AQ$1002,COLUMN(U339)-4,0))</f>
        <v>0</v>
      </c>
      <c r="V340" s="442">
        <f>IF($H340="已改造",VLOOKUP($A340+1000,改造信息!$A$2:$AQ$1002,COLUMN(V339)-4,0),VLOOKUP($A340,未改造信息!$A$2:$AQ$1002,COLUMN(V339)-4,0))</f>
        <v>20</v>
      </c>
      <c r="W340" s="442">
        <f>IF($H340="已改造",VLOOKUP($A340+1000,改造信息!$A$2:$AQ$1002,COLUMN(W339)-4,0),VLOOKUP($A340,未改造信息!$A$2:$AQ$1002,COLUMN(W339)-4,0))</f>
        <v>41</v>
      </c>
      <c r="X340" s="442">
        <f>IF($H340="已改造",VLOOKUP($A340+1000,改造信息!$A$2:$AQ$1002,COLUMN(X339)-4,0),VLOOKUP($A340,未改造信息!$A$2:$AQ$1002,COLUMN(X339)-4,0))</f>
        <v>88</v>
      </c>
      <c r="Y340" s="442">
        <f>IF($H340="已改造",VLOOKUP($A340+1000,改造信息!$A$2:$AQ$1002,COLUMN(Y339)-4,0),VLOOKUP($A340,未改造信息!$A$2:$AQ$1002,COLUMN(Y339)-4,0))</f>
        <v>15</v>
      </c>
      <c r="Z340" s="442">
        <f>IF($H340="已改造",VLOOKUP($A340+1000,改造信息!$A$2:$AQ$1002,COLUMN(Z339)-4,0),VLOOKUP($A340,未改造信息!$A$2:$AQ$1002,COLUMN(Z339)-4,0))</f>
        <v>7</v>
      </c>
      <c r="AA340" s="442" t="str">
        <f>IF($H340="已改造",VLOOKUP($A340+1000,改造信息!$A$2:$AQ$1002,COLUMN(AA339)-4,0),VLOOKUP($A340,未改造信息!$A$2:$AQ$1002,COLUMN(AA339)-4,0))</f>
        <v>长</v>
      </c>
      <c r="AB340" s="442">
        <f>IF($H340="已改造",VLOOKUP($A340+1000,改造信息!$A$2:$AQ$1002,COLUMN(AB339)-4,0),VLOOKUP($A340,未改造信息!$A$2:$AQ$1002,COLUMN(AB339)-4,0))</f>
        <v>0</v>
      </c>
      <c r="AC340" s="442">
        <f>IF($H340="已改造",VLOOKUP($A340+1000,改造信息!$A$2:$AQ$1002,COLUMN(AC339)-4,0),VLOOKUP($A340,未改造信息!$A$2:$AQ$1002,COLUMN(AC339)-4,0))</f>
        <v>0</v>
      </c>
      <c r="AD340" s="442">
        <f>IF($H340="已改造",VLOOKUP($A340+1000,改造信息!$A$2:$AQ$1002,COLUMN(AD339)-4,0),VLOOKUP($A340,未改造信息!$A$2:$AQ$1002,COLUMN(AD339)-4,0))</f>
        <v>2</v>
      </c>
      <c r="AE340" s="446" t="str">
        <f>IF($H340="已改造",VLOOKUP($A340+1000,改造信息!$A$2:$AQ$1002,COLUMN(AE339)-4,0),VLOOKUP($A340,未改造信息!$A$2:$AQ$1002,COLUMN(AE339)-4,0))</f>
        <v>E国单装18英寸舰炮</v>
      </c>
      <c r="AF340" s="445" t="s">
        <v>92</v>
      </c>
      <c r="AG340" s="445" t="s">
        <v>92</v>
      </c>
      <c r="AH340" s="442">
        <f>IF($H340="已改造",VLOOKUP($A340+1000,改造信息!$A$2:$AQ$1002,COLUMN(AH339)-6,0),VLOOKUP($A340,未改造信息!$A$2:$AQ$1002,COLUMN(AH339)-6,0))</f>
        <v>15</v>
      </c>
      <c r="AI340" s="442">
        <f>IF($H340="已改造",VLOOKUP($A340+1000,改造信息!$A$2:$AQ$1002,COLUMN(AI339)-6,0),VLOOKUP($A340,未改造信息!$A$2:$AQ$1002,COLUMN(AI339)-6,0))</f>
        <v>35</v>
      </c>
      <c r="AJ340" s="442">
        <f>IF($H340="已改造",VLOOKUP($A340+1000,改造信息!$A$2:$AQ$1002,COLUMN(AJ339)-6,0),VLOOKUP($A340,未改造信息!$A$2:$AQ$1002,COLUMN(AJ339)-6,0))</f>
        <v>0.65</v>
      </c>
      <c r="AK340" s="442">
        <f>IF($H340="已改造",VLOOKUP($A340+1000,改造信息!$A$2:$AQ$1002,COLUMN(AK339)-6,0),VLOOKUP($A340,未改造信息!$A$2:$AQ$1002,COLUMN(AK339)-6,0))</f>
        <v>1.25</v>
      </c>
      <c r="AL340" s="442">
        <f>IF($H340="已改造",VLOOKUP($A340+1000,改造信息!$A$2:$AQ$1002,COLUMN(AL339)-6,0),VLOOKUP($A340,未改造信息!$A$2:$AQ$1002,COLUMN(AL339)-6,0))</f>
        <v>0.5</v>
      </c>
      <c r="AM340" s="445" t="s">
        <v>92</v>
      </c>
      <c r="AN340" s="445" t="s">
        <v>92</v>
      </c>
      <c r="AO340" s="442">
        <f>IF($H340="已改造",VLOOKUP($A340+1000,改造信息!$A$2:$AQ$1002,COLUMN(AO339)-8,0),VLOOKUP($A340,未改造信息!$A$2:$AQ$1002,COLUMN(AO339)-8,0))</f>
        <v>20</v>
      </c>
      <c r="AP340" s="442">
        <f>IF($H340="已改造",VLOOKUP($A340+1000,改造信息!$A$2:$AQ$1002,COLUMN(AP339)-8,0),VLOOKUP($A340,未改造信息!$A$2:$AQ$1002,COLUMN(AP339)-8,0))</f>
        <v>20</v>
      </c>
      <c r="AQ340" s="442">
        <f>IF($H340="已改造",VLOOKUP($A340+1000,改造信息!$A$2:$AQ$1002,COLUMN(AQ339)-8,0),VLOOKUP($A340,未改造信息!$A$2:$AQ$1002,COLUMN(AQ339)-8,0))</f>
        <v>30</v>
      </c>
      <c r="AR340" s="442">
        <f>IF($H340="已改造",VLOOKUP($A340+1000,改造信息!$A$2:$AQ$1002,COLUMN(AR339)-8,0),VLOOKUP($A340,未改造信息!$A$2:$AQ$1002,COLUMN(AR339)-8,0))</f>
        <v>0</v>
      </c>
      <c r="AS340" s="442">
        <f>IF($H340="已改造",VLOOKUP($A340+1000,改造信息!$A$2:$AQ$1002,COLUMN(AS339)-8,0),VLOOKUP($A340,未改造信息!$A$2:$AQ$1002,COLUMN(AS339)-8,0))</f>
        <v>32</v>
      </c>
      <c r="AT340" s="442">
        <f>IF($H340="已改造",VLOOKUP($A340+1000,改造信息!$A$2:$AQ$1002,COLUMN(AT339)-8,0),VLOOKUP($A340,未改造信息!$A$2:$AQ$1002,COLUMN(AT339)-8,0))</f>
        <v>0</v>
      </c>
      <c r="AU340" s="442">
        <f>IF($H340="已改造",VLOOKUP($A340+1000,改造信息!$A$2:$AQ$1002,COLUMN(AU339)-8,0),VLOOKUP($A340,未改造信息!$A$2:$AQ$1002,COLUMN(AU339)-8,0))</f>
        <v>35</v>
      </c>
      <c r="AV340" s="442">
        <f>IF($H340="已改造",VLOOKUP($A340+1000,改造信息!$A$2:$AQ$1002,COLUMN(AV339)-8,0),VLOOKUP($A340,未改造信息!$A$2:$AQ$1002,COLUMN(AV339)-8,0))</f>
        <v>0</v>
      </c>
      <c r="AW340" s="445" t="s">
        <v>92</v>
      </c>
      <c r="AX340" s="445" t="s">
        <v>92</v>
      </c>
      <c r="AY340" s="442">
        <f>IF($H340="已改造",VLOOKUP($A340+1000,改造信息!$A$2:$AQ$1002,COLUMN(AY339)-10,0),VLOOKUP($A340,未改造信息!$A$2:$AQ$1002,COLUMN(AY339)-10,0))</f>
        <v>0</v>
      </c>
      <c r="AZ340" s="442">
        <f>IF($H340="已改造",VLOOKUP($A340+1000,改造信息!$A$2:$AQ$1002,COLUMN(AZ339)-10,0),VLOOKUP($A340,未改造信息!$A$2:$AQ$1002,COLUMN(AZ339)-10,0))</f>
        <v>0</v>
      </c>
      <c r="BA340" s="445" t="s">
        <v>92</v>
      </c>
      <c r="BB340" s="445" t="s">
        <v>92</v>
      </c>
      <c r="BC340" s="442" t="str">
        <f>IF($H340="尚未改造",VLOOKUP($A340,未改造信息!$A$2:$AQ$1002,COLUMN(BC339)-12,0),"0")</f>
        <v>0</v>
      </c>
      <c r="BD340" s="442">
        <f>VLOOKUP($A340,未改造信息!$A$2:$BA$1002,COLUMN(BD339)-12,0)</f>
        <v>0</v>
      </c>
      <c r="BE340" s="442" t="s">
        <v>95</v>
      </c>
      <c r="BF340" s="445" t="s">
        <v>92</v>
      </c>
      <c r="BG340" s="445" t="s">
        <v>92</v>
      </c>
      <c r="BH340" s="442"/>
      <c r="BI340" s="442"/>
      <c r="BK340" s="442"/>
      <c r="BL340" s="442"/>
      <c r="BN340" s="442"/>
      <c r="BO340" s="442"/>
      <c r="BQ340" s="445" t="s">
        <v>92</v>
      </c>
      <c r="BR340" s="442"/>
      <c r="BS340" s="442"/>
      <c r="BT340" s="442"/>
      <c r="BU340" s="442"/>
      <c r="BV340" s="442"/>
    </row>
    <row r="341" spans="1:74">
      <c r="A341" s="442">
        <v>370</v>
      </c>
      <c r="B341" s="442" t="str">
        <f>IF($H341="已改造",VLOOKUP($A341+1000,改造信息!$A$2:$AQ$1002,COLUMN(B340),0),VLOOKUP($A341,未改造信息!$A$2:$AQ$1002,COLUMN(B340),0))</f>
        <v>E</v>
      </c>
      <c r="C341" s="442" t="str">
        <f>IF($H341="已改造",VLOOKUP($A341+1000,改造信息!$A$2:$AQ$1002,COLUMN(C340),0),VLOOKUP($A341,未改造信息!$A$2:$AQ$1002,COLUMN(C340),0))</f>
        <v>装甲航母</v>
      </c>
      <c r="D341" s="442">
        <f>IF($H341="已改造",VLOOKUP($A341+1000,改造信息!$A$2:$AQ$1002,COLUMN(D340),0),VLOOKUP($A341,未改造信息!$A$2:$AQ$1002,COLUMN(D340),0))</f>
        <v>5</v>
      </c>
      <c r="E341" s="442" t="str">
        <f>IF($H341="已改造",VLOOKUP($A341+1000,改造信息!$A$2:$AQ$1002,COLUMN(E340),0),VLOOKUP($A341,未改造信息!$A$2:$AQ$1002,COLUMN(E340),0))</f>
        <v>光辉</v>
      </c>
      <c r="F341" s="442" t="str">
        <f>VLOOKUP(A341,未改造信息!$A$2:$F$1000,COLUMN(F340),0)</f>
        <v>未拥有</v>
      </c>
      <c r="H341" s="442" t="str">
        <f>IF(COUNTIF(改造信息!$A$2:$A$196,A341+1000),IF(VLOOKUP(A341+1000,改造信息!$A$2:$F$502,6,0)="已拥有","已改造","尚未改造"),"未开放改造")</f>
        <v>未开放改造</v>
      </c>
      <c r="I341" s="442" t="str">
        <f t="shared" si="5"/>
        <v>E5 可建造</v>
      </c>
      <c r="J341" s="445" t="s">
        <v>92</v>
      </c>
      <c r="K341" s="442" t="str">
        <f>IF($H341="已改造",VLOOKUP($A341+1000,改造信息!$A$2:$AQ$1002,COLUMN(K340)-4,0),VLOOKUP($A341,未改造信息!$A$2:$AQ$1002,COLUMN(K340)-4,0))</f>
        <v>主力舰</v>
      </c>
      <c r="L341" s="442" t="str">
        <f>IF($H341="已改造",VLOOKUP($A341+1000,改造信息!$A$2:$AQ$1002,COLUMN(L340)-4,0),VLOOKUP($A341,未改造信息!$A$2:$AQ$1002,COLUMN(L340)-4,0))</f>
        <v>大型舰</v>
      </c>
      <c r="M341" s="442">
        <f>IF($H341="已改造",VLOOKUP($A341+1000,改造信息!$A$2:$AQ$1002,COLUMN(M340)-4,0),VLOOKUP($A341,未改造信息!$A$2:$AQ$1002,COLUMN(M340)-4,0))</f>
        <v>3</v>
      </c>
      <c r="N341" s="442">
        <f>IF($H341="已改造",VLOOKUP($A341+1000,改造信息!$A$2:$AQ$1002,COLUMN(N340)-4,0),VLOOKUP($A341,未改造信息!$A$2:$AQ$1002,COLUMN(N340)-4,0))</f>
        <v>3</v>
      </c>
      <c r="O341" s="442">
        <f>IF($H341="已改造",VLOOKUP($A341+1000,改造信息!$A$2:$AQ$1002,COLUMN(O340)-4,0),VLOOKUP($A341,未改造信息!$A$2:$AQ$1002,COLUMN(O340)-4,0))</f>
        <v>66</v>
      </c>
      <c r="P341" s="442">
        <f>IF($H341="已改造",VLOOKUP($A341+1000,改造信息!$A$2:$AQ$1002,COLUMN(P340)-4,0),VLOOKUP($A341,未改造信息!$A$2:$AQ$1002,COLUMN(P340)-4,0))</f>
        <v>2</v>
      </c>
      <c r="Q341" s="442">
        <f>IF($H341="已改造",VLOOKUP($A341+1000,改造信息!$A$2:$AQ$1002,COLUMN(Q340)-4,0),VLOOKUP($A341,未改造信息!$A$2:$AQ$1002,COLUMN(Q340)-4,0))</f>
        <v>40</v>
      </c>
      <c r="R341" s="442">
        <f>IF($H341="已改造",VLOOKUP($A341+1000,改造信息!$A$2:$AQ$1002,COLUMN(R340)-4,0),VLOOKUP($A341,未改造信息!$A$2:$AQ$1002,COLUMN(R340)-4,0))</f>
        <v>93</v>
      </c>
      <c r="S341" s="442">
        <f>IF($H341="已改造",VLOOKUP($A341+1000,改造信息!$A$2:$AQ$1002,COLUMN(S340)-4,0),VLOOKUP($A341,未改造信息!$A$2:$AQ$1002,COLUMN(S340)-4,0))</f>
        <v>0</v>
      </c>
      <c r="T341" s="442">
        <f>IF($H341="已改造",VLOOKUP($A341+1000,改造信息!$A$2:$AQ$1002,COLUMN(T340)-4,0),VLOOKUP($A341,未改造信息!$A$2:$AQ$1002,COLUMN(T340)-4,0))</f>
        <v>83</v>
      </c>
      <c r="U341" s="442">
        <f>IF($H341="已改造",VLOOKUP($A341+1000,改造信息!$A$2:$AQ$1002,COLUMN(U340)-4,0),VLOOKUP($A341,未改造信息!$A$2:$AQ$1002,COLUMN(U340)-4,0))</f>
        <v>0</v>
      </c>
      <c r="V341" s="442">
        <f>IF($H341="已改造",VLOOKUP($A341+1000,改造信息!$A$2:$AQ$1002,COLUMN(V340)-4,0),VLOOKUP($A341,未改造信息!$A$2:$AQ$1002,COLUMN(V340)-4,0))</f>
        <v>72</v>
      </c>
      <c r="W341" s="442">
        <f>IF($H341="已改造",VLOOKUP($A341+1000,改造信息!$A$2:$AQ$1002,COLUMN(W340)-4,0),VLOOKUP($A341,未改造信息!$A$2:$AQ$1002,COLUMN(W340)-4,0))</f>
        <v>55</v>
      </c>
      <c r="X341" s="442">
        <f>IF($H341="已改造",VLOOKUP($A341+1000,改造信息!$A$2:$AQ$1002,COLUMN(X340)-4,0),VLOOKUP($A341,未改造信息!$A$2:$AQ$1002,COLUMN(X340)-4,0))</f>
        <v>87</v>
      </c>
      <c r="Y341" s="442">
        <f>IF($H341="已改造",VLOOKUP($A341+1000,改造信息!$A$2:$AQ$1002,COLUMN(Y340)-4,0),VLOOKUP($A341,未改造信息!$A$2:$AQ$1002,COLUMN(Y340)-4,0))</f>
        <v>19</v>
      </c>
      <c r="Z341" s="442">
        <f>IF($H341="已改造",VLOOKUP($A341+1000,改造信息!$A$2:$AQ$1002,COLUMN(Z340)-4,0),VLOOKUP($A341,未改造信息!$A$2:$AQ$1002,COLUMN(Z340)-4,0))</f>
        <v>30.5</v>
      </c>
      <c r="AA341" s="442" t="str">
        <f>IF($H341="已改造",VLOOKUP($A341+1000,改造信息!$A$2:$AQ$1002,COLUMN(AA340)-4,0),VLOOKUP($A341,未改造信息!$A$2:$AQ$1002,COLUMN(AA340)-4,0))</f>
        <v>短</v>
      </c>
      <c r="AB341" s="442" t="str">
        <f>IF($H341="已改造",VLOOKUP($A341+1000,改造信息!$A$2:$AQ$1002,COLUMN(AB340)-4,0),VLOOKUP($A341,未改造信息!$A$2:$AQ$1002,COLUMN(AB340)-4,0))</f>
        <v>[10,27,12,8]</v>
      </c>
      <c r="AC341" s="442">
        <f>IF($H341="已改造",VLOOKUP($A341+1000,改造信息!$A$2:$AQ$1002,COLUMN(AC340)-4,0),VLOOKUP($A341,未改造信息!$A$2:$AQ$1002,COLUMN(AC340)-4,0))</f>
        <v>57</v>
      </c>
      <c r="AD341" s="442">
        <f>IF($H341="已改造",VLOOKUP($A341+1000,改造信息!$A$2:$AQ$1002,COLUMN(AD340)-4,0),VLOOKUP($A341,未改造信息!$A$2:$AQ$1002,COLUMN(AD340)-4,0))</f>
        <v>4</v>
      </c>
      <c r="AE341" s="446" t="str">
        <f>IF($H341="已改造",VLOOKUP($A341+1000,改造信息!$A$2:$AQ$1002,COLUMN(AE340)-4,0),VLOOKUP($A341,未改造信息!$A$2:$AQ$1002,COLUMN(AE340)-4,0))</f>
        <v>剑鱼|海燕</v>
      </c>
      <c r="AF341" s="445" t="s">
        <v>92</v>
      </c>
      <c r="AG341" s="445" t="s">
        <v>92</v>
      </c>
      <c r="AH341" s="442">
        <f>IF($H341="已改造",VLOOKUP($A341+1000,改造信息!$A$2:$AQ$1002,COLUMN(AH340)-6,0),VLOOKUP($A341,未改造信息!$A$2:$AQ$1002,COLUMN(AH340)-6,0))</f>
        <v>70</v>
      </c>
      <c r="AI341" s="442">
        <f>IF($H341="已改造",VLOOKUP($A341+1000,改造信息!$A$2:$AQ$1002,COLUMN(AI340)-6,0),VLOOKUP($A341,未改造信息!$A$2:$AQ$1002,COLUMN(AI340)-6,0))</f>
        <v>65</v>
      </c>
      <c r="AJ341" s="442">
        <f>IF($H341="已改造",VLOOKUP($A341+1000,改造信息!$A$2:$AQ$1002,COLUMN(AJ340)-6,0),VLOOKUP($A341,未改造信息!$A$2:$AQ$1002,COLUMN(AJ340)-6,0))</f>
        <v>2.88</v>
      </c>
      <c r="AK341" s="442">
        <f>IF($H341="已改造",VLOOKUP($A341+1000,改造信息!$A$2:$AQ$1002,COLUMN(AK340)-6,0),VLOOKUP($A341,未改造信息!$A$2:$AQ$1002,COLUMN(AK340)-6,0))</f>
        <v>5.5</v>
      </c>
      <c r="AL341" s="442">
        <f>IF($H341="已改造",VLOOKUP($A341+1000,改造信息!$A$2:$AQ$1002,COLUMN(AL340)-6,0),VLOOKUP($A341,未改造信息!$A$2:$AQ$1002,COLUMN(AL340)-6,0))</f>
        <v>0.975</v>
      </c>
      <c r="AM341" s="445" t="s">
        <v>92</v>
      </c>
      <c r="AN341" s="445" t="s">
        <v>92</v>
      </c>
      <c r="AO341" s="442">
        <f>IF($H341="已改造",VLOOKUP($A341+1000,改造信息!$A$2:$AQ$1002,COLUMN(AO340)-8,0),VLOOKUP($A341,未改造信息!$A$2:$AQ$1002,COLUMN(AO340)-8,0))</f>
        <v>20</v>
      </c>
      <c r="AP341" s="442">
        <f>IF($H341="已改造",VLOOKUP($A341+1000,改造信息!$A$2:$AQ$1002,COLUMN(AP340)-8,0),VLOOKUP($A341,未改造信息!$A$2:$AQ$1002,COLUMN(AP340)-8,0))</f>
        <v>20</v>
      </c>
      <c r="AQ341" s="442">
        <f>IF($H341="已改造",VLOOKUP($A341+1000,改造信息!$A$2:$AQ$1002,COLUMN(AQ340)-8,0),VLOOKUP($A341,未改造信息!$A$2:$AQ$1002,COLUMN(AQ340)-8,0))</f>
        <v>40</v>
      </c>
      <c r="AR341" s="442">
        <f>IF($H341="已改造",VLOOKUP($A341+1000,改造信息!$A$2:$AQ$1002,COLUMN(AR340)-8,0),VLOOKUP($A341,未改造信息!$A$2:$AQ$1002,COLUMN(AR340)-8,0))</f>
        <v>10</v>
      </c>
      <c r="AS341" s="442">
        <f>IF($H341="已改造",VLOOKUP($A341+1000,改造信息!$A$2:$AQ$1002,COLUMN(AS340)-8,0),VLOOKUP($A341,未改造信息!$A$2:$AQ$1002,COLUMN(AS340)-8,0))</f>
        <v>3</v>
      </c>
      <c r="AT341" s="442">
        <f>IF($H341="已改造",VLOOKUP($A341+1000,改造信息!$A$2:$AQ$1002,COLUMN(AT340)-8,0),VLOOKUP($A341,未改造信息!$A$2:$AQ$1002,COLUMN(AT340)-8,0))</f>
        <v>0</v>
      </c>
      <c r="AU341" s="442">
        <f>IF($H341="已改造",VLOOKUP($A341+1000,改造信息!$A$2:$AQ$1002,COLUMN(AU340)-8,0),VLOOKUP($A341,未改造信息!$A$2:$AQ$1002,COLUMN(AU340)-8,0))</f>
        <v>32</v>
      </c>
      <c r="AV341" s="442">
        <f>IF($H341="已改造",VLOOKUP($A341+1000,改造信息!$A$2:$AQ$1002,COLUMN(AV340)-8,0),VLOOKUP($A341,未改造信息!$A$2:$AQ$1002,COLUMN(AV340)-8,0))</f>
        <v>70</v>
      </c>
      <c r="AW341" s="445" t="s">
        <v>92</v>
      </c>
      <c r="AX341" s="445" t="s">
        <v>92</v>
      </c>
      <c r="AY341" s="442" t="str">
        <f>IF($H341="已改造",VLOOKUP($A341+1000,改造信息!$A$2:$AQ$1002,COLUMN(AY340)-10,0),VLOOKUP($A341,未改造信息!$A$2:$AQ$1002,COLUMN(AY340)-10,0))</f>
        <v>先驱首战</v>
      </c>
      <c r="AZ341" s="442">
        <f>IF($H341="已改造",VLOOKUP($A341+1000,改造信息!$A$2:$AQ$1002,COLUMN(AZ340)-10,0),VLOOKUP($A341,未改造信息!$A$2:$AQ$1002,COLUMN(AZ340)-10,0))</f>
        <v>0</v>
      </c>
      <c r="BA341" s="445" t="s">
        <v>92</v>
      </c>
      <c r="BB341" s="445" t="s">
        <v>92</v>
      </c>
      <c r="BC341" s="442" t="str">
        <f>IF($H341="尚未改造",VLOOKUP($A341,未改造信息!$A$2:$AQ$1002,COLUMN(BC340)-12,0),"0")</f>
        <v>0</v>
      </c>
      <c r="BD341" s="450">
        <f>VLOOKUP($A341,未改造信息!$A$2:$BA$1002,COLUMN(BD340)-12,0)</f>
        <v>0.173611111111111</v>
      </c>
      <c r="BE341" s="442" t="s">
        <v>96</v>
      </c>
      <c r="BF341" s="445" t="s">
        <v>92</v>
      </c>
      <c r="BG341" s="445" t="s">
        <v>92</v>
      </c>
      <c r="BH341" s="442"/>
      <c r="BI341" s="450"/>
      <c r="BK341" s="442"/>
      <c r="BL341" s="450"/>
      <c r="BN341" s="442"/>
      <c r="BO341" s="450"/>
      <c r="BQ341" s="445" t="s">
        <v>92</v>
      </c>
      <c r="BR341" s="442"/>
      <c r="BS341" s="442"/>
      <c r="BT341" s="442"/>
      <c r="BU341" s="442"/>
      <c r="BV341" s="442"/>
    </row>
    <row r="342" spans="1:74">
      <c r="A342" s="442">
        <v>371</v>
      </c>
      <c r="B342" s="442" t="str">
        <f>IF($H342="已改造",VLOOKUP($A342+1000,改造信息!$A$2:$AQ$1002,COLUMN(B341),0),VLOOKUP($A342,未改造信息!$A$2:$AQ$1002,COLUMN(B341),0))</f>
        <v>E</v>
      </c>
      <c r="C342" s="442" t="str">
        <f>IF($H342="已改造",VLOOKUP($A342+1000,改造信息!$A$2:$AQ$1002,COLUMN(C341),0),VLOOKUP($A342,未改造信息!$A$2:$AQ$1002,COLUMN(C341),0))</f>
        <v>轻巡洋舰</v>
      </c>
      <c r="D342" s="442">
        <f>IF($H342="已改造",VLOOKUP($A342+1000,改造信息!$A$2:$AQ$1002,COLUMN(D341),0),VLOOKUP($A342,未改造信息!$A$2:$AQ$1002,COLUMN(D341),0))</f>
        <v>6</v>
      </c>
      <c r="E342" s="442" t="str">
        <f>IF($H342="已改造",VLOOKUP($A342+1000,改造信息!$A$2:$AQ$1002,COLUMN(E341),0),VLOOKUP($A342,未改造信息!$A$2:$AQ$1002,COLUMN(E341),0))</f>
        <v>海王星</v>
      </c>
      <c r="F342" s="442" t="str">
        <f>VLOOKUP(A342,未改造信息!$A$2:$F$1000,COLUMN(F341),0)</f>
        <v>未拥有</v>
      </c>
      <c r="H342" s="442" t="str">
        <f>IF(COUNTIF(改造信息!$A$2:$A$196,A342+1000),IF(VLOOKUP(A342+1000,改造信息!$A$2:$F$502,6,0)="已拥有","已改造","尚未改造"),"未开放改造")</f>
        <v>未开放改造</v>
      </c>
      <c r="I342" s="442" t="str">
        <f t="shared" si="5"/>
        <v>E5 可建造</v>
      </c>
      <c r="J342" s="445" t="s">
        <v>92</v>
      </c>
      <c r="K342" s="442" t="str">
        <f>IF($H342="已改造",VLOOKUP($A342+1000,改造信息!$A$2:$AQ$1002,COLUMN(K341)-4,0),VLOOKUP($A342,未改造信息!$A$2:$AQ$1002,COLUMN(K341)-4,0))</f>
        <v>护卫舰</v>
      </c>
      <c r="L342" s="442" t="str">
        <f>IF($H342="已改造",VLOOKUP($A342+1000,改造信息!$A$2:$AQ$1002,COLUMN(L341)-4,0),VLOOKUP($A342,未改造信息!$A$2:$AQ$1002,COLUMN(L341)-4,0))</f>
        <v>中型舰</v>
      </c>
      <c r="M342" s="442">
        <f>IF($H342="已改造",VLOOKUP($A342+1000,改造信息!$A$2:$AQ$1002,COLUMN(M341)-4,0),VLOOKUP($A342,未改造信息!$A$2:$AQ$1002,COLUMN(M341)-4,0))</f>
        <v>1</v>
      </c>
      <c r="N342" s="442">
        <f>IF($H342="已改造",VLOOKUP($A342+1000,改造信息!$A$2:$AQ$1002,COLUMN(N341)-4,0),VLOOKUP($A342,未改造信息!$A$2:$AQ$1002,COLUMN(N341)-4,0))</f>
        <v>2</v>
      </c>
      <c r="O342" s="442">
        <f>IF($H342="已改造",VLOOKUP($A342+1000,改造信息!$A$2:$AQ$1002,COLUMN(O341)-4,0),VLOOKUP($A342,未改造信息!$A$2:$AQ$1002,COLUMN(O341)-4,0))</f>
        <v>40</v>
      </c>
      <c r="P342" s="442">
        <f>IF($H342="已改造",VLOOKUP($A342+1000,改造信息!$A$2:$AQ$1002,COLUMN(P341)-4,0),VLOOKUP($A342,未改造信息!$A$2:$AQ$1002,COLUMN(P341)-4,0))</f>
        <v>0</v>
      </c>
      <c r="Q342" s="442">
        <f>IF($H342="已改造",VLOOKUP($A342+1000,改造信息!$A$2:$AQ$1002,COLUMN(Q341)-4,0),VLOOKUP($A342,未改造信息!$A$2:$AQ$1002,COLUMN(Q341)-4,0))</f>
        <v>70</v>
      </c>
      <c r="R342" s="442">
        <f>IF($H342="已改造",VLOOKUP($A342+1000,改造信息!$A$2:$AQ$1002,COLUMN(R341)-4,0),VLOOKUP($A342,未改造信息!$A$2:$AQ$1002,COLUMN(R341)-4,0))</f>
        <v>50</v>
      </c>
      <c r="S342" s="442">
        <f>IF($H342="已改造",VLOOKUP($A342+1000,改造信息!$A$2:$AQ$1002,COLUMN(S341)-4,0),VLOOKUP($A342,未改造信息!$A$2:$AQ$1002,COLUMN(S341)-4,0))</f>
        <v>60</v>
      </c>
      <c r="T342" s="442">
        <f>IF($H342="已改造",VLOOKUP($A342+1000,改造信息!$A$2:$AQ$1002,COLUMN(T341)-4,0),VLOOKUP($A342,未改造信息!$A$2:$AQ$1002,COLUMN(T341)-4,0))</f>
        <v>110</v>
      </c>
      <c r="U342" s="442">
        <f>IF($H342="已改造",VLOOKUP($A342+1000,改造信息!$A$2:$AQ$1002,COLUMN(U341)-4,0),VLOOKUP($A342,未改造信息!$A$2:$AQ$1002,COLUMN(U341)-4,0))</f>
        <v>58</v>
      </c>
      <c r="V342" s="442">
        <f>IF($H342="已改造",VLOOKUP($A342+1000,改造信息!$A$2:$AQ$1002,COLUMN(V341)-4,0),VLOOKUP($A342,未改造信息!$A$2:$AQ$1002,COLUMN(V341)-4,0))</f>
        <v>26</v>
      </c>
      <c r="W342" s="442">
        <f>IF($H342="已改造",VLOOKUP($A342+1000,改造信息!$A$2:$AQ$1002,COLUMN(W341)-4,0),VLOOKUP($A342,未改造信息!$A$2:$AQ$1002,COLUMN(W341)-4,0))</f>
        <v>68</v>
      </c>
      <c r="X342" s="442">
        <f>IF($H342="已改造",VLOOKUP($A342+1000,改造信息!$A$2:$AQ$1002,COLUMN(X341)-4,0),VLOOKUP($A342,未改造信息!$A$2:$AQ$1002,COLUMN(X341)-4,0))</f>
        <v>94</v>
      </c>
      <c r="Y342" s="442">
        <f>IF($H342="已改造",VLOOKUP($A342+1000,改造信息!$A$2:$AQ$1002,COLUMN(Y341)-4,0),VLOOKUP($A342,未改造信息!$A$2:$AQ$1002,COLUMN(Y341)-4,0))</f>
        <v>6</v>
      </c>
      <c r="Z342" s="442">
        <f>IF($H342="已改造",VLOOKUP($A342+1000,改造信息!$A$2:$AQ$1002,COLUMN(Z341)-4,0),VLOOKUP($A342,未改造信息!$A$2:$AQ$1002,COLUMN(Z341)-4,0))</f>
        <v>33</v>
      </c>
      <c r="AA342" s="442" t="str">
        <f>IF($H342="已改造",VLOOKUP($A342+1000,改造信息!$A$2:$AQ$1002,COLUMN(AA341)-4,0),VLOOKUP($A342,未改造信息!$A$2:$AQ$1002,COLUMN(AA341)-4,0))</f>
        <v>中</v>
      </c>
      <c r="AB342" s="442">
        <f>IF($H342="已改造",VLOOKUP($A342+1000,改造信息!$A$2:$AQ$1002,COLUMN(AB341)-4,0),VLOOKUP($A342,未改造信息!$A$2:$AQ$1002,COLUMN(AB341)-4,0))</f>
        <v>0</v>
      </c>
      <c r="AC342" s="442">
        <f>IF($H342="已改造",VLOOKUP($A342+1000,改造信息!$A$2:$AQ$1002,COLUMN(AC341)-4,0),VLOOKUP($A342,未改造信息!$A$2:$AQ$1002,COLUMN(AC341)-4,0))</f>
        <v>0</v>
      </c>
      <c r="AD342" s="442">
        <f>IF($H342="已改造",VLOOKUP($A342+1000,改造信息!$A$2:$AQ$1002,COLUMN(AD341)-4,0),VLOOKUP($A342,未改造信息!$A$2:$AQ$1002,COLUMN(AD341)-4,0))</f>
        <v>3</v>
      </c>
      <c r="AE342" s="446" t="str">
        <f>IF($H342="已改造",VLOOKUP($A342+1000,改造信息!$A$2:$AQ$1002,COLUMN(AE341)-4,0),VLOOKUP($A342,未改造信息!$A$2:$AQ$1002,COLUMN(AE341)-4,0))</f>
        <v>MK.N6双联4.5英寸炮|E国三联6英寸高平两用炮</v>
      </c>
      <c r="AF342" s="445" t="s">
        <v>92</v>
      </c>
      <c r="AG342" s="445" t="s">
        <v>92</v>
      </c>
      <c r="AH342" s="442">
        <f>IF($H342="已改造",VLOOKUP($A342+1000,改造信息!$A$2:$AQ$1002,COLUMN(AH341)-6,0),VLOOKUP($A342,未改造信息!$A$2:$AQ$1002,COLUMN(AH341)-6,0))</f>
        <v>25</v>
      </c>
      <c r="AI342" s="442">
        <f>IF($H342="已改造",VLOOKUP($A342+1000,改造信息!$A$2:$AQ$1002,COLUMN(AI341)-6,0),VLOOKUP($A342,未改造信息!$A$2:$AQ$1002,COLUMN(AI341)-6,0))</f>
        <v>35</v>
      </c>
      <c r="AJ342" s="442">
        <f>IF($H342="已改造",VLOOKUP($A342+1000,改造信息!$A$2:$AQ$1002,COLUMN(AJ341)-6,0),VLOOKUP($A342,未改造信息!$A$2:$AQ$1002,COLUMN(AJ341)-6,0))</f>
        <v>0.95</v>
      </c>
      <c r="AK342" s="442">
        <f>IF($H342="已改造",VLOOKUP($A342+1000,改造信息!$A$2:$AQ$1002,COLUMN(AK341)-6,0),VLOOKUP($A342,未改造信息!$A$2:$AQ$1002,COLUMN(AK341)-6,0))</f>
        <v>1.6</v>
      </c>
      <c r="AL342" s="442">
        <f>IF($H342="已改造",VLOOKUP($A342+1000,改造信息!$A$2:$AQ$1002,COLUMN(AL341)-6,0),VLOOKUP($A342,未改造信息!$A$2:$AQ$1002,COLUMN(AL341)-6,0))</f>
        <v>0.5</v>
      </c>
      <c r="AM342" s="445" t="s">
        <v>92</v>
      </c>
      <c r="AN342" s="445" t="s">
        <v>92</v>
      </c>
      <c r="AO342" s="442">
        <f>IF($H342="已改造",VLOOKUP($A342+1000,改造信息!$A$2:$AQ$1002,COLUMN(AO341)-8,0),VLOOKUP($A342,未改造信息!$A$2:$AQ$1002,COLUMN(AO341)-8,0))</f>
        <v>10</v>
      </c>
      <c r="AP342" s="442">
        <f>IF($H342="已改造",VLOOKUP($A342+1000,改造信息!$A$2:$AQ$1002,COLUMN(AP341)-8,0),VLOOKUP($A342,未改造信息!$A$2:$AQ$1002,COLUMN(AP341)-8,0))</f>
        <v>16</v>
      </c>
      <c r="AQ342" s="442">
        <f>IF($H342="已改造",VLOOKUP($A342+1000,改造信息!$A$2:$AQ$1002,COLUMN(AQ341)-8,0),VLOOKUP($A342,未改造信息!$A$2:$AQ$1002,COLUMN(AQ341)-8,0))</f>
        <v>10</v>
      </c>
      <c r="AR342" s="442">
        <f>IF($H342="已改造",VLOOKUP($A342+1000,改造信息!$A$2:$AQ$1002,COLUMN(AR341)-8,0),VLOOKUP($A342,未改造信息!$A$2:$AQ$1002,COLUMN(AR341)-8,0))</f>
        <v>0</v>
      </c>
      <c r="AS342" s="442">
        <f>IF($H342="已改造",VLOOKUP($A342+1000,改造信息!$A$2:$AQ$1002,COLUMN(AS341)-8,0),VLOOKUP($A342,未改造信息!$A$2:$AQ$1002,COLUMN(AS341)-8,0))</f>
        <v>24</v>
      </c>
      <c r="AT342" s="442">
        <f>IF($H342="已改造",VLOOKUP($A342+1000,改造信息!$A$2:$AQ$1002,COLUMN(AT341)-8,0),VLOOKUP($A342,未改造信息!$A$2:$AQ$1002,COLUMN(AT341)-8,0))</f>
        <v>20</v>
      </c>
      <c r="AU342" s="442">
        <f>IF($H342="已改造",VLOOKUP($A342+1000,改造信息!$A$2:$AQ$1002,COLUMN(AU341)-8,0),VLOOKUP($A342,未改造信息!$A$2:$AQ$1002,COLUMN(AU341)-8,0))</f>
        <v>15</v>
      </c>
      <c r="AV342" s="442">
        <f>IF($H342="已改造",VLOOKUP($A342+1000,改造信息!$A$2:$AQ$1002,COLUMN(AV341)-8,0),VLOOKUP($A342,未改造信息!$A$2:$AQ$1002,COLUMN(AV341)-8,0))</f>
        <v>84</v>
      </c>
      <c r="AW342" s="445" t="s">
        <v>92</v>
      </c>
      <c r="AX342" s="445" t="s">
        <v>92</v>
      </c>
      <c r="AY342" s="442">
        <f>IF($H342="已改造",VLOOKUP($A342+1000,改造信息!$A$2:$AQ$1002,COLUMN(AY341)-10,0),VLOOKUP($A342,未改造信息!$A$2:$AQ$1002,COLUMN(AY341)-10,0))</f>
        <v>0</v>
      </c>
      <c r="AZ342" s="442">
        <f>IF($H342="已改造",VLOOKUP($A342+1000,改造信息!$A$2:$AQ$1002,COLUMN(AZ341)-10,0),VLOOKUP($A342,未改造信息!$A$2:$AQ$1002,COLUMN(AZ341)-10,0))</f>
        <v>0</v>
      </c>
      <c r="BA342" s="445" t="s">
        <v>92</v>
      </c>
      <c r="BB342" s="445" t="s">
        <v>92</v>
      </c>
      <c r="BC342" s="442" t="str">
        <f>IF($H342="尚未改造",VLOOKUP($A342,未改造信息!$A$2:$AQ$1002,COLUMN(BC341)-12,0),"0")</f>
        <v>0</v>
      </c>
      <c r="BD342" s="450">
        <f>VLOOKUP($A342,未改造信息!$A$2:$BA$1002,COLUMN(BD341)-12,0)</f>
        <v>0.0590277777777778</v>
      </c>
      <c r="BE342" s="442" t="s">
        <v>96</v>
      </c>
      <c r="BF342" s="445" t="s">
        <v>92</v>
      </c>
      <c r="BG342" s="445" t="s">
        <v>92</v>
      </c>
      <c r="BH342" s="442"/>
      <c r="BI342" s="450"/>
      <c r="BK342" s="442"/>
      <c r="BL342" s="450"/>
      <c r="BN342" s="442"/>
      <c r="BO342" s="450"/>
      <c r="BQ342" s="445" t="s">
        <v>92</v>
      </c>
      <c r="BR342" s="442"/>
      <c r="BS342" s="442"/>
      <c r="BT342" s="442"/>
      <c r="BU342" s="442"/>
      <c r="BV342" s="442"/>
    </row>
    <row r="343" spans="1:74">
      <c r="A343" s="442">
        <v>372</v>
      </c>
      <c r="B343" s="442" t="str">
        <f>IF($H343="已改造",VLOOKUP($A343+1000,改造信息!$A$2:$AQ$1002,COLUMN(B342),0),VLOOKUP($A343,未改造信息!$A$2:$AQ$1002,COLUMN(B342),0))</f>
        <v>J</v>
      </c>
      <c r="C343" s="442" t="str">
        <f>IF($H343="已改造",VLOOKUP($A343+1000,改造信息!$A$2:$AQ$1002,COLUMN(C342),0),VLOOKUP($A343,未改造信息!$A$2:$AQ$1002,COLUMN(C342),0))</f>
        <v>驱逐舰</v>
      </c>
      <c r="D343" s="442">
        <f>IF($H343="已改造",VLOOKUP($A343+1000,改造信息!$A$2:$AQ$1002,COLUMN(D342),0),VLOOKUP($A343,未改造信息!$A$2:$AQ$1002,COLUMN(D342),0))</f>
        <v>4</v>
      </c>
      <c r="E343" s="442" t="str">
        <f>IF($H343="已改造",VLOOKUP($A343+1000,改造信息!$A$2:$AQ$1002,COLUMN(E342),0),VLOOKUP($A343,未改造信息!$A$2:$AQ$1002,COLUMN(E342),0))</f>
        <v>早春</v>
      </c>
      <c r="F343" s="442" t="str">
        <f>VLOOKUP(A343,未改造信息!$A$2:$F$1000,COLUMN(F342),0)</f>
        <v>未拥有</v>
      </c>
      <c r="H343" s="442" t="str">
        <f>IF(COUNTIF(改造信息!$A$2:$A$196,A343+1000),IF(VLOOKUP(A343+1000,改造信息!$A$2:$F$502,6,0)="已拥有","已改造","尚未改造"),"未开放改造")</f>
        <v>尚未改造</v>
      </c>
      <c r="I343" s="442" t="str">
        <f t="shared" si="5"/>
        <v>E5 可建造</v>
      </c>
      <c r="J343" s="445" t="s">
        <v>92</v>
      </c>
      <c r="K343" s="442" t="str">
        <f>IF($H343="已改造",VLOOKUP($A343+1000,改造信息!$A$2:$AQ$1002,COLUMN(K342)-4,0),VLOOKUP($A343,未改造信息!$A$2:$AQ$1002,COLUMN(K342)-4,0))</f>
        <v>护卫舰</v>
      </c>
      <c r="L343" s="442" t="str">
        <f>IF($H343="已改造",VLOOKUP($A343+1000,改造信息!$A$2:$AQ$1002,COLUMN(L342)-4,0),VLOOKUP($A343,未改造信息!$A$2:$AQ$1002,COLUMN(L342)-4,0))</f>
        <v>小型舰</v>
      </c>
      <c r="M343" s="442">
        <f>IF($H343="已改造",VLOOKUP($A343+1000,改造信息!$A$2:$AQ$1002,COLUMN(M342)-4,0),VLOOKUP($A343,未改造信息!$A$2:$AQ$1002,COLUMN(M342)-4,0))</f>
        <v>1</v>
      </c>
      <c r="N343" s="442">
        <f>IF($H343="已改造",VLOOKUP($A343+1000,改造信息!$A$2:$AQ$1002,COLUMN(N342)-4,0),VLOOKUP($A343,未改造信息!$A$2:$AQ$1002,COLUMN(N342)-4,0))</f>
        <v>2</v>
      </c>
      <c r="O343" s="442">
        <f>IF($H343="已改造",VLOOKUP($A343+1000,改造信息!$A$2:$AQ$1002,COLUMN(O342)-4,0),VLOOKUP($A343,未改造信息!$A$2:$AQ$1002,COLUMN(O342)-4,0))</f>
        <v>20</v>
      </c>
      <c r="P343" s="442">
        <f>IF($H343="已改造",VLOOKUP($A343+1000,改造信息!$A$2:$AQ$1002,COLUMN(P342)-4,0),VLOOKUP($A343,未改造信息!$A$2:$AQ$1002,COLUMN(P342)-4,0))</f>
        <v>0</v>
      </c>
      <c r="Q343" s="442">
        <f>IF($H343="已改造",VLOOKUP($A343+1000,改造信息!$A$2:$AQ$1002,COLUMN(Q342)-4,0),VLOOKUP($A343,未改造信息!$A$2:$AQ$1002,COLUMN(Q342)-4,0))</f>
        <v>33</v>
      </c>
      <c r="R343" s="442">
        <f>IF($H343="已改造",VLOOKUP($A343+1000,改造信息!$A$2:$AQ$1002,COLUMN(R342)-4,0),VLOOKUP($A343,未改造信息!$A$2:$AQ$1002,COLUMN(R342)-4,0))</f>
        <v>23</v>
      </c>
      <c r="S343" s="442">
        <f>IF($H343="已改造",VLOOKUP($A343+1000,改造信息!$A$2:$AQ$1002,COLUMN(S342)-4,0),VLOOKUP($A343,未改造信息!$A$2:$AQ$1002,COLUMN(S342)-4,0))</f>
        <v>76</v>
      </c>
      <c r="T343" s="442">
        <f>IF($H343="已改造",VLOOKUP($A343+1000,改造信息!$A$2:$AQ$1002,COLUMN(T342)-4,0),VLOOKUP($A343,未改造信息!$A$2:$AQ$1002,COLUMN(T342)-4,0))</f>
        <v>62</v>
      </c>
      <c r="U343" s="442">
        <f>IF($H343="已改造",VLOOKUP($A343+1000,改造信息!$A$2:$AQ$1002,COLUMN(U342)-4,0),VLOOKUP($A343,未改造信息!$A$2:$AQ$1002,COLUMN(U342)-4,0))</f>
        <v>65</v>
      </c>
      <c r="V343" s="442">
        <f>IF($H343="已改造",VLOOKUP($A343+1000,改造信息!$A$2:$AQ$1002,COLUMN(V342)-4,0),VLOOKUP($A343,未改造信息!$A$2:$AQ$1002,COLUMN(V342)-4,0))</f>
        <v>18</v>
      </c>
      <c r="W343" s="442">
        <f>IF($H343="已改造",VLOOKUP($A343+1000,改造信息!$A$2:$AQ$1002,COLUMN(W342)-4,0),VLOOKUP($A343,未改造信息!$A$2:$AQ$1002,COLUMN(W342)-4,0))</f>
        <v>80</v>
      </c>
      <c r="X343" s="442">
        <f>IF($H343="已改造",VLOOKUP($A343+1000,改造信息!$A$2:$AQ$1002,COLUMN(X342)-4,0),VLOOKUP($A343,未改造信息!$A$2:$AQ$1002,COLUMN(X342)-4,0))</f>
        <v>87</v>
      </c>
      <c r="Y343" s="442">
        <f>IF($H343="已改造",VLOOKUP($A343+1000,改造信息!$A$2:$AQ$1002,COLUMN(Y342)-4,0),VLOOKUP($A343,未改造信息!$A$2:$AQ$1002,COLUMN(Y342)-4,0))</f>
        <v>6</v>
      </c>
      <c r="Z343" s="442">
        <f>IF($H343="已改造",VLOOKUP($A343+1000,改造信息!$A$2:$AQ$1002,COLUMN(Z342)-4,0),VLOOKUP($A343,未改造信息!$A$2:$AQ$1002,COLUMN(Z342)-4,0))</f>
        <v>36.7</v>
      </c>
      <c r="AA343" s="442" t="str">
        <f>IF($H343="已改造",VLOOKUP($A343+1000,改造信息!$A$2:$AQ$1002,COLUMN(AA342)-4,0),VLOOKUP($A343,未改造信息!$A$2:$AQ$1002,COLUMN(AA342)-4,0))</f>
        <v>短</v>
      </c>
      <c r="AB343" s="442">
        <f>IF($H343="已改造",VLOOKUP($A343+1000,改造信息!$A$2:$AQ$1002,COLUMN(AB342)-4,0),VLOOKUP($A343,未改造信息!$A$2:$AQ$1002,COLUMN(AB342)-4,0))</f>
        <v>0</v>
      </c>
      <c r="AC343" s="442">
        <f>IF($H343="已改造",VLOOKUP($A343+1000,改造信息!$A$2:$AQ$1002,COLUMN(AC342)-4,0),VLOOKUP($A343,未改造信息!$A$2:$AQ$1002,COLUMN(AC342)-4,0))</f>
        <v>0</v>
      </c>
      <c r="AD343" s="442">
        <f>IF($H343="已改造",VLOOKUP($A343+1000,改造信息!$A$2:$AQ$1002,COLUMN(AD342)-4,0),VLOOKUP($A343,未改造信息!$A$2:$AQ$1002,COLUMN(AD342)-4,0))</f>
        <v>2</v>
      </c>
      <c r="AE343" s="446" t="str">
        <f>IF($H343="已改造",VLOOKUP($A343+1000,改造信息!$A$2:$AQ$1002,COLUMN(AE342)-4,0),VLOOKUP($A343,未改造信息!$A$2:$AQ$1002,COLUMN(AE342)-4,0))</f>
        <v>J国10厘米连装炮|J国六联61厘米鱼雷</v>
      </c>
      <c r="AF343" s="445" t="s">
        <v>92</v>
      </c>
      <c r="AG343" s="445" t="s">
        <v>92</v>
      </c>
      <c r="AH343" s="442">
        <f>IF($H343="已改造",VLOOKUP($A343+1000,改造信息!$A$2:$AQ$1002,COLUMN(AH342)-6,0),VLOOKUP($A343,未改造信息!$A$2:$AQ$1002,COLUMN(AH342)-6,0))</f>
        <v>15</v>
      </c>
      <c r="AI343" s="442">
        <f>IF($H343="已改造",VLOOKUP($A343+1000,改造信息!$A$2:$AQ$1002,COLUMN(AI342)-6,0),VLOOKUP($A343,未改造信息!$A$2:$AQ$1002,COLUMN(AI342)-6,0))</f>
        <v>20</v>
      </c>
      <c r="AJ343" s="442">
        <f>IF($H343="已改造",VLOOKUP($A343+1000,改造信息!$A$2:$AQ$1002,COLUMN(AJ342)-6,0),VLOOKUP($A343,未改造信息!$A$2:$AQ$1002,COLUMN(AJ342)-6,0))</f>
        <v>0.49</v>
      </c>
      <c r="AK343" s="442">
        <f>IF($H343="已改造",VLOOKUP($A343+1000,改造信息!$A$2:$AQ$1002,COLUMN(AK342)-6,0),VLOOKUP($A343,未改造信息!$A$2:$AQ$1002,COLUMN(AK342)-6,0))</f>
        <v>0.9</v>
      </c>
      <c r="AL343" s="442">
        <f>IF($H343="已改造",VLOOKUP($A343+1000,改造信息!$A$2:$AQ$1002,COLUMN(AL342)-6,0),VLOOKUP($A343,未改造信息!$A$2:$AQ$1002,COLUMN(AL342)-6,0))</f>
        <v>0.5</v>
      </c>
      <c r="AM343" s="445" t="s">
        <v>92</v>
      </c>
      <c r="AN343" s="445" t="s">
        <v>92</v>
      </c>
      <c r="AO343" s="442">
        <f>IF($H343="已改造",VLOOKUP($A343+1000,改造信息!$A$2:$AQ$1002,COLUMN(AO342)-8,0),VLOOKUP($A343,未改造信息!$A$2:$AQ$1002,COLUMN(AO342)-8,0))</f>
        <v>4</v>
      </c>
      <c r="AP343" s="442">
        <f>IF($H343="已改造",VLOOKUP($A343+1000,改造信息!$A$2:$AQ$1002,COLUMN(AP342)-8,0),VLOOKUP($A343,未改造信息!$A$2:$AQ$1002,COLUMN(AP342)-8,0))</f>
        <v>8</v>
      </c>
      <c r="AQ343" s="442">
        <f>IF($H343="已改造",VLOOKUP($A343+1000,改造信息!$A$2:$AQ$1002,COLUMN(AQ342)-8,0),VLOOKUP($A343,未改造信息!$A$2:$AQ$1002,COLUMN(AQ342)-8,0))</f>
        <v>6</v>
      </c>
      <c r="AR343" s="442">
        <f>IF($H343="已改造",VLOOKUP($A343+1000,改造信息!$A$2:$AQ$1002,COLUMN(AR342)-8,0),VLOOKUP($A343,未改造信息!$A$2:$AQ$1002,COLUMN(AR342)-8,0))</f>
        <v>0</v>
      </c>
      <c r="AS343" s="442">
        <f>IF($H343="已改造",VLOOKUP($A343+1000,改造信息!$A$2:$AQ$1002,COLUMN(AS342)-8,0),VLOOKUP($A343,未改造信息!$A$2:$AQ$1002,COLUMN(AS342)-8,0))</f>
        <v>0</v>
      </c>
      <c r="AT343" s="442">
        <f>IF($H343="已改造",VLOOKUP($A343+1000,改造信息!$A$2:$AQ$1002,COLUMN(AT342)-8,0),VLOOKUP($A343,未改造信息!$A$2:$AQ$1002,COLUMN(AT342)-8,0))</f>
        <v>29</v>
      </c>
      <c r="AU343" s="442">
        <f>IF($H343="已改造",VLOOKUP($A343+1000,改造信息!$A$2:$AQ$1002,COLUMN(AU342)-8,0),VLOOKUP($A343,未改造信息!$A$2:$AQ$1002,COLUMN(AU342)-8,0))</f>
        <v>8</v>
      </c>
      <c r="AV343" s="442">
        <f>IF($H343="已改造",VLOOKUP($A343+1000,改造信息!$A$2:$AQ$1002,COLUMN(AV342)-8,0),VLOOKUP($A343,未改造信息!$A$2:$AQ$1002,COLUMN(AV342)-8,0))</f>
        <v>0</v>
      </c>
      <c r="AW343" s="445" t="s">
        <v>92</v>
      </c>
      <c r="AX343" s="445" t="s">
        <v>92</v>
      </c>
      <c r="AY343" s="442">
        <f>IF($H343="已改造",VLOOKUP($A343+1000,改造信息!$A$2:$AQ$1002,COLUMN(AY342)-10,0),VLOOKUP($A343,未改造信息!$A$2:$AQ$1002,COLUMN(AY342)-10,0))</f>
        <v>0</v>
      </c>
      <c r="AZ343" s="442">
        <f>IF($H343="已改造",VLOOKUP($A343+1000,改造信息!$A$2:$AQ$1002,COLUMN(AZ342)-10,0),VLOOKUP($A343,未改造信息!$A$2:$AQ$1002,COLUMN(AZ342)-10,0))</f>
        <v>0</v>
      </c>
      <c r="BA343" s="445" t="s">
        <v>92</v>
      </c>
      <c r="BB343" s="445" t="s">
        <v>92</v>
      </c>
      <c r="BC343" s="442" t="str">
        <f>IF($H343="尚未改造",VLOOKUP($A343,未改造信息!$A$2:$AQ$1002,COLUMN(BC342)-12,0),"0")</f>
        <v>等级50|驱逐核心8|油200|弹300|钢300|铝100</v>
      </c>
      <c r="BD343" s="450">
        <f>VLOOKUP($A343,未改造信息!$A$2:$BA$1002,COLUMN(BD342)-12,0)</f>
        <v>0.0208333333333333</v>
      </c>
      <c r="BE343" s="442" t="s">
        <v>96</v>
      </c>
      <c r="BF343" s="445" t="s">
        <v>92</v>
      </c>
      <c r="BG343" s="445" t="s">
        <v>92</v>
      </c>
      <c r="BH343" s="442"/>
      <c r="BI343" s="450"/>
      <c r="BK343" s="442"/>
      <c r="BL343" s="450"/>
      <c r="BN343" s="442"/>
      <c r="BO343" s="450"/>
      <c r="BQ343" s="445" t="s">
        <v>92</v>
      </c>
      <c r="BR343" s="442"/>
      <c r="BS343" s="442"/>
      <c r="BT343" s="442"/>
      <c r="BU343" s="442"/>
      <c r="BV343" s="442"/>
    </row>
    <row r="344" spans="1:74">
      <c r="A344" s="442">
        <v>373</v>
      </c>
      <c r="B344" s="442" t="str">
        <f>IF($H344="已改造",VLOOKUP($A344+1000,改造信息!$A$2:$AQ$1002,COLUMN(B343),0),VLOOKUP($A344,未改造信息!$A$2:$AQ$1002,COLUMN(B343),0))</f>
        <v>I</v>
      </c>
      <c r="C344" s="442" t="str">
        <f>IF($H344="已改造",VLOOKUP($A344+1000,改造信息!$A$2:$AQ$1002,COLUMN(C343),0),VLOOKUP($A344,未改造信息!$A$2:$AQ$1002,COLUMN(C343),0))</f>
        <v>潜水艇</v>
      </c>
      <c r="D344" s="442">
        <f>IF($H344="已改造",VLOOKUP($A344+1000,改造信息!$A$2:$AQ$1002,COLUMN(D343),0),VLOOKUP($A344,未改造信息!$A$2:$AQ$1002,COLUMN(D343),0))</f>
        <v>4</v>
      </c>
      <c r="E344" s="442" t="str">
        <f>IF($H344="已改造",VLOOKUP($A344+1000,改造信息!$A$2:$AQ$1002,COLUMN(E343),0),VLOOKUP($A344,未改造信息!$A$2:$AQ$1002,COLUMN(E343),0))</f>
        <v>达·芬奇</v>
      </c>
      <c r="F344" s="442" t="str">
        <f>VLOOKUP(A344,未改造信息!$A$2:$F$1000,COLUMN(F343),0)</f>
        <v>未拥有</v>
      </c>
      <c r="H344" s="442" t="str">
        <f>IF(COUNTIF(改造信息!$A$2:$A$196,A344+1000),IF(VLOOKUP(A344+1000,改造信息!$A$2:$F$502,6,0)="已拥有","已改造","尚未改造"),"未开放改造")</f>
        <v>未开放改造</v>
      </c>
      <c r="I344" s="442" t="str">
        <f t="shared" si="5"/>
        <v>可建造</v>
      </c>
      <c r="J344" s="445" t="s">
        <v>92</v>
      </c>
      <c r="K344" s="442" t="str">
        <f>IF($H344="已改造",VLOOKUP($A344+1000,改造信息!$A$2:$AQ$1002,COLUMN(K343)-4,0),VLOOKUP($A344,未改造信息!$A$2:$AQ$1002,COLUMN(K343)-4,0))</f>
        <v>护卫舰</v>
      </c>
      <c r="L344" s="442" t="str">
        <f>IF($H344="已改造",VLOOKUP($A344+1000,改造信息!$A$2:$AQ$1002,COLUMN(L343)-4,0),VLOOKUP($A344,未改造信息!$A$2:$AQ$1002,COLUMN(L343)-4,0))</f>
        <v>小型舰</v>
      </c>
      <c r="M344" s="442">
        <f>IF($H344="已改造",VLOOKUP($A344+1000,改造信息!$A$2:$AQ$1002,COLUMN(M343)-4,0),VLOOKUP($A344,未改造信息!$A$2:$AQ$1002,COLUMN(M343)-4,0))</f>
        <v>4</v>
      </c>
      <c r="N344" s="442">
        <f>IF($H344="已改造",VLOOKUP($A344+1000,改造信息!$A$2:$AQ$1002,COLUMN(N343)-4,0),VLOOKUP($A344,未改造信息!$A$2:$AQ$1002,COLUMN(N343)-4,0))</f>
        <v>4</v>
      </c>
      <c r="O344" s="442">
        <f>IF($H344="已改造",VLOOKUP($A344+1000,改造信息!$A$2:$AQ$1002,COLUMN(O343)-4,0),VLOOKUP($A344,未改造信息!$A$2:$AQ$1002,COLUMN(O343)-4,0))</f>
        <v>12</v>
      </c>
      <c r="P344" s="442">
        <f>IF($H344="已改造",VLOOKUP($A344+1000,改造信息!$A$2:$AQ$1002,COLUMN(P343)-4,0),VLOOKUP($A344,未改造信息!$A$2:$AQ$1002,COLUMN(P343)-4,0))</f>
        <v>0</v>
      </c>
      <c r="Q344" s="442">
        <f>IF($H344="已改造",VLOOKUP($A344+1000,改造信息!$A$2:$AQ$1002,COLUMN(Q343)-4,0),VLOOKUP($A344,未改造信息!$A$2:$AQ$1002,COLUMN(Q343)-4,0))</f>
        <v>24</v>
      </c>
      <c r="R344" s="442">
        <f>IF($H344="已改造",VLOOKUP($A344+1000,改造信息!$A$2:$AQ$1002,COLUMN(R343)-4,0),VLOOKUP($A344,未改造信息!$A$2:$AQ$1002,COLUMN(R343)-4,0))</f>
        <v>25</v>
      </c>
      <c r="S344" s="442">
        <f>IF($H344="已改造",VLOOKUP($A344+1000,改造信息!$A$2:$AQ$1002,COLUMN(S343)-4,0),VLOOKUP($A344,未改造信息!$A$2:$AQ$1002,COLUMN(S343)-4,0))</f>
        <v>73</v>
      </c>
      <c r="T344" s="442">
        <f>IF($H344="已改造",VLOOKUP($A344+1000,改造信息!$A$2:$AQ$1002,COLUMN(T343)-4,0),VLOOKUP($A344,未改造信息!$A$2:$AQ$1002,COLUMN(T343)-4,0))</f>
        <v>0</v>
      </c>
      <c r="U344" s="442">
        <f>IF($H344="已改造",VLOOKUP($A344+1000,改造信息!$A$2:$AQ$1002,COLUMN(U343)-4,0),VLOOKUP($A344,未改造信息!$A$2:$AQ$1002,COLUMN(U343)-4,0))</f>
        <v>0</v>
      </c>
      <c r="V344" s="442">
        <f>IF($H344="已改造",VLOOKUP($A344+1000,改造信息!$A$2:$AQ$1002,COLUMN(V343)-4,0),VLOOKUP($A344,未改造信息!$A$2:$AQ$1002,COLUMN(V343)-4,0))</f>
        <v>44</v>
      </c>
      <c r="W344" s="442">
        <f>IF($H344="已改造",VLOOKUP($A344+1000,改造信息!$A$2:$AQ$1002,COLUMN(W343)-4,0),VLOOKUP($A344,未改造信息!$A$2:$AQ$1002,COLUMN(W343)-4,0))</f>
        <v>39</v>
      </c>
      <c r="X344" s="442">
        <f>IF($H344="已改造",VLOOKUP($A344+1000,改造信息!$A$2:$AQ$1002,COLUMN(X343)-4,0),VLOOKUP($A344,未改造信息!$A$2:$AQ$1002,COLUMN(X343)-4,0))</f>
        <v>95</v>
      </c>
      <c r="Y344" s="442">
        <f>IF($H344="已改造",VLOOKUP($A344+1000,改造信息!$A$2:$AQ$1002,COLUMN(Y343)-4,0),VLOOKUP($A344,未改造信息!$A$2:$AQ$1002,COLUMN(Y343)-4,0))</f>
        <v>16</v>
      </c>
      <c r="Z344" s="442">
        <f>IF($H344="已改造",VLOOKUP($A344+1000,改造信息!$A$2:$AQ$1002,COLUMN(Z343)-4,0),VLOOKUP($A344,未改造信息!$A$2:$AQ$1002,COLUMN(Z343)-4,0))</f>
        <v>18</v>
      </c>
      <c r="AA344" s="442" t="str">
        <f>IF($H344="已改造",VLOOKUP($A344+1000,改造信息!$A$2:$AQ$1002,COLUMN(AA343)-4,0),VLOOKUP($A344,未改造信息!$A$2:$AQ$1002,COLUMN(AA343)-4,0))</f>
        <v>短</v>
      </c>
      <c r="AB344" s="442">
        <f>IF($H344="已改造",VLOOKUP($A344+1000,改造信息!$A$2:$AQ$1002,COLUMN(AB343)-4,0),VLOOKUP($A344,未改造信息!$A$2:$AQ$1002,COLUMN(AB343)-4,0))</f>
        <v>0</v>
      </c>
      <c r="AC344" s="442">
        <f>IF($H344="已改造",VLOOKUP($A344+1000,改造信息!$A$2:$AQ$1002,COLUMN(AC343)-4,0),VLOOKUP($A344,未改造信息!$A$2:$AQ$1002,COLUMN(AC343)-4,0))</f>
        <v>0</v>
      </c>
      <c r="AD344" s="442">
        <f>IF($H344="已改造",VLOOKUP($A344+1000,改造信息!$A$2:$AQ$1002,COLUMN(AD343)-4,0),VLOOKUP($A344,未改造信息!$A$2:$AQ$1002,COLUMN(AD343)-4,0))</f>
        <v>2</v>
      </c>
      <c r="AE344" s="442">
        <f>IF($H344="已改造",VLOOKUP($A344+1000,改造信息!$A$2:$AQ$1002,COLUMN(AE343)-4,0),VLOOKUP($A344,未改造信息!$A$2:$AQ$1002,COLUMN(AE343)-4,0))</f>
        <v>0</v>
      </c>
      <c r="AF344" s="445" t="s">
        <v>92</v>
      </c>
      <c r="AG344" s="445" t="s">
        <v>92</v>
      </c>
      <c r="AH344" s="442">
        <f>IF($H344="已改造",VLOOKUP($A344+1000,改造信息!$A$2:$AQ$1002,COLUMN(AH343)-6,0),VLOOKUP($A344,未改造信息!$A$2:$AQ$1002,COLUMN(AH343)-6,0))</f>
        <v>15</v>
      </c>
      <c r="AI344" s="442">
        <f>IF($H344="已改造",VLOOKUP($A344+1000,改造信息!$A$2:$AQ$1002,COLUMN(AI343)-6,0),VLOOKUP($A344,未改造信息!$A$2:$AQ$1002,COLUMN(AI343)-6,0))</f>
        <v>20</v>
      </c>
      <c r="AJ344" s="442">
        <f>IF($H344="已改造",VLOOKUP($A344+1000,改造信息!$A$2:$AQ$1002,COLUMN(AJ343)-6,0),VLOOKUP($A344,未改造信息!$A$2:$AQ$1002,COLUMN(AJ343)-6,0))</f>
        <v>0.5</v>
      </c>
      <c r="AK344" s="442">
        <f>IF($H344="已改造",VLOOKUP($A344+1000,改造信息!$A$2:$AQ$1002,COLUMN(AK343)-6,0),VLOOKUP($A344,未改造信息!$A$2:$AQ$1002,COLUMN(AK343)-6,0))</f>
        <v>0.5</v>
      </c>
      <c r="AL344" s="442">
        <f>IF($H344="已改造",VLOOKUP($A344+1000,改造信息!$A$2:$AQ$1002,COLUMN(AL343)-6,0),VLOOKUP($A344,未改造信息!$A$2:$AQ$1002,COLUMN(AL343)-6,0))</f>
        <v>0.325</v>
      </c>
      <c r="AM344" s="445" t="s">
        <v>92</v>
      </c>
      <c r="AN344" s="445" t="s">
        <v>92</v>
      </c>
      <c r="AO344" s="442">
        <f>IF($H344="已改造",VLOOKUP($A344+1000,改造信息!$A$2:$AQ$1002,COLUMN(AO343)-8,0),VLOOKUP($A344,未改造信息!$A$2:$AQ$1002,COLUMN(AO343)-8,0))</f>
        <v>10</v>
      </c>
      <c r="AP344" s="442">
        <f>IF($H344="已改造",VLOOKUP($A344+1000,改造信息!$A$2:$AQ$1002,COLUMN(AP343)-8,0),VLOOKUP($A344,未改造信息!$A$2:$AQ$1002,COLUMN(AP343)-8,0))</f>
        <v>10</v>
      </c>
      <c r="AQ344" s="442">
        <f>IF($H344="已改造",VLOOKUP($A344+1000,改造信息!$A$2:$AQ$1002,COLUMN(AQ343)-8,0),VLOOKUP($A344,未改造信息!$A$2:$AQ$1002,COLUMN(AQ343)-8,0))</f>
        <v>20</v>
      </c>
      <c r="AR344" s="442">
        <f>IF($H344="已改造",VLOOKUP($A344+1000,改造信息!$A$2:$AQ$1002,COLUMN(AR343)-8,0),VLOOKUP($A344,未改造信息!$A$2:$AQ$1002,COLUMN(AR343)-8,0))</f>
        <v>0</v>
      </c>
      <c r="AS344" s="442">
        <f>IF($H344="已改造",VLOOKUP($A344+1000,改造信息!$A$2:$AQ$1002,COLUMN(AS343)-8,0),VLOOKUP($A344,未改造信息!$A$2:$AQ$1002,COLUMN(AS343)-8,0))</f>
        <v>0</v>
      </c>
      <c r="AT344" s="442">
        <f>IF($H344="已改造",VLOOKUP($A344+1000,改造信息!$A$2:$AQ$1002,COLUMN(AT343)-8,0),VLOOKUP($A344,未改造信息!$A$2:$AQ$1002,COLUMN(AT343)-8,0))</f>
        <v>23</v>
      </c>
      <c r="AU344" s="442">
        <f>IF($H344="已改造",VLOOKUP($A344+1000,改造信息!$A$2:$AQ$1002,COLUMN(AU343)-8,0),VLOOKUP($A344,未改造信息!$A$2:$AQ$1002,COLUMN(AU343)-8,0))</f>
        <v>10</v>
      </c>
      <c r="AV344" s="442">
        <f>IF($H344="已改造",VLOOKUP($A344+1000,改造信息!$A$2:$AQ$1002,COLUMN(AV343)-8,0),VLOOKUP($A344,未改造信息!$A$2:$AQ$1002,COLUMN(AV343)-8,0))</f>
        <v>0</v>
      </c>
      <c r="AW344" s="445" t="s">
        <v>92</v>
      </c>
      <c r="AX344" s="445" t="s">
        <v>92</v>
      </c>
      <c r="AY344" s="442">
        <f>IF($H344="已改造",VLOOKUP($A344+1000,改造信息!$A$2:$AQ$1002,COLUMN(AY343)-10,0),VLOOKUP($A344,未改造信息!$A$2:$AQ$1002,COLUMN(AY343)-10,0))</f>
        <v>0</v>
      </c>
      <c r="AZ344" s="442">
        <f>IF($H344="已改造",VLOOKUP($A344+1000,改造信息!$A$2:$AQ$1002,COLUMN(AZ343)-10,0),VLOOKUP($A344,未改造信息!$A$2:$AQ$1002,COLUMN(AZ343)-10,0))</f>
        <v>0</v>
      </c>
      <c r="BA344" s="445" t="s">
        <v>92</v>
      </c>
      <c r="BB344" s="445" t="s">
        <v>92</v>
      </c>
      <c r="BC344" s="442" t="str">
        <f>IF($H344="尚未改造",VLOOKUP($A344,未改造信息!$A$2:$AQ$1002,COLUMN(BC343)-12,0),"0")</f>
        <v>0</v>
      </c>
      <c r="BD344" s="450">
        <f>VLOOKUP($A344,未改造信息!$A$2:$BA$1002,COLUMN(BD343)-12,0)</f>
        <v>0.0104166666666667</v>
      </c>
      <c r="BE344" s="442" t="s">
        <v>103</v>
      </c>
      <c r="BF344" s="445" t="s">
        <v>92</v>
      </c>
      <c r="BG344" s="445" t="s">
        <v>92</v>
      </c>
      <c r="BH344" s="442"/>
      <c r="BI344" s="450"/>
      <c r="BK344" s="442"/>
      <c r="BL344" s="450"/>
      <c r="BN344" s="442"/>
      <c r="BO344" s="450"/>
      <c r="BQ344" s="445" t="s">
        <v>92</v>
      </c>
      <c r="BR344" s="442"/>
      <c r="BS344" s="442"/>
      <c r="BT344" s="442"/>
      <c r="BU344" s="442"/>
      <c r="BV344" s="442"/>
    </row>
    <row r="345" spans="1:74">
      <c r="A345" s="442">
        <v>374</v>
      </c>
      <c r="B345" s="442" t="str">
        <f>IF($H345="已改造",VLOOKUP($A345+1000,改造信息!$A$2:$AQ$1002,COLUMN(B344),0),VLOOKUP($A345,未改造信息!$A$2:$AQ$1002,COLUMN(B344),0))</f>
        <v>U</v>
      </c>
      <c r="C345" s="442" t="str">
        <f>IF($H345="已改造",VLOOKUP($A345+1000,改造信息!$A$2:$AQ$1002,COLUMN(C344),0),VLOOKUP($A345,未改造信息!$A$2:$AQ$1002,COLUMN(C344),0))</f>
        <v>航空母舰</v>
      </c>
      <c r="D345" s="442">
        <f>IF($H345="已改造",VLOOKUP($A345+1000,改造信息!$A$2:$AQ$1002,COLUMN(D344),0),VLOOKUP($A345,未改造信息!$A$2:$AQ$1002,COLUMN(D344),0))</f>
        <v>5</v>
      </c>
      <c r="E345" s="442" t="str">
        <f>IF($H345="已改造",VLOOKUP($A345+1000,改造信息!$A$2:$AQ$1002,COLUMN(E344),0),VLOOKUP($A345,未改造信息!$A$2:$AQ$1002,COLUMN(E344),0))</f>
        <v>汉考克</v>
      </c>
      <c r="F345" s="442" t="str">
        <f>VLOOKUP(A345,未改造信息!$A$2:$F$1000,COLUMN(F344),0)</f>
        <v>未拥有</v>
      </c>
      <c r="H345" s="442" t="str">
        <f>IF(COUNTIF(改造信息!$A$2:$A$196,A345+1000),IF(VLOOKUP(A345+1000,改造信息!$A$2:$F$502,6,0)="已拥有","已改造","尚未改造"),"未开放改造")</f>
        <v>未开放改造</v>
      </c>
      <c r="I345" s="442" t="str">
        <f t="shared" si="5"/>
        <v>可建造</v>
      </c>
      <c r="J345" s="445" t="s">
        <v>92</v>
      </c>
      <c r="K345" s="442" t="str">
        <f>IF($H345="已改造",VLOOKUP($A345+1000,改造信息!$A$2:$AQ$1002,COLUMN(K344)-4,0),VLOOKUP($A345,未改造信息!$A$2:$AQ$1002,COLUMN(K344)-4,0))</f>
        <v>主力舰</v>
      </c>
      <c r="L345" s="442" t="str">
        <f>IF($H345="已改造",VLOOKUP($A345+1000,改造信息!$A$2:$AQ$1002,COLUMN(L344)-4,0),VLOOKUP($A345,未改造信息!$A$2:$AQ$1002,COLUMN(L344)-4,0))</f>
        <v>大型舰</v>
      </c>
      <c r="M345" s="442">
        <f>IF($H345="已改造",VLOOKUP($A345+1000,改造信息!$A$2:$AQ$1002,COLUMN(M344)-4,0),VLOOKUP($A345,未改造信息!$A$2:$AQ$1002,COLUMN(M344)-4,0))</f>
        <v>5</v>
      </c>
      <c r="N345" s="442">
        <f>IF($H345="已改造",VLOOKUP($A345+1000,改造信息!$A$2:$AQ$1002,COLUMN(N344)-4,0),VLOOKUP($A345,未改造信息!$A$2:$AQ$1002,COLUMN(N344)-4,0))</f>
        <v>4</v>
      </c>
      <c r="O345" s="442">
        <f>IF($H345="已改造",VLOOKUP($A345+1000,改造信息!$A$2:$AQ$1002,COLUMN(O344)-4,0),VLOOKUP($A345,未改造信息!$A$2:$AQ$1002,COLUMN(O344)-4,0))</f>
        <v>60</v>
      </c>
      <c r="P345" s="442">
        <f>IF($H345="已改造",VLOOKUP($A345+1000,改造信息!$A$2:$AQ$1002,COLUMN(P344)-4,0),VLOOKUP($A345,未改造信息!$A$2:$AQ$1002,COLUMN(P344)-4,0))</f>
        <v>0</v>
      </c>
      <c r="Q345" s="442">
        <f>IF($H345="已改造",VLOOKUP($A345+1000,改造信息!$A$2:$AQ$1002,COLUMN(Q344)-4,0),VLOOKUP($A345,未改造信息!$A$2:$AQ$1002,COLUMN(Q344)-4,0))</f>
        <v>40</v>
      </c>
      <c r="R345" s="442">
        <f>IF($H345="已改造",VLOOKUP($A345+1000,改造信息!$A$2:$AQ$1002,COLUMN(R344)-4,0),VLOOKUP($A345,未改造信息!$A$2:$AQ$1002,COLUMN(R344)-4,0))</f>
        <v>60</v>
      </c>
      <c r="S345" s="442">
        <f>IF($H345="已改造",VLOOKUP($A345+1000,改造信息!$A$2:$AQ$1002,COLUMN(S344)-4,0),VLOOKUP($A345,未改造信息!$A$2:$AQ$1002,COLUMN(S344)-4,0))</f>
        <v>0</v>
      </c>
      <c r="T345" s="442">
        <f>IF($H345="已改造",VLOOKUP($A345+1000,改造信息!$A$2:$AQ$1002,COLUMN(T344)-4,0),VLOOKUP($A345,未改造信息!$A$2:$AQ$1002,COLUMN(T344)-4,0))</f>
        <v>99</v>
      </c>
      <c r="U345" s="442">
        <f>IF($H345="已改造",VLOOKUP($A345+1000,改造信息!$A$2:$AQ$1002,COLUMN(U344)-4,0),VLOOKUP($A345,未改造信息!$A$2:$AQ$1002,COLUMN(U344)-4,0))</f>
        <v>0</v>
      </c>
      <c r="V345" s="442">
        <f>IF($H345="已改造",VLOOKUP($A345+1000,改造信息!$A$2:$AQ$1002,COLUMN(V344)-4,0),VLOOKUP($A345,未改造信息!$A$2:$AQ$1002,COLUMN(V344)-4,0))</f>
        <v>77</v>
      </c>
      <c r="W345" s="442">
        <f>IF($H345="已改造",VLOOKUP($A345+1000,改造信息!$A$2:$AQ$1002,COLUMN(W344)-4,0),VLOOKUP($A345,未改造信息!$A$2:$AQ$1002,COLUMN(W344)-4,0))</f>
        <v>52</v>
      </c>
      <c r="X345" s="442">
        <f>IF($H345="已改造",VLOOKUP($A345+1000,改造信息!$A$2:$AQ$1002,COLUMN(X344)-4,0),VLOOKUP($A345,未改造信息!$A$2:$AQ$1002,COLUMN(X344)-4,0))</f>
        <v>96</v>
      </c>
      <c r="Y345" s="442">
        <f>IF($H345="已改造",VLOOKUP($A345+1000,改造信息!$A$2:$AQ$1002,COLUMN(Y344)-4,0),VLOOKUP($A345,未改造信息!$A$2:$AQ$1002,COLUMN(Y344)-4,0))</f>
        <v>22</v>
      </c>
      <c r="Z345" s="442">
        <f>IF($H345="已改造",VLOOKUP($A345+1000,改造信息!$A$2:$AQ$1002,COLUMN(Z344)-4,0),VLOOKUP($A345,未改造信息!$A$2:$AQ$1002,COLUMN(Z344)-4,0))</f>
        <v>33</v>
      </c>
      <c r="AA345" s="442" t="str">
        <f>IF($H345="已改造",VLOOKUP($A345+1000,改造信息!$A$2:$AQ$1002,COLUMN(AA344)-4,0),VLOOKUP($A345,未改造信息!$A$2:$AQ$1002,COLUMN(AA344)-4,0))</f>
        <v>短</v>
      </c>
      <c r="AB345" s="442" t="str">
        <f>IF($H345="已改造",VLOOKUP($A345+1000,改造信息!$A$2:$AQ$1002,COLUMN(AB344)-4,0),VLOOKUP($A345,未改造信息!$A$2:$AQ$1002,COLUMN(AB344)-4,0))</f>
        <v>[18,18,38,18]</v>
      </c>
      <c r="AC345" s="442">
        <f>IF($H345="已改造",VLOOKUP($A345+1000,改造信息!$A$2:$AQ$1002,COLUMN(AC344)-4,0),VLOOKUP($A345,未改造信息!$A$2:$AQ$1002,COLUMN(AC344)-4,0))</f>
        <v>92</v>
      </c>
      <c r="AD345" s="442">
        <f>IF($H345="已改造",VLOOKUP($A345+1000,改造信息!$A$2:$AQ$1002,COLUMN(AD344)-4,0),VLOOKUP($A345,未改造信息!$A$2:$AQ$1002,COLUMN(AD344)-4,0))</f>
        <v>4</v>
      </c>
      <c r="AE345" s="446" t="str">
        <f>IF($H345="已改造",VLOOKUP($A345+1000,改造信息!$A$2:$AQ$1002,COLUMN(AE344)-4,0),VLOOKUP($A345,未改造信息!$A$2:$AQ$1002,COLUMN(AE344)-4,0))</f>
        <v>U国博福斯40毫米防空炮(四联)|TBF复仇者|F6F地狱猫</v>
      </c>
      <c r="AF345" s="445" t="s">
        <v>92</v>
      </c>
      <c r="AG345" s="445" t="s">
        <v>92</v>
      </c>
      <c r="AH345" s="442">
        <f>IF($H345="已改造",VLOOKUP($A345+1000,改造信息!$A$2:$AQ$1002,COLUMN(AH344)-6,0),VLOOKUP($A345,未改造信息!$A$2:$AQ$1002,COLUMN(AH344)-6,0))</f>
        <v>60</v>
      </c>
      <c r="AI345" s="442">
        <f>IF($H345="已改造",VLOOKUP($A345+1000,改造信息!$A$2:$AQ$1002,COLUMN(AI344)-6,0),VLOOKUP($A345,未改造信息!$A$2:$AQ$1002,COLUMN(AI344)-6,0))</f>
        <v>65</v>
      </c>
      <c r="AJ345" s="442">
        <f>IF($H345="已改造",VLOOKUP($A345+1000,改造信息!$A$2:$AQ$1002,COLUMN(AJ344)-6,0),VLOOKUP($A345,未改造信息!$A$2:$AQ$1002,COLUMN(AJ344)-6,0))</f>
        <v>2.4</v>
      </c>
      <c r="AK345" s="442">
        <f>IF($H345="已改造",VLOOKUP($A345+1000,改造信息!$A$2:$AQ$1002,COLUMN(AK344)-6,0),VLOOKUP($A345,未改造信息!$A$2:$AQ$1002,COLUMN(AK344)-6,0))</f>
        <v>4.6</v>
      </c>
      <c r="AL345" s="442">
        <f>IF($H345="已改造",VLOOKUP($A345+1000,改造信息!$A$2:$AQ$1002,COLUMN(AL344)-6,0),VLOOKUP($A345,未改造信息!$A$2:$AQ$1002,COLUMN(AL344)-6,0))</f>
        <v>0.8</v>
      </c>
      <c r="AM345" s="445" t="s">
        <v>92</v>
      </c>
      <c r="AN345" s="445" t="s">
        <v>92</v>
      </c>
      <c r="AO345" s="442">
        <f>IF($H345="已改造",VLOOKUP($A345+1000,改造信息!$A$2:$AQ$1002,COLUMN(AO344)-8,0),VLOOKUP($A345,未改造信息!$A$2:$AQ$1002,COLUMN(AO344)-8,0))</f>
        <v>30</v>
      </c>
      <c r="AP345" s="442">
        <f>IF($H345="已改造",VLOOKUP($A345+1000,改造信息!$A$2:$AQ$1002,COLUMN(AP344)-8,0),VLOOKUP($A345,未改造信息!$A$2:$AQ$1002,COLUMN(AP344)-8,0))</f>
        <v>40</v>
      </c>
      <c r="AQ345" s="442">
        <f>IF($H345="已改造",VLOOKUP($A345+1000,改造信息!$A$2:$AQ$1002,COLUMN(AQ344)-8,0),VLOOKUP($A345,未改造信息!$A$2:$AQ$1002,COLUMN(AQ344)-8,0))</f>
        <v>60</v>
      </c>
      <c r="AR345" s="442">
        <f>IF($H345="已改造",VLOOKUP($A345+1000,改造信息!$A$2:$AQ$1002,COLUMN(AR344)-8,0),VLOOKUP($A345,未改造信息!$A$2:$AQ$1002,COLUMN(AR344)-8,0))</f>
        <v>40</v>
      </c>
      <c r="AS345" s="442">
        <f>IF($H345="已改造",VLOOKUP($A345+1000,改造信息!$A$2:$AQ$1002,COLUMN(AS344)-8,0),VLOOKUP($A345,未改造信息!$A$2:$AQ$1002,COLUMN(AS344)-8,0))</f>
        <v>0</v>
      </c>
      <c r="AT345" s="442">
        <f>IF($H345="已改造",VLOOKUP($A345+1000,改造信息!$A$2:$AQ$1002,COLUMN(AT344)-8,0),VLOOKUP($A345,未改造信息!$A$2:$AQ$1002,COLUMN(AT344)-8,0))</f>
        <v>0</v>
      </c>
      <c r="AU345" s="442">
        <f>IF($H345="已改造",VLOOKUP($A345+1000,改造信息!$A$2:$AQ$1002,COLUMN(AU344)-8,0),VLOOKUP($A345,未改造信息!$A$2:$AQ$1002,COLUMN(AU344)-8,0))</f>
        <v>18</v>
      </c>
      <c r="AV345" s="442">
        <f>IF($H345="已改造",VLOOKUP($A345+1000,改造信息!$A$2:$AQ$1002,COLUMN(AV344)-8,0),VLOOKUP($A345,未改造信息!$A$2:$AQ$1002,COLUMN(AV344)-8,0))</f>
        <v>109</v>
      </c>
      <c r="AW345" s="445" t="s">
        <v>92</v>
      </c>
      <c r="AX345" s="445" t="s">
        <v>92</v>
      </c>
      <c r="AY345" s="442" t="str">
        <f>IF($H345="已改造",VLOOKUP($A345+1000,改造信息!$A$2:$AQ$1002,COLUMN(AY344)-10,0),VLOOKUP($A345,未改造信息!$A$2:$AQ$1002,COLUMN(AY344)-10,0))</f>
        <v>多用途航母</v>
      </c>
      <c r="AZ345" s="442">
        <f>IF($H345="已改造",VLOOKUP($A345+1000,改造信息!$A$2:$AQ$1002,COLUMN(AZ344)-10,0),VLOOKUP($A345,未改造信息!$A$2:$AQ$1002,COLUMN(AZ344)-10,0))</f>
        <v>0</v>
      </c>
      <c r="BA345" s="445" t="s">
        <v>92</v>
      </c>
      <c r="BB345" s="445" t="s">
        <v>92</v>
      </c>
      <c r="BC345" s="442" t="str">
        <f>IF($H345="尚未改造",VLOOKUP($A345,未改造信息!$A$2:$AQ$1002,COLUMN(BC344)-12,0),"0")</f>
        <v>0</v>
      </c>
      <c r="BD345" s="450">
        <f>VLOOKUP($A345,未改造信息!$A$2:$BA$1002,COLUMN(BD344)-12,0)</f>
        <v>0.166666666666667</v>
      </c>
      <c r="BE345" s="442" t="s">
        <v>103</v>
      </c>
      <c r="BF345" s="445" t="s">
        <v>92</v>
      </c>
      <c r="BG345" s="445" t="s">
        <v>92</v>
      </c>
      <c r="BH345" s="442"/>
      <c r="BI345" s="450"/>
      <c r="BK345" s="442"/>
      <c r="BL345" s="450"/>
      <c r="BN345" s="442"/>
      <c r="BO345" s="450"/>
      <c r="BQ345" s="445" t="s">
        <v>92</v>
      </c>
      <c r="BR345" s="442"/>
      <c r="BS345" s="442"/>
      <c r="BT345" s="442"/>
      <c r="BU345" s="442"/>
      <c r="BV345" s="442"/>
    </row>
    <row r="346" spans="1:74">
      <c r="A346" s="442">
        <v>375</v>
      </c>
      <c r="B346" s="442" t="str">
        <f>IF($H346="已改造",VLOOKUP($A346+1000,改造信息!$A$2:$AQ$1002,COLUMN(B345),0),VLOOKUP($A346,未改造信息!$A$2:$AQ$1002,COLUMN(B345),0))</f>
        <v>U</v>
      </c>
      <c r="C346" s="442" t="str">
        <f>IF($H346="已改造",VLOOKUP($A346+1000,改造信息!$A$2:$AQ$1002,COLUMN(C345),0),VLOOKUP($A346,未改造信息!$A$2:$AQ$1002,COLUMN(C345),0))</f>
        <v>轻型航母</v>
      </c>
      <c r="D346" s="442">
        <f>IF($H346="已改造",VLOOKUP($A346+1000,改造信息!$A$2:$AQ$1002,COLUMN(D345),0),VLOOKUP($A346,未改造信息!$A$2:$AQ$1002,COLUMN(D345),0))</f>
        <v>3</v>
      </c>
      <c r="E346" s="442" t="str">
        <f>IF($H346="已改造",VLOOKUP($A346+1000,改造信息!$A$2:$AQ$1002,COLUMN(E345),0),VLOOKUP($A346,未改造信息!$A$2:$AQ$1002,COLUMN(E345),0))</f>
        <v>圣哈辛托</v>
      </c>
      <c r="F346" s="442" t="str">
        <f>VLOOKUP(A346,未改造信息!$A$2:$F$1000,COLUMN(F345),0)</f>
        <v>未拥有</v>
      </c>
      <c r="H346" s="442" t="str">
        <f>IF(COUNTIF(改造信息!$A$2:$A$196,A346+1000),IF(VLOOKUP(A346+1000,改造信息!$A$2:$F$502,6,0)="已拥有","已改造","尚未改造"),"未开放改造")</f>
        <v>未开放改造</v>
      </c>
      <c r="I346" s="442" t="str">
        <f t="shared" si="5"/>
        <v>可建造</v>
      </c>
      <c r="J346" s="445" t="s">
        <v>92</v>
      </c>
      <c r="K346" s="442" t="str">
        <f>IF($H346="已改造",VLOOKUP($A346+1000,改造信息!$A$2:$AQ$1002,COLUMN(K345)-4,0),VLOOKUP($A346,未改造信息!$A$2:$AQ$1002,COLUMN(K345)-4,0))</f>
        <v>护卫舰</v>
      </c>
      <c r="L346" s="442" t="str">
        <f>IF($H346="已改造",VLOOKUP($A346+1000,改造信息!$A$2:$AQ$1002,COLUMN(L345)-4,0),VLOOKUP($A346,未改造信息!$A$2:$AQ$1002,COLUMN(L345)-4,0))</f>
        <v>中型舰</v>
      </c>
      <c r="M346" s="442">
        <f>IF($H346="已改造",VLOOKUP($A346+1000,改造信息!$A$2:$AQ$1002,COLUMN(M345)-4,0),VLOOKUP($A346,未改造信息!$A$2:$AQ$1002,COLUMN(M345)-4,0))</f>
        <v>1</v>
      </c>
      <c r="N346" s="442">
        <f>IF($H346="已改造",VLOOKUP($A346+1000,改造信息!$A$2:$AQ$1002,COLUMN(N345)-4,0),VLOOKUP($A346,未改造信息!$A$2:$AQ$1002,COLUMN(N345)-4,0))</f>
        <v>2</v>
      </c>
      <c r="O346" s="442">
        <f>IF($H346="已改造",VLOOKUP($A346+1000,改造信息!$A$2:$AQ$1002,COLUMN(O345)-4,0),VLOOKUP($A346,未改造信息!$A$2:$AQ$1002,COLUMN(O345)-4,0))</f>
        <v>36</v>
      </c>
      <c r="P346" s="442">
        <f>IF($H346="已改造",VLOOKUP($A346+1000,改造信息!$A$2:$AQ$1002,COLUMN(P345)-4,0),VLOOKUP($A346,未改造信息!$A$2:$AQ$1002,COLUMN(P345)-4,0))</f>
        <v>0</v>
      </c>
      <c r="Q346" s="442">
        <f>IF($H346="已改造",VLOOKUP($A346+1000,改造信息!$A$2:$AQ$1002,COLUMN(Q345)-4,0),VLOOKUP($A346,未改造信息!$A$2:$AQ$1002,COLUMN(Q345)-4,0))</f>
        <v>20</v>
      </c>
      <c r="R346" s="442">
        <f>IF($H346="已改造",VLOOKUP($A346+1000,改造信息!$A$2:$AQ$1002,COLUMN(R345)-4,0),VLOOKUP($A346,未改造信息!$A$2:$AQ$1002,COLUMN(R345)-4,0))</f>
        <v>40</v>
      </c>
      <c r="S346" s="442">
        <f>IF($H346="已改造",VLOOKUP($A346+1000,改造信息!$A$2:$AQ$1002,COLUMN(S345)-4,0),VLOOKUP($A346,未改造信息!$A$2:$AQ$1002,COLUMN(S345)-4,0))</f>
        <v>0</v>
      </c>
      <c r="T346" s="442">
        <f>IF($H346="已改造",VLOOKUP($A346+1000,改造信息!$A$2:$AQ$1002,COLUMN(T345)-4,0),VLOOKUP($A346,未改造信息!$A$2:$AQ$1002,COLUMN(T345)-4,0))</f>
        <v>66</v>
      </c>
      <c r="U346" s="442">
        <f>IF($H346="已改造",VLOOKUP($A346+1000,改造信息!$A$2:$AQ$1002,COLUMN(U345)-4,0),VLOOKUP($A346,未改造信息!$A$2:$AQ$1002,COLUMN(U345)-4,0))</f>
        <v>0</v>
      </c>
      <c r="V346" s="442">
        <f>IF($H346="已改造",VLOOKUP($A346+1000,改造信息!$A$2:$AQ$1002,COLUMN(V345)-4,0),VLOOKUP($A346,未改造信息!$A$2:$AQ$1002,COLUMN(V345)-4,0))</f>
        <v>66</v>
      </c>
      <c r="W346" s="442">
        <f>IF($H346="已改造",VLOOKUP($A346+1000,改造信息!$A$2:$AQ$1002,COLUMN(W345)-4,0),VLOOKUP($A346,未改造信息!$A$2:$AQ$1002,COLUMN(W345)-4,0))</f>
        <v>54</v>
      </c>
      <c r="X346" s="442">
        <f>IF($H346="已改造",VLOOKUP($A346+1000,改造信息!$A$2:$AQ$1002,COLUMN(X345)-4,0),VLOOKUP($A346,未改造信息!$A$2:$AQ$1002,COLUMN(X345)-4,0))</f>
        <v>89</v>
      </c>
      <c r="Y346" s="442">
        <f>IF($H346="已改造",VLOOKUP($A346+1000,改造信息!$A$2:$AQ$1002,COLUMN(Y345)-4,0),VLOOKUP($A346,未改造信息!$A$2:$AQ$1002,COLUMN(Y345)-4,0))</f>
        <v>20</v>
      </c>
      <c r="Z346" s="442">
        <f>IF($H346="已改造",VLOOKUP($A346+1000,改造信息!$A$2:$AQ$1002,COLUMN(Z345)-4,0),VLOOKUP($A346,未改造信息!$A$2:$AQ$1002,COLUMN(Z345)-4,0))</f>
        <v>31.5</v>
      </c>
      <c r="AA346" s="442" t="str">
        <f>IF($H346="已改造",VLOOKUP($A346+1000,改造信息!$A$2:$AQ$1002,COLUMN(AA345)-4,0),VLOOKUP($A346,未改造信息!$A$2:$AQ$1002,COLUMN(AA345)-4,0))</f>
        <v>短</v>
      </c>
      <c r="AB346" s="442" t="str">
        <f>IF($H346="已改造",VLOOKUP($A346+1000,改造信息!$A$2:$AQ$1002,COLUMN(AB345)-4,0),VLOOKUP($A346,未改造信息!$A$2:$AQ$1002,COLUMN(AB345)-4,0))</f>
        <v>[10,17,10,0]</v>
      </c>
      <c r="AC346" s="442">
        <f>IF($H346="已改造",VLOOKUP($A346+1000,改造信息!$A$2:$AQ$1002,COLUMN(AC345)-4,0),VLOOKUP($A346,未改造信息!$A$2:$AQ$1002,COLUMN(AC345)-4,0))</f>
        <v>37</v>
      </c>
      <c r="AD346" s="442">
        <f>IF($H346="已改造",VLOOKUP($A346+1000,改造信息!$A$2:$AQ$1002,COLUMN(AD345)-4,0),VLOOKUP($A346,未改造信息!$A$2:$AQ$1002,COLUMN(AD345)-4,0))</f>
        <v>3</v>
      </c>
      <c r="AE346" s="446" t="str">
        <f>IF($H346="已改造",VLOOKUP($A346+1000,改造信息!$A$2:$AQ$1002,COLUMN(AE345)-4,0),VLOOKUP($A346,未改造信息!$A$2:$AQ$1002,COLUMN(AE345)-4,0))</f>
        <v>TBF（乔治·布什）|F6F地狱猫</v>
      </c>
      <c r="AF346" s="445" t="s">
        <v>92</v>
      </c>
      <c r="AG346" s="445" t="s">
        <v>92</v>
      </c>
      <c r="AH346" s="442">
        <f>IF($H346="已改造",VLOOKUP($A346+1000,改造信息!$A$2:$AQ$1002,COLUMN(AH345)-6,0),VLOOKUP($A346,未改造信息!$A$2:$AQ$1002,COLUMN(AH345)-6,0))</f>
        <v>35</v>
      </c>
      <c r="AI346" s="442">
        <f>IF($H346="已改造",VLOOKUP($A346+1000,改造信息!$A$2:$AQ$1002,COLUMN(AI345)-6,0),VLOOKUP($A346,未改造信息!$A$2:$AQ$1002,COLUMN(AI345)-6,0))</f>
        <v>40</v>
      </c>
      <c r="AJ346" s="442">
        <f>IF($H346="已改造",VLOOKUP($A346+1000,改造信息!$A$2:$AQ$1002,COLUMN(AJ345)-6,0),VLOOKUP($A346,未改造信息!$A$2:$AQ$1002,COLUMN(AJ345)-6,0))</f>
        <v>1.28</v>
      </c>
      <c r="AK346" s="442">
        <f>IF($H346="已改造",VLOOKUP($A346+1000,改造信息!$A$2:$AQ$1002,COLUMN(AK345)-6,0),VLOOKUP($A346,未改造信息!$A$2:$AQ$1002,COLUMN(AK345)-6,0))</f>
        <v>2.4</v>
      </c>
      <c r="AL346" s="442">
        <f>IF($H346="已改造",VLOOKUP($A346+1000,改造信息!$A$2:$AQ$1002,COLUMN(AL345)-6,0),VLOOKUP($A346,未改造信息!$A$2:$AQ$1002,COLUMN(AL345)-6,0))</f>
        <v>0.625</v>
      </c>
      <c r="AM346" s="445" t="s">
        <v>92</v>
      </c>
      <c r="AN346" s="445" t="s">
        <v>92</v>
      </c>
      <c r="AO346" s="442">
        <f>IF($H346="已改造",VLOOKUP($A346+1000,改造信息!$A$2:$AQ$1002,COLUMN(AO345)-8,0),VLOOKUP($A346,未改造信息!$A$2:$AQ$1002,COLUMN(AO345)-8,0))</f>
        <v>20</v>
      </c>
      <c r="AP346" s="442">
        <f>IF($H346="已改造",VLOOKUP($A346+1000,改造信息!$A$2:$AQ$1002,COLUMN(AP345)-8,0),VLOOKUP($A346,未改造信息!$A$2:$AQ$1002,COLUMN(AP345)-8,0))</f>
        <v>30</v>
      </c>
      <c r="AQ346" s="442">
        <f>IF($H346="已改造",VLOOKUP($A346+1000,改造信息!$A$2:$AQ$1002,COLUMN(AQ345)-8,0),VLOOKUP($A346,未改造信息!$A$2:$AQ$1002,COLUMN(AQ345)-8,0))</f>
        <v>50</v>
      </c>
      <c r="AR346" s="442">
        <f>IF($H346="已改造",VLOOKUP($A346+1000,改造信息!$A$2:$AQ$1002,COLUMN(AR345)-8,0),VLOOKUP($A346,未改造信息!$A$2:$AQ$1002,COLUMN(AR345)-8,0))</f>
        <v>20</v>
      </c>
      <c r="AS346" s="442">
        <f>IF($H346="已改造",VLOOKUP($A346+1000,改造信息!$A$2:$AQ$1002,COLUMN(AS345)-8,0),VLOOKUP($A346,未改造信息!$A$2:$AQ$1002,COLUMN(AS345)-8,0))</f>
        <v>0</v>
      </c>
      <c r="AT346" s="442">
        <f>IF($H346="已改造",VLOOKUP($A346+1000,改造信息!$A$2:$AQ$1002,COLUMN(AT345)-8,0),VLOOKUP($A346,未改造信息!$A$2:$AQ$1002,COLUMN(AT345)-8,0))</f>
        <v>0</v>
      </c>
      <c r="AU346" s="442">
        <f>IF($H346="已改造",VLOOKUP($A346+1000,改造信息!$A$2:$AQ$1002,COLUMN(AU345)-8,0),VLOOKUP($A346,未改造信息!$A$2:$AQ$1002,COLUMN(AU345)-8,0))</f>
        <v>10</v>
      </c>
      <c r="AV346" s="442">
        <f>IF($H346="已改造",VLOOKUP($A346+1000,改造信息!$A$2:$AQ$1002,COLUMN(AV345)-8,0),VLOOKUP($A346,未改造信息!$A$2:$AQ$1002,COLUMN(AV345)-8,0))</f>
        <v>51</v>
      </c>
      <c r="AW346" s="445" t="s">
        <v>92</v>
      </c>
      <c r="AX346" s="445" t="s">
        <v>92</v>
      </c>
      <c r="AY346" s="442">
        <f>IF($H346="已改造",VLOOKUP($A346+1000,改造信息!$A$2:$AQ$1002,COLUMN(AY345)-10,0),VLOOKUP($A346,未改造信息!$A$2:$AQ$1002,COLUMN(AY345)-10,0))</f>
        <v>0</v>
      </c>
      <c r="AZ346" s="442">
        <f>IF($H346="已改造",VLOOKUP($A346+1000,改造信息!$A$2:$AQ$1002,COLUMN(AZ345)-10,0),VLOOKUP($A346,未改造信息!$A$2:$AQ$1002,COLUMN(AZ345)-10,0))</f>
        <v>0</v>
      </c>
      <c r="BA346" s="445" t="s">
        <v>92</v>
      </c>
      <c r="BB346" s="445" t="s">
        <v>92</v>
      </c>
      <c r="BC346" s="442" t="str">
        <f>IF($H346="尚未改造",VLOOKUP($A346,未改造信息!$A$2:$AQ$1002,COLUMN(BC345)-12,0),"0")</f>
        <v>0</v>
      </c>
      <c r="BD346" s="450">
        <f>VLOOKUP($A346,未改造信息!$A$2:$BA$1002,COLUMN(BD345)-12,0)</f>
        <v>0.0833333333333333</v>
      </c>
      <c r="BE346" s="442" t="s">
        <v>103</v>
      </c>
      <c r="BF346" s="445" t="s">
        <v>92</v>
      </c>
      <c r="BG346" s="445" t="s">
        <v>92</v>
      </c>
      <c r="BH346" s="442"/>
      <c r="BI346" s="450"/>
      <c r="BK346" s="442"/>
      <c r="BL346" s="450"/>
      <c r="BN346" s="442"/>
      <c r="BO346" s="450"/>
      <c r="BQ346" s="445" t="s">
        <v>92</v>
      </c>
      <c r="BR346" s="442"/>
      <c r="BS346" s="442"/>
      <c r="BT346" s="442"/>
      <c r="BU346" s="442"/>
      <c r="BV346" s="442"/>
    </row>
    <row r="347" spans="1:74">
      <c r="A347" s="442">
        <v>376</v>
      </c>
      <c r="B347" s="442" t="str">
        <f>IF($H347="已改造",VLOOKUP($A347+1000,改造信息!$A$2:$AQ$1002,COLUMN(B346),0),VLOOKUP($A347,未改造信息!$A$2:$AQ$1002,COLUMN(B346),0))</f>
        <v>F</v>
      </c>
      <c r="C347" s="442" t="str">
        <f>IF($H347="已改造",VLOOKUP($A347+1000,改造信息!$A$2:$AQ$1002,COLUMN(C346),0),VLOOKUP($A347,未改造信息!$A$2:$AQ$1002,COLUMN(C346),0))</f>
        <v>重巡洋舰</v>
      </c>
      <c r="D347" s="442">
        <f>IF($H347="已改造",VLOOKUP($A347+1000,改造信息!$A$2:$AQ$1002,COLUMN(D346),0),VLOOKUP($A347,未改造信息!$A$2:$AQ$1002,COLUMN(D346),0))</f>
        <v>3</v>
      </c>
      <c r="E347" s="442" t="str">
        <f>IF($H347="已改造",VLOOKUP($A347+1000,改造信息!$A$2:$AQ$1002,COLUMN(E346),0),VLOOKUP($A347,未改造信息!$A$2:$AQ$1002,COLUMN(E346),0))</f>
        <v>埃德加·居内</v>
      </c>
      <c r="F347" s="442" t="str">
        <f>VLOOKUP(A347,未改造信息!$A$2:$F$1000,COLUMN(F346),0)</f>
        <v>未拥有</v>
      </c>
      <c r="H347" s="442" t="str">
        <f>IF(COUNTIF(改造信息!$A$2:$A$196,A347+1000),IF(VLOOKUP(A347+1000,改造信息!$A$2:$F$502,6,0)="已拥有","已改造","尚未改造"),"未开放改造")</f>
        <v>未开放改造</v>
      </c>
      <c r="I347" s="442" t="str">
        <f t="shared" si="5"/>
        <v>仅打捞可获取</v>
      </c>
      <c r="J347" s="445" t="s">
        <v>92</v>
      </c>
      <c r="K347" s="442" t="str">
        <f>IF($H347="已改造",VLOOKUP($A347+1000,改造信息!$A$2:$AQ$1002,COLUMN(K346)-4,0),VLOOKUP($A347,未改造信息!$A$2:$AQ$1002,COLUMN(K346)-4,0))</f>
        <v>护卫舰</v>
      </c>
      <c r="L347" s="442" t="str">
        <f>IF($H347="已改造",VLOOKUP($A347+1000,改造信息!$A$2:$AQ$1002,COLUMN(L346)-4,0),VLOOKUP($A347,未改造信息!$A$2:$AQ$1002,COLUMN(L346)-4,0))</f>
        <v>中型舰</v>
      </c>
      <c r="M347" s="442">
        <f>IF($H347="已改造",VLOOKUP($A347+1000,改造信息!$A$2:$AQ$1002,COLUMN(M346)-4,0),VLOOKUP($A347,未改造信息!$A$2:$AQ$1002,COLUMN(M346)-4,0))</f>
        <v>1</v>
      </c>
      <c r="N347" s="442">
        <f>IF($H347="已改造",VLOOKUP($A347+1000,改造信息!$A$2:$AQ$1002,COLUMN(N346)-4,0),VLOOKUP($A347,未改造信息!$A$2:$AQ$1002,COLUMN(N346)-4,0))</f>
        <v>2</v>
      </c>
      <c r="O347" s="442">
        <f>IF($H347="已改造",VLOOKUP($A347+1000,改造信息!$A$2:$AQ$1002,COLUMN(O346)-4,0),VLOOKUP($A347,未改造信息!$A$2:$AQ$1002,COLUMN(O346)-4,0))</f>
        <v>50</v>
      </c>
      <c r="P347" s="442">
        <f>IF($H347="已改造",VLOOKUP($A347+1000,改造信息!$A$2:$AQ$1002,COLUMN(P346)-4,0),VLOOKUP($A347,未改造信息!$A$2:$AQ$1002,COLUMN(P346)-4,0))</f>
        <v>2</v>
      </c>
      <c r="Q347" s="442">
        <f>IF($H347="已改造",VLOOKUP($A347+1000,改造信息!$A$2:$AQ$1002,COLUMN(Q346)-4,0),VLOOKUP($A347,未改造信息!$A$2:$AQ$1002,COLUMN(Q346)-4,0))</f>
        <v>53</v>
      </c>
      <c r="R347" s="442">
        <f>IF($H347="已改造",VLOOKUP($A347+1000,改造信息!$A$2:$AQ$1002,COLUMN(R346)-4,0),VLOOKUP($A347,未改造信息!$A$2:$AQ$1002,COLUMN(R346)-4,0))</f>
        <v>65</v>
      </c>
      <c r="S347" s="442">
        <f>IF($H347="已改造",VLOOKUP($A347+1000,改造信息!$A$2:$AQ$1002,COLUMN(S346)-4,0),VLOOKUP($A347,未改造信息!$A$2:$AQ$1002,COLUMN(S346)-4,0))</f>
        <v>0</v>
      </c>
      <c r="T347" s="442">
        <f>IF($H347="已改造",VLOOKUP($A347+1000,改造信息!$A$2:$AQ$1002,COLUMN(T346)-4,0),VLOOKUP($A347,未改造信息!$A$2:$AQ$1002,COLUMN(T346)-4,0))</f>
        <v>40</v>
      </c>
      <c r="U347" s="442">
        <f>IF($H347="已改造",VLOOKUP($A347+1000,改造信息!$A$2:$AQ$1002,COLUMN(U346)-4,0),VLOOKUP($A347,未改造信息!$A$2:$AQ$1002,COLUMN(U346)-4,0))</f>
        <v>0</v>
      </c>
      <c r="V347" s="442">
        <f>IF($H347="已改造",VLOOKUP($A347+1000,改造信息!$A$2:$AQ$1002,COLUMN(V346)-4,0),VLOOKUP($A347,未改造信息!$A$2:$AQ$1002,COLUMN(V346)-4,0))</f>
        <v>21</v>
      </c>
      <c r="W347" s="442">
        <f>IF($H347="已改造",VLOOKUP($A347+1000,改造信息!$A$2:$AQ$1002,COLUMN(W346)-4,0),VLOOKUP($A347,未改造信息!$A$2:$AQ$1002,COLUMN(W346)-4,0))</f>
        <v>59</v>
      </c>
      <c r="X347" s="442">
        <f>IF($H347="已改造",VLOOKUP($A347+1000,改造信息!$A$2:$AQ$1002,COLUMN(X346)-4,0),VLOOKUP($A347,未改造信息!$A$2:$AQ$1002,COLUMN(X346)-4,0))</f>
        <v>89</v>
      </c>
      <c r="Y347" s="442">
        <f>IF($H347="已改造",VLOOKUP($A347+1000,改造信息!$A$2:$AQ$1002,COLUMN(Y346)-4,0),VLOOKUP($A347,未改造信息!$A$2:$AQ$1002,COLUMN(Y346)-4,0))</f>
        <v>10</v>
      </c>
      <c r="Z347" s="442">
        <f>IF($H347="已改造",VLOOKUP($A347+1000,改造信息!$A$2:$AQ$1002,COLUMN(Z346)-4,0),VLOOKUP($A347,未改造信息!$A$2:$AQ$1002,COLUMN(Z346)-4,0))</f>
        <v>23</v>
      </c>
      <c r="AA347" s="442" t="str">
        <f>IF($H347="已改造",VLOOKUP($A347+1000,改造信息!$A$2:$AQ$1002,COLUMN(AA346)-4,0),VLOOKUP($A347,未改造信息!$A$2:$AQ$1002,COLUMN(AA346)-4,0))</f>
        <v>中</v>
      </c>
      <c r="AB347" s="442">
        <f>IF($H347="已改造",VLOOKUP($A347+1000,改造信息!$A$2:$AQ$1002,COLUMN(AB346)-4,0),VLOOKUP($A347,未改造信息!$A$2:$AQ$1002,COLUMN(AB346)-4,0))</f>
        <v>0</v>
      </c>
      <c r="AC347" s="442">
        <f>IF($H347="已改造",VLOOKUP($A347+1000,改造信息!$A$2:$AQ$1002,COLUMN(AC346)-4,0),VLOOKUP($A347,未改造信息!$A$2:$AQ$1002,COLUMN(AC346)-4,0))</f>
        <v>0</v>
      </c>
      <c r="AD347" s="442">
        <f>IF($H347="已改造",VLOOKUP($A347+1000,改造信息!$A$2:$AQ$1002,COLUMN(AD346)-4,0),VLOOKUP($A347,未改造信息!$A$2:$AQ$1002,COLUMN(AD346)-4,0))</f>
        <v>3</v>
      </c>
      <c r="AE347" s="446" t="str">
        <f>IF($H347="已改造",VLOOKUP($A347+1000,改造信息!$A$2:$AQ$1002,COLUMN(AE346)-4,0),VLOOKUP($A347,未改造信息!$A$2:$AQ$1002,COLUMN(AE346)-4,0))</f>
        <v>附加装甲(中型)</v>
      </c>
      <c r="AF347" s="445" t="s">
        <v>92</v>
      </c>
      <c r="AG347" s="445" t="s">
        <v>92</v>
      </c>
      <c r="AH347" s="442">
        <f>IF($H347="已改造",VLOOKUP($A347+1000,改造信息!$A$2:$AQ$1002,COLUMN(AH346)-6,0),VLOOKUP($A347,未改造信息!$A$2:$AQ$1002,COLUMN(AH346)-6,0))</f>
        <v>40</v>
      </c>
      <c r="AI347" s="442">
        <f>IF($H347="已改造",VLOOKUP($A347+1000,改造信息!$A$2:$AQ$1002,COLUMN(AI346)-6,0),VLOOKUP($A347,未改造信息!$A$2:$AQ$1002,COLUMN(AI346)-6,0))</f>
        <v>70</v>
      </c>
      <c r="AJ347" s="442">
        <f>IF($H347="已改造",VLOOKUP($A347+1000,改造信息!$A$2:$AQ$1002,COLUMN(AJ346)-6,0),VLOOKUP($A347,未改造信息!$A$2:$AQ$1002,COLUMN(AJ346)-6,0))</f>
        <v>1.28</v>
      </c>
      <c r="AK347" s="442">
        <f>IF($H347="已改造",VLOOKUP($A347+1000,改造信息!$A$2:$AQ$1002,COLUMN(AK346)-6,0),VLOOKUP($A347,未改造信息!$A$2:$AQ$1002,COLUMN(AK346)-6,0))</f>
        <v>2.5</v>
      </c>
      <c r="AL347" s="442">
        <f>IF($H347="已改造",VLOOKUP($A347+1000,改造信息!$A$2:$AQ$1002,COLUMN(AL346)-6,0),VLOOKUP($A347,未改造信息!$A$2:$AQ$1002,COLUMN(AL346)-6,0))</f>
        <v>0.775</v>
      </c>
      <c r="AM347" s="445" t="s">
        <v>92</v>
      </c>
      <c r="AN347" s="445" t="s">
        <v>92</v>
      </c>
      <c r="AO347" s="442">
        <f>IF($H347="已改造",VLOOKUP($A347+1000,改造信息!$A$2:$AQ$1002,COLUMN(AO346)-8,0),VLOOKUP($A347,未改造信息!$A$2:$AQ$1002,COLUMN(AO346)-8,0))</f>
        <v>30</v>
      </c>
      <c r="AP347" s="442">
        <f>IF($H347="已改造",VLOOKUP($A347+1000,改造信息!$A$2:$AQ$1002,COLUMN(AP346)-8,0),VLOOKUP($A347,未改造信息!$A$2:$AQ$1002,COLUMN(AP346)-8,0))</f>
        <v>40</v>
      </c>
      <c r="AQ347" s="442">
        <f>IF($H347="已改造",VLOOKUP($A347+1000,改造信息!$A$2:$AQ$1002,COLUMN(AQ346)-8,0),VLOOKUP($A347,未改造信息!$A$2:$AQ$1002,COLUMN(AQ346)-8,0))</f>
        <v>30</v>
      </c>
      <c r="AR347" s="442">
        <f>IF($H347="已改造",VLOOKUP($A347+1000,改造信息!$A$2:$AQ$1002,COLUMN(AR346)-8,0),VLOOKUP($A347,未改造信息!$A$2:$AQ$1002,COLUMN(AR346)-8,0))</f>
        <v>0</v>
      </c>
      <c r="AS347" s="442">
        <f>IF($H347="已改造",VLOOKUP($A347+1000,改造信息!$A$2:$AQ$1002,COLUMN(AS346)-8,0),VLOOKUP($A347,未改造信息!$A$2:$AQ$1002,COLUMN(AS346)-8,0))</f>
        <v>28</v>
      </c>
      <c r="AT347" s="442">
        <f>IF($H347="已改造",VLOOKUP($A347+1000,改造信息!$A$2:$AQ$1002,COLUMN(AT346)-8,0),VLOOKUP($A347,未改造信息!$A$2:$AQ$1002,COLUMN(AT346)-8,0))</f>
        <v>0</v>
      </c>
      <c r="AU347" s="442">
        <f>IF($H347="已改造",VLOOKUP($A347+1000,改造信息!$A$2:$AQ$1002,COLUMN(AU346)-8,0),VLOOKUP($A347,未改造信息!$A$2:$AQ$1002,COLUMN(AU346)-8,0))</f>
        <v>23</v>
      </c>
      <c r="AV347" s="442">
        <f>IF($H347="已改造",VLOOKUP($A347+1000,改造信息!$A$2:$AQ$1002,COLUMN(AV346)-8,0),VLOOKUP($A347,未改造信息!$A$2:$AQ$1002,COLUMN(AV346)-8,0))</f>
        <v>5</v>
      </c>
      <c r="AW347" s="445" t="s">
        <v>92</v>
      </c>
      <c r="AX347" s="445" t="s">
        <v>92</v>
      </c>
      <c r="AY347" s="442">
        <f>IF($H347="已改造",VLOOKUP($A347+1000,改造信息!$A$2:$AQ$1002,COLUMN(AY346)-10,0),VLOOKUP($A347,未改造信息!$A$2:$AQ$1002,COLUMN(AY346)-10,0))</f>
        <v>0</v>
      </c>
      <c r="AZ347" s="442">
        <f>IF($H347="已改造",VLOOKUP($A347+1000,改造信息!$A$2:$AQ$1002,COLUMN(AZ346)-10,0),VLOOKUP($A347,未改造信息!$A$2:$AQ$1002,COLUMN(AZ346)-10,0))</f>
        <v>0</v>
      </c>
      <c r="BA347" s="445" t="s">
        <v>92</v>
      </c>
      <c r="BB347" s="445" t="s">
        <v>92</v>
      </c>
      <c r="BC347" s="442" t="str">
        <f>IF($H347="尚未改造",VLOOKUP($A347,未改造信息!$A$2:$AQ$1002,COLUMN(BC346)-12,0),"0")</f>
        <v>0</v>
      </c>
      <c r="BD347" s="442">
        <f>VLOOKUP($A347,未改造信息!$A$2:$BA$1002,COLUMN(BD346)-12,0)</f>
        <v>0</v>
      </c>
      <c r="BE347" s="442" t="s">
        <v>94</v>
      </c>
      <c r="BF347" s="445" t="s">
        <v>92</v>
      </c>
      <c r="BG347" s="445" t="s">
        <v>92</v>
      </c>
      <c r="BH347" s="442"/>
      <c r="BI347" s="442"/>
      <c r="BK347" s="442"/>
      <c r="BL347" s="442"/>
      <c r="BN347" s="442"/>
      <c r="BO347" s="442"/>
      <c r="BQ347" s="445" t="s">
        <v>92</v>
      </c>
      <c r="BR347" s="442"/>
      <c r="BS347" s="442"/>
      <c r="BT347" s="442"/>
      <c r="BU347" s="442"/>
      <c r="BV347" s="442"/>
    </row>
    <row r="348" spans="1:74">
      <c r="A348" s="442">
        <v>377</v>
      </c>
      <c r="B348" s="442" t="str">
        <f>IF($H348="已改造",VLOOKUP($A348+1000,改造信息!$A$2:$AQ$1002,COLUMN(B347),0),VLOOKUP($A348,未改造信息!$A$2:$AQ$1002,COLUMN(B347),0))</f>
        <v>J</v>
      </c>
      <c r="C348" s="442" t="str">
        <f>IF($H348="已改造",VLOOKUP($A348+1000,改造信息!$A$2:$AQ$1002,COLUMN(C347),0),VLOOKUP($A348,未改造信息!$A$2:$AQ$1002,COLUMN(C347),0))</f>
        <v>重雷装巡洋舰</v>
      </c>
      <c r="D348" s="442">
        <f>IF($H348="已改造",VLOOKUP($A348+1000,改造信息!$A$2:$AQ$1002,COLUMN(D347),0),VLOOKUP($A348,未改造信息!$A$2:$AQ$1002,COLUMN(D347),0))</f>
        <v>4</v>
      </c>
      <c r="E348" s="442" t="str">
        <f>IF($H348="已改造",VLOOKUP($A348+1000,改造信息!$A$2:$AQ$1002,COLUMN(E347),0),VLOOKUP($A348,未改造信息!$A$2:$AQ$1002,COLUMN(E347),0))</f>
        <v>木曾</v>
      </c>
      <c r="F348" s="442" t="str">
        <f>VLOOKUP(A348,未改造信息!$A$2:$F$1000,COLUMN(F347),0)</f>
        <v>未拥有</v>
      </c>
      <c r="H348" s="442" t="str">
        <f>IF(COUNTIF(改造信息!$A$2:$A$196,A348+1000),IF(VLOOKUP(A348+1000,改造信息!$A$2:$F$502,6,0)="已拥有","已改造","尚未改造"),"未开放改造")</f>
        <v>未开放改造</v>
      </c>
      <c r="I348" s="442" t="str">
        <f t="shared" si="5"/>
        <v>可建造</v>
      </c>
      <c r="J348" s="445" t="s">
        <v>92</v>
      </c>
      <c r="K348" s="442" t="str">
        <f>IF($H348="已改造",VLOOKUP($A348+1000,改造信息!$A$2:$AQ$1002,COLUMN(K347)-4,0),VLOOKUP($A348,未改造信息!$A$2:$AQ$1002,COLUMN(K347)-4,0))</f>
        <v>护卫舰</v>
      </c>
      <c r="L348" s="442" t="str">
        <f>IF($H348="已改造",VLOOKUP($A348+1000,改造信息!$A$2:$AQ$1002,COLUMN(L347)-4,0),VLOOKUP($A348,未改造信息!$A$2:$AQ$1002,COLUMN(L347)-4,0))</f>
        <v>中型舰</v>
      </c>
      <c r="M348" s="442">
        <f>IF($H348="已改造",VLOOKUP($A348+1000,改造信息!$A$2:$AQ$1002,COLUMN(M347)-4,0),VLOOKUP($A348,未改造信息!$A$2:$AQ$1002,COLUMN(M347)-4,0))</f>
        <v>1</v>
      </c>
      <c r="N348" s="442">
        <f>IF($H348="已改造",VLOOKUP($A348+1000,改造信息!$A$2:$AQ$1002,COLUMN(N347)-4,0),VLOOKUP($A348,未改造信息!$A$2:$AQ$1002,COLUMN(N347)-4,0))</f>
        <v>2</v>
      </c>
      <c r="O348" s="442">
        <f>IF($H348="已改造",VLOOKUP($A348+1000,改造信息!$A$2:$AQ$1002,COLUMN(O347)-4,0),VLOOKUP($A348,未改造信息!$A$2:$AQ$1002,COLUMN(O347)-4,0))</f>
        <v>24</v>
      </c>
      <c r="P348" s="442">
        <f>IF($H348="已改造",VLOOKUP($A348+1000,改造信息!$A$2:$AQ$1002,COLUMN(P347)-4,0),VLOOKUP($A348,未改造信息!$A$2:$AQ$1002,COLUMN(P347)-4,0))</f>
        <v>0</v>
      </c>
      <c r="Q348" s="442">
        <f>IF($H348="已改造",VLOOKUP($A348+1000,改造信息!$A$2:$AQ$1002,COLUMN(Q347)-4,0),VLOOKUP($A348,未改造信息!$A$2:$AQ$1002,COLUMN(Q347)-4,0))</f>
        <v>35</v>
      </c>
      <c r="R348" s="442">
        <f>IF($H348="已改造",VLOOKUP($A348+1000,改造信息!$A$2:$AQ$1002,COLUMN(R347)-4,0),VLOOKUP($A348,未改造信息!$A$2:$AQ$1002,COLUMN(R347)-4,0))</f>
        <v>29</v>
      </c>
      <c r="S348" s="442">
        <f>IF($H348="已改造",VLOOKUP($A348+1000,改造信息!$A$2:$AQ$1002,COLUMN(S347)-4,0),VLOOKUP($A348,未改造信息!$A$2:$AQ$1002,COLUMN(S347)-4,0))</f>
        <v>95</v>
      </c>
      <c r="T348" s="442">
        <f>IF($H348="已改造",VLOOKUP($A348+1000,改造信息!$A$2:$AQ$1002,COLUMN(T347)-4,0),VLOOKUP($A348,未改造信息!$A$2:$AQ$1002,COLUMN(T347)-4,0))</f>
        <v>48</v>
      </c>
      <c r="U348" s="442">
        <f>IF($H348="已改造",VLOOKUP($A348+1000,改造信息!$A$2:$AQ$1002,COLUMN(U347)-4,0),VLOOKUP($A348,未改造信息!$A$2:$AQ$1002,COLUMN(U347)-4,0))</f>
        <v>26</v>
      </c>
      <c r="V348" s="442">
        <f>IF($H348="已改造",VLOOKUP($A348+1000,改造信息!$A$2:$AQ$1002,COLUMN(V347)-4,0),VLOOKUP($A348,未改造信息!$A$2:$AQ$1002,COLUMN(V347)-4,0))</f>
        <v>21</v>
      </c>
      <c r="W348" s="442">
        <f>IF($H348="已改造",VLOOKUP($A348+1000,改造信息!$A$2:$AQ$1002,COLUMN(W347)-4,0),VLOOKUP($A348,未改造信息!$A$2:$AQ$1002,COLUMN(W347)-4,0))</f>
        <v>78</v>
      </c>
      <c r="X348" s="442">
        <f>IF($H348="已改造",VLOOKUP($A348+1000,改造信息!$A$2:$AQ$1002,COLUMN(X347)-4,0),VLOOKUP($A348,未改造信息!$A$2:$AQ$1002,COLUMN(X347)-4,0))</f>
        <v>91</v>
      </c>
      <c r="Y348" s="442">
        <f>IF($H348="已改造",VLOOKUP($A348+1000,改造信息!$A$2:$AQ$1002,COLUMN(Y347)-4,0),VLOOKUP($A348,未改造信息!$A$2:$AQ$1002,COLUMN(Y347)-4,0))</f>
        <v>14</v>
      </c>
      <c r="Z348" s="442">
        <f>IF($H348="已改造",VLOOKUP($A348+1000,改造信息!$A$2:$AQ$1002,COLUMN(Z347)-4,0),VLOOKUP($A348,未改造信息!$A$2:$AQ$1002,COLUMN(Z347)-4,0))</f>
        <v>36</v>
      </c>
      <c r="AA348" s="442" t="str">
        <f>IF($H348="已改造",VLOOKUP($A348+1000,改造信息!$A$2:$AQ$1002,COLUMN(AA347)-4,0),VLOOKUP($A348,未改造信息!$A$2:$AQ$1002,COLUMN(AA347)-4,0))</f>
        <v>中</v>
      </c>
      <c r="AB348" s="442">
        <f>IF($H348="已改造",VLOOKUP($A348+1000,改造信息!$A$2:$AQ$1002,COLUMN(AB347)-4,0),VLOOKUP($A348,未改造信息!$A$2:$AQ$1002,COLUMN(AB347)-4,0))</f>
        <v>0</v>
      </c>
      <c r="AC348" s="442">
        <f>IF($H348="已改造",VLOOKUP($A348+1000,改造信息!$A$2:$AQ$1002,COLUMN(AC347)-4,0),VLOOKUP($A348,未改造信息!$A$2:$AQ$1002,COLUMN(AC347)-4,0))</f>
        <v>0</v>
      </c>
      <c r="AD348" s="442">
        <f>IF($H348="已改造",VLOOKUP($A348+1000,改造信息!$A$2:$AQ$1002,COLUMN(AD347)-4,0),VLOOKUP($A348,未改造信息!$A$2:$AQ$1002,COLUMN(AD347)-4,0))</f>
        <v>3</v>
      </c>
      <c r="AE348" s="446" t="str">
        <f>IF($H348="已改造",VLOOKUP($A348+1000,改造信息!$A$2:$AQ$1002,COLUMN(AE347)-4,0),VLOOKUP($A348,未改造信息!$A$2:$AQ$1002,COLUMN(AE347)-4,0))</f>
        <v>61厘米四连装鱼雷|61厘米四连装鱼雷</v>
      </c>
      <c r="AF348" s="445" t="s">
        <v>92</v>
      </c>
      <c r="AG348" s="445" t="s">
        <v>92</v>
      </c>
      <c r="AH348" s="442">
        <f>IF($H348="已改造",VLOOKUP($A348+1000,改造信息!$A$2:$AQ$1002,COLUMN(AH347)-6,0),VLOOKUP($A348,未改造信息!$A$2:$AQ$1002,COLUMN(AH347)-6,0))</f>
        <v>25</v>
      </c>
      <c r="AI348" s="442">
        <f>IF($H348="已改造",VLOOKUP($A348+1000,改造信息!$A$2:$AQ$1002,COLUMN(AI347)-6,0),VLOOKUP($A348,未改造信息!$A$2:$AQ$1002,COLUMN(AI347)-6,0))</f>
        <v>75</v>
      </c>
      <c r="AJ348" s="442">
        <f>IF($H348="已改造",VLOOKUP($A348+1000,改造信息!$A$2:$AQ$1002,COLUMN(AJ347)-6,0),VLOOKUP($A348,未改造信息!$A$2:$AQ$1002,COLUMN(AJ347)-6,0))</f>
        <v>0.8</v>
      </c>
      <c r="AK348" s="442">
        <f>IF($H348="已改造",VLOOKUP($A348+1000,改造信息!$A$2:$AQ$1002,COLUMN(AK347)-6,0),VLOOKUP($A348,未改造信息!$A$2:$AQ$1002,COLUMN(AK347)-6,0))</f>
        <v>1.5</v>
      </c>
      <c r="AL348" s="442">
        <f>IF($H348="已改造",VLOOKUP($A348+1000,改造信息!$A$2:$AQ$1002,COLUMN(AL347)-6,0),VLOOKUP($A348,未改造信息!$A$2:$AQ$1002,COLUMN(AL347)-6,0))</f>
        <v>0.65</v>
      </c>
      <c r="AM348" s="445" t="s">
        <v>92</v>
      </c>
      <c r="AN348" s="445" t="s">
        <v>92</v>
      </c>
      <c r="AO348" s="442">
        <f>IF($H348="已改造",VLOOKUP($A348+1000,改造信息!$A$2:$AQ$1002,COLUMN(AO347)-8,0),VLOOKUP($A348,未改造信息!$A$2:$AQ$1002,COLUMN(AO347)-8,0))</f>
        <v>40</v>
      </c>
      <c r="AP348" s="442">
        <f>IF($H348="已改造",VLOOKUP($A348+1000,改造信息!$A$2:$AQ$1002,COLUMN(AP347)-8,0),VLOOKUP($A348,未改造信息!$A$2:$AQ$1002,COLUMN(AP347)-8,0))</f>
        <v>36</v>
      </c>
      <c r="AQ348" s="442">
        <f>IF($H348="已改造",VLOOKUP($A348+1000,改造信息!$A$2:$AQ$1002,COLUMN(AQ347)-8,0),VLOOKUP($A348,未改造信息!$A$2:$AQ$1002,COLUMN(AQ347)-8,0))</f>
        <v>50</v>
      </c>
      <c r="AR348" s="442">
        <f>IF($H348="已改造",VLOOKUP($A348+1000,改造信息!$A$2:$AQ$1002,COLUMN(AR347)-8,0),VLOOKUP($A348,未改造信息!$A$2:$AQ$1002,COLUMN(AR347)-8,0))</f>
        <v>0</v>
      </c>
      <c r="AS348" s="442">
        <f>IF($H348="已改造",VLOOKUP($A348+1000,改造信息!$A$2:$AQ$1002,COLUMN(AS347)-8,0),VLOOKUP($A348,未改造信息!$A$2:$AQ$1002,COLUMN(AS347)-8,0))</f>
        <v>10</v>
      </c>
      <c r="AT348" s="442">
        <f>IF($H348="已改造",VLOOKUP($A348+1000,改造信息!$A$2:$AQ$1002,COLUMN(AT347)-8,0),VLOOKUP($A348,未改造信息!$A$2:$AQ$1002,COLUMN(AT347)-8,0))</f>
        <v>78</v>
      </c>
      <c r="AU348" s="442">
        <f>IF($H348="已改造",VLOOKUP($A348+1000,改造信息!$A$2:$AQ$1002,COLUMN(AU347)-8,0),VLOOKUP($A348,未改造信息!$A$2:$AQ$1002,COLUMN(AU347)-8,0))</f>
        <v>5</v>
      </c>
      <c r="AV348" s="442">
        <f>IF($H348="已改造",VLOOKUP($A348+1000,改造信息!$A$2:$AQ$1002,COLUMN(AV347)-8,0),VLOOKUP($A348,未改造信息!$A$2:$AQ$1002,COLUMN(AV347)-8,0))</f>
        <v>0</v>
      </c>
      <c r="AW348" s="445" t="s">
        <v>92</v>
      </c>
      <c r="AX348" s="445" t="s">
        <v>92</v>
      </c>
      <c r="AY348" s="442" t="str">
        <f>IF($H348="已改造",VLOOKUP($A348+1000,改造信息!$A$2:$AQ$1002,COLUMN(AY347)-10,0),VLOOKUP($A348,未改造信息!$A$2:$AQ$1002,COLUMN(AY347)-10,0))</f>
        <v>重雷装舰突袭</v>
      </c>
      <c r="AZ348" s="442">
        <f>IF($H348="已改造",VLOOKUP($A348+1000,改造信息!$A$2:$AQ$1002,COLUMN(AZ347)-10,0),VLOOKUP($A348,未改造信息!$A$2:$AQ$1002,COLUMN(AZ347)-10,0))</f>
        <v>0</v>
      </c>
      <c r="BA348" s="445" t="s">
        <v>92</v>
      </c>
      <c r="BB348" s="445" t="s">
        <v>92</v>
      </c>
      <c r="BC348" s="442" t="str">
        <f>IF($H348="尚未改造",VLOOKUP($A348,未改造信息!$A$2:$AQ$1002,COLUMN(BC347)-12,0),"0")</f>
        <v>0</v>
      </c>
      <c r="BD348" s="450">
        <f>VLOOKUP($A348,未改造信息!$A$2:$BA$1002,COLUMN(BD347)-12,0)</f>
        <v>0.0451388888888889</v>
      </c>
      <c r="BE348" s="442" t="s">
        <v>103</v>
      </c>
      <c r="BF348" s="445" t="s">
        <v>92</v>
      </c>
      <c r="BG348" s="445" t="s">
        <v>92</v>
      </c>
      <c r="BH348" s="442"/>
      <c r="BI348" s="450"/>
      <c r="BK348" s="442"/>
      <c r="BL348" s="450"/>
      <c r="BN348" s="442"/>
      <c r="BO348" s="450"/>
      <c r="BQ348" s="445" t="s">
        <v>92</v>
      </c>
      <c r="BR348" s="442"/>
      <c r="BS348" s="442"/>
      <c r="BT348" s="442"/>
      <c r="BU348" s="442"/>
      <c r="BV348" s="442"/>
    </row>
    <row r="349" spans="1:74">
      <c r="A349" s="442">
        <v>378</v>
      </c>
      <c r="B349" s="442" t="str">
        <f>IF($H349="已改造",VLOOKUP($A349+1000,改造信息!$A$2:$AQ$1002,COLUMN(B348),0),VLOOKUP($A349,未改造信息!$A$2:$AQ$1002,COLUMN(B348),0))</f>
        <v>Ys</v>
      </c>
      <c r="C349" s="442" t="str">
        <f>IF($H349="已改造",VLOOKUP($A349+1000,改造信息!$A$2:$AQ$1002,COLUMN(C348),0),VLOOKUP($A349,未改造信息!$A$2:$AQ$1002,COLUMN(C348),0))</f>
        <v>驱逐舰</v>
      </c>
      <c r="D349" s="442">
        <f>IF($H349="已改造",VLOOKUP($A349+1000,改造信息!$A$2:$AQ$1002,COLUMN(D348),0),VLOOKUP($A349,未改造信息!$A$2:$AQ$1002,COLUMN(D348),0))</f>
        <v>4</v>
      </c>
      <c r="E349" s="442" t="str">
        <f>IF($H349="已改造",VLOOKUP($A349+1000,改造信息!$A$2:$AQ$1002,COLUMN(E348),0),VLOOKUP($A349,未改造信息!$A$2:$AQ$1002,COLUMN(E348),0))</f>
        <v>斯普利特</v>
      </c>
      <c r="F349" s="442" t="str">
        <f>VLOOKUP(A349,未改造信息!$A$2:$F$1000,COLUMN(F348),0)</f>
        <v>未拥有</v>
      </c>
      <c r="H349" s="442" t="str">
        <f>IF(COUNTIF(改造信息!$A$2:$A$196,A349+1000),IF(VLOOKUP(A349+1000,改造信息!$A$2:$F$502,6,0)="已拥有","已改造","尚未改造"),"未开放改造")</f>
        <v>未开放改造</v>
      </c>
      <c r="I349" s="442" t="str">
        <f t="shared" si="5"/>
        <v>仅打捞可获取</v>
      </c>
      <c r="J349" s="445" t="s">
        <v>92</v>
      </c>
      <c r="K349" s="442" t="str">
        <f>IF($H349="已改造",VLOOKUP($A349+1000,改造信息!$A$2:$AQ$1002,COLUMN(K348)-4,0),VLOOKUP($A349,未改造信息!$A$2:$AQ$1002,COLUMN(K348)-4,0))</f>
        <v>护卫舰</v>
      </c>
      <c r="L349" s="442" t="str">
        <f>IF($H349="已改造",VLOOKUP($A349+1000,改造信息!$A$2:$AQ$1002,COLUMN(L348)-4,0),VLOOKUP($A349,未改造信息!$A$2:$AQ$1002,COLUMN(L348)-4,0))</f>
        <v>小型舰</v>
      </c>
      <c r="M349" s="442">
        <f>IF($H349="已改造",VLOOKUP($A349+1000,改造信息!$A$2:$AQ$1002,COLUMN(M348)-4,0),VLOOKUP($A349,未改造信息!$A$2:$AQ$1002,COLUMN(M348)-4,0))</f>
        <v>1</v>
      </c>
      <c r="N349" s="442">
        <f>IF($H349="已改造",VLOOKUP($A349+1000,改造信息!$A$2:$AQ$1002,COLUMN(N348)-4,0),VLOOKUP($A349,未改造信息!$A$2:$AQ$1002,COLUMN(N348)-4,0))</f>
        <v>2</v>
      </c>
      <c r="O349" s="442">
        <f>IF($H349="已改造",VLOOKUP($A349+1000,改造信息!$A$2:$AQ$1002,COLUMN(O348)-4,0),VLOOKUP($A349,未改造信息!$A$2:$AQ$1002,COLUMN(O348)-4,0))</f>
        <v>20</v>
      </c>
      <c r="P349" s="442">
        <f>IF($H349="已改造",VLOOKUP($A349+1000,改造信息!$A$2:$AQ$1002,COLUMN(P348)-4,0),VLOOKUP($A349,未改造信息!$A$2:$AQ$1002,COLUMN(P348)-4,0))</f>
        <v>0</v>
      </c>
      <c r="Q349" s="442">
        <f>IF($H349="已改造",VLOOKUP($A349+1000,改造信息!$A$2:$AQ$1002,COLUMN(Q348)-4,0),VLOOKUP($A349,未改造信息!$A$2:$AQ$1002,COLUMN(Q348)-4,0))</f>
        <v>29</v>
      </c>
      <c r="R349" s="442">
        <f>IF($H349="已改造",VLOOKUP($A349+1000,改造信息!$A$2:$AQ$1002,COLUMN(R348)-4,0),VLOOKUP($A349,未改造信息!$A$2:$AQ$1002,COLUMN(R348)-4,0))</f>
        <v>22</v>
      </c>
      <c r="S349" s="442">
        <f>IF($H349="已改造",VLOOKUP($A349+1000,改造信息!$A$2:$AQ$1002,COLUMN(S348)-4,0),VLOOKUP($A349,未改造信息!$A$2:$AQ$1002,COLUMN(S348)-4,0))</f>
        <v>66</v>
      </c>
      <c r="T349" s="442">
        <f>IF($H349="已改造",VLOOKUP($A349+1000,改造信息!$A$2:$AQ$1002,COLUMN(T348)-4,0),VLOOKUP($A349,未改造信息!$A$2:$AQ$1002,COLUMN(T348)-4,0))</f>
        <v>52</v>
      </c>
      <c r="U349" s="442">
        <f>IF($H349="已改造",VLOOKUP($A349+1000,改造信息!$A$2:$AQ$1002,COLUMN(U348)-4,0),VLOOKUP($A349,未改造信息!$A$2:$AQ$1002,COLUMN(U348)-4,0))</f>
        <v>57</v>
      </c>
      <c r="V349" s="442">
        <f>IF($H349="已改造",VLOOKUP($A349+1000,改造信息!$A$2:$AQ$1002,COLUMN(V348)-4,0),VLOOKUP($A349,未改造信息!$A$2:$AQ$1002,COLUMN(V348)-4,0))</f>
        <v>18</v>
      </c>
      <c r="W349" s="442">
        <f>IF($H349="已改造",VLOOKUP($A349+1000,改造信息!$A$2:$AQ$1002,COLUMN(W348)-4,0),VLOOKUP($A349,未改造信息!$A$2:$AQ$1002,COLUMN(W348)-4,0))</f>
        <v>80</v>
      </c>
      <c r="X349" s="442">
        <f>IF($H349="已改造",VLOOKUP($A349+1000,改造信息!$A$2:$AQ$1002,COLUMN(X348)-4,0),VLOOKUP($A349,未改造信息!$A$2:$AQ$1002,COLUMN(X348)-4,0))</f>
        <v>87</v>
      </c>
      <c r="Y349" s="442">
        <f>IF($H349="已改造",VLOOKUP($A349+1000,改造信息!$A$2:$AQ$1002,COLUMN(Y348)-4,0),VLOOKUP($A349,未改造信息!$A$2:$AQ$1002,COLUMN(Y348)-4,0))</f>
        <v>16</v>
      </c>
      <c r="Z349" s="442">
        <f>IF($H349="已改造",VLOOKUP($A349+1000,改造信息!$A$2:$AQ$1002,COLUMN(Z348)-4,0),VLOOKUP($A349,未改造信息!$A$2:$AQ$1002,COLUMN(Z348)-4,0))</f>
        <v>31.5</v>
      </c>
      <c r="AA349" s="442" t="str">
        <f>IF($H349="已改造",VLOOKUP($A349+1000,改造信息!$A$2:$AQ$1002,COLUMN(AA348)-4,0),VLOOKUP($A349,未改造信息!$A$2:$AQ$1002,COLUMN(AA348)-4,0))</f>
        <v>短</v>
      </c>
      <c r="AB349" s="442">
        <f>IF($H349="已改造",VLOOKUP($A349+1000,改造信息!$A$2:$AQ$1002,COLUMN(AB348)-4,0),VLOOKUP($A349,未改造信息!$A$2:$AQ$1002,COLUMN(AB348)-4,0))</f>
        <v>0</v>
      </c>
      <c r="AC349" s="442">
        <f>IF($H349="已改造",VLOOKUP($A349+1000,改造信息!$A$2:$AQ$1002,COLUMN(AC348)-4,0),VLOOKUP($A349,未改造信息!$A$2:$AQ$1002,COLUMN(AC348)-4,0))</f>
        <v>0</v>
      </c>
      <c r="AD349" s="442">
        <f>IF($H349="已改造",VLOOKUP($A349+1000,改造信息!$A$2:$AQ$1002,COLUMN(AD348)-4,0),VLOOKUP($A349,未改造信息!$A$2:$AQ$1002,COLUMN(AD348)-4,0))</f>
        <v>2</v>
      </c>
      <c r="AE349" s="446" t="str">
        <f>IF($H349="已改造",VLOOKUP($A349+1000,改造信息!$A$2:$AQ$1002,COLUMN(AE348)-4,0),VLOOKUP($A349,未改造信息!$A$2:$AQ$1002,COLUMN(AE348)-4,0))</f>
        <v>U国单装5英寸炮|U国博福斯40毫米防空炮(四联)</v>
      </c>
      <c r="AF349" s="445" t="s">
        <v>92</v>
      </c>
      <c r="AG349" s="445" t="s">
        <v>92</v>
      </c>
      <c r="AH349" s="442">
        <f>IF($H349="已改造",VLOOKUP($A349+1000,改造信息!$A$2:$AQ$1002,COLUMN(AH348)-6,0),VLOOKUP($A349,未改造信息!$A$2:$AQ$1002,COLUMN(AH348)-6,0))</f>
        <v>15</v>
      </c>
      <c r="AI349" s="442">
        <f>IF($H349="已改造",VLOOKUP($A349+1000,改造信息!$A$2:$AQ$1002,COLUMN(AI348)-6,0),VLOOKUP($A349,未改造信息!$A$2:$AQ$1002,COLUMN(AI348)-6,0))</f>
        <v>20</v>
      </c>
      <c r="AJ349" s="442">
        <f>IF($H349="已改造",VLOOKUP($A349+1000,改造信息!$A$2:$AQ$1002,COLUMN(AJ348)-6,0),VLOOKUP($A349,未改造信息!$A$2:$AQ$1002,COLUMN(AJ348)-6,0))</f>
        <v>0.48</v>
      </c>
      <c r="AK349" s="442">
        <f>IF($H349="已改造",VLOOKUP($A349+1000,改造信息!$A$2:$AQ$1002,COLUMN(AK348)-6,0),VLOOKUP($A349,未改造信息!$A$2:$AQ$1002,COLUMN(AK348)-6,0))</f>
        <v>0.9</v>
      </c>
      <c r="AL349" s="442">
        <f>IF($H349="已改造",VLOOKUP($A349+1000,改造信息!$A$2:$AQ$1002,COLUMN(AL348)-6,0),VLOOKUP($A349,未改造信息!$A$2:$AQ$1002,COLUMN(AL348)-6,0))</f>
        <v>0.4</v>
      </c>
      <c r="AM349" s="445" t="s">
        <v>92</v>
      </c>
      <c r="AN349" s="445" t="s">
        <v>92</v>
      </c>
      <c r="AO349" s="442">
        <f>IF($H349="已改造",VLOOKUP($A349+1000,改造信息!$A$2:$AQ$1002,COLUMN(AO348)-8,0),VLOOKUP($A349,未改造信息!$A$2:$AQ$1002,COLUMN(AO348)-8,0))</f>
        <v>4</v>
      </c>
      <c r="AP349" s="442">
        <f>IF($H349="已改造",VLOOKUP($A349+1000,改造信息!$A$2:$AQ$1002,COLUMN(AP348)-8,0),VLOOKUP($A349,未改造信息!$A$2:$AQ$1002,COLUMN(AP348)-8,0))</f>
        <v>8</v>
      </c>
      <c r="AQ349" s="442">
        <f>IF($H349="已改造",VLOOKUP($A349+1000,改造信息!$A$2:$AQ$1002,COLUMN(AQ348)-8,0),VLOOKUP($A349,未改造信息!$A$2:$AQ$1002,COLUMN(AQ348)-8,0))</f>
        <v>6</v>
      </c>
      <c r="AR349" s="442">
        <f>IF($H349="已改造",VLOOKUP($A349+1000,改造信息!$A$2:$AQ$1002,COLUMN(AR348)-8,0),VLOOKUP($A349,未改造信息!$A$2:$AQ$1002,COLUMN(AR348)-8,0))</f>
        <v>0</v>
      </c>
      <c r="AS349" s="442">
        <f>IF($H349="已改造",VLOOKUP($A349+1000,改造信息!$A$2:$AQ$1002,COLUMN(AS348)-8,0),VLOOKUP($A349,未改造信息!$A$2:$AQ$1002,COLUMN(AS348)-8,0))</f>
        <v>0</v>
      </c>
      <c r="AT349" s="442">
        <f>IF($H349="已改造",VLOOKUP($A349+1000,改造信息!$A$2:$AQ$1002,COLUMN(AT348)-8,0),VLOOKUP($A349,未改造信息!$A$2:$AQ$1002,COLUMN(AT348)-8,0))</f>
        <v>16</v>
      </c>
      <c r="AU349" s="442">
        <f>IF($H349="已改造",VLOOKUP($A349+1000,改造信息!$A$2:$AQ$1002,COLUMN(AU348)-8,0),VLOOKUP($A349,未改造信息!$A$2:$AQ$1002,COLUMN(AU348)-8,0))</f>
        <v>7</v>
      </c>
      <c r="AV349" s="442">
        <f>IF($H349="已改造",VLOOKUP($A349+1000,改造信息!$A$2:$AQ$1002,COLUMN(AV348)-8,0),VLOOKUP($A349,未改造信息!$A$2:$AQ$1002,COLUMN(AV348)-8,0))</f>
        <v>0</v>
      </c>
      <c r="AW349" s="445" t="s">
        <v>92</v>
      </c>
      <c r="AX349" s="445" t="s">
        <v>92</v>
      </c>
      <c r="AY349" s="442">
        <f>IF($H349="已改造",VLOOKUP($A349+1000,改造信息!$A$2:$AQ$1002,COLUMN(AY348)-10,0),VLOOKUP($A349,未改造信息!$A$2:$AQ$1002,COLUMN(AY348)-10,0))</f>
        <v>0</v>
      </c>
      <c r="AZ349" s="442">
        <f>IF($H349="已改造",VLOOKUP($A349+1000,改造信息!$A$2:$AQ$1002,COLUMN(AZ348)-10,0),VLOOKUP($A349,未改造信息!$A$2:$AQ$1002,COLUMN(AZ348)-10,0))</f>
        <v>0</v>
      </c>
      <c r="BA349" s="445" t="s">
        <v>92</v>
      </c>
      <c r="BB349" s="445" t="s">
        <v>92</v>
      </c>
      <c r="BC349" s="442" t="str">
        <f>IF($H349="尚未改造",VLOOKUP($A349,未改造信息!$A$2:$AQ$1002,COLUMN(BC348)-12,0),"0")</f>
        <v>0</v>
      </c>
      <c r="BD349" s="442">
        <f>VLOOKUP($A349,未改造信息!$A$2:$BA$1002,COLUMN(BD348)-12,0)</f>
        <v>0</v>
      </c>
      <c r="BE349" s="442" t="s">
        <v>94</v>
      </c>
      <c r="BF349" s="445" t="s">
        <v>92</v>
      </c>
      <c r="BG349" s="445" t="s">
        <v>92</v>
      </c>
      <c r="BH349" s="442"/>
      <c r="BI349" s="442"/>
      <c r="BK349" s="442"/>
      <c r="BL349" s="442"/>
      <c r="BN349" s="442"/>
      <c r="BO349" s="442"/>
      <c r="BQ349" s="445" t="s">
        <v>92</v>
      </c>
      <c r="BR349" s="442"/>
      <c r="BS349" s="442"/>
      <c r="BT349" s="442"/>
      <c r="BU349" s="442"/>
      <c r="BV349" s="442"/>
    </row>
    <row r="350" spans="1:74">
      <c r="A350" s="442">
        <v>379</v>
      </c>
      <c r="B350" s="442" t="str">
        <f>IF($H350="已改造",VLOOKUP($A350+1000,改造信息!$A$2:$AQ$1002,COLUMN(B349),0),VLOOKUP($A350,未改造信息!$A$2:$AQ$1002,COLUMN(B349),0))</f>
        <v>U</v>
      </c>
      <c r="C350" s="442" t="str">
        <f>IF($H350="已改造",VLOOKUP($A350+1000,改造信息!$A$2:$AQ$1002,COLUMN(C349),0),VLOOKUP($A350,未改造信息!$A$2:$AQ$1002,COLUMN(C349),0))</f>
        <v>轻巡洋舰</v>
      </c>
      <c r="D350" s="442">
        <f>IF($H350="已改造",VLOOKUP($A350+1000,改造信息!$A$2:$AQ$1002,COLUMN(D349),0),VLOOKUP($A350,未改造信息!$A$2:$AQ$1002,COLUMN(D349),0))</f>
        <v>4</v>
      </c>
      <c r="E350" s="442" t="str">
        <f>IF($H350="已改造",VLOOKUP($A350+1000,改造信息!$A$2:$AQ$1002,COLUMN(E349),0),VLOOKUP($A350,未改造信息!$A$2:$AQ$1002,COLUMN(E349),0))</f>
        <v>哥伦比亚</v>
      </c>
      <c r="F350" s="442" t="str">
        <f>VLOOKUP(A350,未改造信息!$A$2:$F$1000,COLUMN(F349),0)</f>
        <v>未拥有</v>
      </c>
      <c r="H350" s="442" t="str">
        <f>IF(COUNTIF(改造信息!$A$2:$A$196,A350+1000),IF(VLOOKUP(A350+1000,改造信息!$A$2:$F$502,6,0)="已拥有","已改造","尚未改造"),"未开放改造")</f>
        <v>未开放改造</v>
      </c>
      <c r="I350" s="442" t="str">
        <f t="shared" si="5"/>
        <v>仅打捞可获取</v>
      </c>
      <c r="J350" s="445" t="s">
        <v>92</v>
      </c>
      <c r="K350" s="442" t="str">
        <f>IF($H350="已改造",VLOOKUP($A350+1000,改造信息!$A$2:$AQ$1002,COLUMN(K349)-4,0),VLOOKUP($A350,未改造信息!$A$2:$AQ$1002,COLUMN(K349)-4,0))</f>
        <v>护卫舰</v>
      </c>
      <c r="L350" s="442" t="str">
        <f>IF($H350="已改造",VLOOKUP($A350+1000,改造信息!$A$2:$AQ$1002,COLUMN(L349)-4,0),VLOOKUP($A350,未改造信息!$A$2:$AQ$1002,COLUMN(L349)-4,0))</f>
        <v>中型舰</v>
      </c>
      <c r="M350" s="442">
        <f>IF($H350="已改造",VLOOKUP($A350+1000,改造信息!$A$2:$AQ$1002,COLUMN(M349)-4,0),VLOOKUP($A350,未改造信息!$A$2:$AQ$1002,COLUMN(M349)-4,0))</f>
        <v>1</v>
      </c>
      <c r="N350" s="442">
        <f>IF($H350="已改造",VLOOKUP($A350+1000,改造信息!$A$2:$AQ$1002,COLUMN(N349)-4,0),VLOOKUP($A350,未改造信息!$A$2:$AQ$1002,COLUMN(N349)-4,0))</f>
        <v>2</v>
      </c>
      <c r="O350" s="442">
        <f>IF($H350="已改造",VLOOKUP($A350+1000,改造信息!$A$2:$AQ$1002,COLUMN(O349)-4,0),VLOOKUP($A350,未改造信息!$A$2:$AQ$1002,COLUMN(O349)-4,0))</f>
        <v>36</v>
      </c>
      <c r="P350" s="442">
        <f>IF($H350="已改造",VLOOKUP($A350+1000,改造信息!$A$2:$AQ$1002,COLUMN(P349)-4,0),VLOOKUP($A350,未改造信息!$A$2:$AQ$1002,COLUMN(P349)-4,0))</f>
        <v>0</v>
      </c>
      <c r="Q350" s="442">
        <f>IF($H350="已改造",VLOOKUP($A350+1000,改造信息!$A$2:$AQ$1002,COLUMN(Q349)-4,0),VLOOKUP($A350,未改造信息!$A$2:$AQ$1002,COLUMN(Q349)-4,0))</f>
        <v>61</v>
      </c>
      <c r="R350" s="442">
        <f>IF($H350="已改造",VLOOKUP($A350+1000,改造信息!$A$2:$AQ$1002,COLUMN(R349)-4,0),VLOOKUP($A350,未改造信息!$A$2:$AQ$1002,COLUMN(R349)-4,0))</f>
        <v>55</v>
      </c>
      <c r="S350" s="442">
        <f>IF($H350="已改造",VLOOKUP($A350+1000,改造信息!$A$2:$AQ$1002,COLUMN(S349)-4,0),VLOOKUP($A350,未改造信息!$A$2:$AQ$1002,COLUMN(S349)-4,0))</f>
        <v>0</v>
      </c>
      <c r="T350" s="442">
        <f>IF($H350="已改造",VLOOKUP($A350+1000,改造信息!$A$2:$AQ$1002,COLUMN(T349)-4,0),VLOOKUP($A350,未改造信息!$A$2:$AQ$1002,COLUMN(T349)-4,0))</f>
        <v>105</v>
      </c>
      <c r="U350" s="442">
        <f>IF($H350="已改造",VLOOKUP($A350+1000,改造信息!$A$2:$AQ$1002,COLUMN(U349)-4,0),VLOOKUP($A350,未改造信息!$A$2:$AQ$1002,COLUMN(U349)-4,0))</f>
        <v>74</v>
      </c>
      <c r="V350" s="442">
        <f>IF($H350="已改造",VLOOKUP($A350+1000,改造信息!$A$2:$AQ$1002,COLUMN(V349)-4,0),VLOOKUP($A350,未改造信息!$A$2:$AQ$1002,COLUMN(V349)-4,0))</f>
        <v>23</v>
      </c>
      <c r="W350" s="442">
        <f>IF($H350="已改造",VLOOKUP($A350+1000,改造信息!$A$2:$AQ$1002,COLUMN(W349)-4,0),VLOOKUP($A350,未改造信息!$A$2:$AQ$1002,COLUMN(W349)-4,0))</f>
        <v>69</v>
      </c>
      <c r="X350" s="442">
        <f>IF($H350="已改造",VLOOKUP($A350+1000,改造信息!$A$2:$AQ$1002,COLUMN(X349)-4,0),VLOOKUP($A350,未改造信息!$A$2:$AQ$1002,COLUMN(X349)-4,0))</f>
        <v>91</v>
      </c>
      <c r="Y350" s="442">
        <f>IF($H350="已改造",VLOOKUP($A350+1000,改造信息!$A$2:$AQ$1002,COLUMN(Y349)-4,0),VLOOKUP($A350,未改造信息!$A$2:$AQ$1002,COLUMN(Y349)-4,0))</f>
        <v>24</v>
      </c>
      <c r="Z350" s="442">
        <f>IF($H350="已改造",VLOOKUP($A350+1000,改造信息!$A$2:$AQ$1002,COLUMN(Z349)-4,0),VLOOKUP($A350,未改造信息!$A$2:$AQ$1002,COLUMN(Z349)-4,0))</f>
        <v>32.5</v>
      </c>
      <c r="AA350" s="442" t="str">
        <f>IF($H350="已改造",VLOOKUP($A350+1000,改造信息!$A$2:$AQ$1002,COLUMN(AA349)-4,0),VLOOKUP($A350,未改造信息!$A$2:$AQ$1002,COLUMN(AA349)-4,0))</f>
        <v>中</v>
      </c>
      <c r="AB350" s="442" t="str">
        <f>IF($H350="已改造",VLOOKUP($A350+1000,改造信息!$A$2:$AQ$1002,COLUMN(AB349)-4,0),VLOOKUP($A350,未改造信息!$A$2:$AQ$1002,COLUMN(AB349)-4,0))</f>
        <v>[3,3,3]</v>
      </c>
      <c r="AC350" s="442">
        <f>IF($H350="已改造",VLOOKUP($A350+1000,改造信息!$A$2:$AQ$1002,COLUMN(AC349)-4,0),VLOOKUP($A350,未改造信息!$A$2:$AQ$1002,COLUMN(AC349)-4,0))</f>
        <v>9</v>
      </c>
      <c r="AD350" s="442">
        <f>IF($H350="已改造",VLOOKUP($A350+1000,改造信息!$A$2:$AQ$1002,COLUMN(AD349)-4,0),VLOOKUP($A350,未改造信息!$A$2:$AQ$1002,COLUMN(AD349)-4,0))</f>
        <v>3</v>
      </c>
      <c r="AE350" s="446" t="str">
        <f>IF($H350="已改造",VLOOKUP($A350+1000,改造信息!$A$2:$AQ$1002,COLUMN(AE349)-4,0),VLOOKUP($A350,未改造信息!$A$2:$AQ$1002,COLUMN(AE349)-4,0))</f>
        <v>U国三联6英寸炮|U国博福斯40毫米防空炮(四联)</v>
      </c>
      <c r="AF350" s="445" t="s">
        <v>92</v>
      </c>
      <c r="AG350" s="445" t="s">
        <v>92</v>
      </c>
      <c r="AH350" s="442">
        <f>IF($H350="已改造",VLOOKUP($A350+1000,改造信息!$A$2:$AQ$1002,COLUMN(AH349)-6,0),VLOOKUP($A350,未改造信息!$A$2:$AQ$1002,COLUMN(AH349)-6,0))</f>
        <v>25</v>
      </c>
      <c r="AI350" s="442">
        <f>IF($H350="已改造",VLOOKUP($A350+1000,改造信息!$A$2:$AQ$1002,COLUMN(AI349)-6,0),VLOOKUP($A350,未改造信息!$A$2:$AQ$1002,COLUMN(AI349)-6,0))</f>
        <v>30</v>
      </c>
      <c r="AJ350" s="442">
        <f>IF($H350="已改造",VLOOKUP($A350+1000,改造信息!$A$2:$AQ$1002,COLUMN(AJ349)-6,0),VLOOKUP($A350,未改造信息!$A$2:$AQ$1002,COLUMN(AJ349)-6,0))</f>
        <v>0.8</v>
      </c>
      <c r="AK350" s="442">
        <f>IF($H350="已改造",VLOOKUP($A350+1000,改造信息!$A$2:$AQ$1002,COLUMN(AK349)-6,0),VLOOKUP($A350,未改造信息!$A$2:$AQ$1002,COLUMN(AK349)-6,0))</f>
        <v>1.5</v>
      </c>
      <c r="AL350" s="442">
        <f>IF($H350="已改造",VLOOKUP($A350+1000,改造信息!$A$2:$AQ$1002,COLUMN(AL349)-6,0),VLOOKUP($A350,未改造信息!$A$2:$AQ$1002,COLUMN(AL349)-6,0))</f>
        <v>0.4</v>
      </c>
      <c r="AM350" s="445" t="s">
        <v>92</v>
      </c>
      <c r="AN350" s="445" t="s">
        <v>92</v>
      </c>
      <c r="AO350" s="442">
        <f>IF($H350="已改造",VLOOKUP($A350+1000,改造信息!$A$2:$AQ$1002,COLUMN(AO349)-8,0),VLOOKUP($A350,未改造信息!$A$2:$AQ$1002,COLUMN(AO349)-8,0))</f>
        <v>10</v>
      </c>
      <c r="AP350" s="442">
        <f>IF($H350="已改造",VLOOKUP($A350+1000,改造信息!$A$2:$AQ$1002,COLUMN(AP349)-8,0),VLOOKUP($A350,未改造信息!$A$2:$AQ$1002,COLUMN(AP349)-8,0))</f>
        <v>16</v>
      </c>
      <c r="AQ350" s="442">
        <f>IF($H350="已改造",VLOOKUP($A350+1000,改造信息!$A$2:$AQ$1002,COLUMN(AQ349)-8,0),VLOOKUP($A350,未改造信息!$A$2:$AQ$1002,COLUMN(AQ349)-8,0))</f>
        <v>10</v>
      </c>
      <c r="AR350" s="442">
        <f>IF($H350="已改造",VLOOKUP($A350+1000,改造信息!$A$2:$AQ$1002,COLUMN(AR349)-8,0),VLOOKUP($A350,未改造信息!$A$2:$AQ$1002,COLUMN(AR349)-8,0))</f>
        <v>0</v>
      </c>
      <c r="AS350" s="442">
        <f>IF($H350="已改造",VLOOKUP($A350+1000,改造信息!$A$2:$AQ$1002,COLUMN(AS349)-8,0),VLOOKUP($A350,未改造信息!$A$2:$AQ$1002,COLUMN(AS349)-8,0))</f>
        <v>16</v>
      </c>
      <c r="AT350" s="442">
        <f>IF($H350="已改造",VLOOKUP($A350+1000,改造信息!$A$2:$AQ$1002,COLUMN(AT349)-8,0),VLOOKUP($A350,未改造信息!$A$2:$AQ$1002,COLUMN(AT349)-8,0))</f>
        <v>0</v>
      </c>
      <c r="AU350" s="442">
        <f>IF($H350="已改造",VLOOKUP($A350+1000,改造信息!$A$2:$AQ$1002,COLUMN(AU349)-8,0),VLOOKUP($A350,未改造信息!$A$2:$AQ$1002,COLUMN(AU349)-8,0))</f>
        <v>15</v>
      </c>
      <c r="AV350" s="442">
        <f>IF($H350="已改造",VLOOKUP($A350+1000,改造信息!$A$2:$AQ$1002,COLUMN(AV349)-8,0),VLOOKUP($A350,未改造信息!$A$2:$AQ$1002,COLUMN(AV349)-8,0))</f>
        <v>79</v>
      </c>
      <c r="AW350" s="445" t="s">
        <v>92</v>
      </c>
      <c r="AX350" s="445" t="s">
        <v>92</v>
      </c>
      <c r="AY350" s="442">
        <f>IF($H350="已改造",VLOOKUP($A350+1000,改造信息!$A$2:$AQ$1002,COLUMN(AY349)-10,0),VLOOKUP($A350,未改造信息!$A$2:$AQ$1002,COLUMN(AY349)-10,0))</f>
        <v>0</v>
      </c>
      <c r="AZ350" s="442">
        <f>IF($H350="已改造",VLOOKUP($A350+1000,改造信息!$A$2:$AQ$1002,COLUMN(AZ349)-10,0),VLOOKUP($A350,未改造信息!$A$2:$AQ$1002,COLUMN(AZ349)-10,0))</f>
        <v>0</v>
      </c>
      <c r="BA350" s="445" t="s">
        <v>92</v>
      </c>
      <c r="BB350" s="445" t="s">
        <v>92</v>
      </c>
      <c r="BC350" s="442" t="str">
        <f>IF($H350="尚未改造",VLOOKUP($A350,未改造信息!$A$2:$AQ$1002,COLUMN(BC349)-12,0),"0")</f>
        <v>0</v>
      </c>
      <c r="BD350" s="442">
        <f>VLOOKUP($A350,未改造信息!$A$2:$BA$1002,COLUMN(BD349)-12,0)</f>
        <v>0</v>
      </c>
      <c r="BE350" s="442" t="s">
        <v>94</v>
      </c>
      <c r="BF350" s="445" t="s">
        <v>92</v>
      </c>
      <c r="BG350" s="445" t="s">
        <v>92</v>
      </c>
      <c r="BH350" s="442"/>
      <c r="BI350" s="442"/>
      <c r="BK350" s="442"/>
      <c r="BL350" s="442"/>
      <c r="BN350" s="442"/>
      <c r="BO350" s="442"/>
      <c r="BQ350" s="445" t="s">
        <v>92</v>
      </c>
      <c r="BR350" s="442"/>
      <c r="BS350" s="442"/>
      <c r="BT350" s="442"/>
      <c r="BU350" s="442"/>
      <c r="BV350" s="442"/>
    </row>
    <row r="351" spans="1:74">
      <c r="A351" s="442">
        <v>380</v>
      </c>
      <c r="B351" s="442" t="str">
        <f>IF($H351="已改造",VLOOKUP($A351+1000,改造信息!$A$2:$AQ$1002,COLUMN(B350),0),VLOOKUP($A351,未改造信息!$A$2:$AQ$1002,COLUMN(B350),0))</f>
        <v>E</v>
      </c>
      <c r="C351" s="442" t="str">
        <f>IF($H351="已改造",VLOOKUP($A351+1000,改造信息!$A$2:$AQ$1002,COLUMN(C350),0),VLOOKUP($A351,未改造信息!$A$2:$AQ$1002,COLUMN(C350),0))</f>
        <v>战列舰</v>
      </c>
      <c r="D351" s="442">
        <f>IF($H351="已改造",VLOOKUP($A351+1000,改造信息!$A$2:$AQ$1002,COLUMN(D350),0),VLOOKUP($A351,未改造信息!$A$2:$AQ$1002,COLUMN(D350),0))</f>
        <v>6</v>
      </c>
      <c r="E351" s="442" t="str">
        <f>IF($H351="已改造",VLOOKUP($A351+1000,改造信息!$A$2:$AQ$1002,COLUMN(E350),0),VLOOKUP($A351,未改造信息!$A$2:$AQ$1002,COLUMN(E350),0))</f>
        <v>圣乔治</v>
      </c>
      <c r="F351" s="442" t="str">
        <f>VLOOKUP(A351,未改造信息!$A$2:$F$1000,COLUMN(F350),0)</f>
        <v>未拥有</v>
      </c>
      <c r="H351" s="442" t="str">
        <f>IF(COUNTIF(改造信息!$A$2:$A$196,A351+1000),IF(VLOOKUP(A351+1000,改造信息!$A$2:$F$502,6,0)="已拥有","已改造","尚未改造"),"未开放改造")</f>
        <v>尚未改造</v>
      </c>
      <c r="I351" s="442" t="str">
        <f t="shared" si="5"/>
        <v>可建造</v>
      </c>
      <c r="J351" s="445" t="s">
        <v>92</v>
      </c>
      <c r="K351" s="442" t="str">
        <f>IF($H351="已改造",VLOOKUP($A351+1000,改造信息!$A$2:$AQ$1002,COLUMN(K350)-4,0),VLOOKUP($A351,未改造信息!$A$2:$AQ$1002,COLUMN(K350)-4,0))</f>
        <v>主力舰</v>
      </c>
      <c r="L351" s="442" t="str">
        <f>IF($H351="已改造",VLOOKUP($A351+1000,改造信息!$A$2:$AQ$1002,COLUMN(L350)-4,0),VLOOKUP($A351,未改造信息!$A$2:$AQ$1002,COLUMN(L350)-4,0))</f>
        <v>大型舰</v>
      </c>
      <c r="M351" s="442">
        <f>IF($H351="已改造",VLOOKUP($A351+1000,改造信息!$A$2:$AQ$1002,COLUMN(M350)-4,0),VLOOKUP($A351,未改造信息!$A$2:$AQ$1002,COLUMN(M350)-4,0))</f>
        <v>5</v>
      </c>
      <c r="N351" s="442">
        <f>IF($H351="已改造",VLOOKUP($A351+1000,改造信息!$A$2:$AQ$1002,COLUMN(N350)-4,0),VLOOKUP($A351,未改造信息!$A$2:$AQ$1002,COLUMN(N350)-4,0))</f>
        <v>5</v>
      </c>
      <c r="O351" s="442">
        <f>IF($H351="已改造",VLOOKUP($A351+1000,改造信息!$A$2:$AQ$1002,COLUMN(O350)-4,0),VLOOKUP($A351,未改造信息!$A$2:$AQ$1002,COLUMN(O350)-4,0))</f>
        <v>84</v>
      </c>
      <c r="P351" s="442">
        <f>IF($H351="已改造",VLOOKUP($A351+1000,改造信息!$A$2:$AQ$1002,COLUMN(P350)-4,0),VLOOKUP($A351,未改造信息!$A$2:$AQ$1002,COLUMN(P350)-4,0))</f>
        <v>0</v>
      </c>
      <c r="Q351" s="442">
        <f>IF($H351="已改造",VLOOKUP($A351+1000,改造信息!$A$2:$AQ$1002,COLUMN(Q350)-4,0),VLOOKUP($A351,未改造信息!$A$2:$AQ$1002,COLUMN(Q350)-4,0))</f>
        <v>122</v>
      </c>
      <c r="R351" s="442">
        <f>IF($H351="已改造",VLOOKUP($A351+1000,改造信息!$A$2:$AQ$1002,COLUMN(R350)-4,0),VLOOKUP($A351,未改造信息!$A$2:$AQ$1002,COLUMN(R350)-4,0))</f>
        <v>105</v>
      </c>
      <c r="S351" s="442">
        <f>IF($H351="已改造",VLOOKUP($A351+1000,改造信息!$A$2:$AQ$1002,COLUMN(S350)-4,0),VLOOKUP($A351,未改造信息!$A$2:$AQ$1002,COLUMN(S350)-4,0))</f>
        <v>0</v>
      </c>
      <c r="T351" s="442">
        <f>IF($H351="已改造",VLOOKUP($A351+1000,改造信息!$A$2:$AQ$1002,COLUMN(T350)-4,0),VLOOKUP($A351,未改造信息!$A$2:$AQ$1002,COLUMN(T350)-4,0))</f>
        <v>71</v>
      </c>
      <c r="U351" s="442">
        <f>IF($H351="已改造",VLOOKUP($A351+1000,改造信息!$A$2:$AQ$1002,COLUMN(U350)-4,0),VLOOKUP($A351,未改造信息!$A$2:$AQ$1002,COLUMN(U350)-4,0))</f>
        <v>0</v>
      </c>
      <c r="V351" s="442">
        <f>IF($H351="已改造",VLOOKUP($A351+1000,改造信息!$A$2:$AQ$1002,COLUMN(V350)-4,0),VLOOKUP($A351,未改造信息!$A$2:$AQ$1002,COLUMN(V350)-4,0))</f>
        <v>42</v>
      </c>
      <c r="W351" s="442">
        <f>IF($H351="已改造",VLOOKUP($A351+1000,改造信息!$A$2:$AQ$1002,COLUMN(W350)-4,0),VLOOKUP($A351,未改造信息!$A$2:$AQ$1002,COLUMN(W350)-4,0))</f>
        <v>41</v>
      </c>
      <c r="X351" s="442">
        <f>IF($H351="已改造",VLOOKUP($A351+1000,改造信息!$A$2:$AQ$1002,COLUMN(X350)-4,0),VLOOKUP($A351,未改造信息!$A$2:$AQ$1002,COLUMN(X350)-4,0))</f>
        <v>100</v>
      </c>
      <c r="Y351" s="442">
        <f>IF($H351="已改造",VLOOKUP($A351+1000,改造信息!$A$2:$AQ$1002,COLUMN(Y350)-4,0),VLOOKUP($A351,未改造信息!$A$2:$AQ$1002,COLUMN(Y350)-4,0))</f>
        <v>8</v>
      </c>
      <c r="Z351" s="442">
        <f>IF($H351="已改造",VLOOKUP($A351+1000,改造信息!$A$2:$AQ$1002,COLUMN(Z350)-4,0),VLOOKUP($A351,未改造信息!$A$2:$AQ$1002,COLUMN(Z350)-4,0))</f>
        <v>23</v>
      </c>
      <c r="AA351" s="442" t="str">
        <f>IF($H351="已改造",VLOOKUP($A351+1000,改造信息!$A$2:$AQ$1002,COLUMN(AA350)-4,0),VLOOKUP($A351,未改造信息!$A$2:$AQ$1002,COLUMN(AA350)-4,0))</f>
        <v>长</v>
      </c>
      <c r="AB351" s="442">
        <f>IF($H351="已改造",VLOOKUP($A351+1000,改造信息!$A$2:$AQ$1002,COLUMN(AB350)-4,0),VLOOKUP($A351,未改造信息!$A$2:$AQ$1002,COLUMN(AB350)-4,0))</f>
        <v>0</v>
      </c>
      <c r="AC351" s="442">
        <f>IF($H351="已改造",VLOOKUP($A351+1000,改造信息!$A$2:$AQ$1002,COLUMN(AC350)-4,0),VLOOKUP($A351,未改造信息!$A$2:$AQ$1002,COLUMN(AC350)-4,0))</f>
        <v>0</v>
      </c>
      <c r="AD351" s="442">
        <f>IF($H351="已改造",VLOOKUP($A351+1000,改造信息!$A$2:$AQ$1002,COLUMN(AD350)-4,0),VLOOKUP($A351,未改造信息!$A$2:$AQ$1002,COLUMN(AD350)-4,0))</f>
        <v>4</v>
      </c>
      <c r="AE351" s="446" t="str">
        <f>IF($H351="已改造",VLOOKUP($A351+1000,改造信息!$A$2:$AQ$1002,COLUMN(AE350)-4,0),VLOOKUP($A351,未改造信息!$A$2:$AQ$1002,COLUMN(AE350)-4,0))</f>
        <v>E国三联18英寸主炮（N）</v>
      </c>
      <c r="AF351" s="445" t="s">
        <v>92</v>
      </c>
      <c r="AG351" s="445" t="s">
        <v>92</v>
      </c>
      <c r="AH351" s="442">
        <f>IF($H351="已改造",VLOOKUP($A351+1000,改造信息!$A$2:$AQ$1002,COLUMN(AH350)-6,0),VLOOKUP($A351,未改造信息!$A$2:$AQ$1002,COLUMN(AH350)-6,0))</f>
        <v>125</v>
      </c>
      <c r="AI351" s="442">
        <f>IF($H351="已改造",VLOOKUP($A351+1000,改造信息!$A$2:$AQ$1002,COLUMN(AI350)-6,0),VLOOKUP($A351,未改造信息!$A$2:$AQ$1002,COLUMN(AI350)-6,0))</f>
        <v>180</v>
      </c>
      <c r="AJ351" s="442">
        <f>IF($H351="已改造",VLOOKUP($A351+1000,改造信息!$A$2:$AQ$1002,COLUMN(AJ350)-6,0),VLOOKUP($A351,未改造信息!$A$2:$AQ$1002,COLUMN(AJ350)-6,0))</f>
        <v>4.7</v>
      </c>
      <c r="AK351" s="442">
        <f>IF($H351="已改造",VLOOKUP($A351+1000,改造信息!$A$2:$AQ$1002,COLUMN(AK350)-6,0),VLOOKUP($A351,未改造信息!$A$2:$AQ$1002,COLUMN(AK350)-6,0))</f>
        <v>8.7</v>
      </c>
      <c r="AL351" s="442">
        <f>IF($H351="已改造",VLOOKUP($A351+1000,改造信息!$A$2:$AQ$1002,COLUMN(AL350)-6,0),VLOOKUP($A351,未改造信息!$A$2:$AQ$1002,COLUMN(AL350)-6,0))</f>
        <v>1</v>
      </c>
      <c r="AM351" s="445" t="s">
        <v>92</v>
      </c>
      <c r="AN351" s="445" t="s">
        <v>92</v>
      </c>
      <c r="AO351" s="442">
        <f>IF($H351="已改造",VLOOKUP($A351+1000,改造信息!$A$2:$AQ$1002,COLUMN(AO350)-8,0),VLOOKUP($A351,未改造信息!$A$2:$AQ$1002,COLUMN(AO350)-8,0))</f>
        <v>50</v>
      </c>
      <c r="AP351" s="442">
        <f>IF($H351="已改造",VLOOKUP($A351+1000,改造信息!$A$2:$AQ$1002,COLUMN(AP350)-8,0),VLOOKUP($A351,未改造信息!$A$2:$AQ$1002,COLUMN(AP350)-8,0))</f>
        <v>60</v>
      </c>
      <c r="AQ351" s="442">
        <f>IF($H351="已改造",VLOOKUP($A351+1000,改造信息!$A$2:$AQ$1002,COLUMN(AQ350)-8,0),VLOOKUP($A351,未改造信息!$A$2:$AQ$1002,COLUMN(AQ350)-8,0))</f>
        <v>60</v>
      </c>
      <c r="AR351" s="442">
        <f>IF($H351="已改造",VLOOKUP($A351+1000,改造信息!$A$2:$AQ$1002,COLUMN(AR350)-8,0),VLOOKUP($A351,未改造信息!$A$2:$AQ$1002,COLUMN(AR350)-8,0))</f>
        <v>0</v>
      </c>
      <c r="AS351" s="442">
        <f>IF($H351="已改造",VLOOKUP($A351+1000,改造信息!$A$2:$AQ$1002,COLUMN(AS350)-8,0),VLOOKUP($A351,未改造信息!$A$2:$AQ$1002,COLUMN(AS350)-8,0))</f>
        <v>103</v>
      </c>
      <c r="AT351" s="442">
        <f>IF($H351="已改造",VLOOKUP($A351+1000,改造信息!$A$2:$AQ$1002,COLUMN(AT350)-8,0),VLOOKUP($A351,未改造信息!$A$2:$AQ$1002,COLUMN(AT350)-8,0))</f>
        <v>0</v>
      </c>
      <c r="AU351" s="442">
        <f>IF($H351="已改造",VLOOKUP($A351+1000,改造信息!$A$2:$AQ$1002,COLUMN(AU350)-8,0),VLOOKUP($A351,未改造信息!$A$2:$AQ$1002,COLUMN(AU350)-8,0))</f>
        <v>85</v>
      </c>
      <c r="AV351" s="442">
        <f>IF($H351="已改造",VLOOKUP($A351+1000,改造信息!$A$2:$AQ$1002,COLUMN(AV350)-8,0),VLOOKUP($A351,未改造信息!$A$2:$AQ$1002,COLUMN(AV350)-8,0))</f>
        <v>26</v>
      </c>
      <c r="AW351" s="445" t="s">
        <v>92</v>
      </c>
      <c r="AX351" s="445" t="s">
        <v>92</v>
      </c>
      <c r="AY351" s="442" t="str">
        <f>IF($H351="已改造",VLOOKUP($A351+1000,改造信息!$A$2:$AQ$1002,COLUMN(AY350)-10,0),VLOOKUP($A351,未改造信息!$A$2:$AQ$1002,COLUMN(AY350)-10,0))</f>
        <v>大舰队</v>
      </c>
      <c r="AZ351" s="442">
        <f>IF($H351="已改造",VLOOKUP($A351+1000,改造信息!$A$2:$AQ$1002,COLUMN(AZ350)-10,0),VLOOKUP($A351,未改造信息!$A$2:$AQ$1002,COLUMN(AZ350)-10,0))</f>
        <v>0</v>
      </c>
      <c r="BA351" s="445" t="s">
        <v>92</v>
      </c>
      <c r="BB351" s="445" t="s">
        <v>92</v>
      </c>
      <c r="BC351" s="446" t="str">
        <f>IF($H351="尚未改造",VLOOKUP($A351,未改造信息!$A$2:$AQ$1002,COLUMN(BC350)-12,0),"0")</f>
        <v>等级70|战列核心18|油1000|弹2000|钢2000|铝100</v>
      </c>
      <c r="BD351" s="450">
        <f>VLOOKUP($A351,未改造信息!$A$2:$BA$1002,COLUMN(BD350)-12,0)</f>
        <v>0.263888888888889</v>
      </c>
      <c r="BE351" s="442" t="s">
        <v>103</v>
      </c>
      <c r="BF351" s="445" t="s">
        <v>92</v>
      </c>
      <c r="BG351" s="445" t="s">
        <v>92</v>
      </c>
      <c r="BH351" s="446"/>
      <c r="BI351" s="450"/>
      <c r="BK351" s="446"/>
      <c r="BL351" s="450"/>
      <c r="BN351" s="446"/>
      <c r="BO351" s="450"/>
      <c r="BQ351" s="445" t="s">
        <v>92</v>
      </c>
      <c r="BR351" s="442"/>
      <c r="BS351" s="442"/>
      <c r="BT351" s="442"/>
      <c r="BU351" s="442"/>
      <c r="BV351" s="442"/>
    </row>
    <row r="352" spans="1:74">
      <c r="A352" s="442">
        <v>381</v>
      </c>
      <c r="B352" s="442" t="str">
        <f>IF($H352="已改造",VLOOKUP($A352+1000,改造信息!$A$2:$AQ$1002,COLUMN(B351),0),VLOOKUP($A352,未改造信息!$A$2:$AQ$1002,COLUMN(B351),0))</f>
        <v>U</v>
      </c>
      <c r="C352" s="442" t="str">
        <f>IF($H352="已改造",VLOOKUP($A352+1000,改造信息!$A$2:$AQ$1002,COLUMN(C351),0),VLOOKUP($A352,未改造信息!$A$2:$AQ$1002,COLUMN(C351),0))</f>
        <v>战列舰</v>
      </c>
      <c r="D352" s="442">
        <f>IF($H352="已改造",VLOOKUP($A352+1000,改造信息!$A$2:$AQ$1002,COLUMN(D351),0),VLOOKUP($A352,未改造信息!$A$2:$AQ$1002,COLUMN(D351),0))</f>
        <v>5</v>
      </c>
      <c r="E352" s="442" t="str">
        <f>IF($H352="已改造",VLOOKUP($A352+1000,改造信息!$A$2:$AQ$1002,COLUMN(E351),0),VLOOKUP($A352,未改造信息!$A$2:$AQ$1002,COLUMN(E351),0))</f>
        <v>印第安纳</v>
      </c>
      <c r="F352" s="442" t="str">
        <f>VLOOKUP(A352,未改造信息!$A$2:$F$1000,COLUMN(F351),0)</f>
        <v>未拥有</v>
      </c>
      <c r="H352" s="442" t="str">
        <f>IF(COUNTIF(改造信息!$A$2:$A$196,A352+1000),IF(VLOOKUP(A352+1000,改造信息!$A$2:$F$502,6,0)="已拥有","已改造","尚未改造"),"未开放改造")</f>
        <v>未开放改造</v>
      </c>
      <c r="I352" s="442" t="str">
        <f t="shared" si="5"/>
        <v>E3~E4 可建造</v>
      </c>
      <c r="J352" s="445" t="s">
        <v>92</v>
      </c>
      <c r="K352" s="442" t="str">
        <f>IF($H352="已改造",VLOOKUP($A352+1000,改造信息!$A$2:$AQ$1002,COLUMN(K351)-4,0),VLOOKUP($A352,未改造信息!$A$2:$AQ$1002,COLUMN(K351)-4,0))</f>
        <v>主力舰</v>
      </c>
      <c r="L352" s="442" t="str">
        <f>IF($H352="已改造",VLOOKUP($A352+1000,改造信息!$A$2:$AQ$1002,COLUMN(L351)-4,0),VLOOKUP($A352,未改造信息!$A$2:$AQ$1002,COLUMN(L351)-4,0))</f>
        <v>大型舰</v>
      </c>
      <c r="M352" s="442">
        <f>IF($H352="已改造",VLOOKUP($A352+1000,改造信息!$A$2:$AQ$1002,COLUMN(M351)-4,0),VLOOKUP($A352,未改造信息!$A$2:$AQ$1002,COLUMN(M351)-4,0))</f>
        <v>2</v>
      </c>
      <c r="N352" s="442">
        <f>IF($H352="已改造",VLOOKUP($A352+1000,改造信息!$A$2:$AQ$1002,COLUMN(N351)-4,0),VLOOKUP($A352,未改造信息!$A$2:$AQ$1002,COLUMN(N351)-4,0))</f>
        <v>2</v>
      </c>
      <c r="O352" s="442">
        <f>IF($H352="已改造",VLOOKUP($A352+1000,改造信息!$A$2:$AQ$1002,COLUMN(O351)-4,0),VLOOKUP($A352,未改造信息!$A$2:$AQ$1002,COLUMN(O351)-4,0))</f>
        <v>75</v>
      </c>
      <c r="P352" s="442">
        <f>IF($H352="已改造",VLOOKUP($A352+1000,改造信息!$A$2:$AQ$1002,COLUMN(P351)-4,0),VLOOKUP($A352,未改造信息!$A$2:$AQ$1002,COLUMN(P351)-4,0))</f>
        <v>1</v>
      </c>
      <c r="Q352" s="442">
        <f>IF($H352="已改造",VLOOKUP($A352+1000,改造信息!$A$2:$AQ$1002,COLUMN(Q351)-4,0),VLOOKUP($A352,未改造信息!$A$2:$AQ$1002,COLUMN(Q351)-4,0))</f>
        <v>108</v>
      </c>
      <c r="R352" s="442">
        <f>IF($H352="已改造",VLOOKUP($A352+1000,改造信息!$A$2:$AQ$1002,COLUMN(R351)-4,0),VLOOKUP($A352,未改造信息!$A$2:$AQ$1002,COLUMN(R351)-4,0))</f>
        <v>100</v>
      </c>
      <c r="S352" s="442">
        <f>IF($H352="已改造",VLOOKUP($A352+1000,改造信息!$A$2:$AQ$1002,COLUMN(S351)-4,0),VLOOKUP($A352,未改造信息!$A$2:$AQ$1002,COLUMN(S351)-4,0))</f>
        <v>0</v>
      </c>
      <c r="T352" s="442">
        <f>IF($H352="已改造",VLOOKUP($A352+1000,改造信息!$A$2:$AQ$1002,COLUMN(T351)-4,0),VLOOKUP($A352,未改造信息!$A$2:$AQ$1002,COLUMN(T351)-4,0))</f>
        <v>98</v>
      </c>
      <c r="U352" s="442">
        <f>IF($H352="已改造",VLOOKUP($A352+1000,改造信息!$A$2:$AQ$1002,COLUMN(U351)-4,0),VLOOKUP($A352,未改造信息!$A$2:$AQ$1002,COLUMN(U351)-4,0))</f>
        <v>0</v>
      </c>
      <c r="V352" s="442">
        <f>IF($H352="已改造",VLOOKUP($A352+1000,改造信息!$A$2:$AQ$1002,COLUMN(V351)-4,0),VLOOKUP($A352,未改造信息!$A$2:$AQ$1002,COLUMN(V351)-4,0))</f>
        <v>44</v>
      </c>
      <c r="W352" s="442">
        <f>IF($H352="已改造",VLOOKUP($A352+1000,改造信息!$A$2:$AQ$1002,COLUMN(W351)-4,0),VLOOKUP($A352,未改造信息!$A$2:$AQ$1002,COLUMN(W351)-4,0))</f>
        <v>46</v>
      </c>
      <c r="X352" s="442">
        <f>IF($H352="已改造",VLOOKUP($A352+1000,改造信息!$A$2:$AQ$1002,COLUMN(X351)-4,0),VLOOKUP($A352,未改造信息!$A$2:$AQ$1002,COLUMN(X351)-4,0))</f>
        <v>96</v>
      </c>
      <c r="Y352" s="442">
        <f>IF($H352="已改造",VLOOKUP($A352+1000,改造信息!$A$2:$AQ$1002,COLUMN(Y351)-4,0),VLOOKUP($A352,未改造信息!$A$2:$AQ$1002,COLUMN(Y351)-4,0))</f>
        <v>19</v>
      </c>
      <c r="Z352" s="442">
        <f>IF($H352="已改造",VLOOKUP($A352+1000,改造信息!$A$2:$AQ$1002,COLUMN(Z351)-4,0),VLOOKUP($A352,未改造信息!$A$2:$AQ$1002,COLUMN(Z351)-4,0))</f>
        <v>27.5</v>
      </c>
      <c r="AA352" s="442" t="str">
        <f>IF($H352="已改造",VLOOKUP($A352+1000,改造信息!$A$2:$AQ$1002,COLUMN(AA351)-4,0),VLOOKUP($A352,未改造信息!$A$2:$AQ$1002,COLUMN(AA351)-4,0))</f>
        <v>长</v>
      </c>
      <c r="AB352" s="442" t="str">
        <f>IF($H352="已改造",VLOOKUP($A352+1000,改造信息!$A$2:$AQ$1002,COLUMN(AB351)-4,0),VLOOKUP($A352,未改造信息!$A$2:$AQ$1002,COLUMN(AB351)-4,0))</f>
        <v>[3,3,3,3]</v>
      </c>
      <c r="AC352" s="442">
        <f>IF($H352="已改造",VLOOKUP($A352+1000,改造信息!$A$2:$AQ$1002,COLUMN(AC351)-4,0),VLOOKUP($A352,未改造信息!$A$2:$AQ$1002,COLUMN(AC351)-4,0))</f>
        <v>12</v>
      </c>
      <c r="AD352" s="442">
        <f>IF($H352="已改造",VLOOKUP($A352+1000,改造信息!$A$2:$AQ$1002,COLUMN(AD351)-4,0),VLOOKUP($A352,未改造信息!$A$2:$AQ$1002,COLUMN(AD351)-4,0))</f>
        <v>4</v>
      </c>
      <c r="AE352" s="446" t="str">
        <f>IF($H352="已改造",VLOOKUP($A352+1000,改造信息!$A$2:$AQ$1002,COLUMN(AE351)-4,0),VLOOKUP($A352,未改造信息!$A$2:$AQ$1002,COLUMN(AE351)-4,0))</f>
        <v>U国三联16英寸炮(MK6)|先进型火控雷达</v>
      </c>
      <c r="AF352" s="445" t="s">
        <v>92</v>
      </c>
      <c r="AG352" s="445" t="s">
        <v>92</v>
      </c>
      <c r="AH352" s="442">
        <f>IF($H352="已改造",VLOOKUP($A352+1000,改造信息!$A$2:$AQ$1002,COLUMN(AH351)-6,0),VLOOKUP($A352,未改造信息!$A$2:$AQ$1002,COLUMN(AH351)-6,0))</f>
        <v>95</v>
      </c>
      <c r="AI352" s="442">
        <f>IF($H352="已改造",VLOOKUP($A352+1000,改造信息!$A$2:$AQ$1002,COLUMN(AI351)-6,0),VLOOKUP($A352,未改造信息!$A$2:$AQ$1002,COLUMN(AI351)-6,0))</f>
        <v>140</v>
      </c>
      <c r="AJ352" s="442">
        <f>IF($H352="已改造",VLOOKUP($A352+1000,改造信息!$A$2:$AQ$1002,COLUMN(AJ351)-6,0),VLOOKUP($A352,未改造信息!$A$2:$AQ$1002,COLUMN(AJ351)-6,0))</f>
        <v>4.2</v>
      </c>
      <c r="AK352" s="442">
        <f>IF($H352="已改造",VLOOKUP($A352+1000,改造信息!$A$2:$AQ$1002,COLUMN(AK351)-6,0),VLOOKUP($A352,未改造信息!$A$2:$AQ$1002,COLUMN(AK351)-6,0))</f>
        <v>8</v>
      </c>
      <c r="AL352" s="442">
        <f>IF($H352="已改造",VLOOKUP($A352+1000,改造信息!$A$2:$AQ$1002,COLUMN(AL351)-6,0),VLOOKUP($A352,未改造信息!$A$2:$AQ$1002,COLUMN(AL351)-6,0))</f>
        <v>0.8</v>
      </c>
      <c r="AM352" s="445" t="s">
        <v>92</v>
      </c>
      <c r="AN352" s="445" t="s">
        <v>92</v>
      </c>
      <c r="AO352" s="442">
        <f>IF($H352="已改造",VLOOKUP($A352+1000,改造信息!$A$2:$AQ$1002,COLUMN(AO351)-8,0),VLOOKUP($A352,未改造信息!$A$2:$AQ$1002,COLUMN(AO351)-8,0))</f>
        <v>50</v>
      </c>
      <c r="AP352" s="442">
        <f>IF($H352="已改造",VLOOKUP($A352+1000,改造信息!$A$2:$AQ$1002,COLUMN(AP351)-8,0),VLOOKUP($A352,未改造信息!$A$2:$AQ$1002,COLUMN(AP351)-8,0))</f>
        <v>60</v>
      </c>
      <c r="AQ352" s="442">
        <f>IF($H352="已改造",VLOOKUP($A352+1000,改造信息!$A$2:$AQ$1002,COLUMN(AQ351)-8,0),VLOOKUP($A352,未改造信息!$A$2:$AQ$1002,COLUMN(AQ351)-8,0))</f>
        <v>60</v>
      </c>
      <c r="AR352" s="442">
        <f>IF($H352="已改造",VLOOKUP($A352+1000,改造信息!$A$2:$AQ$1002,COLUMN(AR351)-8,0),VLOOKUP($A352,未改造信息!$A$2:$AQ$1002,COLUMN(AR351)-8,0))</f>
        <v>0</v>
      </c>
      <c r="AS352" s="442">
        <f>IF($H352="已改造",VLOOKUP($A352+1000,改造信息!$A$2:$AQ$1002,COLUMN(AS351)-8,0),VLOOKUP($A352,未改造信息!$A$2:$AQ$1002,COLUMN(AS351)-8,0))</f>
        <v>88</v>
      </c>
      <c r="AT352" s="442">
        <f>IF($H352="已改造",VLOOKUP($A352+1000,改造信息!$A$2:$AQ$1002,COLUMN(AT351)-8,0),VLOOKUP($A352,未改造信息!$A$2:$AQ$1002,COLUMN(AT351)-8,0))</f>
        <v>0</v>
      </c>
      <c r="AU352" s="442">
        <f>IF($H352="已改造",VLOOKUP($A352+1000,改造信息!$A$2:$AQ$1002,COLUMN(AU351)-8,0),VLOOKUP($A352,未改造信息!$A$2:$AQ$1002,COLUMN(AU351)-8,0))</f>
        <v>80</v>
      </c>
      <c r="AV352" s="442">
        <f>IF($H352="已改造",VLOOKUP($A352+1000,改造信息!$A$2:$AQ$1002,COLUMN(AV351)-8,0),VLOOKUP($A352,未改造信息!$A$2:$AQ$1002,COLUMN(AV351)-8,0))</f>
        <v>73</v>
      </c>
      <c r="AW352" s="445" t="s">
        <v>92</v>
      </c>
      <c r="AX352" s="445" t="s">
        <v>92</v>
      </c>
      <c r="AY352" s="442" t="str">
        <f>IF($H352="已改造",VLOOKUP($A352+1000,改造信息!$A$2:$AQ$1002,COLUMN(AY351)-10,0),VLOOKUP($A352,未改造信息!$A$2:$AQ$1002,COLUMN(AY351)-10,0))</f>
        <v>战列舰支队</v>
      </c>
      <c r="AZ352" s="442">
        <f>IF($H352="已改造",VLOOKUP($A352+1000,改造信息!$A$2:$AQ$1002,COLUMN(AZ351)-10,0),VLOOKUP($A352,未改造信息!$A$2:$AQ$1002,COLUMN(AZ351)-10,0))</f>
        <v>0</v>
      </c>
      <c r="BA352" s="445" t="s">
        <v>92</v>
      </c>
      <c r="BB352" s="445" t="s">
        <v>92</v>
      </c>
      <c r="BC352" s="442" t="str">
        <f>IF($H352="尚未改造",VLOOKUP($A352,未改造信息!$A$2:$AQ$1002,COLUMN(BC351)-12,0),"0")</f>
        <v>0</v>
      </c>
      <c r="BD352" s="450">
        <f>VLOOKUP($A352,未改造信息!$A$2:$BA$1002,COLUMN(BD351)-12,0)</f>
        <v>0.229166666666667</v>
      </c>
      <c r="BE352" s="442" t="s">
        <v>107</v>
      </c>
      <c r="BF352" s="445" t="s">
        <v>92</v>
      </c>
      <c r="BG352" s="445" t="s">
        <v>92</v>
      </c>
      <c r="BH352" s="442"/>
      <c r="BI352" s="450"/>
      <c r="BK352" s="442"/>
      <c r="BL352" s="450"/>
      <c r="BN352" s="442"/>
      <c r="BO352" s="450"/>
      <c r="BQ352" s="445" t="s">
        <v>92</v>
      </c>
      <c r="BR352" s="442"/>
      <c r="BS352" s="442"/>
      <c r="BT352" s="442"/>
      <c r="BU352" s="442"/>
      <c r="BV352" s="442"/>
    </row>
    <row r="353" spans="1:74">
      <c r="A353" s="442">
        <v>382</v>
      </c>
      <c r="B353" s="442" t="str">
        <f>IF($H353="已改造",VLOOKUP($A353+1000,改造信息!$A$2:$AQ$1002,COLUMN(B352),0),VLOOKUP($A353,未改造信息!$A$2:$AQ$1002,COLUMN(B352),0))</f>
        <v>E</v>
      </c>
      <c r="C353" s="442" t="str">
        <f>IF($H353="已改造",VLOOKUP($A353+1000,改造信息!$A$2:$AQ$1002,COLUMN(C352),0),VLOOKUP($A353,未改造信息!$A$2:$AQ$1002,COLUMN(C352),0))</f>
        <v>重巡洋舰</v>
      </c>
      <c r="D353" s="442">
        <f>IF($H353="已改造",VLOOKUP($A353+1000,改造信息!$A$2:$AQ$1002,COLUMN(D352),0),VLOOKUP($A353,未改造信息!$A$2:$AQ$1002,COLUMN(D352),0))</f>
        <v>3</v>
      </c>
      <c r="E353" s="442" t="str">
        <f>IF($H353="已改造",VLOOKUP($A353+1000,改造信息!$A$2:$AQ$1002,COLUMN(E352),0),VLOOKUP($A353,未改造信息!$A$2:$AQ$1002,COLUMN(E352),0))</f>
        <v>坎伯兰</v>
      </c>
      <c r="F353" s="442" t="str">
        <f>VLOOKUP(A353,未改造信息!$A$2:$F$1000,COLUMN(F352),0)</f>
        <v>未拥有</v>
      </c>
      <c r="H353" s="442" t="str">
        <f>IF(COUNTIF(改造信息!$A$2:$A$196,A353+1000),IF(VLOOKUP(A353+1000,改造信息!$A$2:$F$502,6,0)="已拥有","已改造","尚未改造"),"未开放改造")</f>
        <v>未开放改造</v>
      </c>
      <c r="I353" s="442" t="str">
        <f t="shared" si="5"/>
        <v>E3~E4 打捞可获取</v>
      </c>
      <c r="J353" s="445" t="s">
        <v>92</v>
      </c>
      <c r="K353" s="442" t="str">
        <f>IF($H353="已改造",VLOOKUP($A353+1000,改造信息!$A$2:$AQ$1002,COLUMN(K352)-4,0),VLOOKUP($A353,未改造信息!$A$2:$AQ$1002,COLUMN(K352)-4,0))</f>
        <v>护卫舰</v>
      </c>
      <c r="L353" s="442" t="str">
        <f>IF($H353="已改造",VLOOKUP($A353+1000,改造信息!$A$2:$AQ$1002,COLUMN(L352)-4,0),VLOOKUP($A353,未改造信息!$A$2:$AQ$1002,COLUMN(L352)-4,0))</f>
        <v>中型舰</v>
      </c>
      <c r="M353" s="442">
        <f>IF($H353="已改造",VLOOKUP($A353+1000,改造信息!$A$2:$AQ$1002,COLUMN(M352)-4,0),VLOOKUP($A353,未改造信息!$A$2:$AQ$1002,COLUMN(M352)-4,0))</f>
        <v>2</v>
      </c>
      <c r="N353" s="442">
        <f>IF($H353="已改造",VLOOKUP($A353+1000,改造信息!$A$2:$AQ$1002,COLUMN(N352)-4,0),VLOOKUP($A353,未改造信息!$A$2:$AQ$1002,COLUMN(N352)-4,0))</f>
        <v>2</v>
      </c>
      <c r="O353" s="442">
        <f>IF($H353="已改造",VLOOKUP($A353+1000,改造信息!$A$2:$AQ$1002,COLUMN(O352)-4,0),VLOOKUP($A353,未改造信息!$A$2:$AQ$1002,COLUMN(O352)-4,0))</f>
        <v>49</v>
      </c>
      <c r="P353" s="442">
        <f>IF($H353="已改造",VLOOKUP($A353+1000,改造信息!$A$2:$AQ$1002,COLUMN(P352)-4,0),VLOOKUP($A353,未改造信息!$A$2:$AQ$1002,COLUMN(P352)-4,0))</f>
        <v>-1</v>
      </c>
      <c r="Q353" s="442">
        <f>IF($H353="已改造",VLOOKUP($A353+1000,改造信息!$A$2:$AQ$1002,COLUMN(Q352)-4,0),VLOOKUP($A353,未改造信息!$A$2:$AQ$1002,COLUMN(Q352)-4,0))</f>
        <v>55</v>
      </c>
      <c r="R353" s="442">
        <f>IF($H353="已改造",VLOOKUP($A353+1000,改造信息!$A$2:$AQ$1002,COLUMN(R352)-4,0),VLOOKUP($A353,未改造信息!$A$2:$AQ$1002,COLUMN(R352)-4,0))</f>
        <v>45</v>
      </c>
      <c r="S353" s="442">
        <f>IF($H353="已改造",VLOOKUP($A353+1000,改造信息!$A$2:$AQ$1002,COLUMN(S352)-4,0),VLOOKUP($A353,未改造信息!$A$2:$AQ$1002,COLUMN(S352)-4,0))</f>
        <v>45</v>
      </c>
      <c r="T353" s="442">
        <f>IF($H353="已改造",VLOOKUP($A353+1000,改造信息!$A$2:$AQ$1002,COLUMN(T352)-4,0),VLOOKUP($A353,未改造信息!$A$2:$AQ$1002,COLUMN(T352)-4,0))</f>
        <v>69</v>
      </c>
      <c r="U353" s="442">
        <f>IF($H353="已改造",VLOOKUP($A353+1000,改造信息!$A$2:$AQ$1002,COLUMN(U352)-4,0),VLOOKUP($A353,未改造信息!$A$2:$AQ$1002,COLUMN(U352)-4,0))</f>
        <v>0</v>
      </c>
      <c r="V353" s="442">
        <f>IF($H353="已改造",VLOOKUP($A353+1000,改造信息!$A$2:$AQ$1002,COLUMN(V352)-4,0),VLOOKUP($A353,未改造信息!$A$2:$AQ$1002,COLUMN(V352)-4,0))</f>
        <v>52</v>
      </c>
      <c r="W353" s="442">
        <f>IF($H353="已改造",VLOOKUP($A353+1000,改造信息!$A$2:$AQ$1002,COLUMN(W352)-4,0),VLOOKUP($A353,未改造信息!$A$2:$AQ$1002,COLUMN(W352)-4,0))</f>
        <v>74</v>
      </c>
      <c r="X353" s="442">
        <f>IF($H353="已改造",VLOOKUP($A353+1000,改造信息!$A$2:$AQ$1002,COLUMN(X352)-4,0),VLOOKUP($A353,未改造信息!$A$2:$AQ$1002,COLUMN(X352)-4,0))</f>
        <v>91</v>
      </c>
      <c r="Y353" s="442">
        <f>IF($H353="已改造",VLOOKUP($A353+1000,改造信息!$A$2:$AQ$1002,COLUMN(Y352)-4,0),VLOOKUP($A353,未改造信息!$A$2:$AQ$1002,COLUMN(Y352)-4,0))</f>
        <v>24</v>
      </c>
      <c r="Z353" s="442">
        <f>IF($H353="已改造",VLOOKUP($A353+1000,改造信息!$A$2:$AQ$1002,COLUMN(Z352)-4,0),VLOOKUP($A353,未改造信息!$A$2:$AQ$1002,COLUMN(Z352)-4,0))</f>
        <v>32.5</v>
      </c>
      <c r="AA353" s="442" t="str">
        <f>IF($H353="已改造",VLOOKUP($A353+1000,改造信息!$A$2:$AQ$1002,COLUMN(AA352)-4,0),VLOOKUP($A353,未改造信息!$A$2:$AQ$1002,COLUMN(AA352)-4,0))</f>
        <v>中</v>
      </c>
      <c r="AB353" s="442" t="str">
        <f>IF($H353="已改造",VLOOKUP($A353+1000,改造信息!$A$2:$AQ$1002,COLUMN(AB352)-4,0),VLOOKUP($A353,未改造信息!$A$2:$AQ$1002,COLUMN(AB352)-4,0))</f>
        <v>[2,2,2]</v>
      </c>
      <c r="AC353" s="442">
        <f>IF($H353="已改造",VLOOKUP($A353+1000,改造信息!$A$2:$AQ$1002,COLUMN(AC352)-4,0),VLOOKUP($A353,未改造信息!$A$2:$AQ$1002,COLUMN(AC352)-4,0))</f>
        <v>6</v>
      </c>
      <c r="AD353" s="442">
        <f>IF($H353="已改造",VLOOKUP($A353+1000,改造信息!$A$2:$AQ$1002,COLUMN(AD352)-4,0),VLOOKUP($A353,未改造信息!$A$2:$AQ$1002,COLUMN(AD352)-4,0))</f>
        <v>3</v>
      </c>
      <c r="AE353" s="446" t="str">
        <f>IF($H353="已改造",VLOOKUP($A353+1000,改造信息!$A$2:$AQ$1002,COLUMN(AE352)-4,0),VLOOKUP($A353,未改造信息!$A$2:$AQ$1002,COLUMN(AE352)-4,0))</f>
        <v>E国双联8英寸炮</v>
      </c>
      <c r="AF353" s="445" t="s">
        <v>92</v>
      </c>
      <c r="AG353" s="445" t="s">
        <v>92</v>
      </c>
      <c r="AH353" s="442">
        <f>IF($H353="已改造",VLOOKUP($A353+1000,改造信息!$A$2:$AQ$1002,COLUMN(AH352)-6,0),VLOOKUP($A353,未改造信息!$A$2:$AQ$1002,COLUMN(AH352)-6,0))</f>
        <v>35</v>
      </c>
      <c r="AI353" s="442">
        <f>IF($H353="已改造",VLOOKUP($A353+1000,改造信息!$A$2:$AQ$1002,COLUMN(AI352)-6,0),VLOOKUP($A353,未改造信息!$A$2:$AQ$1002,COLUMN(AI352)-6,0))</f>
        <v>70</v>
      </c>
      <c r="AJ353" s="442">
        <f>IF($H353="已改造",VLOOKUP($A353+1000,改造信息!$A$2:$AQ$1002,COLUMN(AJ352)-6,0),VLOOKUP($A353,未改造信息!$A$2:$AQ$1002,COLUMN(AJ352)-6,0))</f>
        <v>1.28</v>
      </c>
      <c r="AK353" s="442">
        <f>IF($H353="已改造",VLOOKUP($A353+1000,改造信息!$A$2:$AQ$1002,COLUMN(AK352)-6,0),VLOOKUP($A353,未改造信息!$A$2:$AQ$1002,COLUMN(AK352)-6,0))</f>
        <v>2.4</v>
      </c>
      <c r="AL353" s="442">
        <f>IF($H353="已改造",VLOOKUP($A353+1000,改造信息!$A$2:$AQ$1002,COLUMN(AL352)-6,0),VLOOKUP($A353,未改造信息!$A$2:$AQ$1002,COLUMN(AL352)-6,0))</f>
        <v>0.75</v>
      </c>
      <c r="AM353" s="445" t="s">
        <v>92</v>
      </c>
      <c r="AN353" s="445" t="s">
        <v>92</v>
      </c>
      <c r="AO353" s="442">
        <f>IF($H353="已改造",VLOOKUP($A353+1000,改造信息!$A$2:$AQ$1002,COLUMN(AO352)-8,0),VLOOKUP($A353,未改造信息!$A$2:$AQ$1002,COLUMN(AO352)-8,0))</f>
        <v>30</v>
      </c>
      <c r="AP353" s="442">
        <f>IF($H353="已改造",VLOOKUP($A353+1000,改造信息!$A$2:$AQ$1002,COLUMN(AP352)-8,0),VLOOKUP($A353,未改造信息!$A$2:$AQ$1002,COLUMN(AP352)-8,0))</f>
        <v>40</v>
      </c>
      <c r="AQ353" s="442">
        <f>IF($H353="已改造",VLOOKUP($A353+1000,改造信息!$A$2:$AQ$1002,COLUMN(AQ352)-8,0),VLOOKUP($A353,未改造信息!$A$2:$AQ$1002,COLUMN(AQ352)-8,0))</f>
        <v>30</v>
      </c>
      <c r="AR353" s="442">
        <f>IF($H353="已改造",VLOOKUP($A353+1000,改造信息!$A$2:$AQ$1002,COLUMN(AR352)-8,0),VLOOKUP($A353,未改造信息!$A$2:$AQ$1002,COLUMN(AR352)-8,0))</f>
        <v>0</v>
      </c>
      <c r="AS353" s="442">
        <f>IF($H353="已改造",VLOOKUP($A353+1000,改造信息!$A$2:$AQ$1002,COLUMN(AS352)-8,0),VLOOKUP($A353,未改造信息!$A$2:$AQ$1002,COLUMN(AS352)-8,0))</f>
        <v>39</v>
      </c>
      <c r="AT353" s="442">
        <f>IF($H353="已改造",VLOOKUP($A353+1000,改造信息!$A$2:$AQ$1002,COLUMN(AT352)-8,0),VLOOKUP($A353,未改造信息!$A$2:$AQ$1002,COLUMN(AT352)-8,0))</f>
        <v>5</v>
      </c>
      <c r="AU353" s="442">
        <f>IF($H353="已改造",VLOOKUP($A353+1000,改造信息!$A$2:$AQ$1002,COLUMN(AU352)-8,0),VLOOKUP($A353,未改造信息!$A$2:$AQ$1002,COLUMN(AU352)-8,0))</f>
        <v>15</v>
      </c>
      <c r="AV353" s="442">
        <f>IF($H353="已改造",VLOOKUP($A353+1000,改造信息!$A$2:$AQ$1002,COLUMN(AV352)-8,0),VLOOKUP($A353,未改造信息!$A$2:$AQ$1002,COLUMN(AV352)-8,0))</f>
        <v>23</v>
      </c>
      <c r="AW353" s="445" t="s">
        <v>92</v>
      </c>
      <c r="AX353" s="445" t="s">
        <v>92</v>
      </c>
      <c r="AY353" s="442">
        <f>IF($H353="已改造",VLOOKUP($A353+1000,改造信息!$A$2:$AQ$1002,COLUMN(AY352)-10,0),VLOOKUP($A353,未改造信息!$A$2:$AQ$1002,COLUMN(AY352)-10,0))</f>
        <v>0</v>
      </c>
      <c r="AZ353" s="442">
        <f>IF($H353="已改造",VLOOKUP($A353+1000,改造信息!$A$2:$AQ$1002,COLUMN(AZ352)-10,0),VLOOKUP($A353,未改造信息!$A$2:$AQ$1002,COLUMN(AZ352)-10,0))</f>
        <v>0</v>
      </c>
      <c r="BA353" s="445" t="s">
        <v>92</v>
      </c>
      <c r="BB353" s="445" t="s">
        <v>92</v>
      </c>
      <c r="BC353" s="442" t="str">
        <f>IF($H353="尚未改造",VLOOKUP($A353,未改造信息!$A$2:$AQ$1002,COLUMN(BC352)-12,0),"0")</f>
        <v>0</v>
      </c>
      <c r="BD353" s="442">
        <f>VLOOKUP($A353,未改造信息!$A$2:$BA$1002,COLUMN(BD352)-12,0)</f>
        <v>0</v>
      </c>
      <c r="BE353" s="442" t="s">
        <v>99</v>
      </c>
      <c r="BF353" s="445" t="s">
        <v>92</v>
      </c>
      <c r="BG353" s="445" t="s">
        <v>92</v>
      </c>
      <c r="BH353" s="442"/>
      <c r="BI353" s="442"/>
      <c r="BK353" s="442"/>
      <c r="BL353" s="442"/>
      <c r="BN353" s="442"/>
      <c r="BO353" s="442"/>
      <c r="BQ353" s="445" t="s">
        <v>92</v>
      </c>
      <c r="BR353" s="442"/>
      <c r="BS353" s="442"/>
      <c r="BT353" s="442"/>
      <c r="BU353" s="442"/>
      <c r="BV353" s="442"/>
    </row>
    <row r="354" spans="1:74">
      <c r="A354" s="442">
        <v>383</v>
      </c>
      <c r="B354" s="442" t="str">
        <f>IF($H354="已改造",VLOOKUP($A354+1000,改造信息!$A$2:$AQ$1002,COLUMN(B353),0),VLOOKUP($A354,未改造信息!$A$2:$AQ$1002,COLUMN(B353),0))</f>
        <v>I</v>
      </c>
      <c r="C354" s="442" t="str">
        <f>IF($H354="已改造",VLOOKUP($A354+1000,改造信息!$A$2:$AQ$1002,COLUMN(C353),0),VLOOKUP($A354,未改造信息!$A$2:$AQ$1002,COLUMN(C353),0))</f>
        <v>轻巡洋舰</v>
      </c>
      <c r="D354" s="442">
        <f>IF($H354="已改造",VLOOKUP($A354+1000,改造信息!$A$2:$AQ$1002,COLUMN(D353),0),VLOOKUP($A354,未改造信息!$A$2:$AQ$1002,COLUMN(D353),0))</f>
        <v>4</v>
      </c>
      <c r="E354" s="442" t="str">
        <f>IF($H354="已改造",VLOOKUP($A354+1000,改造信息!$A$2:$AQ$1002,COLUMN(E353),0),VLOOKUP($A354,未改造信息!$A$2:$AQ$1002,COLUMN(E353),0))</f>
        <v>奥斯塔公爵</v>
      </c>
      <c r="F354" s="442" t="str">
        <f>VLOOKUP(A354,未改造信息!$A$2:$F$1000,COLUMN(F353),0)</f>
        <v>未拥有</v>
      </c>
      <c r="H354" s="442" t="str">
        <f>IF(COUNTIF(改造信息!$A$2:$A$196,A354+1000),IF(VLOOKUP(A354+1000,改造信息!$A$2:$F$502,6,0)="已拥有","已改造","尚未改造"),"未开放改造")</f>
        <v>未开放改造</v>
      </c>
      <c r="I354" s="442" t="str">
        <f t="shared" si="5"/>
        <v>E3~E4 打捞可获取</v>
      </c>
      <c r="J354" s="445" t="s">
        <v>92</v>
      </c>
      <c r="K354" s="442" t="str">
        <f>IF($H354="已改造",VLOOKUP($A354+1000,改造信息!$A$2:$AQ$1002,COLUMN(K353)-4,0),VLOOKUP($A354,未改造信息!$A$2:$AQ$1002,COLUMN(K353)-4,0))</f>
        <v>护卫舰</v>
      </c>
      <c r="L354" s="442" t="str">
        <f>IF($H354="已改造",VLOOKUP($A354+1000,改造信息!$A$2:$AQ$1002,COLUMN(L353)-4,0),VLOOKUP($A354,未改造信息!$A$2:$AQ$1002,COLUMN(L353)-4,0))</f>
        <v>中型舰</v>
      </c>
      <c r="M354" s="442">
        <f>IF($H354="已改造",VLOOKUP($A354+1000,改造信息!$A$2:$AQ$1002,COLUMN(M353)-4,0),VLOOKUP($A354,未改造信息!$A$2:$AQ$1002,COLUMN(M353)-4,0))</f>
        <v>1</v>
      </c>
      <c r="N354" s="442">
        <f>IF($H354="已改造",VLOOKUP($A354+1000,改造信息!$A$2:$AQ$1002,COLUMN(N353)-4,0),VLOOKUP($A354,未改造信息!$A$2:$AQ$1002,COLUMN(N353)-4,0))</f>
        <v>2</v>
      </c>
      <c r="O354" s="442">
        <f>IF($H354="已改造",VLOOKUP($A354+1000,改造信息!$A$2:$AQ$1002,COLUMN(O353)-4,0),VLOOKUP($A354,未改造信息!$A$2:$AQ$1002,COLUMN(O353)-4,0))</f>
        <v>32</v>
      </c>
      <c r="P354" s="442">
        <f>IF($H354="已改造",VLOOKUP($A354+1000,改造信息!$A$2:$AQ$1002,COLUMN(P353)-4,0),VLOOKUP($A354,未改造信息!$A$2:$AQ$1002,COLUMN(P353)-4,0))</f>
        <v>0</v>
      </c>
      <c r="Q354" s="442">
        <f>IF($H354="已改造",VLOOKUP($A354+1000,改造信息!$A$2:$AQ$1002,COLUMN(Q353)-4,0),VLOOKUP($A354,未改造信息!$A$2:$AQ$1002,COLUMN(Q353)-4,0))</f>
        <v>45</v>
      </c>
      <c r="R354" s="442">
        <f>IF($H354="已改造",VLOOKUP($A354+1000,改造信息!$A$2:$AQ$1002,COLUMN(R353)-4,0),VLOOKUP($A354,未改造信息!$A$2:$AQ$1002,COLUMN(R353)-4,0))</f>
        <v>46</v>
      </c>
      <c r="S354" s="442">
        <f>IF($H354="已改造",VLOOKUP($A354+1000,改造信息!$A$2:$AQ$1002,COLUMN(S353)-4,0),VLOOKUP($A354,未改造信息!$A$2:$AQ$1002,COLUMN(S353)-4,0))</f>
        <v>43</v>
      </c>
      <c r="T354" s="442">
        <f>IF($H354="已改造",VLOOKUP($A354+1000,改造信息!$A$2:$AQ$1002,COLUMN(T353)-4,0),VLOOKUP($A354,未改造信息!$A$2:$AQ$1002,COLUMN(T353)-4,0))</f>
        <v>59</v>
      </c>
      <c r="U354" s="442">
        <f>IF($H354="已改造",VLOOKUP($A354+1000,改造信息!$A$2:$AQ$1002,COLUMN(U353)-4,0),VLOOKUP($A354,未改造信息!$A$2:$AQ$1002,COLUMN(U353)-4,0))</f>
        <v>60</v>
      </c>
      <c r="V354" s="442">
        <f>IF($H354="已改造",VLOOKUP($A354+1000,改造信息!$A$2:$AQ$1002,COLUMN(V353)-4,0),VLOOKUP($A354,未改造信息!$A$2:$AQ$1002,COLUMN(V353)-4,0))</f>
        <v>29</v>
      </c>
      <c r="W354" s="442">
        <f>IF($H354="已改造",VLOOKUP($A354+1000,改造信息!$A$2:$AQ$1002,COLUMN(W353)-4,0),VLOOKUP($A354,未改造信息!$A$2:$AQ$1002,COLUMN(W353)-4,0))</f>
        <v>71</v>
      </c>
      <c r="X354" s="442">
        <f>IF($H354="已改造",VLOOKUP($A354+1000,改造信息!$A$2:$AQ$1002,COLUMN(X353)-4,0),VLOOKUP($A354,未改造信息!$A$2:$AQ$1002,COLUMN(X353)-4,0))</f>
        <v>90</v>
      </c>
      <c r="Y354" s="442">
        <f>IF($H354="已改造",VLOOKUP($A354+1000,改造信息!$A$2:$AQ$1002,COLUMN(Y353)-4,0),VLOOKUP($A354,未改造信息!$A$2:$AQ$1002,COLUMN(Y353)-4,0))</f>
        <v>20</v>
      </c>
      <c r="Z354" s="442">
        <f>IF($H354="已改造",VLOOKUP($A354+1000,改造信息!$A$2:$AQ$1002,COLUMN(Z353)-4,0),VLOOKUP($A354,未改造信息!$A$2:$AQ$1002,COLUMN(Z353)-4,0))</f>
        <v>36.5</v>
      </c>
      <c r="AA354" s="442" t="str">
        <f>IF($H354="已改造",VLOOKUP($A354+1000,改造信息!$A$2:$AQ$1002,COLUMN(AA353)-4,0),VLOOKUP($A354,未改造信息!$A$2:$AQ$1002,COLUMN(AA353)-4,0))</f>
        <v>中</v>
      </c>
      <c r="AB354" s="442" t="str">
        <f>IF($H354="已改造",VLOOKUP($A354+1000,改造信息!$A$2:$AQ$1002,COLUMN(AB353)-4,0),VLOOKUP($A354,未改造信息!$A$2:$AQ$1002,COLUMN(AB353)-4,0))</f>
        <v>[2,2,2]</v>
      </c>
      <c r="AC354" s="442">
        <f>IF($H354="已改造",VLOOKUP($A354+1000,改造信息!$A$2:$AQ$1002,COLUMN(AC353)-4,0),VLOOKUP($A354,未改造信息!$A$2:$AQ$1002,COLUMN(AC353)-4,0))</f>
        <v>6</v>
      </c>
      <c r="AD354" s="442">
        <f>IF($H354="已改造",VLOOKUP($A354+1000,改造信息!$A$2:$AQ$1002,COLUMN(AD353)-4,0),VLOOKUP($A354,未改造信息!$A$2:$AQ$1002,COLUMN(AD353)-4,0))</f>
        <v>3</v>
      </c>
      <c r="AE354" s="446" t="str">
        <f>IF($H354="已改造",VLOOKUP($A354+1000,改造信息!$A$2:$AQ$1002,COLUMN(AE353)-4,0),VLOOKUP($A354,未改造信息!$A$2:$AQ$1002,COLUMN(AE353)-4,0))</f>
        <v>改良型动力系统</v>
      </c>
      <c r="AF354" s="445" t="s">
        <v>92</v>
      </c>
      <c r="AG354" s="445" t="s">
        <v>92</v>
      </c>
      <c r="AH354" s="442">
        <f>IF($H354="已改造",VLOOKUP($A354+1000,改造信息!$A$2:$AQ$1002,COLUMN(AH353)-6,0),VLOOKUP($A354,未改造信息!$A$2:$AQ$1002,COLUMN(AH353)-6,0))</f>
        <v>25</v>
      </c>
      <c r="AI354" s="442">
        <f>IF($H354="已改造",VLOOKUP($A354+1000,改造信息!$A$2:$AQ$1002,COLUMN(AI353)-6,0),VLOOKUP($A354,未改造信息!$A$2:$AQ$1002,COLUMN(AI353)-6,0))</f>
        <v>35</v>
      </c>
      <c r="AJ354" s="442">
        <f>IF($H354="已改造",VLOOKUP($A354+1000,改造信息!$A$2:$AQ$1002,COLUMN(AJ353)-6,0),VLOOKUP($A354,未改造信息!$A$2:$AQ$1002,COLUMN(AJ353)-6,0))</f>
        <v>1</v>
      </c>
      <c r="AK354" s="442">
        <f>IF($H354="已改造",VLOOKUP($A354+1000,改造信息!$A$2:$AQ$1002,COLUMN(AK353)-6,0),VLOOKUP($A354,未改造信息!$A$2:$AQ$1002,COLUMN(AK353)-6,0))</f>
        <v>1.9</v>
      </c>
      <c r="AL354" s="442">
        <f>IF($H354="已改造",VLOOKUP($A354+1000,改造信息!$A$2:$AQ$1002,COLUMN(AL353)-6,0),VLOOKUP($A354,未改造信息!$A$2:$AQ$1002,COLUMN(AL353)-6,0))</f>
        <v>0.675</v>
      </c>
      <c r="AM354" s="445" t="s">
        <v>92</v>
      </c>
      <c r="AN354" s="445" t="s">
        <v>92</v>
      </c>
      <c r="AO354" s="442">
        <f>IF($H354="已改造",VLOOKUP($A354+1000,改造信息!$A$2:$AQ$1002,COLUMN(AO353)-8,0),VLOOKUP($A354,未改造信息!$A$2:$AQ$1002,COLUMN(AO353)-8,0))</f>
        <v>10</v>
      </c>
      <c r="AP354" s="442">
        <f>IF($H354="已改造",VLOOKUP($A354+1000,改造信息!$A$2:$AQ$1002,COLUMN(AP353)-8,0),VLOOKUP($A354,未改造信息!$A$2:$AQ$1002,COLUMN(AP353)-8,0))</f>
        <v>16</v>
      </c>
      <c r="AQ354" s="442">
        <f>IF($H354="已改造",VLOOKUP($A354+1000,改造信息!$A$2:$AQ$1002,COLUMN(AQ353)-8,0),VLOOKUP($A354,未改造信息!$A$2:$AQ$1002,COLUMN(AQ353)-8,0))</f>
        <v>10</v>
      </c>
      <c r="AR354" s="442">
        <f>IF($H354="已改造",VLOOKUP($A354+1000,改造信息!$A$2:$AQ$1002,COLUMN(AR353)-8,0),VLOOKUP($A354,未改造信息!$A$2:$AQ$1002,COLUMN(AR353)-8,0))</f>
        <v>0</v>
      </c>
      <c r="AS354" s="442">
        <f>IF($H354="已改造",VLOOKUP($A354+1000,改造信息!$A$2:$AQ$1002,COLUMN(AS353)-8,0),VLOOKUP($A354,未改造信息!$A$2:$AQ$1002,COLUMN(AS353)-8,0))</f>
        <v>10</v>
      </c>
      <c r="AT354" s="442">
        <f>IF($H354="已改造",VLOOKUP($A354+1000,改造信息!$A$2:$AQ$1002,COLUMN(AT353)-8,0),VLOOKUP($A354,未改造信息!$A$2:$AQ$1002,COLUMN(AT353)-8,0))</f>
        <v>8</v>
      </c>
      <c r="AU354" s="442">
        <f>IF($H354="已改造",VLOOKUP($A354+1000,改造信息!$A$2:$AQ$1002,COLUMN(AU353)-8,0),VLOOKUP($A354,未改造信息!$A$2:$AQ$1002,COLUMN(AU353)-8,0))</f>
        <v>13</v>
      </c>
      <c r="AV354" s="442">
        <f>IF($H354="已改造",VLOOKUP($A354+1000,改造信息!$A$2:$AQ$1002,COLUMN(AV353)-8,0),VLOOKUP($A354,未改造信息!$A$2:$AQ$1002,COLUMN(AV353)-8,0))</f>
        <v>15</v>
      </c>
      <c r="AW354" s="445" t="s">
        <v>92</v>
      </c>
      <c r="AX354" s="445" t="s">
        <v>92</v>
      </c>
      <c r="AY354" s="442">
        <f>IF($H354="已改造",VLOOKUP($A354+1000,改造信息!$A$2:$AQ$1002,COLUMN(AY353)-10,0),VLOOKUP($A354,未改造信息!$A$2:$AQ$1002,COLUMN(AY353)-10,0))</f>
        <v>0</v>
      </c>
      <c r="AZ354" s="442">
        <f>IF($H354="已改造",VLOOKUP($A354+1000,改造信息!$A$2:$AQ$1002,COLUMN(AZ353)-10,0),VLOOKUP($A354,未改造信息!$A$2:$AQ$1002,COLUMN(AZ353)-10,0))</f>
        <v>0</v>
      </c>
      <c r="BA354" s="445" t="s">
        <v>92</v>
      </c>
      <c r="BB354" s="445" t="s">
        <v>92</v>
      </c>
      <c r="BC354" s="442" t="str">
        <f>IF($H354="尚未改造",VLOOKUP($A354,未改造信息!$A$2:$AQ$1002,COLUMN(BC353)-12,0),"0")</f>
        <v>0</v>
      </c>
      <c r="BD354" s="442">
        <f>VLOOKUP($A354,未改造信息!$A$2:$BA$1002,COLUMN(BD353)-12,0)</f>
        <v>0</v>
      </c>
      <c r="BE354" s="442" t="s">
        <v>99</v>
      </c>
      <c r="BF354" s="445" t="s">
        <v>92</v>
      </c>
      <c r="BG354" s="445" t="s">
        <v>92</v>
      </c>
      <c r="BH354" s="442"/>
      <c r="BI354" s="442"/>
      <c r="BK354" s="442"/>
      <c r="BL354" s="442"/>
      <c r="BN354" s="442"/>
      <c r="BO354" s="442"/>
      <c r="BQ354" s="445" t="s">
        <v>92</v>
      </c>
      <c r="BR354" s="442"/>
      <c r="BS354" s="442"/>
      <c r="BT354" s="442"/>
      <c r="BU354" s="442"/>
      <c r="BV354" s="442"/>
    </row>
    <row r="355" spans="1:74">
      <c r="A355" s="442">
        <v>384</v>
      </c>
      <c r="B355" s="442" t="str">
        <f>IF($H355="已改造",VLOOKUP($A355+1000,改造信息!$A$2:$AQ$1002,COLUMN(B354),0),VLOOKUP($A355,未改造信息!$A$2:$AQ$1002,COLUMN(B354),0))</f>
        <v>I</v>
      </c>
      <c r="C355" s="442" t="str">
        <f>IF($H355="已改造",VLOOKUP($A355+1000,改造信息!$A$2:$AQ$1002,COLUMN(C354),0),VLOOKUP($A355,未改造信息!$A$2:$AQ$1002,COLUMN(C354),0))</f>
        <v>浅水重炮舰</v>
      </c>
      <c r="D355" s="442">
        <f>IF($H355="已改造",VLOOKUP($A355+1000,改造信息!$A$2:$AQ$1002,COLUMN(D354),0),VLOOKUP($A355,未改造信息!$A$2:$AQ$1002,COLUMN(D354),0))</f>
        <v>4</v>
      </c>
      <c r="E355" s="442" t="str">
        <f>IF($H355="已改造",VLOOKUP($A355+1000,改造信息!$A$2:$AQ$1002,COLUMN(E354),0),VLOOKUP($A355,未改造信息!$A$2:$AQ$1002,COLUMN(E354),0))</f>
        <v>法迪布鲁诺</v>
      </c>
      <c r="F355" s="442" t="str">
        <f>VLOOKUP(A355,未改造信息!$A$2:$F$1000,COLUMN(F354),0)</f>
        <v>未拥有</v>
      </c>
      <c r="H355" s="442" t="str">
        <f>IF(COUNTIF(改造信息!$A$2:$A$196,A355+1000),IF(VLOOKUP(A355+1000,改造信息!$A$2:$F$502,6,0)="已拥有","已改造","尚未改造"),"未开放改造")</f>
        <v>未开放改造</v>
      </c>
      <c r="I355" s="442" t="str">
        <f t="shared" si="5"/>
        <v>E3~E4 打捞可获取</v>
      </c>
      <c r="J355" s="445" t="s">
        <v>92</v>
      </c>
      <c r="K355" s="442" t="str">
        <f>IF($H355="已改造",VLOOKUP($A355+1000,改造信息!$A$2:$AQ$1002,COLUMN(K354)-4,0),VLOOKUP($A355,未改造信息!$A$2:$AQ$1002,COLUMN(K354)-4,0))</f>
        <v>护卫舰</v>
      </c>
      <c r="L355" s="442" t="str">
        <f>IF($H355="已改造",VLOOKUP($A355+1000,改造信息!$A$2:$AQ$1002,COLUMN(L354)-4,0),VLOOKUP($A355,未改造信息!$A$2:$AQ$1002,COLUMN(L354)-4,0))</f>
        <v>小型舰</v>
      </c>
      <c r="M355" s="442">
        <f>IF($H355="已改造",VLOOKUP($A355+1000,改造信息!$A$2:$AQ$1002,COLUMN(M354)-4,0),VLOOKUP($A355,未改造信息!$A$2:$AQ$1002,COLUMN(M354)-4,0))</f>
        <v>1</v>
      </c>
      <c r="N355" s="442">
        <f>IF($H355="已改造",VLOOKUP($A355+1000,改造信息!$A$2:$AQ$1002,COLUMN(N354)-4,0),VLOOKUP($A355,未改造信息!$A$2:$AQ$1002,COLUMN(N354)-4,0))</f>
        <v>2</v>
      </c>
      <c r="O355" s="442">
        <f>IF($H355="已改造",VLOOKUP($A355+1000,改造信息!$A$2:$AQ$1002,COLUMN(O354)-4,0),VLOOKUP($A355,未改造信息!$A$2:$AQ$1002,COLUMN(O354)-4,0))</f>
        <v>24</v>
      </c>
      <c r="P355" s="442">
        <f>IF($H355="已改造",VLOOKUP($A355+1000,改造信息!$A$2:$AQ$1002,COLUMN(P354)-4,0),VLOOKUP($A355,未改造信息!$A$2:$AQ$1002,COLUMN(P354)-4,0))</f>
        <v>0</v>
      </c>
      <c r="Q355" s="442">
        <f>IF($H355="已改造",VLOOKUP($A355+1000,改造信息!$A$2:$AQ$1002,COLUMN(Q354)-4,0),VLOOKUP($A355,未改造信息!$A$2:$AQ$1002,COLUMN(Q354)-4,0))</f>
        <v>54</v>
      </c>
      <c r="R355" s="442">
        <f>IF($H355="已改造",VLOOKUP($A355+1000,改造信息!$A$2:$AQ$1002,COLUMN(R354)-4,0),VLOOKUP($A355,未改造信息!$A$2:$AQ$1002,COLUMN(R354)-4,0))</f>
        <v>75</v>
      </c>
      <c r="S355" s="442">
        <f>IF($H355="已改造",VLOOKUP($A355+1000,改造信息!$A$2:$AQ$1002,COLUMN(S354)-4,0),VLOOKUP($A355,未改造信息!$A$2:$AQ$1002,COLUMN(S354)-4,0))</f>
        <v>0</v>
      </c>
      <c r="T355" s="442">
        <f>IF($H355="已改造",VLOOKUP($A355+1000,改造信息!$A$2:$AQ$1002,COLUMN(T354)-4,0),VLOOKUP($A355,未改造信息!$A$2:$AQ$1002,COLUMN(T354)-4,0))</f>
        <v>42</v>
      </c>
      <c r="U355" s="442">
        <f>IF($H355="已改造",VLOOKUP($A355+1000,改造信息!$A$2:$AQ$1002,COLUMN(U354)-4,0),VLOOKUP($A355,未改造信息!$A$2:$AQ$1002,COLUMN(U354)-4,0))</f>
        <v>0</v>
      </c>
      <c r="V355" s="442">
        <f>IF($H355="已改造",VLOOKUP($A355+1000,改造信息!$A$2:$AQ$1002,COLUMN(V354)-4,0),VLOOKUP($A355,未改造信息!$A$2:$AQ$1002,COLUMN(V354)-4,0))</f>
        <v>16</v>
      </c>
      <c r="W355" s="442">
        <f>IF($H355="已改造",VLOOKUP($A355+1000,改造信息!$A$2:$AQ$1002,COLUMN(W354)-4,0),VLOOKUP($A355,未改造信息!$A$2:$AQ$1002,COLUMN(W354)-4,0))</f>
        <v>42</v>
      </c>
      <c r="X355" s="442">
        <f>IF($H355="已改造",VLOOKUP($A355+1000,改造信息!$A$2:$AQ$1002,COLUMN(X354)-4,0),VLOOKUP($A355,未改造信息!$A$2:$AQ$1002,COLUMN(X354)-4,0))</f>
        <v>87</v>
      </c>
      <c r="Y355" s="442">
        <f>IF($H355="已改造",VLOOKUP($A355+1000,改造信息!$A$2:$AQ$1002,COLUMN(Y354)-4,0),VLOOKUP($A355,未改造信息!$A$2:$AQ$1002,COLUMN(Y354)-4,0))</f>
        <v>16</v>
      </c>
      <c r="Z355" s="442">
        <f>IF($H355="已改造",VLOOKUP($A355+1000,改造信息!$A$2:$AQ$1002,COLUMN(Z354)-4,0),VLOOKUP($A355,未改造信息!$A$2:$AQ$1002,COLUMN(Z354)-4,0))</f>
        <v>3.3</v>
      </c>
      <c r="AA355" s="442" t="str">
        <f>IF($H355="已改造",VLOOKUP($A355+1000,改造信息!$A$2:$AQ$1002,COLUMN(AA354)-4,0),VLOOKUP($A355,未改造信息!$A$2:$AQ$1002,COLUMN(AA354)-4,0))</f>
        <v>长</v>
      </c>
      <c r="AB355" s="442">
        <f>IF($H355="已改造",VLOOKUP($A355+1000,改造信息!$A$2:$AQ$1002,COLUMN(AB354)-4,0),VLOOKUP($A355,未改造信息!$A$2:$AQ$1002,COLUMN(AB354)-4,0))</f>
        <v>0</v>
      </c>
      <c r="AC355" s="442">
        <f>IF($H355="已改造",VLOOKUP($A355+1000,改造信息!$A$2:$AQ$1002,COLUMN(AC354)-4,0),VLOOKUP($A355,未改造信息!$A$2:$AQ$1002,COLUMN(AC354)-4,0))</f>
        <v>0</v>
      </c>
      <c r="AD355" s="442">
        <f>IF($H355="已改造",VLOOKUP($A355+1000,改造信息!$A$2:$AQ$1002,COLUMN(AD354)-4,0),VLOOKUP($A355,未改造信息!$A$2:$AQ$1002,COLUMN(AD354)-4,0))</f>
        <v>2</v>
      </c>
      <c r="AE355" s="446" t="str">
        <f>IF($H355="已改造",VLOOKUP($A355+1000,改造信息!$A$2:$AQ$1002,COLUMN(AE354)-4,0),VLOOKUP($A355,未改造信息!$A$2:$AQ$1002,COLUMN(AE354)-4,0))</f>
        <v>I国双联381毫米炮（BM）</v>
      </c>
      <c r="AF355" s="445" t="s">
        <v>92</v>
      </c>
      <c r="AG355" s="445" t="s">
        <v>92</v>
      </c>
      <c r="AH355" s="442">
        <f>IF($H355="已改造",VLOOKUP($A355+1000,改造信息!$A$2:$AQ$1002,COLUMN(AH354)-6,0),VLOOKUP($A355,未改造信息!$A$2:$AQ$1002,COLUMN(AH354)-6,0))</f>
        <v>10</v>
      </c>
      <c r="AI355" s="442">
        <f>IF($H355="已改造",VLOOKUP($A355+1000,改造信息!$A$2:$AQ$1002,COLUMN(AI354)-6,0),VLOOKUP($A355,未改造信息!$A$2:$AQ$1002,COLUMN(AI354)-6,0))</f>
        <v>35</v>
      </c>
      <c r="AJ355" s="442">
        <f>IF($H355="已改造",VLOOKUP($A355+1000,改造信息!$A$2:$AQ$1002,COLUMN(AJ354)-6,0),VLOOKUP($A355,未改造信息!$A$2:$AQ$1002,COLUMN(AJ354)-6,0))</f>
        <v>0.9</v>
      </c>
      <c r="AK355" s="442">
        <f>IF($H355="已改造",VLOOKUP($A355+1000,改造信息!$A$2:$AQ$1002,COLUMN(AK354)-6,0),VLOOKUP($A355,未改造信息!$A$2:$AQ$1002,COLUMN(AK354)-6,0))</f>
        <v>1</v>
      </c>
      <c r="AL355" s="442">
        <f>IF($H355="已改造",VLOOKUP($A355+1000,改造信息!$A$2:$AQ$1002,COLUMN(AL354)-6,0),VLOOKUP($A355,未改造信息!$A$2:$AQ$1002,COLUMN(AL354)-6,0))</f>
        <v>0.45</v>
      </c>
      <c r="AM355" s="445" t="s">
        <v>92</v>
      </c>
      <c r="AN355" s="445" t="s">
        <v>92</v>
      </c>
      <c r="AO355" s="442">
        <f>IF($H355="已改造",VLOOKUP($A355+1000,改造信息!$A$2:$AQ$1002,COLUMN(AO354)-8,0),VLOOKUP($A355,未改造信息!$A$2:$AQ$1002,COLUMN(AO354)-8,0))</f>
        <v>20</v>
      </c>
      <c r="AP355" s="442">
        <f>IF($H355="已改造",VLOOKUP($A355+1000,改造信息!$A$2:$AQ$1002,COLUMN(AP354)-8,0),VLOOKUP($A355,未改造信息!$A$2:$AQ$1002,COLUMN(AP354)-8,0))</f>
        <v>20</v>
      </c>
      <c r="AQ355" s="442">
        <f>IF($H355="已改造",VLOOKUP($A355+1000,改造信息!$A$2:$AQ$1002,COLUMN(AQ354)-8,0),VLOOKUP($A355,未改造信息!$A$2:$AQ$1002,COLUMN(AQ354)-8,0))</f>
        <v>30</v>
      </c>
      <c r="AR355" s="442">
        <f>IF($H355="已改造",VLOOKUP($A355+1000,改造信息!$A$2:$AQ$1002,COLUMN(AR354)-8,0),VLOOKUP($A355,未改造信息!$A$2:$AQ$1002,COLUMN(AR354)-8,0))</f>
        <v>0</v>
      </c>
      <c r="AS355" s="442">
        <f>IF($H355="已改造",VLOOKUP($A355+1000,改造信息!$A$2:$AQ$1002,COLUMN(AS354)-8,0),VLOOKUP($A355,未改造信息!$A$2:$AQ$1002,COLUMN(AS354)-8,0))</f>
        <v>24</v>
      </c>
      <c r="AT355" s="442">
        <f>IF($H355="已改造",VLOOKUP($A355+1000,改造信息!$A$2:$AQ$1002,COLUMN(AT354)-8,0),VLOOKUP($A355,未改造信息!$A$2:$AQ$1002,COLUMN(AT354)-8,0))</f>
        <v>0</v>
      </c>
      <c r="AU355" s="442">
        <f>IF($H355="已改造",VLOOKUP($A355+1000,改造信息!$A$2:$AQ$1002,COLUMN(AU354)-8,0),VLOOKUP($A355,未改造信息!$A$2:$AQ$1002,COLUMN(AU354)-8,0))</f>
        <v>50</v>
      </c>
      <c r="AV355" s="442">
        <f>IF($H355="已改造",VLOOKUP($A355+1000,改造信息!$A$2:$AQ$1002,COLUMN(AV354)-8,0),VLOOKUP($A355,未改造信息!$A$2:$AQ$1002,COLUMN(AV354)-8,0))</f>
        <v>0</v>
      </c>
      <c r="AW355" s="445" t="s">
        <v>92</v>
      </c>
      <c r="AX355" s="445" t="s">
        <v>92</v>
      </c>
      <c r="AY355" s="442">
        <f>IF($H355="已改造",VLOOKUP($A355+1000,改造信息!$A$2:$AQ$1002,COLUMN(AY354)-10,0),VLOOKUP($A355,未改造信息!$A$2:$AQ$1002,COLUMN(AY354)-10,0))</f>
        <v>0</v>
      </c>
      <c r="AZ355" s="442">
        <f>IF($H355="已改造",VLOOKUP($A355+1000,改造信息!$A$2:$AQ$1002,COLUMN(AZ354)-10,0),VLOOKUP($A355,未改造信息!$A$2:$AQ$1002,COLUMN(AZ354)-10,0))</f>
        <v>0</v>
      </c>
      <c r="BA355" s="445" t="s">
        <v>92</v>
      </c>
      <c r="BB355" s="445" t="s">
        <v>92</v>
      </c>
      <c r="BC355" s="442" t="str">
        <f>IF($H355="尚未改造",VLOOKUP($A355,未改造信息!$A$2:$AQ$1002,COLUMN(BC354)-12,0),"0")</f>
        <v>0</v>
      </c>
      <c r="BD355" s="442">
        <f>VLOOKUP($A355,未改造信息!$A$2:$BA$1002,COLUMN(BD354)-12,0)</f>
        <v>0</v>
      </c>
      <c r="BE355" s="442" t="s">
        <v>99</v>
      </c>
      <c r="BF355" s="445" t="s">
        <v>92</v>
      </c>
      <c r="BG355" s="445" t="s">
        <v>92</v>
      </c>
      <c r="BH355" s="442"/>
      <c r="BI355" s="442"/>
      <c r="BK355" s="442"/>
      <c r="BL355" s="442"/>
      <c r="BN355" s="442"/>
      <c r="BO355" s="442"/>
      <c r="BQ355" s="445" t="s">
        <v>92</v>
      </c>
      <c r="BR355" s="442"/>
      <c r="BS355" s="442"/>
      <c r="BT355" s="442"/>
      <c r="BU355" s="442"/>
      <c r="BV355" s="442"/>
    </row>
    <row r="356" spans="1:74">
      <c r="A356" s="442">
        <v>385</v>
      </c>
      <c r="B356" s="442" t="str">
        <f>IF($H356="已改造",VLOOKUP($A356+1000,改造信息!$A$2:$AQ$1002,COLUMN(B355),0),VLOOKUP($A356,未改造信息!$A$2:$AQ$1002,COLUMN(B355),0))</f>
        <v>G</v>
      </c>
      <c r="C356" s="442" t="str">
        <f>IF($H356="已改造",VLOOKUP($A356+1000,改造信息!$A$2:$AQ$1002,COLUMN(C355),0),VLOOKUP($A356,未改造信息!$A$2:$AQ$1002,COLUMN(C355),0))</f>
        <v>驱逐舰</v>
      </c>
      <c r="D356" s="442">
        <f>IF($H356="已改造",VLOOKUP($A356+1000,改造信息!$A$2:$AQ$1002,COLUMN(D355),0),VLOOKUP($A356,未改造信息!$A$2:$AQ$1002,COLUMN(D355),0))</f>
        <v>4</v>
      </c>
      <c r="E356" s="442" t="str">
        <f>IF($H356="已改造",VLOOKUP($A356+1000,改造信息!$A$2:$AQ$1002,COLUMN(E355),0),VLOOKUP($A356,未改造信息!$A$2:$AQ$1002,COLUMN(E355),0))</f>
        <v>S113</v>
      </c>
      <c r="F356" s="442" t="str">
        <f>VLOOKUP(A356,未改造信息!$A$2:$F$1000,COLUMN(F355),0)</f>
        <v>未拥有</v>
      </c>
      <c r="H356" s="442" t="str">
        <f>IF(COUNTIF(改造信息!$A$2:$A$196,A356+1000),IF(VLOOKUP(A356+1000,改造信息!$A$2:$F$502,6,0)="已拥有","已改造","尚未改造"),"未开放改造")</f>
        <v>未开放改造</v>
      </c>
      <c r="I356" s="442" t="str">
        <f t="shared" si="5"/>
        <v>仅打捞可获取</v>
      </c>
      <c r="J356" s="445" t="s">
        <v>92</v>
      </c>
      <c r="K356" s="442" t="str">
        <f>IF($H356="已改造",VLOOKUP($A356+1000,改造信息!$A$2:$AQ$1002,COLUMN(K355)-4,0),VLOOKUP($A356,未改造信息!$A$2:$AQ$1002,COLUMN(K355)-4,0))</f>
        <v>护卫舰</v>
      </c>
      <c r="L356" s="442" t="str">
        <f>IF($H356="已改造",VLOOKUP($A356+1000,改造信息!$A$2:$AQ$1002,COLUMN(L355)-4,0),VLOOKUP($A356,未改造信息!$A$2:$AQ$1002,COLUMN(L355)-4,0))</f>
        <v>小型舰</v>
      </c>
      <c r="M356" s="442">
        <f>IF($H356="已改造",VLOOKUP($A356+1000,改造信息!$A$2:$AQ$1002,COLUMN(M355)-4,0),VLOOKUP($A356,未改造信息!$A$2:$AQ$1002,COLUMN(M355)-4,0))</f>
        <v>1</v>
      </c>
      <c r="N356" s="442">
        <f>IF($H356="已改造",VLOOKUP($A356+1000,改造信息!$A$2:$AQ$1002,COLUMN(N355)-4,0),VLOOKUP($A356,未改造信息!$A$2:$AQ$1002,COLUMN(N355)-4,0))</f>
        <v>2</v>
      </c>
      <c r="O356" s="442">
        <f>IF($H356="已改造",VLOOKUP($A356+1000,改造信息!$A$2:$AQ$1002,COLUMN(O355)-4,0),VLOOKUP($A356,未改造信息!$A$2:$AQ$1002,COLUMN(O355)-4,0))</f>
        <v>20</v>
      </c>
      <c r="P356" s="442">
        <f>IF($H356="已改造",VLOOKUP($A356+1000,改造信息!$A$2:$AQ$1002,COLUMN(P355)-4,0),VLOOKUP($A356,未改造信息!$A$2:$AQ$1002,COLUMN(P355)-4,0))</f>
        <v>0</v>
      </c>
      <c r="Q356" s="442">
        <f>IF($H356="已改造",VLOOKUP($A356+1000,改造信息!$A$2:$AQ$1002,COLUMN(Q355)-4,0),VLOOKUP($A356,未改造信息!$A$2:$AQ$1002,COLUMN(Q355)-4,0))</f>
        <v>32</v>
      </c>
      <c r="R356" s="442">
        <f>IF($H356="已改造",VLOOKUP($A356+1000,改造信息!$A$2:$AQ$1002,COLUMN(R355)-4,0),VLOOKUP($A356,未改造信息!$A$2:$AQ$1002,COLUMN(R355)-4,0))</f>
        <v>25</v>
      </c>
      <c r="S356" s="442">
        <f>IF($H356="已改造",VLOOKUP($A356+1000,改造信息!$A$2:$AQ$1002,COLUMN(S355)-4,0),VLOOKUP($A356,未改造信息!$A$2:$AQ$1002,COLUMN(S355)-4,0))</f>
        <v>68</v>
      </c>
      <c r="T356" s="442">
        <f>IF($H356="已改造",VLOOKUP($A356+1000,改造信息!$A$2:$AQ$1002,COLUMN(T355)-4,0),VLOOKUP($A356,未改造信息!$A$2:$AQ$1002,COLUMN(T355)-4,0))</f>
        <v>42</v>
      </c>
      <c r="U356" s="442">
        <f>IF($H356="已改造",VLOOKUP($A356+1000,改造信息!$A$2:$AQ$1002,COLUMN(U355)-4,0),VLOOKUP($A356,未改造信息!$A$2:$AQ$1002,COLUMN(U355)-4,0))</f>
        <v>53</v>
      </c>
      <c r="V356" s="442">
        <f>IF($H356="已改造",VLOOKUP($A356+1000,改造信息!$A$2:$AQ$1002,COLUMN(V355)-4,0),VLOOKUP($A356,未改造信息!$A$2:$AQ$1002,COLUMN(V355)-4,0))</f>
        <v>17</v>
      </c>
      <c r="W356" s="442">
        <f>IF($H356="已改造",VLOOKUP($A356+1000,改造信息!$A$2:$AQ$1002,COLUMN(W355)-4,0),VLOOKUP($A356,未改造信息!$A$2:$AQ$1002,COLUMN(W355)-4,0))</f>
        <v>83</v>
      </c>
      <c r="X356" s="442">
        <f>IF($H356="已改造",VLOOKUP($A356+1000,改造信息!$A$2:$AQ$1002,COLUMN(X355)-4,0),VLOOKUP($A356,未改造信息!$A$2:$AQ$1002,COLUMN(X355)-4,0))</f>
        <v>87</v>
      </c>
      <c r="Y356" s="442">
        <f>IF($H356="已改造",VLOOKUP($A356+1000,改造信息!$A$2:$AQ$1002,COLUMN(Y355)-4,0),VLOOKUP($A356,未改造信息!$A$2:$AQ$1002,COLUMN(Y355)-4,0))</f>
        <v>10</v>
      </c>
      <c r="Z356" s="442">
        <f>IF($H356="已改造",VLOOKUP($A356+1000,改造信息!$A$2:$AQ$1002,COLUMN(Z355)-4,0),VLOOKUP($A356,未改造信息!$A$2:$AQ$1002,COLUMN(Z355)-4,0))</f>
        <v>36.9</v>
      </c>
      <c r="AA356" s="442" t="str">
        <f>IF($H356="已改造",VLOOKUP($A356+1000,改造信息!$A$2:$AQ$1002,COLUMN(AA355)-4,0),VLOOKUP($A356,未改造信息!$A$2:$AQ$1002,COLUMN(AA355)-4,0))</f>
        <v>短</v>
      </c>
      <c r="AB356" s="442">
        <f>IF($H356="已改造",VLOOKUP($A356+1000,改造信息!$A$2:$AQ$1002,COLUMN(AB355)-4,0),VLOOKUP($A356,未改造信息!$A$2:$AQ$1002,COLUMN(AB355)-4,0))</f>
        <v>0</v>
      </c>
      <c r="AC356" s="442">
        <f>IF($H356="已改造",VLOOKUP($A356+1000,改造信息!$A$2:$AQ$1002,COLUMN(AC355)-4,0),VLOOKUP($A356,未改造信息!$A$2:$AQ$1002,COLUMN(AC355)-4,0))</f>
        <v>0</v>
      </c>
      <c r="AD356" s="442">
        <f>IF($H356="已改造",VLOOKUP($A356+1000,改造信息!$A$2:$AQ$1002,COLUMN(AD355)-4,0),VLOOKUP($A356,未改造信息!$A$2:$AQ$1002,COLUMN(AD355)-4,0))</f>
        <v>2</v>
      </c>
      <c r="AE356" s="446" t="str">
        <f>IF($H356="已改造",VLOOKUP($A356+1000,改造信息!$A$2:$AQ$1002,COLUMN(AE355)-4,0),VLOOKUP($A356,未改造信息!$A$2:$AQ$1002,COLUMN(AE355)-4,0))</f>
        <v>G国单装150毫米炮</v>
      </c>
      <c r="AF356" s="445" t="s">
        <v>92</v>
      </c>
      <c r="AG356" s="445" t="s">
        <v>92</v>
      </c>
      <c r="AH356" s="442">
        <f>IF($H356="已改造",VLOOKUP($A356+1000,改造信息!$A$2:$AQ$1002,COLUMN(AH355)-6,0),VLOOKUP($A356,未改造信息!$A$2:$AQ$1002,COLUMN(AH355)-6,0))</f>
        <v>10</v>
      </c>
      <c r="AI356" s="442">
        <f>IF($H356="已改造",VLOOKUP($A356+1000,改造信息!$A$2:$AQ$1002,COLUMN(AI355)-6,0),VLOOKUP($A356,未改造信息!$A$2:$AQ$1002,COLUMN(AI355)-6,0))</f>
        <v>20</v>
      </c>
      <c r="AJ356" s="442">
        <f>IF($H356="已改造",VLOOKUP($A356+1000,改造信息!$A$2:$AQ$1002,COLUMN(AJ355)-6,0),VLOOKUP($A356,未改造信息!$A$2:$AQ$1002,COLUMN(AJ355)-6,0))</f>
        <v>0.48</v>
      </c>
      <c r="AK356" s="442">
        <f>IF($H356="已改造",VLOOKUP($A356+1000,改造信息!$A$2:$AQ$1002,COLUMN(AK355)-6,0),VLOOKUP($A356,未改造信息!$A$2:$AQ$1002,COLUMN(AK355)-6,0))</f>
        <v>0.99</v>
      </c>
      <c r="AL356" s="442">
        <f>IF($H356="已改造",VLOOKUP($A356+1000,改造信息!$A$2:$AQ$1002,COLUMN(AL355)-6,0),VLOOKUP($A356,未改造信息!$A$2:$AQ$1002,COLUMN(AL355)-6,0))</f>
        <v>0.5</v>
      </c>
      <c r="AM356" s="445" t="s">
        <v>92</v>
      </c>
      <c r="AN356" s="445" t="s">
        <v>92</v>
      </c>
      <c r="AO356" s="442">
        <f>IF($H356="已改造",VLOOKUP($A356+1000,改造信息!$A$2:$AQ$1002,COLUMN(AO355)-8,0),VLOOKUP($A356,未改造信息!$A$2:$AQ$1002,COLUMN(AO355)-8,0))</f>
        <v>4</v>
      </c>
      <c r="AP356" s="442">
        <f>IF($H356="已改造",VLOOKUP($A356+1000,改造信息!$A$2:$AQ$1002,COLUMN(AP355)-8,0),VLOOKUP($A356,未改造信息!$A$2:$AQ$1002,COLUMN(AP355)-8,0))</f>
        <v>8</v>
      </c>
      <c r="AQ356" s="442">
        <f>IF($H356="已改造",VLOOKUP($A356+1000,改造信息!$A$2:$AQ$1002,COLUMN(AQ355)-8,0),VLOOKUP($A356,未改造信息!$A$2:$AQ$1002,COLUMN(AQ355)-8,0))</f>
        <v>6</v>
      </c>
      <c r="AR356" s="442">
        <f>IF($H356="已改造",VLOOKUP($A356+1000,改造信息!$A$2:$AQ$1002,COLUMN(AR355)-8,0),VLOOKUP($A356,未改造信息!$A$2:$AQ$1002,COLUMN(AR355)-8,0))</f>
        <v>0</v>
      </c>
      <c r="AS356" s="442">
        <f>IF($H356="已改造",VLOOKUP($A356+1000,改造信息!$A$2:$AQ$1002,COLUMN(AS355)-8,0),VLOOKUP($A356,未改造信息!$A$2:$AQ$1002,COLUMN(AS355)-8,0))</f>
        <v>0</v>
      </c>
      <c r="AT356" s="442">
        <f>IF($H356="已改造",VLOOKUP($A356+1000,改造信息!$A$2:$AQ$1002,COLUMN(AT355)-8,0),VLOOKUP($A356,未改造信息!$A$2:$AQ$1002,COLUMN(AT355)-8,0))</f>
        <v>18</v>
      </c>
      <c r="AU356" s="442">
        <f>IF($H356="已改造",VLOOKUP($A356+1000,改造信息!$A$2:$AQ$1002,COLUMN(AU355)-8,0),VLOOKUP($A356,未改造信息!$A$2:$AQ$1002,COLUMN(AU355)-8,0))</f>
        <v>12</v>
      </c>
      <c r="AV356" s="442">
        <f>IF($H356="已改造",VLOOKUP($A356+1000,改造信息!$A$2:$AQ$1002,COLUMN(AV355)-8,0),VLOOKUP($A356,未改造信息!$A$2:$AQ$1002,COLUMN(AV355)-8,0))</f>
        <v>0</v>
      </c>
      <c r="AW356" s="445" t="s">
        <v>92</v>
      </c>
      <c r="AX356" s="445" t="s">
        <v>92</v>
      </c>
      <c r="AY356" s="442">
        <f>IF($H356="已改造",VLOOKUP($A356+1000,改造信息!$A$2:$AQ$1002,COLUMN(AY355)-10,0),VLOOKUP($A356,未改造信息!$A$2:$AQ$1002,COLUMN(AY355)-10,0))</f>
        <v>0</v>
      </c>
      <c r="AZ356" s="442">
        <f>IF($H356="已改造",VLOOKUP($A356+1000,改造信息!$A$2:$AQ$1002,COLUMN(AZ355)-10,0),VLOOKUP($A356,未改造信息!$A$2:$AQ$1002,COLUMN(AZ355)-10,0))</f>
        <v>0</v>
      </c>
      <c r="BA356" s="445" t="s">
        <v>92</v>
      </c>
      <c r="BB356" s="445" t="s">
        <v>92</v>
      </c>
      <c r="BC356" s="442" t="str">
        <f>IF($H356="尚未改造",VLOOKUP($A356,未改造信息!$A$2:$AQ$1002,COLUMN(BC355)-12,0),"0")</f>
        <v>0</v>
      </c>
      <c r="BD356" s="442">
        <f>VLOOKUP($A356,未改造信息!$A$2:$BA$1002,COLUMN(BD355)-12,0)</f>
        <v>0</v>
      </c>
      <c r="BE356" s="442" t="s">
        <v>94</v>
      </c>
      <c r="BF356" s="445" t="s">
        <v>92</v>
      </c>
      <c r="BG356" s="445" t="s">
        <v>92</v>
      </c>
      <c r="BH356" s="442"/>
      <c r="BI356" s="442"/>
      <c r="BK356" s="442"/>
      <c r="BL356" s="442"/>
      <c r="BN356" s="442"/>
      <c r="BO356" s="442"/>
      <c r="BQ356" s="445" t="s">
        <v>92</v>
      </c>
      <c r="BR356" s="442"/>
      <c r="BS356" s="442"/>
      <c r="BT356" s="442"/>
      <c r="BU356" s="442"/>
      <c r="BV356" s="442"/>
    </row>
    <row r="357" spans="1:74">
      <c r="A357" s="442">
        <v>386</v>
      </c>
      <c r="B357" s="442" t="str">
        <f>IF($H357="已改造",VLOOKUP($A357+1000,改造信息!$A$2:$AQ$1002,COLUMN(B356),0),VLOOKUP($A357,未改造信息!$A$2:$AQ$1002,COLUMN(B356),0))</f>
        <v>G</v>
      </c>
      <c r="C357" s="442" t="str">
        <f>IF($H357="已改造",VLOOKUP($A357+1000,改造信息!$A$2:$AQ$1002,COLUMN(C356),0),VLOOKUP($A357,未改造信息!$A$2:$AQ$1002,COLUMN(C356),0))</f>
        <v>潜水艇</v>
      </c>
      <c r="D357" s="442">
        <f>IF($H357="已改造",VLOOKUP($A357+1000,改造信息!$A$2:$AQ$1002,COLUMN(D356),0),VLOOKUP($A357,未改造信息!$A$2:$AQ$1002,COLUMN(D356),0))</f>
        <v>5</v>
      </c>
      <c r="E357" s="442" t="str">
        <f>IF($H357="已改造",VLOOKUP($A357+1000,改造信息!$A$2:$AQ$1002,COLUMN(E356),0),VLOOKUP($A357,未改造信息!$A$2:$AQ$1002,COLUMN(E356),0))</f>
        <v>莉安夕</v>
      </c>
      <c r="F357" s="442" t="str">
        <f>VLOOKUP(A357,未改造信息!$A$2:$F$1000,COLUMN(F356),0)</f>
        <v>未拥有</v>
      </c>
      <c r="H357" s="442" t="str">
        <f>IF(COUNTIF(改造信息!$A$2:$A$196,A357+1000),IF(VLOOKUP(A357+1000,改造信息!$A$2:$F$502,6,0)="已拥有","已改造","尚未改造"),"未开放改造")</f>
        <v>未开放改造</v>
      </c>
      <c r="I357" s="442" t="str">
        <f t="shared" si="5"/>
        <v>战利品商店兑换</v>
      </c>
      <c r="J357" s="445" t="s">
        <v>92</v>
      </c>
      <c r="K357" s="442" t="str">
        <f>IF($H357="已改造",VLOOKUP($A357+1000,改造信息!$A$2:$AQ$1002,COLUMN(K356)-4,0),VLOOKUP($A357,未改造信息!$A$2:$AQ$1002,COLUMN(K356)-4,0))</f>
        <v>护卫舰</v>
      </c>
      <c r="L357" s="442" t="str">
        <f>IF($H357="已改造",VLOOKUP($A357+1000,改造信息!$A$2:$AQ$1002,COLUMN(L356)-4,0),VLOOKUP($A357,未改造信息!$A$2:$AQ$1002,COLUMN(L356)-4,0))</f>
        <v>小型舰</v>
      </c>
      <c r="M357" s="442">
        <f>IF($H357="已改造",VLOOKUP($A357+1000,改造信息!$A$2:$AQ$1002,COLUMN(M356)-4,0),VLOOKUP($A357,未改造信息!$A$2:$AQ$1002,COLUMN(M356)-4,0))</f>
        <v>6</v>
      </c>
      <c r="N357" s="442">
        <f>IF($H357="已改造",VLOOKUP($A357+1000,改造信息!$A$2:$AQ$1002,COLUMN(N356)-4,0),VLOOKUP($A357,未改造信息!$A$2:$AQ$1002,COLUMN(N356)-4,0))</f>
        <v>5</v>
      </c>
      <c r="O357" s="442">
        <f>IF($H357="已改造",VLOOKUP($A357+1000,改造信息!$A$2:$AQ$1002,COLUMN(O356)-4,0),VLOOKUP($A357,未改造信息!$A$2:$AQ$1002,COLUMN(O356)-4,0))</f>
        <v>8</v>
      </c>
      <c r="P357" s="442">
        <f>IF($H357="已改造",VLOOKUP($A357+1000,改造信息!$A$2:$AQ$1002,COLUMN(P356)-4,0),VLOOKUP($A357,未改造信息!$A$2:$AQ$1002,COLUMN(P356)-4,0))</f>
        <v>0</v>
      </c>
      <c r="Q357" s="442">
        <f>IF($H357="已改造",VLOOKUP($A357+1000,改造信息!$A$2:$AQ$1002,COLUMN(Q356)-4,0),VLOOKUP($A357,未改造信息!$A$2:$AQ$1002,COLUMN(Q356)-4,0))</f>
        <v>23</v>
      </c>
      <c r="R357" s="442">
        <f>IF($H357="已改造",VLOOKUP($A357+1000,改造信息!$A$2:$AQ$1002,COLUMN(R356)-4,0),VLOOKUP($A357,未改造信息!$A$2:$AQ$1002,COLUMN(R356)-4,0))</f>
        <v>20</v>
      </c>
      <c r="S357" s="442">
        <f>IF($H357="已改造",VLOOKUP($A357+1000,改造信息!$A$2:$AQ$1002,COLUMN(S356)-4,0),VLOOKUP($A357,未改造信息!$A$2:$AQ$1002,COLUMN(S356)-4,0))</f>
        <v>65</v>
      </c>
      <c r="T357" s="442">
        <f>IF($H357="已改造",VLOOKUP($A357+1000,改造信息!$A$2:$AQ$1002,COLUMN(T356)-4,0),VLOOKUP($A357,未改造信息!$A$2:$AQ$1002,COLUMN(T356)-4,0))</f>
        <v>0</v>
      </c>
      <c r="U357" s="442">
        <f>IF($H357="已改造",VLOOKUP($A357+1000,改造信息!$A$2:$AQ$1002,COLUMN(U356)-4,0),VLOOKUP($A357,未改造信息!$A$2:$AQ$1002,COLUMN(U356)-4,0))</f>
        <v>0</v>
      </c>
      <c r="V357" s="442">
        <f>IF($H357="已改造",VLOOKUP($A357+1000,改造信息!$A$2:$AQ$1002,COLUMN(V356)-4,0),VLOOKUP($A357,未改造信息!$A$2:$AQ$1002,COLUMN(V356)-4,0))</f>
        <v>26</v>
      </c>
      <c r="W357" s="442">
        <f>IF($H357="已改造",VLOOKUP($A357+1000,改造信息!$A$2:$AQ$1002,COLUMN(W356)-4,0),VLOOKUP($A357,未改造信息!$A$2:$AQ$1002,COLUMN(W356)-4,0))</f>
        <v>59</v>
      </c>
      <c r="X357" s="442">
        <f>IF($H357="已改造",VLOOKUP($A357+1000,改造信息!$A$2:$AQ$1002,COLUMN(X356)-4,0),VLOOKUP($A357,未改造信息!$A$2:$AQ$1002,COLUMN(X356)-4,0))</f>
        <v>95</v>
      </c>
      <c r="Y357" s="442">
        <f>IF($H357="已改造",VLOOKUP($A357+1000,改造信息!$A$2:$AQ$1002,COLUMN(Y356)-4,0),VLOOKUP($A357,未改造信息!$A$2:$AQ$1002,COLUMN(Y356)-4,0))</f>
        <v>19</v>
      </c>
      <c r="Z357" s="442">
        <f>IF($H357="已改造",VLOOKUP($A357+1000,改造信息!$A$2:$AQ$1002,COLUMN(Z356)-4,0),VLOOKUP($A357,未改造信息!$A$2:$AQ$1002,COLUMN(Z356)-4,0))</f>
        <v>17.2</v>
      </c>
      <c r="AA357" s="442" t="str">
        <f>IF($H357="已改造",VLOOKUP($A357+1000,改造信息!$A$2:$AQ$1002,COLUMN(AA356)-4,0),VLOOKUP($A357,未改造信息!$A$2:$AQ$1002,COLUMN(AA356)-4,0))</f>
        <v>短</v>
      </c>
      <c r="AB357" s="442">
        <f>IF($H357="已改造",VLOOKUP($A357+1000,改造信息!$A$2:$AQ$1002,COLUMN(AB356)-4,0),VLOOKUP($A357,未改造信息!$A$2:$AQ$1002,COLUMN(AB356)-4,0))</f>
        <v>0</v>
      </c>
      <c r="AC357" s="442">
        <f>IF($H357="已改造",VLOOKUP($A357+1000,改造信息!$A$2:$AQ$1002,COLUMN(AC356)-4,0),VLOOKUP($A357,未改造信息!$A$2:$AQ$1002,COLUMN(AC356)-4,0))</f>
        <v>0</v>
      </c>
      <c r="AD357" s="442">
        <f>IF($H357="已改造",VLOOKUP($A357+1000,改造信息!$A$2:$AQ$1002,COLUMN(AD356)-4,0),VLOOKUP($A357,未改造信息!$A$2:$AQ$1002,COLUMN(AD356)-4,0))</f>
        <v>2</v>
      </c>
      <c r="AE357" s="442">
        <f>IF($H357="已改造",VLOOKUP($A357+1000,改造信息!$A$2:$AQ$1002,COLUMN(AE356)-4,0),VLOOKUP($A357,未改造信息!$A$2:$AQ$1002,COLUMN(AE356)-4,0))</f>
        <v>0</v>
      </c>
      <c r="AF357" s="445" t="s">
        <v>92</v>
      </c>
      <c r="AG357" s="445" t="s">
        <v>92</v>
      </c>
      <c r="AH357" s="442">
        <f>IF($H357="已改造",VLOOKUP($A357+1000,改造信息!$A$2:$AQ$1002,COLUMN(AH356)-6,0),VLOOKUP($A357,未改造信息!$A$2:$AQ$1002,COLUMN(AH356)-6,0))</f>
        <v>10</v>
      </c>
      <c r="AI357" s="442">
        <f>IF($H357="已改造",VLOOKUP($A357+1000,改造信息!$A$2:$AQ$1002,COLUMN(AI356)-6,0),VLOOKUP($A357,未改造信息!$A$2:$AQ$1002,COLUMN(AI356)-6,0))</f>
        <v>15</v>
      </c>
      <c r="AJ357" s="442">
        <f>IF($H357="已改造",VLOOKUP($A357+1000,改造信息!$A$2:$AQ$1002,COLUMN(AJ356)-6,0),VLOOKUP($A357,未改造信息!$A$2:$AQ$1002,COLUMN(AJ356)-6,0))</f>
        <v>0.6</v>
      </c>
      <c r="AK357" s="442">
        <f>IF($H357="已改造",VLOOKUP($A357+1000,改造信息!$A$2:$AQ$1002,COLUMN(AK356)-6,0),VLOOKUP($A357,未改造信息!$A$2:$AQ$1002,COLUMN(AK356)-6,0))</f>
        <v>0.5</v>
      </c>
      <c r="AL357" s="442">
        <f>IF($H357="已改造",VLOOKUP($A357+1000,改造信息!$A$2:$AQ$1002,COLUMN(AL356)-6,0),VLOOKUP($A357,未改造信息!$A$2:$AQ$1002,COLUMN(AL356)-6,0))</f>
        <v>0.2</v>
      </c>
      <c r="AM357" s="445" t="s">
        <v>92</v>
      </c>
      <c r="AN357" s="445" t="s">
        <v>92</v>
      </c>
      <c r="AO357" s="442">
        <f>IF($H357="已改造",VLOOKUP($A357+1000,改造信息!$A$2:$AQ$1002,COLUMN(AO356)-8,0),VLOOKUP($A357,未改造信息!$A$2:$AQ$1002,COLUMN(AO356)-8,0))</f>
        <v>10</v>
      </c>
      <c r="AP357" s="442">
        <f>IF($H357="已改造",VLOOKUP($A357+1000,改造信息!$A$2:$AQ$1002,COLUMN(AP356)-8,0),VLOOKUP($A357,未改造信息!$A$2:$AQ$1002,COLUMN(AP356)-8,0))</f>
        <v>10</v>
      </c>
      <c r="AQ357" s="442">
        <f>IF($H357="已改造",VLOOKUP($A357+1000,改造信息!$A$2:$AQ$1002,COLUMN(AQ356)-8,0),VLOOKUP($A357,未改造信息!$A$2:$AQ$1002,COLUMN(AQ356)-8,0))</f>
        <v>20</v>
      </c>
      <c r="AR357" s="442">
        <f>IF($H357="已改造",VLOOKUP($A357+1000,改造信息!$A$2:$AQ$1002,COLUMN(AR356)-8,0),VLOOKUP($A357,未改造信息!$A$2:$AQ$1002,COLUMN(AR356)-8,0))</f>
        <v>0</v>
      </c>
      <c r="AS357" s="442">
        <f>IF($H357="已改造",VLOOKUP($A357+1000,改造信息!$A$2:$AQ$1002,COLUMN(AS356)-8,0),VLOOKUP($A357,未改造信息!$A$2:$AQ$1002,COLUMN(AS356)-8,0))</f>
        <v>0</v>
      </c>
      <c r="AT357" s="442">
        <f>IF($H357="已改造",VLOOKUP($A357+1000,改造信息!$A$2:$AQ$1002,COLUMN(AT356)-8,0),VLOOKUP($A357,未改造信息!$A$2:$AQ$1002,COLUMN(AT356)-8,0))</f>
        <v>15</v>
      </c>
      <c r="AU357" s="442">
        <f>IF($H357="已改造",VLOOKUP($A357+1000,改造信息!$A$2:$AQ$1002,COLUMN(AU356)-8,0),VLOOKUP($A357,未改造信息!$A$2:$AQ$1002,COLUMN(AU356)-8,0))</f>
        <v>7</v>
      </c>
      <c r="AV357" s="442">
        <f>IF($H357="已改造",VLOOKUP($A357+1000,改造信息!$A$2:$AQ$1002,COLUMN(AV356)-8,0),VLOOKUP($A357,未改造信息!$A$2:$AQ$1002,COLUMN(AV356)-8,0))</f>
        <v>0</v>
      </c>
      <c r="AW357" s="445" t="s">
        <v>92</v>
      </c>
      <c r="AX357" s="445" t="s">
        <v>92</v>
      </c>
      <c r="AY357" s="442">
        <f>IF($H357="已改造",VLOOKUP($A357+1000,改造信息!$A$2:$AQ$1002,COLUMN(AY356)-10,0),VLOOKUP($A357,未改造信息!$A$2:$AQ$1002,COLUMN(AY356)-10,0))</f>
        <v>0</v>
      </c>
      <c r="AZ357" s="442">
        <f>IF($H357="已改造",VLOOKUP($A357+1000,改造信息!$A$2:$AQ$1002,COLUMN(AZ356)-10,0),VLOOKUP($A357,未改造信息!$A$2:$AQ$1002,COLUMN(AZ356)-10,0))</f>
        <v>0</v>
      </c>
      <c r="BA357" s="445" t="s">
        <v>92</v>
      </c>
      <c r="BB357" s="445" t="s">
        <v>92</v>
      </c>
      <c r="BC357" s="442" t="str">
        <f>IF($H357="尚未改造",VLOOKUP($A357,未改造信息!$A$2:$AQ$1002,COLUMN(BC356)-12,0),"0")</f>
        <v>0</v>
      </c>
      <c r="BD357" s="442">
        <f>VLOOKUP($A357,未改造信息!$A$2:$BA$1002,COLUMN(BD356)-12,0)</f>
        <v>0</v>
      </c>
      <c r="BE357" s="442" t="s">
        <v>113</v>
      </c>
      <c r="BF357" s="445" t="s">
        <v>92</v>
      </c>
      <c r="BG357" s="445" t="s">
        <v>92</v>
      </c>
      <c r="BH357" s="442"/>
      <c r="BI357" s="442"/>
      <c r="BK357" s="442"/>
      <c r="BL357" s="442"/>
      <c r="BN357" s="442"/>
      <c r="BO357" s="442"/>
      <c r="BQ357" s="445" t="s">
        <v>92</v>
      </c>
      <c r="BR357" s="442"/>
      <c r="BS357" s="442"/>
      <c r="BT357" s="442"/>
      <c r="BU357" s="442"/>
      <c r="BV357" s="442"/>
    </row>
    <row r="358" spans="1:74">
      <c r="A358" s="442">
        <v>387</v>
      </c>
      <c r="B358" s="442" t="str">
        <f>IF($H358="已改造",VLOOKUP($A358+1000,改造信息!$A$2:$AQ$1002,COLUMN(B357),0),VLOOKUP($A358,未改造信息!$A$2:$AQ$1002,COLUMN(B357),0))</f>
        <v>C</v>
      </c>
      <c r="C358" s="442" t="str">
        <f>IF($H358="已改造",VLOOKUP($A358+1000,改造信息!$A$2:$AQ$1002,COLUMN(C357),0),VLOOKUP($A358,未改造信息!$A$2:$AQ$1002,COLUMN(C357),0))</f>
        <v>轻巡洋舰</v>
      </c>
      <c r="D358" s="442">
        <f>IF($H358="已改造",VLOOKUP($A358+1000,改造信息!$A$2:$AQ$1002,COLUMN(D357),0),VLOOKUP($A358,未改造信息!$A$2:$AQ$1002,COLUMN(D357),0))</f>
        <v>5</v>
      </c>
      <c r="E358" s="442" t="str">
        <f>IF($H358="已改造",VLOOKUP($A358+1000,改造信息!$A$2:$AQ$1002,COLUMN(E357),0),VLOOKUP($A358,未改造信息!$A$2:$AQ$1002,COLUMN(E357),0))</f>
        <v>海圻</v>
      </c>
      <c r="F358" s="442" t="str">
        <f>VLOOKUP(A358,未改造信息!$A$2:$F$1000,COLUMN(F357),0)</f>
        <v>未拥有</v>
      </c>
      <c r="H358" s="442" t="str">
        <f>IF(COUNTIF(改造信息!$A$2:$A$196,A358+1000),IF(VLOOKUP(A358+1000,改造信息!$A$2:$F$502,6,0)="已拥有","已改造","尚未改造"),"未开放改造")</f>
        <v>未开放改造</v>
      </c>
      <c r="I358" s="442" t="str">
        <f t="shared" si="5"/>
        <v>可建造</v>
      </c>
      <c r="J358" s="445" t="s">
        <v>92</v>
      </c>
      <c r="K358" s="442" t="str">
        <f>IF($H358="已改造",VLOOKUP($A358+1000,改造信息!$A$2:$AQ$1002,COLUMN(K357)-4,0),VLOOKUP($A358,未改造信息!$A$2:$AQ$1002,COLUMN(K357)-4,0))</f>
        <v>护卫舰</v>
      </c>
      <c r="L358" s="442" t="str">
        <f>IF($H358="已改造",VLOOKUP($A358+1000,改造信息!$A$2:$AQ$1002,COLUMN(L357)-4,0),VLOOKUP($A358,未改造信息!$A$2:$AQ$1002,COLUMN(L357)-4,0))</f>
        <v>中型舰</v>
      </c>
      <c r="M358" s="442">
        <f>IF($H358="已改造",VLOOKUP($A358+1000,改造信息!$A$2:$AQ$1002,COLUMN(M357)-4,0),VLOOKUP($A358,未改造信息!$A$2:$AQ$1002,COLUMN(M357)-4,0))</f>
        <v>0</v>
      </c>
      <c r="N358" s="442">
        <f>IF($H358="已改造",VLOOKUP($A358+1000,改造信息!$A$2:$AQ$1002,COLUMN(N357)-4,0),VLOOKUP($A358,未改造信息!$A$2:$AQ$1002,COLUMN(N357)-4,0))</f>
        <v>2</v>
      </c>
      <c r="O358" s="442">
        <f>IF($H358="已改造",VLOOKUP($A358+1000,改造信息!$A$2:$AQ$1002,COLUMN(O357)-4,0),VLOOKUP($A358,未改造信息!$A$2:$AQ$1002,COLUMN(O357)-4,0))</f>
        <v>26</v>
      </c>
      <c r="P358" s="442">
        <f>IF($H358="已改造",VLOOKUP($A358+1000,改造信息!$A$2:$AQ$1002,COLUMN(P357)-4,0),VLOOKUP($A358,未改造信息!$A$2:$AQ$1002,COLUMN(P357)-4,0))</f>
        <v>2</v>
      </c>
      <c r="Q358" s="442">
        <f>IF($H358="已改造",VLOOKUP($A358+1000,改造信息!$A$2:$AQ$1002,COLUMN(Q357)-4,0),VLOOKUP($A358,未改造信息!$A$2:$AQ$1002,COLUMN(Q357)-4,0))</f>
        <v>43</v>
      </c>
      <c r="R358" s="442">
        <f>IF($H358="已改造",VLOOKUP($A358+1000,改造信息!$A$2:$AQ$1002,COLUMN(R357)-4,0),VLOOKUP($A358,未改造信息!$A$2:$AQ$1002,COLUMN(R357)-4,0))</f>
        <v>37</v>
      </c>
      <c r="S358" s="442">
        <f>IF($H358="已改造",VLOOKUP($A358+1000,改造信息!$A$2:$AQ$1002,COLUMN(S357)-4,0),VLOOKUP($A358,未改造信息!$A$2:$AQ$1002,COLUMN(S357)-4,0))</f>
        <v>52</v>
      </c>
      <c r="T358" s="442">
        <f>IF($H358="已改造",VLOOKUP($A358+1000,改造信息!$A$2:$AQ$1002,COLUMN(T357)-4,0),VLOOKUP($A358,未改造信息!$A$2:$AQ$1002,COLUMN(T357)-4,0))</f>
        <v>40</v>
      </c>
      <c r="U358" s="442">
        <f>IF($H358="已改造",VLOOKUP($A358+1000,改造信息!$A$2:$AQ$1002,COLUMN(U357)-4,0),VLOOKUP($A358,未改造信息!$A$2:$AQ$1002,COLUMN(U357)-4,0))</f>
        <v>64</v>
      </c>
      <c r="V358" s="442">
        <f>IF($H358="已改造",VLOOKUP($A358+1000,改造信息!$A$2:$AQ$1002,COLUMN(V357)-4,0),VLOOKUP($A358,未改造信息!$A$2:$AQ$1002,COLUMN(V357)-4,0))</f>
        <v>19</v>
      </c>
      <c r="W358" s="442">
        <f>IF($H358="已改造",VLOOKUP($A358+1000,改造信息!$A$2:$AQ$1002,COLUMN(W357)-4,0),VLOOKUP($A358,未改造信息!$A$2:$AQ$1002,COLUMN(W357)-4,0))</f>
        <v>61</v>
      </c>
      <c r="X358" s="442">
        <f>IF($H358="已改造",VLOOKUP($A358+1000,改造信息!$A$2:$AQ$1002,COLUMN(X357)-4,0),VLOOKUP($A358,未改造信息!$A$2:$AQ$1002,COLUMN(X357)-4,0))</f>
        <v>90</v>
      </c>
      <c r="Y358" s="442">
        <f>IF($H358="已改造",VLOOKUP($A358+1000,改造信息!$A$2:$AQ$1002,COLUMN(Y357)-4,0),VLOOKUP($A358,未改造信息!$A$2:$AQ$1002,COLUMN(Y357)-4,0))</f>
        <v>18</v>
      </c>
      <c r="Z358" s="442">
        <f>IF($H358="已改造",VLOOKUP($A358+1000,改造信息!$A$2:$AQ$1002,COLUMN(Z357)-4,0),VLOOKUP($A358,未改造信息!$A$2:$AQ$1002,COLUMN(Z357)-4,0))</f>
        <v>24</v>
      </c>
      <c r="AA358" s="442" t="str">
        <f>IF($H358="已改造",VLOOKUP($A358+1000,改造信息!$A$2:$AQ$1002,COLUMN(AA357)-4,0),VLOOKUP($A358,未改造信息!$A$2:$AQ$1002,COLUMN(AA357)-4,0))</f>
        <v>中</v>
      </c>
      <c r="AB358" s="442">
        <f>IF($H358="已改造",VLOOKUP($A358+1000,改造信息!$A$2:$AQ$1002,COLUMN(AB357)-4,0),VLOOKUP($A358,未改造信息!$A$2:$AQ$1002,COLUMN(AB357)-4,0))</f>
        <v>0</v>
      </c>
      <c r="AC358" s="442">
        <f>IF($H358="已改造",VLOOKUP($A358+1000,改造信息!$A$2:$AQ$1002,COLUMN(AC357)-4,0),VLOOKUP($A358,未改造信息!$A$2:$AQ$1002,COLUMN(AC357)-4,0))</f>
        <v>0</v>
      </c>
      <c r="AD358" s="442">
        <f>IF($H358="已改造",VLOOKUP($A358+1000,改造信息!$A$2:$AQ$1002,COLUMN(AD357)-4,0),VLOOKUP($A358,未改造信息!$A$2:$AQ$1002,COLUMN(AD357)-4,0))</f>
        <v>3</v>
      </c>
      <c r="AE358" s="446" t="str">
        <f>IF($H358="已改造",VLOOKUP($A358+1000,改造信息!$A$2:$AQ$1002,COLUMN(AE357)-4,0),VLOOKUP($A358,未改造信息!$A$2:$AQ$1002,COLUMN(AE357)-4,0))</f>
        <v>阿姆斯特朗八英寸炮</v>
      </c>
      <c r="AF358" s="445" t="s">
        <v>92</v>
      </c>
      <c r="AG358" s="445" t="s">
        <v>92</v>
      </c>
      <c r="AH358" s="442">
        <f>IF($H358="已改造",VLOOKUP($A358+1000,改造信息!$A$2:$AQ$1002,COLUMN(AH357)-6,0),VLOOKUP($A358,未改造信息!$A$2:$AQ$1002,COLUMN(AH357)-6,0))</f>
        <v>20</v>
      </c>
      <c r="AI358" s="442">
        <f>IF($H358="已改造",VLOOKUP($A358+1000,改造信息!$A$2:$AQ$1002,COLUMN(AI357)-6,0),VLOOKUP($A358,未改造信息!$A$2:$AQ$1002,COLUMN(AI357)-6,0))</f>
        <v>20</v>
      </c>
      <c r="AJ358" s="442">
        <f>IF($H358="已改造",VLOOKUP($A358+1000,改造信息!$A$2:$AQ$1002,COLUMN(AJ357)-6,0),VLOOKUP($A358,未改造信息!$A$2:$AQ$1002,COLUMN(AJ357)-6,0))</f>
        <v>0.64</v>
      </c>
      <c r="AK358" s="442">
        <f>IF($H358="已改造",VLOOKUP($A358+1000,改造信息!$A$2:$AQ$1002,COLUMN(AK357)-6,0),VLOOKUP($A358,未改造信息!$A$2:$AQ$1002,COLUMN(AK357)-6,0))</f>
        <v>1.2</v>
      </c>
      <c r="AL358" s="442">
        <f>IF($H358="已改造",VLOOKUP($A358+1000,改造信息!$A$2:$AQ$1002,COLUMN(AL357)-6,0),VLOOKUP($A358,未改造信息!$A$2:$AQ$1002,COLUMN(AL357)-6,0))</f>
        <v>0.5</v>
      </c>
      <c r="AM358" s="445" t="s">
        <v>92</v>
      </c>
      <c r="AN358" s="445" t="s">
        <v>92</v>
      </c>
      <c r="AO358" s="442">
        <f>IF($H358="已改造",VLOOKUP($A358+1000,改造信息!$A$2:$AQ$1002,COLUMN(AO357)-8,0),VLOOKUP($A358,未改造信息!$A$2:$AQ$1002,COLUMN(AO357)-8,0))</f>
        <v>10</v>
      </c>
      <c r="AP358" s="442">
        <f>IF($H358="已改造",VLOOKUP($A358+1000,改造信息!$A$2:$AQ$1002,COLUMN(AP357)-8,0),VLOOKUP($A358,未改造信息!$A$2:$AQ$1002,COLUMN(AP357)-8,0))</f>
        <v>16</v>
      </c>
      <c r="AQ358" s="442">
        <f>IF($H358="已改造",VLOOKUP($A358+1000,改造信息!$A$2:$AQ$1002,COLUMN(AQ357)-8,0),VLOOKUP($A358,未改造信息!$A$2:$AQ$1002,COLUMN(AQ357)-8,0))</f>
        <v>10</v>
      </c>
      <c r="AR358" s="442">
        <f>IF($H358="已改造",VLOOKUP($A358+1000,改造信息!$A$2:$AQ$1002,COLUMN(AR357)-8,0),VLOOKUP($A358,未改造信息!$A$2:$AQ$1002,COLUMN(AR357)-8,0))</f>
        <v>0</v>
      </c>
      <c r="AS358" s="442">
        <f>IF($H358="已改造",VLOOKUP($A358+1000,改造信息!$A$2:$AQ$1002,COLUMN(AS357)-8,0),VLOOKUP($A358,未改造信息!$A$2:$AQ$1002,COLUMN(AS357)-8,0))</f>
        <v>9</v>
      </c>
      <c r="AT358" s="442">
        <f>IF($H358="已改造",VLOOKUP($A358+1000,改造信息!$A$2:$AQ$1002,COLUMN(AT357)-8,0),VLOOKUP($A358,未改造信息!$A$2:$AQ$1002,COLUMN(AT357)-8,0))</f>
        <v>12</v>
      </c>
      <c r="AU358" s="442">
        <f>IF($H358="已改造",VLOOKUP($A358+1000,改造信息!$A$2:$AQ$1002,COLUMN(AU357)-8,0),VLOOKUP($A358,未改造信息!$A$2:$AQ$1002,COLUMN(AU357)-8,0))</f>
        <v>9</v>
      </c>
      <c r="AV358" s="442">
        <f>IF($H358="已改造",VLOOKUP($A358+1000,改造信息!$A$2:$AQ$1002,COLUMN(AV357)-8,0),VLOOKUP($A358,未改造信息!$A$2:$AQ$1002,COLUMN(AV357)-8,0))</f>
        <v>5</v>
      </c>
      <c r="AW358" s="445" t="s">
        <v>92</v>
      </c>
      <c r="AX358" s="445" t="s">
        <v>92</v>
      </c>
      <c r="AY358" s="442">
        <f>IF($H358="已改造",VLOOKUP($A358+1000,改造信息!$A$2:$AQ$1002,COLUMN(AY357)-10,0),VLOOKUP($A358,未改造信息!$A$2:$AQ$1002,COLUMN(AY357)-10,0))</f>
        <v>0</v>
      </c>
      <c r="AZ358" s="442">
        <f>IF($H358="已改造",VLOOKUP($A358+1000,改造信息!$A$2:$AQ$1002,COLUMN(AZ357)-10,0),VLOOKUP($A358,未改造信息!$A$2:$AQ$1002,COLUMN(AZ357)-10,0))</f>
        <v>0</v>
      </c>
      <c r="BA358" s="445" t="s">
        <v>92</v>
      </c>
      <c r="BB358" s="445" t="s">
        <v>92</v>
      </c>
      <c r="BC358" s="442" t="str">
        <f>IF($H358="尚未改造",VLOOKUP($A358,未改造信息!$A$2:$AQ$1002,COLUMN(BC357)-12,0),"0")</f>
        <v>0</v>
      </c>
      <c r="BD358" s="450">
        <f>VLOOKUP($A358,未改造信息!$A$2:$BA$1002,COLUMN(BD357)-12,0)</f>
        <v>0.0555555555555556</v>
      </c>
      <c r="BE358" s="442" t="s">
        <v>103</v>
      </c>
      <c r="BF358" s="445" t="s">
        <v>92</v>
      </c>
      <c r="BG358" s="445" t="s">
        <v>92</v>
      </c>
      <c r="BH358" s="442"/>
      <c r="BI358" s="450"/>
      <c r="BK358" s="442"/>
      <c r="BL358" s="450"/>
      <c r="BN358" s="442"/>
      <c r="BO358" s="450"/>
      <c r="BQ358" s="445" t="s">
        <v>92</v>
      </c>
      <c r="BR358" s="442"/>
      <c r="BS358" s="442"/>
      <c r="BT358" s="442"/>
      <c r="BU358" s="442"/>
      <c r="BV358" s="442"/>
    </row>
    <row r="359" spans="1:74">
      <c r="A359" s="442">
        <v>388</v>
      </c>
      <c r="B359" s="442" t="str">
        <f>IF($H359="已改造",VLOOKUP($A359+1000,改造信息!$A$2:$AQ$1002,COLUMN(B358),0),VLOOKUP($A359,未改造信息!$A$2:$AQ$1002,COLUMN(B358),0))</f>
        <v>U</v>
      </c>
      <c r="C359" s="442" t="str">
        <f>IF($H359="已改造",VLOOKUP($A359+1000,改造信息!$A$2:$AQ$1002,COLUMN(C358),0),VLOOKUP($A359,未改造信息!$A$2:$AQ$1002,COLUMN(C358),0))</f>
        <v>重巡洋舰</v>
      </c>
      <c r="D359" s="442">
        <f>IF($H359="已改造",VLOOKUP($A359+1000,改造信息!$A$2:$AQ$1002,COLUMN(D358),0),VLOOKUP($A359,未改造信息!$A$2:$AQ$1002,COLUMN(D358),0))</f>
        <v>6</v>
      </c>
      <c r="E359" s="442" t="str">
        <f>IF($H359="已改造",VLOOKUP($A359+1000,改造信息!$A$2:$AQ$1002,COLUMN(E358),0),VLOOKUP($A359,未改造信息!$A$2:$AQ$1002,COLUMN(E358),0))</f>
        <v>纽波特纽斯</v>
      </c>
      <c r="F359" s="442" t="str">
        <f>VLOOKUP(A359,未改造信息!$A$2:$F$1000,COLUMN(F358),0)</f>
        <v>未拥有</v>
      </c>
      <c r="H359" s="442" t="str">
        <f>IF(COUNTIF(改造信息!$A$2:$A$196,A359+1000),IF(VLOOKUP(A359+1000,改造信息!$A$2:$F$502,6,0)="已拥有","已改造","尚未改造"),"未开放改造")</f>
        <v>未开放改造</v>
      </c>
      <c r="I359" s="442" t="str">
        <f t="shared" si="5"/>
        <v>E6 可建造</v>
      </c>
      <c r="J359" s="445" t="s">
        <v>92</v>
      </c>
      <c r="K359" s="442" t="str">
        <f>IF($H359="已改造",VLOOKUP($A359+1000,改造信息!$A$2:$AQ$1002,COLUMN(K358)-4,0),VLOOKUP($A359,未改造信息!$A$2:$AQ$1002,COLUMN(K358)-4,0))</f>
        <v>护卫舰</v>
      </c>
      <c r="L359" s="442" t="str">
        <f>IF($H359="已改造",VLOOKUP($A359+1000,改造信息!$A$2:$AQ$1002,COLUMN(L358)-4,0),VLOOKUP($A359,未改造信息!$A$2:$AQ$1002,COLUMN(L358)-4,0))</f>
        <v>中型舰</v>
      </c>
      <c r="M359" s="442">
        <f>IF($H359="已改造",VLOOKUP($A359+1000,改造信息!$A$2:$AQ$1002,COLUMN(M358)-4,0),VLOOKUP($A359,未改造信息!$A$2:$AQ$1002,COLUMN(M358)-4,0))</f>
        <v>3</v>
      </c>
      <c r="N359" s="442">
        <f>IF($H359="已改造",VLOOKUP($A359+1000,改造信息!$A$2:$AQ$1002,COLUMN(N358)-4,0),VLOOKUP($A359,未改造信息!$A$2:$AQ$1002,COLUMN(N358)-4,0))</f>
        <v>3</v>
      </c>
      <c r="O359" s="442">
        <f>IF($H359="已改造",VLOOKUP($A359+1000,改造信息!$A$2:$AQ$1002,COLUMN(O358)-4,0),VLOOKUP($A359,未改造信息!$A$2:$AQ$1002,COLUMN(O358)-4,0))</f>
        <v>52</v>
      </c>
      <c r="P359" s="442">
        <f>IF($H359="已改造",VLOOKUP($A359+1000,改造信息!$A$2:$AQ$1002,COLUMN(P358)-4,0),VLOOKUP($A359,未改造信息!$A$2:$AQ$1002,COLUMN(P358)-4,0))</f>
        <v>0</v>
      </c>
      <c r="Q359" s="442">
        <f>IF($H359="已改造",VLOOKUP($A359+1000,改造信息!$A$2:$AQ$1002,COLUMN(Q358)-4,0),VLOOKUP($A359,未改造信息!$A$2:$AQ$1002,COLUMN(Q358)-4,0))</f>
        <v>83</v>
      </c>
      <c r="R359" s="442">
        <f>IF($H359="已改造",VLOOKUP($A359+1000,改造信息!$A$2:$AQ$1002,COLUMN(R358)-4,0),VLOOKUP($A359,未改造信息!$A$2:$AQ$1002,COLUMN(R358)-4,0))</f>
        <v>58</v>
      </c>
      <c r="S359" s="442">
        <f>IF($H359="已改造",VLOOKUP($A359+1000,改造信息!$A$2:$AQ$1002,COLUMN(S358)-4,0),VLOOKUP($A359,未改造信息!$A$2:$AQ$1002,COLUMN(S358)-4,0))</f>
        <v>0</v>
      </c>
      <c r="T359" s="442">
        <f>IF($H359="已改造",VLOOKUP($A359+1000,改造信息!$A$2:$AQ$1002,COLUMN(T358)-4,0),VLOOKUP($A359,未改造信息!$A$2:$AQ$1002,COLUMN(T358)-4,0))</f>
        <v>108</v>
      </c>
      <c r="U359" s="442">
        <f>IF($H359="已改造",VLOOKUP($A359+1000,改造信息!$A$2:$AQ$1002,COLUMN(U358)-4,0),VLOOKUP($A359,未改造信息!$A$2:$AQ$1002,COLUMN(U358)-4,0))</f>
        <v>0</v>
      </c>
      <c r="V359" s="442">
        <f>IF($H359="已改造",VLOOKUP($A359+1000,改造信息!$A$2:$AQ$1002,COLUMN(V358)-4,0),VLOOKUP($A359,未改造信息!$A$2:$AQ$1002,COLUMN(V358)-4,0))</f>
        <v>56</v>
      </c>
      <c r="W359" s="442">
        <f>IF($H359="已改造",VLOOKUP($A359+1000,改造信息!$A$2:$AQ$1002,COLUMN(W358)-4,0),VLOOKUP($A359,未改造信息!$A$2:$AQ$1002,COLUMN(W358)-4,0))</f>
        <v>75</v>
      </c>
      <c r="X359" s="442">
        <f>IF($H359="已改造",VLOOKUP($A359+1000,改造信息!$A$2:$AQ$1002,COLUMN(X358)-4,0),VLOOKUP($A359,未改造信息!$A$2:$AQ$1002,COLUMN(X358)-4,0))</f>
        <v>94</v>
      </c>
      <c r="Y359" s="442">
        <f>IF($H359="已改造",VLOOKUP($A359+1000,改造信息!$A$2:$AQ$1002,COLUMN(Y358)-4,0),VLOOKUP($A359,未改造信息!$A$2:$AQ$1002,COLUMN(Y358)-4,0))</f>
        <v>15</v>
      </c>
      <c r="Z359" s="442">
        <f>IF($H359="已改造",VLOOKUP($A359+1000,改造信息!$A$2:$AQ$1002,COLUMN(Z358)-4,0),VLOOKUP($A359,未改造信息!$A$2:$AQ$1002,COLUMN(Z358)-4,0))</f>
        <v>33</v>
      </c>
      <c r="AA359" s="442" t="str">
        <f>IF($H359="已改造",VLOOKUP($A359+1000,改造信息!$A$2:$AQ$1002,COLUMN(AA358)-4,0),VLOOKUP($A359,未改造信息!$A$2:$AQ$1002,COLUMN(AA358)-4,0))</f>
        <v>中</v>
      </c>
      <c r="AB359" s="442" t="str">
        <f>IF($H359="已改造",VLOOKUP($A359+1000,改造信息!$A$2:$AQ$1002,COLUMN(AB358)-4,0),VLOOKUP($A359,未改造信息!$A$2:$AQ$1002,COLUMN(AB358)-4,0))</f>
        <v>[3,3,3]</v>
      </c>
      <c r="AC359" s="442">
        <f>IF($H359="已改造",VLOOKUP($A359+1000,改造信息!$A$2:$AQ$1002,COLUMN(AC358)-4,0),VLOOKUP($A359,未改造信息!$A$2:$AQ$1002,COLUMN(AC358)-4,0))</f>
        <v>9</v>
      </c>
      <c r="AD359" s="442">
        <f>IF($H359="已改造",VLOOKUP($A359+1000,改造信息!$A$2:$AQ$1002,COLUMN(AD358)-4,0),VLOOKUP($A359,未改造信息!$A$2:$AQ$1002,COLUMN(AD358)-4,0))</f>
        <v>3</v>
      </c>
      <c r="AE359" s="446" t="str">
        <f>IF($H359="已改造",VLOOKUP($A359+1000,改造信息!$A$2:$AQ$1002,COLUMN(AE358)-4,0),VLOOKUP($A359,未改造信息!$A$2:$AQ$1002,COLUMN(AE358)-4,0))</f>
        <v>MK.16三联8英寸自动炮|U国双联3英寸防空炮</v>
      </c>
      <c r="AF359" s="445" t="s">
        <v>92</v>
      </c>
      <c r="AG359" s="445" t="s">
        <v>92</v>
      </c>
      <c r="AH359" s="442">
        <f>IF($H359="已改造",VLOOKUP($A359+1000,改造信息!$A$2:$AQ$1002,COLUMN(AH358)-6,0),VLOOKUP($A359,未改造信息!$A$2:$AQ$1002,COLUMN(AH358)-6,0))</f>
        <v>40</v>
      </c>
      <c r="AI359" s="442">
        <f>IF($H359="已改造",VLOOKUP($A359+1000,改造信息!$A$2:$AQ$1002,COLUMN(AI358)-6,0),VLOOKUP($A359,未改造信息!$A$2:$AQ$1002,COLUMN(AI358)-6,0))</f>
        <v>70</v>
      </c>
      <c r="AJ359" s="442">
        <f>IF($H359="已改造",VLOOKUP($A359+1000,改造信息!$A$2:$AQ$1002,COLUMN(AJ358)-6,0),VLOOKUP($A359,未改造信息!$A$2:$AQ$1002,COLUMN(AJ358)-6,0))</f>
        <v>1.28</v>
      </c>
      <c r="AK359" s="442">
        <f>IF($H359="已改造",VLOOKUP($A359+1000,改造信息!$A$2:$AQ$1002,COLUMN(AK358)-6,0),VLOOKUP($A359,未改造信息!$A$2:$AQ$1002,COLUMN(AK358)-6,0))</f>
        <v>2.4</v>
      </c>
      <c r="AL359" s="442">
        <f>IF($H359="已改造",VLOOKUP($A359+1000,改造信息!$A$2:$AQ$1002,COLUMN(AL358)-6,0),VLOOKUP($A359,未改造信息!$A$2:$AQ$1002,COLUMN(AL358)-6,0))</f>
        <v>0.625</v>
      </c>
      <c r="AM359" s="445" t="s">
        <v>92</v>
      </c>
      <c r="AN359" s="445" t="s">
        <v>92</v>
      </c>
      <c r="AO359" s="442">
        <f>IF($H359="已改造",VLOOKUP($A359+1000,改造信息!$A$2:$AQ$1002,COLUMN(AO358)-8,0),VLOOKUP($A359,未改造信息!$A$2:$AQ$1002,COLUMN(AO358)-8,0))</f>
        <v>30</v>
      </c>
      <c r="AP359" s="442">
        <f>IF($H359="已改造",VLOOKUP($A359+1000,改造信息!$A$2:$AQ$1002,COLUMN(AP358)-8,0),VLOOKUP($A359,未改造信息!$A$2:$AQ$1002,COLUMN(AP358)-8,0))</f>
        <v>40</v>
      </c>
      <c r="AQ359" s="442">
        <f>IF($H359="已改造",VLOOKUP($A359+1000,改造信息!$A$2:$AQ$1002,COLUMN(AQ358)-8,0),VLOOKUP($A359,未改造信息!$A$2:$AQ$1002,COLUMN(AQ358)-8,0))</f>
        <v>30</v>
      </c>
      <c r="AR359" s="442">
        <f>IF($H359="已改造",VLOOKUP($A359+1000,改造信息!$A$2:$AQ$1002,COLUMN(AR358)-8,0),VLOOKUP($A359,未改造信息!$A$2:$AQ$1002,COLUMN(AR358)-8,0))</f>
        <v>0</v>
      </c>
      <c r="AS359" s="442">
        <f>IF($H359="已改造",VLOOKUP($A359+1000,改造信息!$A$2:$AQ$1002,COLUMN(AS358)-8,0),VLOOKUP($A359,未改造信息!$A$2:$AQ$1002,COLUMN(AS358)-8,0))</f>
        <v>53</v>
      </c>
      <c r="AT359" s="442">
        <f>IF($H359="已改造",VLOOKUP($A359+1000,改造信息!$A$2:$AQ$1002,COLUMN(AT358)-8,0),VLOOKUP($A359,未改造信息!$A$2:$AQ$1002,COLUMN(AT358)-8,0))</f>
        <v>0</v>
      </c>
      <c r="AU359" s="442">
        <f>IF($H359="已改造",VLOOKUP($A359+1000,改造信息!$A$2:$AQ$1002,COLUMN(AU358)-8,0),VLOOKUP($A359,未改造信息!$A$2:$AQ$1002,COLUMN(AU358)-8,0))</f>
        <v>19</v>
      </c>
      <c r="AV359" s="442">
        <f>IF($H359="已改造",VLOOKUP($A359+1000,改造信息!$A$2:$AQ$1002,COLUMN(AV358)-8,0),VLOOKUP($A359,未改造信息!$A$2:$AQ$1002,COLUMN(AV358)-8,0))</f>
        <v>88</v>
      </c>
      <c r="AW359" s="445" t="s">
        <v>92</v>
      </c>
      <c r="AX359" s="445" t="s">
        <v>92</v>
      </c>
      <c r="AY359" s="442" t="str">
        <f>IF($H359="已改造",VLOOKUP($A359+1000,改造信息!$A$2:$AQ$1002,COLUMN(AY358)-10,0),VLOOKUP($A359,未改造信息!$A$2:$AQ$1002,COLUMN(AY358)-10,0))</f>
        <v>超额</v>
      </c>
      <c r="AZ359" s="442">
        <f>IF($H359="已改造",VLOOKUP($A359+1000,改造信息!$A$2:$AQ$1002,COLUMN(AZ358)-10,0),VLOOKUP($A359,未改造信息!$A$2:$AQ$1002,COLUMN(AZ358)-10,0))</f>
        <v>0</v>
      </c>
      <c r="BA359" s="445" t="s">
        <v>92</v>
      </c>
      <c r="BB359" s="445" t="s">
        <v>92</v>
      </c>
      <c r="BC359" s="442" t="str">
        <f>IF($H359="尚未改造",VLOOKUP($A359,未改造信息!$A$2:$AQ$1002,COLUMN(BC358)-12,0),"0")</f>
        <v>0</v>
      </c>
      <c r="BD359" s="450">
        <f>VLOOKUP($A359,未改造信息!$A$2:$BA$1002,COLUMN(BD358)-12,0)</f>
        <v>0.0833333333333333</v>
      </c>
      <c r="BE359" s="442" t="s">
        <v>106</v>
      </c>
      <c r="BF359" s="445" t="s">
        <v>92</v>
      </c>
      <c r="BG359" s="445" t="s">
        <v>92</v>
      </c>
      <c r="BH359" s="442"/>
      <c r="BI359" s="450"/>
      <c r="BK359" s="442"/>
      <c r="BL359" s="450"/>
      <c r="BN359" s="442"/>
      <c r="BO359" s="450"/>
      <c r="BQ359" s="445" t="s">
        <v>92</v>
      </c>
      <c r="BR359" s="442"/>
      <c r="BS359" s="442"/>
      <c r="BT359" s="442"/>
      <c r="BU359" s="442"/>
      <c r="BV359" s="442"/>
    </row>
    <row r="360" spans="1:74">
      <c r="A360" s="442">
        <v>389</v>
      </c>
      <c r="B360" s="442" t="str">
        <f>IF($H360="已改造",VLOOKUP($A360+1000,改造信息!$A$2:$AQ$1002,COLUMN(B359),0),VLOOKUP($A360,未改造信息!$A$2:$AQ$1002,COLUMN(B359),0))</f>
        <v>S</v>
      </c>
      <c r="C360" s="442" t="str">
        <f>IF($H360="已改造",VLOOKUP($A360+1000,改造信息!$A$2:$AQ$1002,COLUMN(C359),0),VLOOKUP($A360,未改造信息!$A$2:$AQ$1002,COLUMN(C359),0))</f>
        <v>重巡洋舰</v>
      </c>
      <c r="D360" s="442">
        <f>IF($H360="已改造",VLOOKUP($A360+1000,改造信息!$A$2:$AQ$1002,COLUMN(D359),0),VLOOKUP($A360,未改造信息!$A$2:$AQ$1002,COLUMN(D359),0))</f>
        <v>4</v>
      </c>
      <c r="E360" s="442" t="str">
        <f>IF($H360="已改造",VLOOKUP($A360+1000,改造信息!$A$2:$AQ$1002,COLUMN(E359),0),VLOOKUP($A360,未改造信息!$A$2:$AQ$1002,COLUMN(E359),0))</f>
        <v>留里克</v>
      </c>
      <c r="F360" s="442" t="str">
        <f>VLOOKUP(A360,未改造信息!$A$2:$F$1000,COLUMN(F359),0)</f>
        <v>未拥有</v>
      </c>
      <c r="H360" s="442" t="str">
        <f>IF(COUNTIF(改造信息!$A$2:$A$196,A360+1000),IF(VLOOKUP(A360+1000,改造信息!$A$2:$F$502,6,0)="已拥有","已改造","尚未改造"),"未开放改造")</f>
        <v>未开放改造</v>
      </c>
      <c r="I360" s="442" t="str">
        <f t="shared" si="5"/>
        <v>仅打捞可获取</v>
      </c>
      <c r="J360" s="445" t="s">
        <v>92</v>
      </c>
      <c r="K360" s="442" t="str">
        <f>IF($H360="已改造",VLOOKUP($A360+1000,改造信息!$A$2:$AQ$1002,COLUMN(K359)-4,0),VLOOKUP($A360,未改造信息!$A$2:$AQ$1002,COLUMN(K359)-4,0))</f>
        <v>护卫舰</v>
      </c>
      <c r="L360" s="442" t="str">
        <f>IF($H360="已改造",VLOOKUP($A360+1000,改造信息!$A$2:$AQ$1002,COLUMN(L359)-4,0),VLOOKUP($A360,未改造信息!$A$2:$AQ$1002,COLUMN(L359)-4,0))</f>
        <v>中型舰</v>
      </c>
      <c r="M360" s="442">
        <f>IF($H360="已改造",VLOOKUP($A360+1000,改造信息!$A$2:$AQ$1002,COLUMN(M359)-4,0),VLOOKUP($A360,未改造信息!$A$2:$AQ$1002,COLUMN(M359)-4,0))</f>
        <v>2</v>
      </c>
      <c r="N360" s="442">
        <f>IF($H360="已改造",VLOOKUP($A360+1000,改造信息!$A$2:$AQ$1002,COLUMN(N359)-4,0),VLOOKUP($A360,未改造信息!$A$2:$AQ$1002,COLUMN(N359)-4,0))</f>
        <v>2</v>
      </c>
      <c r="O360" s="442">
        <f>IF($H360="已改造",VLOOKUP($A360+1000,改造信息!$A$2:$AQ$1002,COLUMN(O359)-4,0),VLOOKUP($A360,未改造信息!$A$2:$AQ$1002,COLUMN(O359)-4,0))</f>
        <v>52</v>
      </c>
      <c r="P360" s="442">
        <f>IF($H360="已改造",VLOOKUP($A360+1000,改造信息!$A$2:$AQ$1002,COLUMN(P359)-4,0),VLOOKUP($A360,未改造信息!$A$2:$AQ$1002,COLUMN(P359)-4,0))</f>
        <v>0</v>
      </c>
      <c r="Q360" s="442">
        <f>IF($H360="已改造",VLOOKUP($A360+1000,改造信息!$A$2:$AQ$1002,COLUMN(Q359)-4,0),VLOOKUP($A360,未改造信息!$A$2:$AQ$1002,COLUMN(Q359)-4,0))</f>
        <v>71</v>
      </c>
      <c r="R360" s="442">
        <f>IF($H360="已改造",VLOOKUP($A360+1000,改造信息!$A$2:$AQ$1002,COLUMN(R359)-4,0),VLOOKUP($A360,未改造信息!$A$2:$AQ$1002,COLUMN(R359)-4,0))</f>
        <v>67</v>
      </c>
      <c r="S360" s="442">
        <f>IF($H360="已改造",VLOOKUP($A360+1000,改造信息!$A$2:$AQ$1002,COLUMN(S359)-4,0),VLOOKUP($A360,未改造信息!$A$2:$AQ$1002,COLUMN(S359)-4,0))</f>
        <v>0</v>
      </c>
      <c r="T360" s="442">
        <f>IF($H360="已改造",VLOOKUP($A360+1000,改造信息!$A$2:$AQ$1002,COLUMN(T359)-4,0),VLOOKUP($A360,未改造信息!$A$2:$AQ$1002,COLUMN(T359)-4,0))</f>
        <v>40</v>
      </c>
      <c r="U360" s="442">
        <f>IF($H360="已改造",VLOOKUP($A360+1000,改造信息!$A$2:$AQ$1002,COLUMN(U359)-4,0),VLOOKUP($A360,未改造信息!$A$2:$AQ$1002,COLUMN(U359)-4,0))</f>
        <v>0</v>
      </c>
      <c r="V360" s="442">
        <f>IF($H360="已改造",VLOOKUP($A360+1000,改造信息!$A$2:$AQ$1002,COLUMN(V359)-4,0),VLOOKUP($A360,未改造信息!$A$2:$AQ$1002,COLUMN(V359)-4,0))</f>
        <v>21</v>
      </c>
      <c r="W360" s="442">
        <f>IF($H360="已改造",VLOOKUP($A360+1000,改造信息!$A$2:$AQ$1002,COLUMN(W359)-4,0),VLOOKUP($A360,未改造信息!$A$2:$AQ$1002,COLUMN(W359)-4,0))</f>
        <v>58</v>
      </c>
      <c r="X360" s="442">
        <f>IF($H360="已改造",VLOOKUP($A360+1000,改造信息!$A$2:$AQ$1002,COLUMN(X359)-4,0),VLOOKUP($A360,未改造信息!$A$2:$AQ$1002,COLUMN(X359)-4,0))</f>
        <v>89</v>
      </c>
      <c r="Y360" s="442">
        <f>IF($H360="已改造",VLOOKUP($A360+1000,改造信息!$A$2:$AQ$1002,COLUMN(Y359)-4,0),VLOOKUP($A360,未改造信息!$A$2:$AQ$1002,COLUMN(Y359)-4,0))</f>
        <v>10</v>
      </c>
      <c r="Z360" s="442">
        <f>IF($H360="已改造",VLOOKUP($A360+1000,改造信息!$A$2:$AQ$1002,COLUMN(Z359)-4,0),VLOOKUP($A360,未改造信息!$A$2:$AQ$1002,COLUMN(Z359)-4,0))</f>
        <v>21</v>
      </c>
      <c r="AA360" s="442" t="str">
        <f>IF($H360="已改造",VLOOKUP($A360+1000,改造信息!$A$2:$AQ$1002,COLUMN(AA359)-4,0),VLOOKUP($A360,未改造信息!$A$2:$AQ$1002,COLUMN(AA359)-4,0))</f>
        <v>长</v>
      </c>
      <c r="AB360" s="442">
        <f>IF($H360="已改造",VLOOKUP($A360+1000,改造信息!$A$2:$AQ$1002,COLUMN(AB359)-4,0),VLOOKUP($A360,未改造信息!$A$2:$AQ$1002,COLUMN(AB359)-4,0))</f>
        <v>0</v>
      </c>
      <c r="AC360" s="442">
        <f>IF($H360="已改造",VLOOKUP($A360+1000,改造信息!$A$2:$AQ$1002,COLUMN(AC359)-4,0),VLOOKUP($A360,未改造信息!$A$2:$AQ$1002,COLUMN(AC359)-4,0))</f>
        <v>0</v>
      </c>
      <c r="AD360" s="442">
        <f>IF($H360="已改造",VLOOKUP($A360+1000,改造信息!$A$2:$AQ$1002,COLUMN(AD359)-4,0),VLOOKUP($A360,未改造信息!$A$2:$AQ$1002,COLUMN(AD359)-4,0))</f>
        <v>3</v>
      </c>
      <c r="AE360" s="446" t="str">
        <f>IF($H360="已改造",VLOOKUP($A360+1000,改造信息!$A$2:$AQ$1002,COLUMN(AE359)-4,0),VLOOKUP($A360,未改造信息!$A$2:$AQ$1002,COLUMN(AE359)-4,0))</f>
        <v>维克斯双联10英寸主炮</v>
      </c>
      <c r="AF360" s="445" t="s">
        <v>92</v>
      </c>
      <c r="AG360" s="445" t="s">
        <v>92</v>
      </c>
      <c r="AH360" s="442">
        <f>IF($H360="已改造",VLOOKUP($A360+1000,改造信息!$A$2:$AQ$1002,COLUMN(AH359)-6,0),VLOOKUP($A360,未改造信息!$A$2:$AQ$1002,COLUMN(AH359)-6,0))</f>
        <v>45</v>
      </c>
      <c r="AI360" s="442">
        <f>IF($H360="已改造",VLOOKUP($A360+1000,改造信息!$A$2:$AQ$1002,COLUMN(AI359)-6,0),VLOOKUP($A360,未改造信息!$A$2:$AQ$1002,COLUMN(AI359)-6,0))</f>
        <v>70</v>
      </c>
      <c r="AJ360" s="442">
        <f>IF($H360="已改造",VLOOKUP($A360+1000,改造信息!$A$2:$AQ$1002,COLUMN(AJ359)-6,0),VLOOKUP($A360,未改造信息!$A$2:$AQ$1002,COLUMN(AJ359)-6,0))</f>
        <v>1.3</v>
      </c>
      <c r="AK360" s="442">
        <f>IF($H360="已改造",VLOOKUP($A360+1000,改造信息!$A$2:$AQ$1002,COLUMN(AK359)-6,0),VLOOKUP($A360,未改造信息!$A$2:$AQ$1002,COLUMN(AK359)-6,0))</f>
        <v>2.6</v>
      </c>
      <c r="AL360" s="442">
        <f>IF($H360="已改造",VLOOKUP($A360+1000,改造信息!$A$2:$AQ$1002,COLUMN(AL359)-6,0),VLOOKUP($A360,未改造信息!$A$2:$AQ$1002,COLUMN(AL359)-6,0))</f>
        <v>0.75</v>
      </c>
      <c r="AM360" s="445" t="s">
        <v>92</v>
      </c>
      <c r="AN360" s="445" t="s">
        <v>92</v>
      </c>
      <c r="AO360" s="442">
        <f>IF($H360="已改造",VLOOKUP($A360+1000,改造信息!$A$2:$AQ$1002,COLUMN(AO359)-8,0),VLOOKUP($A360,未改造信息!$A$2:$AQ$1002,COLUMN(AO359)-8,0))</f>
        <v>30</v>
      </c>
      <c r="AP360" s="442">
        <f>IF($H360="已改造",VLOOKUP($A360+1000,改造信息!$A$2:$AQ$1002,COLUMN(AP359)-8,0),VLOOKUP($A360,未改造信息!$A$2:$AQ$1002,COLUMN(AP359)-8,0))</f>
        <v>40</v>
      </c>
      <c r="AQ360" s="442">
        <f>IF($H360="已改造",VLOOKUP($A360+1000,改造信息!$A$2:$AQ$1002,COLUMN(AQ359)-8,0),VLOOKUP($A360,未改造信息!$A$2:$AQ$1002,COLUMN(AQ359)-8,0))</f>
        <v>30</v>
      </c>
      <c r="AR360" s="442">
        <f>IF($H360="已改造",VLOOKUP($A360+1000,改造信息!$A$2:$AQ$1002,COLUMN(AR359)-8,0),VLOOKUP($A360,未改造信息!$A$2:$AQ$1002,COLUMN(AR359)-8,0))</f>
        <v>0</v>
      </c>
      <c r="AS360" s="442">
        <f>IF($H360="已改造",VLOOKUP($A360+1000,改造信息!$A$2:$AQ$1002,COLUMN(AS359)-8,0),VLOOKUP($A360,未改造信息!$A$2:$AQ$1002,COLUMN(AS359)-8,0))</f>
        <v>46</v>
      </c>
      <c r="AT360" s="442">
        <f>IF($H360="已改造",VLOOKUP($A360+1000,改造信息!$A$2:$AQ$1002,COLUMN(AT359)-8,0),VLOOKUP($A360,未改造信息!$A$2:$AQ$1002,COLUMN(AT359)-8,0))</f>
        <v>0</v>
      </c>
      <c r="AU360" s="442">
        <f>IF($H360="已改造",VLOOKUP($A360+1000,改造信息!$A$2:$AQ$1002,COLUMN(AU359)-8,0),VLOOKUP($A360,未改造信息!$A$2:$AQ$1002,COLUMN(AU359)-8,0))</f>
        <v>24</v>
      </c>
      <c r="AV360" s="442">
        <f>IF($H360="已改造",VLOOKUP($A360+1000,改造信息!$A$2:$AQ$1002,COLUMN(AV359)-8,0),VLOOKUP($A360,未改造信息!$A$2:$AQ$1002,COLUMN(AV359)-8,0))</f>
        <v>5</v>
      </c>
      <c r="AW360" s="445" t="s">
        <v>92</v>
      </c>
      <c r="AX360" s="445" t="s">
        <v>92</v>
      </c>
      <c r="AY360" s="442">
        <f>IF($H360="已改造",VLOOKUP($A360+1000,改造信息!$A$2:$AQ$1002,COLUMN(AY359)-10,0),VLOOKUP($A360,未改造信息!$A$2:$AQ$1002,COLUMN(AY359)-10,0))</f>
        <v>0</v>
      </c>
      <c r="AZ360" s="442">
        <f>IF($H360="已改造",VLOOKUP($A360+1000,改造信息!$A$2:$AQ$1002,COLUMN(AZ359)-10,0),VLOOKUP($A360,未改造信息!$A$2:$AQ$1002,COLUMN(AZ359)-10,0))</f>
        <v>0</v>
      </c>
      <c r="BA360" s="445" t="s">
        <v>92</v>
      </c>
      <c r="BB360" s="445" t="s">
        <v>92</v>
      </c>
      <c r="BC360" s="442" t="str">
        <f>IF($H360="尚未改造",VLOOKUP($A360,未改造信息!$A$2:$AQ$1002,COLUMN(BC359)-12,0),"0")</f>
        <v>0</v>
      </c>
      <c r="BD360" s="442">
        <f>VLOOKUP($A360,未改造信息!$A$2:$BA$1002,COLUMN(BD359)-12,0)</f>
        <v>0</v>
      </c>
      <c r="BE360" s="442" t="s">
        <v>94</v>
      </c>
      <c r="BF360" s="445" t="s">
        <v>92</v>
      </c>
      <c r="BG360" s="445" t="s">
        <v>92</v>
      </c>
      <c r="BH360" s="442"/>
      <c r="BI360" s="442"/>
      <c r="BK360" s="442"/>
      <c r="BL360" s="442"/>
      <c r="BN360" s="442"/>
      <c r="BO360" s="442"/>
      <c r="BQ360" s="445" t="s">
        <v>92</v>
      </c>
      <c r="BR360" s="442"/>
      <c r="BS360" s="442"/>
      <c r="BT360" s="442"/>
      <c r="BU360" s="442"/>
      <c r="BV360" s="442"/>
    </row>
    <row r="361" spans="1:74">
      <c r="A361" s="442">
        <v>390</v>
      </c>
      <c r="B361" s="442" t="str">
        <f>IF($H361="已改造",VLOOKUP($A361+1000,改造信息!$A$2:$AQ$1002,COLUMN(B360),0),VLOOKUP($A361,未改造信息!$A$2:$AQ$1002,COLUMN(B360),0))</f>
        <v>S</v>
      </c>
      <c r="C361" s="442" t="str">
        <f>IF($H361="已改造",VLOOKUP($A361+1000,改造信息!$A$2:$AQ$1002,COLUMN(C360),0),VLOOKUP($A361,未改造信息!$A$2:$AQ$1002,COLUMN(C360),0))</f>
        <v>轻巡洋舰</v>
      </c>
      <c r="D361" s="442">
        <f>IF($H361="已改造",VLOOKUP($A361+1000,改造信息!$A$2:$AQ$1002,COLUMN(D360),0),VLOOKUP($A361,未改造信息!$A$2:$AQ$1002,COLUMN(D360),0))</f>
        <v>4</v>
      </c>
      <c r="E361" s="442" t="str">
        <f>IF($H361="已改造",VLOOKUP($A361+1000,改造信息!$A$2:$AQ$1002,COLUMN(E360),0),VLOOKUP($A361,未改造信息!$A$2:$AQ$1002,COLUMN(E360),0))</f>
        <v>库图佐夫</v>
      </c>
      <c r="F361" s="442" t="str">
        <f>VLOOKUP(A361,未改造信息!$A$2:$F$1000,COLUMN(F360),0)</f>
        <v>未拥有</v>
      </c>
      <c r="H361" s="442" t="str">
        <f>IF(COUNTIF(改造信息!$A$2:$A$196,A361+1000),IF(VLOOKUP(A361+1000,改造信息!$A$2:$F$502,6,0)="已拥有","已改造","尚未改造"),"未开放改造")</f>
        <v>未开放改造</v>
      </c>
      <c r="I361" s="442" t="str">
        <f t="shared" si="5"/>
        <v>可建造</v>
      </c>
      <c r="J361" s="445" t="s">
        <v>92</v>
      </c>
      <c r="K361" s="442" t="str">
        <f>IF($H361="已改造",VLOOKUP($A361+1000,改造信息!$A$2:$AQ$1002,COLUMN(K360)-4,0),VLOOKUP($A361,未改造信息!$A$2:$AQ$1002,COLUMN(K360)-4,0))</f>
        <v>护卫舰</v>
      </c>
      <c r="L361" s="442" t="str">
        <f>IF($H361="已改造",VLOOKUP($A361+1000,改造信息!$A$2:$AQ$1002,COLUMN(L360)-4,0),VLOOKUP($A361,未改造信息!$A$2:$AQ$1002,COLUMN(L360)-4,0))</f>
        <v>中型舰</v>
      </c>
      <c r="M361" s="442">
        <f>IF($H361="已改造",VLOOKUP($A361+1000,改造信息!$A$2:$AQ$1002,COLUMN(M360)-4,0),VLOOKUP($A361,未改造信息!$A$2:$AQ$1002,COLUMN(M360)-4,0))</f>
        <v>1</v>
      </c>
      <c r="N361" s="442">
        <f>IF($H361="已改造",VLOOKUP($A361+1000,改造信息!$A$2:$AQ$1002,COLUMN(N360)-4,0),VLOOKUP($A361,未改造信息!$A$2:$AQ$1002,COLUMN(N360)-4,0))</f>
        <v>2</v>
      </c>
      <c r="O361" s="442">
        <f>IF($H361="已改造",VLOOKUP($A361+1000,改造信息!$A$2:$AQ$1002,COLUMN(O360)-4,0),VLOOKUP($A361,未改造信息!$A$2:$AQ$1002,COLUMN(O360)-4,0))</f>
        <v>36</v>
      </c>
      <c r="P361" s="442">
        <f>IF($H361="已改造",VLOOKUP($A361+1000,改造信息!$A$2:$AQ$1002,COLUMN(P360)-4,0),VLOOKUP($A361,未改造信息!$A$2:$AQ$1002,COLUMN(P360)-4,0))</f>
        <v>0</v>
      </c>
      <c r="Q361" s="442">
        <f>IF($H361="已改造",VLOOKUP($A361+1000,改造信息!$A$2:$AQ$1002,COLUMN(Q360)-4,0),VLOOKUP($A361,未改造信息!$A$2:$AQ$1002,COLUMN(Q360)-4,0))</f>
        <v>61</v>
      </c>
      <c r="R361" s="442">
        <f>IF($H361="已改造",VLOOKUP($A361+1000,改造信息!$A$2:$AQ$1002,COLUMN(R360)-4,0),VLOOKUP($A361,未改造信息!$A$2:$AQ$1002,COLUMN(R360)-4,0))</f>
        <v>48</v>
      </c>
      <c r="S361" s="442">
        <f>IF($H361="已改造",VLOOKUP($A361+1000,改造信息!$A$2:$AQ$1002,COLUMN(S360)-4,0),VLOOKUP($A361,未改造信息!$A$2:$AQ$1002,COLUMN(S360)-4,0))</f>
        <v>56</v>
      </c>
      <c r="T361" s="442">
        <f>IF($H361="已改造",VLOOKUP($A361+1000,改造信息!$A$2:$AQ$1002,COLUMN(T360)-4,0),VLOOKUP($A361,未改造信息!$A$2:$AQ$1002,COLUMN(T360)-4,0))</f>
        <v>83</v>
      </c>
      <c r="U361" s="442">
        <f>IF($H361="已改造",VLOOKUP($A361+1000,改造信息!$A$2:$AQ$1002,COLUMN(U360)-4,0),VLOOKUP($A361,未改造信息!$A$2:$AQ$1002,COLUMN(U360)-4,0))</f>
        <v>74</v>
      </c>
      <c r="V361" s="442">
        <f>IF($H361="已改造",VLOOKUP($A361+1000,改造信息!$A$2:$AQ$1002,COLUMN(V360)-4,0),VLOOKUP($A361,未改造信息!$A$2:$AQ$1002,COLUMN(V360)-4,0))</f>
        <v>36</v>
      </c>
      <c r="W361" s="442">
        <f>IF($H361="已改造",VLOOKUP($A361+1000,改造信息!$A$2:$AQ$1002,COLUMN(W360)-4,0),VLOOKUP($A361,未改造信息!$A$2:$AQ$1002,COLUMN(W360)-4,0))</f>
        <v>66</v>
      </c>
      <c r="X361" s="442">
        <f>IF($H361="已改造",VLOOKUP($A361+1000,改造信息!$A$2:$AQ$1002,COLUMN(X360)-4,0),VLOOKUP($A361,未改造信息!$A$2:$AQ$1002,COLUMN(X360)-4,0))</f>
        <v>92</v>
      </c>
      <c r="Y361" s="442">
        <f>IF($H361="已改造",VLOOKUP($A361+1000,改造信息!$A$2:$AQ$1002,COLUMN(Y360)-4,0),VLOOKUP($A361,未改造信息!$A$2:$AQ$1002,COLUMN(Y360)-4,0))</f>
        <v>26</v>
      </c>
      <c r="Z361" s="442">
        <f>IF($H361="已改造",VLOOKUP($A361+1000,改造信息!$A$2:$AQ$1002,COLUMN(Z360)-4,0),VLOOKUP($A361,未改造信息!$A$2:$AQ$1002,COLUMN(Z360)-4,0))</f>
        <v>33</v>
      </c>
      <c r="AA361" s="442" t="str">
        <f>IF($H361="已改造",VLOOKUP($A361+1000,改造信息!$A$2:$AQ$1002,COLUMN(AA360)-4,0),VLOOKUP($A361,未改造信息!$A$2:$AQ$1002,COLUMN(AA360)-4,0))</f>
        <v>中</v>
      </c>
      <c r="AB361" s="442">
        <f>IF($H361="已改造",VLOOKUP($A361+1000,改造信息!$A$2:$AQ$1002,COLUMN(AB360)-4,0),VLOOKUP($A361,未改造信息!$A$2:$AQ$1002,COLUMN(AB360)-4,0))</f>
        <v>0</v>
      </c>
      <c r="AC361" s="442">
        <f>IF($H361="已改造",VLOOKUP($A361+1000,改造信息!$A$2:$AQ$1002,COLUMN(AC360)-4,0),VLOOKUP($A361,未改造信息!$A$2:$AQ$1002,COLUMN(AC360)-4,0))</f>
        <v>0</v>
      </c>
      <c r="AD361" s="442">
        <f>IF($H361="已改造",VLOOKUP($A361+1000,改造信息!$A$2:$AQ$1002,COLUMN(AD360)-4,0),VLOOKUP($A361,未改造信息!$A$2:$AQ$1002,COLUMN(AD360)-4,0))</f>
        <v>3</v>
      </c>
      <c r="AE361" s="446" t="str">
        <f>IF($H361="已改造",VLOOKUP($A361+1000,改造信息!$A$2:$AQ$1002,COLUMN(AE360)-4,0),VLOOKUP($A361,未改造信息!$A$2:$AQ$1002,COLUMN(AE360)-4,0))</f>
        <v>S国三联Б-38型152毫米炮|S国СМ-5-1双联100毫米高炮</v>
      </c>
      <c r="AF361" s="445" t="s">
        <v>92</v>
      </c>
      <c r="AG361" s="445" t="s">
        <v>92</v>
      </c>
      <c r="AH361" s="442">
        <f>IF($H361="已改造",VLOOKUP($A361+1000,改造信息!$A$2:$AQ$1002,COLUMN(AH360)-6,0),VLOOKUP($A361,未改造信息!$A$2:$AQ$1002,COLUMN(AH360)-6,0))</f>
        <v>25</v>
      </c>
      <c r="AI361" s="442">
        <f>IF($H361="已改造",VLOOKUP($A361+1000,改造信息!$A$2:$AQ$1002,COLUMN(AI360)-6,0),VLOOKUP($A361,未改造信息!$A$2:$AQ$1002,COLUMN(AI360)-6,0))</f>
        <v>35</v>
      </c>
      <c r="AJ361" s="442">
        <f>IF($H361="已改造",VLOOKUP($A361+1000,改造信息!$A$2:$AQ$1002,COLUMN(AJ360)-6,0),VLOOKUP($A361,未改造信息!$A$2:$AQ$1002,COLUMN(AJ360)-6,0))</f>
        <v>0.8</v>
      </c>
      <c r="AK361" s="442">
        <f>IF($H361="已改造",VLOOKUP($A361+1000,改造信息!$A$2:$AQ$1002,COLUMN(AK360)-6,0),VLOOKUP($A361,未改造信息!$A$2:$AQ$1002,COLUMN(AK360)-6,0))</f>
        <v>1.5</v>
      </c>
      <c r="AL361" s="442">
        <f>IF($H361="已改造",VLOOKUP($A361+1000,改造信息!$A$2:$AQ$1002,COLUMN(AL360)-6,0),VLOOKUP($A361,未改造信息!$A$2:$AQ$1002,COLUMN(AL360)-6,0))</f>
        <v>0.5</v>
      </c>
      <c r="AM361" s="445" t="s">
        <v>92</v>
      </c>
      <c r="AN361" s="445" t="s">
        <v>92</v>
      </c>
      <c r="AO361" s="442">
        <f>IF($H361="已改造",VLOOKUP($A361+1000,改造信息!$A$2:$AQ$1002,COLUMN(AO360)-8,0),VLOOKUP($A361,未改造信息!$A$2:$AQ$1002,COLUMN(AO360)-8,0))</f>
        <v>10</v>
      </c>
      <c r="AP361" s="442">
        <f>IF($H361="已改造",VLOOKUP($A361+1000,改造信息!$A$2:$AQ$1002,COLUMN(AP360)-8,0),VLOOKUP($A361,未改造信息!$A$2:$AQ$1002,COLUMN(AP360)-8,0))</f>
        <v>16</v>
      </c>
      <c r="AQ361" s="442">
        <f>IF($H361="已改造",VLOOKUP($A361+1000,改造信息!$A$2:$AQ$1002,COLUMN(AQ360)-8,0),VLOOKUP($A361,未改造信息!$A$2:$AQ$1002,COLUMN(AQ360)-8,0))</f>
        <v>10</v>
      </c>
      <c r="AR361" s="442">
        <f>IF($H361="已改造",VLOOKUP($A361+1000,改造信息!$A$2:$AQ$1002,COLUMN(AR360)-8,0),VLOOKUP($A361,未改造信息!$A$2:$AQ$1002,COLUMN(AR360)-8,0))</f>
        <v>0</v>
      </c>
      <c r="AS361" s="442">
        <f>IF($H361="已改造",VLOOKUP($A361+1000,改造信息!$A$2:$AQ$1002,COLUMN(AS360)-8,0),VLOOKUP($A361,未改造信息!$A$2:$AQ$1002,COLUMN(AS360)-8,0))</f>
        <v>16</v>
      </c>
      <c r="AT361" s="442">
        <f>IF($H361="已改造",VLOOKUP($A361+1000,改造信息!$A$2:$AQ$1002,COLUMN(AT360)-8,0),VLOOKUP($A361,未改造信息!$A$2:$AQ$1002,COLUMN(AT360)-8,0))</f>
        <v>16</v>
      </c>
      <c r="AU361" s="442">
        <f>IF($H361="已改造",VLOOKUP($A361+1000,改造信息!$A$2:$AQ$1002,COLUMN(AU360)-8,0),VLOOKUP($A361,未改造信息!$A$2:$AQ$1002,COLUMN(AU360)-8,0))</f>
        <v>14</v>
      </c>
      <c r="AV361" s="442">
        <f>IF($H361="已改造",VLOOKUP($A361+1000,改造信息!$A$2:$AQ$1002,COLUMN(AV360)-8,0),VLOOKUP($A361,未改造信息!$A$2:$AQ$1002,COLUMN(AV360)-8,0))</f>
        <v>44</v>
      </c>
      <c r="AW361" s="445" t="s">
        <v>92</v>
      </c>
      <c r="AX361" s="445" t="s">
        <v>92</v>
      </c>
      <c r="AY361" s="442">
        <f>IF($H361="已改造",VLOOKUP($A361+1000,改造信息!$A$2:$AQ$1002,COLUMN(AY360)-10,0),VLOOKUP($A361,未改造信息!$A$2:$AQ$1002,COLUMN(AY360)-10,0))</f>
        <v>0</v>
      </c>
      <c r="AZ361" s="442">
        <f>IF($H361="已改造",VLOOKUP($A361+1000,改造信息!$A$2:$AQ$1002,COLUMN(AZ360)-10,0),VLOOKUP($A361,未改造信息!$A$2:$AQ$1002,COLUMN(AZ360)-10,0))</f>
        <v>0</v>
      </c>
      <c r="BA361" s="445" t="s">
        <v>92</v>
      </c>
      <c r="BB361" s="445" t="s">
        <v>92</v>
      </c>
      <c r="BC361" s="442" t="str">
        <f>IF($H361="尚未改造",VLOOKUP($A361,未改造信息!$A$2:$AQ$1002,COLUMN(BC360)-12,0),"0")</f>
        <v>0</v>
      </c>
      <c r="BD361" s="450">
        <f>VLOOKUP($A361,未改造信息!$A$2:$BA$1002,COLUMN(BD360)-12,0)</f>
        <v>0.0583333333333333</v>
      </c>
      <c r="BE361" s="442" t="s">
        <v>103</v>
      </c>
      <c r="BF361" s="445" t="s">
        <v>92</v>
      </c>
      <c r="BG361" s="445" t="s">
        <v>92</v>
      </c>
      <c r="BH361" s="442"/>
      <c r="BI361" s="450"/>
      <c r="BK361" s="442"/>
      <c r="BL361" s="450"/>
      <c r="BN361" s="442"/>
      <c r="BO361" s="450"/>
      <c r="BQ361" s="445" t="s">
        <v>92</v>
      </c>
      <c r="BR361" s="442"/>
      <c r="BS361" s="442"/>
      <c r="BT361" s="442"/>
      <c r="BU361" s="442"/>
      <c r="BV361" s="442"/>
    </row>
    <row r="362" spans="1:74">
      <c r="A362" s="442">
        <v>391</v>
      </c>
      <c r="B362" s="442" t="str">
        <f>IF($H362="已改造",VLOOKUP($A362+1000,改造信息!$A$2:$AQ$1002,COLUMN(B361),0),VLOOKUP($A362,未改造信息!$A$2:$AQ$1002,COLUMN(B361),0))</f>
        <v>U</v>
      </c>
      <c r="C362" s="442" t="str">
        <f>IF($H362="已改造",VLOOKUP($A362+1000,改造信息!$A$2:$AQ$1002,COLUMN(C361),0),VLOOKUP($A362,未改造信息!$A$2:$AQ$1002,COLUMN(C361),0))</f>
        <v>防空导弹驱逐舰</v>
      </c>
      <c r="D362" s="442">
        <f>IF($H362="已改造",VLOOKUP($A362+1000,改造信息!$A$2:$AQ$1002,COLUMN(D361),0),VLOOKUP($A362,未改造信息!$A$2:$AQ$1002,COLUMN(D361),0))</f>
        <v>5</v>
      </c>
      <c r="E362" s="442" t="str">
        <f>IF($H362="已改造",VLOOKUP($A362+1000,改造信息!$A$2:$AQ$1002,COLUMN(E361),0),VLOOKUP($A362,未改造信息!$A$2:$AQ$1002,COLUMN(E361),0))</f>
        <v>查尔斯·亚当斯</v>
      </c>
      <c r="F362" s="442" t="str">
        <f>VLOOKUP(A362,未改造信息!$A$2:$F$1000,COLUMN(F361),0)</f>
        <v>未拥有</v>
      </c>
      <c r="H362" s="442" t="str">
        <f>IF(COUNTIF(改造信息!$A$2:$A$196,A362+1000),IF(VLOOKUP(A362+1000,改造信息!$A$2:$F$502,6,0)="已拥有","已改造","尚未改造"),"未开放改造")</f>
        <v>未开放改造</v>
      </c>
      <c r="I362" s="442" t="str">
        <f t="shared" si="5"/>
        <v>E3~E4 可建造</v>
      </c>
      <c r="J362" s="445" t="s">
        <v>92</v>
      </c>
      <c r="K362" s="442" t="str">
        <f>IF($H362="已改造",VLOOKUP($A362+1000,改造信息!$A$2:$AQ$1002,COLUMN(K361)-4,0),VLOOKUP($A362,未改造信息!$A$2:$AQ$1002,COLUMN(K361)-4,0))</f>
        <v>护卫舰</v>
      </c>
      <c r="L362" s="442" t="str">
        <f>IF($H362="已改造",VLOOKUP($A362+1000,改造信息!$A$2:$AQ$1002,COLUMN(L361)-4,0),VLOOKUP($A362,未改造信息!$A$2:$AQ$1002,COLUMN(L361)-4,0))</f>
        <v>小型舰</v>
      </c>
      <c r="M362" s="442">
        <f>IF($H362="已改造",VLOOKUP($A362+1000,改造信息!$A$2:$AQ$1002,COLUMN(M361)-4,0),VLOOKUP($A362,未改造信息!$A$2:$AQ$1002,COLUMN(M361)-4,0))</f>
        <v>1</v>
      </c>
      <c r="N362" s="442">
        <f>IF($H362="已改造",VLOOKUP($A362+1000,改造信息!$A$2:$AQ$1002,COLUMN(N361)-4,0),VLOOKUP($A362,未改造信息!$A$2:$AQ$1002,COLUMN(N361)-4,0))</f>
        <v>2</v>
      </c>
      <c r="O362" s="442">
        <f>IF($H362="已改造",VLOOKUP($A362+1000,改造信息!$A$2:$AQ$1002,COLUMN(O361)-4,0),VLOOKUP($A362,未改造信息!$A$2:$AQ$1002,COLUMN(O361)-4,0))</f>
        <v>24</v>
      </c>
      <c r="P362" s="442">
        <f>IF($H362="已改造",VLOOKUP($A362+1000,改造信息!$A$2:$AQ$1002,COLUMN(P361)-4,0),VLOOKUP($A362,未改造信息!$A$2:$AQ$1002,COLUMN(P361)-4,0))</f>
        <v>0</v>
      </c>
      <c r="Q362" s="442">
        <f>IF($H362="已改造",VLOOKUP($A362+1000,改造信息!$A$2:$AQ$1002,COLUMN(Q361)-4,0),VLOOKUP($A362,未改造信息!$A$2:$AQ$1002,COLUMN(Q361)-4,0))</f>
        <v>35</v>
      </c>
      <c r="R362" s="442">
        <f>IF($H362="已改造",VLOOKUP($A362+1000,改造信息!$A$2:$AQ$1002,COLUMN(R361)-4,0),VLOOKUP($A362,未改造信息!$A$2:$AQ$1002,COLUMN(R361)-4,0))</f>
        <v>25</v>
      </c>
      <c r="S362" s="442">
        <f>IF($H362="已改造",VLOOKUP($A362+1000,改造信息!$A$2:$AQ$1002,COLUMN(S361)-4,0),VLOOKUP($A362,未改造信息!$A$2:$AQ$1002,COLUMN(S361)-4,0))</f>
        <v>1</v>
      </c>
      <c r="T362" s="442">
        <f>IF($H362="已改造",VLOOKUP($A362+1000,改造信息!$A$2:$AQ$1002,COLUMN(T361)-4,0),VLOOKUP($A362,未改造信息!$A$2:$AQ$1002,COLUMN(T361)-4,0))</f>
        <v>87</v>
      </c>
      <c r="U362" s="442">
        <f>IF($H362="已改造",VLOOKUP($A362+1000,改造信息!$A$2:$AQ$1002,COLUMN(U361)-4,0),VLOOKUP($A362,未改造信息!$A$2:$AQ$1002,COLUMN(U361)-4,0))</f>
        <v>0</v>
      </c>
      <c r="V362" s="442">
        <f>IF($H362="已改造",VLOOKUP($A362+1000,改造信息!$A$2:$AQ$1002,COLUMN(V361)-4,0),VLOOKUP($A362,未改造信息!$A$2:$AQ$1002,COLUMN(V361)-4,0))</f>
        <v>39</v>
      </c>
      <c r="W362" s="442">
        <f>IF($H362="已改造",VLOOKUP($A362+1000,改造信息!$A$2:$AQ$1002,COLUMN(W361)-4,0),VLOOKUP($A362,未改造信息!$A$2:$AQ$1002,COLUMN(W361)-4,0))</f>
        <v>71</v>
      </c>
      <c r="X362" s="442">
        <f>IF($H362="已改造",VLOOKUP($A362+1000,改造信息!$A$2:$AQ$1002,COLUMN(X361)-4,0),VLOOKUP($A362,未改造信息!$A$2:$AQ$1002,COLUMN(X361)-4,0))</f>
        <v>99</v>
      </c>
      <c r="Y362" s="442">
        <f>IF($H362="已改造",VLOOKUP($A362+1000,改造信息!$A$2:$AQ$1002,COLUMN(Y361)-4,0),VLOOKUP($A362,未改造信息!$A$2:$AQ$1002,COLUMN(Y361)-4,0))</f>
        <v>18</v>
      </c>
      <c r="Z362" s="442">
        <f>IF($H362="已改造",VLOOKUP($A362+1000,改造信息!$A$2:$AQ$1002,COLUMN(Z361)-4,0),VLOOKUP($A362,未改造信息!$A$2:$AQ$1002,COLUMN(Z361)-4,0))</f>
        <v>33</v>
      </c>
      <c r="AA362" s="442" t="str">
        <f>IF($H362="已改造",VLOOKUP($A362+1000,改造信息!$A$2:$AQ$1002,COLUMN(AA361)-4,0),VLOOKUP($A362,未改造信息!$A$2:$AQ$1002,COLUMN(AA361)-4,0))</f>
        <v>短</v>
      </c>
      <c r="AB362" s="442">
        <f>IF($H362="已改造",VLOOKUP($A362+1000,改造信息!$A$2:$AQ$1002,COLUMN(AB361)-4,0),VLOOKUP($A362,未改造信息!$A$2:$AQ$1002,COLUMN(AB361)-4,0))</f>
        <v>0</v>
      </c>
      <c r="AC362" s="442">
        <f>IF($H362="已改造",VLOOKUP($A362+1000,改造信息!$A$2:$AQ$1002,COLUMN(AC361)-4,0),VLOOKUP($A362,未改造信息!$A$2:$AQ$1002,COLUMN(AC361)-4,0))</f>
        <v>0</v>
      </c>
      <c r="AD362" s="442">
        <f>IF($H362="已改造",VLOOKUP($A362+1000,改造信息!$A$2:$AQ$1002,COLUMN(AD361)-4,0),VLOOKUP($A362,未改造信息!$A$2:$AQ$1002,COLUMN(AD361)-4,0))</f>
        <v>2</v>
      </c>
      <c r="AE362" s="446" t="str">
        <f>IF($H362="已改造",VLOOKUP($A362+1000,改造信息!$A$2:$AQ$1002,COLUMN(AE361)-4,0),VLOOKUP($A362,未改造信息!$A$2:$AQ$1002,COLUMN(AE361)-4,0))</f>
        <v>MK-10导弹发射器|鞑靼人防空导弹</v>
      </c>
      <c r="AF362" s="445" t="s">
        <v>92</v>
      </c>
      <c r="AG362" s="445" t="s">
        <v>92</v>
      </c>
      <c r="AH362" s="442">
        <f>IF($H362="已改造",VLOOKUP($A362+1000,改造信息!$A$2:$AQ$1002,COLUMN(AH361)-6,0),VLOOKUP($A362,未改造信息!$A$2:$AQ$1002,COLUMN(AH361)-6,0))</f>
        <v>15</v>
      </c>
      <c r="AI362" s="442">
        <f>IF($H362="已改造",VLOOKUP($A362+1000,改造信息!$A$2:$AQ$1002,COLUMN(AI361)-6,0),VLOOKUP($A362,未改造信息!$A$2:$AQ$1002,COLUMN(AI361)-6,0))</f>
        <v>35</v>
      </c>
      <c r="AJ362" s="442">
        <f>IF($H362="已改造",VLOOKUP($A362+1000,改造信息!$A$2:$AQ$1002,COLUMN(AJ361)-6,0),VLOOKUP($A362,未改造信息!$A$2:$AQ$1002,COLUMN(AJ361)-6,0))</f>
        <v>0.5</v>
      </c>
      <c r="AK362" s="442">
        <f>IF($H362="已改造",VLOOKUP($A362+1000,改造信息!$A$2:$AQ$1002,COLUMN(AK361)-6,0),VLOOKUP($A362,未改造信息!$A$2:$AQ$1002,COLUMN(AK361)-6,0))</f>
        <v>1</v>
      </c>
      <c r="AL362" s="442">
        <f>IF($H362="已改造",VLOOKUP($A362+1000,改造信息!$A$2:$AQ$1002,COLUMN(AL361)-6,0),VLOOKUP($A362,未改造信息!$A$2:$AQ$1002,COLUMN(AL361)-6,0))</f>
        <v>0.5</v>
      </c>
      <c r="AM362" s="445" t="s">
        <v>92</v>
      </c>
      <c r="AN362" s="445" t="s">
        <v>92</v>
      </c>
      <c r="AO362" s="442">
        <f>IF($H362="已改造",VLOOKUP($A362+1000,改造信息!$A$2:$AQ$1002,COLUMN(AO361)-8,0),VLOOKUP($A362,未改造信息!$A$2:$AQ$1002,COLUMN(AO361)-8,0))</f>
        <v>8</v>
      </c>
      <c r="AP362" s="442">
        <f>IF($H362="已改造",VLOOKUP($A362+1000,改造信息!$A$2:$AQ$1002,COLUMN(AP361)-8,0),VLOOKUP($A362,未改造信息!$A$2:$AQ$1002,COLUMN(AP361)-8,0))</f>
        <v>12</v>
      </c>
      <c r="AQ362" s="442">
        <f>IF($H362="已改造",VLOOKUP($A362+1000,改造信息!$A$2:$AQ$1002,COLUMN(AQ361)-8,0),VLOOKUP($A362,未改造信息!$A$2:$AQ$1002,COLUMN(AQ361)-8,0))</f>
        <v>10</v>
      </c>
      <c r="AR362" s="442">
        <f>IF($H362="已改造",VLOOKUP($A362+1000,改造信息!$A$2:$AQ$1002,COLUMN(AR361)-8,0),VLOOKUP($A362,未改造信息!$A$2:$AQ$1002,COLUMN(AR361)-8,0))</f>
        <v>16</v>
      </c>
      <c r="AS362" s="442">
        <f>IF($H362="已改造",VLOOKUP($A362+1000,改造信息!$A$2:$AQ$1002,COLUMN(AS361)-8,0),VLOOKUP($A362,未改造信息!$A$2:$AQ$1002,COLUMN(AS361)-8,0))</f>
        <v>15</v>
      </c>
      <c r="AT362" s="442">
        <f>IF($H362="已改造",VLOOKUP($A362+1000,改造信息!$A$2:$AQ$1002,COLUMN(AT361)-8,0),VLOOKUP($A362,未改造信息!$A$2:$AQ$1002,COLUMN(AT361)-8,0))</f>
        <v>1</v>
      </c>
      <c r="AU362" s="442">
        <f>IF($H362="已改造",VLOOKUP($A362+1000,改造信息!$A$2:$AQ$1002,COLUMN(AU361)-8,0),VLOOKUP($A362,未改造信息!$A$2:$AQ$1002,COLUMN(AU361)-8,0))</f>
        <v>10</v>
      </c>
      <c r="AV362" s="442">
        <f>IF($H362="已改造",VLOOKUP($A362+1000,改造信息!$A$2:$AQ$1002,COLUMN(AV361)-8,0),VLOOKUP($A362,未改造信息!$A$2:$AQ$1002,COLUMN(AV361)-8,0))</f>
        <v>84</v>
      </c>
      <c r="AW362" s="445" t="s">
        <v>92</v>
      </c>
      <c r="AX362" s="445" t="s">
        <v>92</v>
      </c>
      <c r="AY362" s="442">
        <f>IF($H362="已改造",VLOOKUP($A362+1000,改造信息!$A$2:$AQ$1002,COLUMN(AY361)-10,0),VLOOKUP($A362,未改造信息!$A$2:$AQ$1002,COLUMN(AY361)-10,0))</f>
        <v>0</v>
      </c>
      <c r="AZ362" s="442">
        <f>IF($H362="已改造",VLOOKUP($A362+1000,改造信息!$A$2:$AQ$1002,COLUMN(AZ361)-10,0),VLOOKUP($A362,未改造信息!$A$2:$AQ$1002,COLUMN(AZ361)-10,0))</f>
        <v>0</v>
      </c>
      <c r="BA362" s="445" t="s">
        <v>92</v>
      </c>
      <c r="BB362" s="445" t="s">
        <v>92</v>
      </c>
      <c r="BC362" s="442" t="str">
        <f>IF($H362="尚未改造",VLOOKUP($A362,未改造信息!$A$2:$AQ$1002,COLUMN(BC361)-12,0),"0")</f>
        <v>0</v>
      </c>
      <c r="BD362" s="450">
        <f>VLOOKUP($A362,未改造信息!$A$2:$BA$1002,COLUMN(BD361)-12,0)</f>
        <v>0.0354166666666667</v>
      </c>
      <c r="BE362" s="442" t="s">
        <v>107</v>
      </c>
      <c r="BF362" s="445" t="s">
        <v>92</v>
      </c>
      <c r="BG362" s="445" t="s">
        <v>92</v>
      </c>
      <c r="BH362" s="442"/>
      <c r="BI362" s="450"/>
      <c r="BK362" s="442"/>
      <c r="BL362" s="450"/>
      <c r="BN362" s="442"/>
      <c r="BO362" s="450"/>
      <c r="BQ362" s="445" t="s">
        <v>92</v>
      </c>
      <c r="BR362" s="442"/>
      <c r="BS362" s="442"/>
      <c r="BT362" s="442"/>
      <c r="BU362" s="442"/>
      <c r="BV362" s="442"/>
    </row>
    <row r="363" spans="1:74">
      <c r="A363" s="442">
        <v>392</v>
      </c>
      <c r="B363" s="442" t="str">
        <f>IF($H363="已改造",VLOOKUP($A363+1000,改造信息!$A$2:$AQ$1002,COLUMN(B362),0),VLOOKUP($A363,未改造信息!$A$2:$AQ$1002,COLUMN(B362),0))</f>
        <v>J</v>
      </c>
      <c r="C363" s="442" t="str">
        <f>IF($H363="已改造",VLOOKUP($A363+1000,改造信息!$A$2:$AQ$1002,COLUMN(C362),0),VLOOKUP($A363,未改造信息!$A$2:$AQ$1002,COLUMN(C362),0))</f>
        <v>驱逐舰</v>
      </c>
      <c r="D363" s="442">
        <f>IF($H363="已改造",VLOOKUP($A363+1000,改造信息!$A$2:$AQ$1002,COLUMN(D362),0),VLOOKUP($A363,未改造信息!$A$2:$AQ$1002,COLUMN(D362),0))</f>
        <v>3</v>
      </c>
      <c r="E363" s="442" t="str">
        <f>IF($H363="已改造",VLOOKUP($A363+1000,改造信息!$A$2:$AQ$1002,COLUMN(E362),0),VLOOKUP($A363,未改造信息!$A$2:$AQ$1002,COLUMN(E362),0))</f>
        <v>天雾</v>
      </c>
      <c r="F363" s="442" t="str">
        <f>VLOOKUP(A363,未改造信息!$A$2:$F$1000,COLUMN(F362),0)</f>
        <v>未拥有</v>
      </c>
      <c r="H363" s="442" t="str">
        <f>IF(COUNTIF(改造信息!$A$2:$A$196,A363+1000),IF(VLOOKUP(A363+1000,改造信息!$A$2:$F$502,6,0)="已拥有","已改造","尚未改造"),"未开放改造")</f>
        <v>未开放改造</v>
      </c>
      <c r="I363" s="442" t="str">
        <f t="shared" si="5"/>
        <v>可建造</v>
      </c>
      <c r="J363" s="445" t="s">
        <v>92</v>
      </c>
      <c r="K363" s="442" t="str">
        <f>IF($H363="已改造",VLOOKUP($A363+1000,改造信息!$A$2:$AQ$1002,COLUMN(K362)-4,0),VLOOKUP($A363,未改造信息!$A$2:$AQ$1002,COLUMN(K362)-4,0))</f>
        <v>护卫舰</v>
      </c>
      <c r="L363" s="442" t="str">
        <f>IF($H363="已改造",VLOOKUP($A363+1000,改造信息!$A$2:$AQ$1002,COLUMN(L362)-4,0),VLOOKUP($A363,未改造信息!$A$2:$AQ$1002,COLUMN(L362)-4,0))</f>
        <v>小型舰</v>
      </c>
      <c r="M363" s="442">
        <f>IF($H363="已改造",VLOOKUP($A363+1000,改造信息!$A$2:$AQ$1002,COLUMN(M362)-4,0),VLOOKUP($A363,未改造信息!$A$2:$AQ$1002,COLUMN(M362)-4,0))</f>
        <v>1</v>
      </c>
      <c r="N363" s="442">
        <f>IF($H363="已改造",VLOOKUP($A363+1000,改造信息!$A$2:$AQ$1002,COLUMN(N362)-4,0),VLOOKUP($A363,未改造信息!$A$2:$AQ$1002,COLUMN(N362)-4,0))</f>
        <v>2</v>
      </c>
      <c r="O363" s="442">
        <f>IF($H363="已改造",VLOOKUP($A363+1000,改造信息!$A$2:$AQ$1002,COLUMN(O362)-4,0),VLOOKUP($A363,未改造信息!$A$2:$AQ$1002,COLUMN(O362)-4,0))</f>
        <v>15</v>
      </c>
      <c r="P363" s="442">
        <f>IF($H363="已改造",VLOOKUP($A363+1000,改造信息!$A$2:$AQ$1002,COLUMN(P362)-4,0),VLOOKUP($A363,未改造信息!$A$2:$AQ$1002,COLUMN(P362)-4,0))</f>
        <v>1</v>
      </c>
      <c r="Q363" s="442">
        <f>IF($H363="已改造",VLOOKUP($A363+1000,改造信息!$A$2:$AQ$1002,COLUMN(Q362)-4,0),VLOOKUP($A363,未改造信息!$A$2:$AQ$1002,COLUMN(Q362)-4,0))</f>
        <v>31</v>
      </c>
      <c r="R363" s="442">
        <f>IF($H363="已改造",VLOOKUP($A363+1000,改造信息!$A$2:$AQ$1002,COLUMN(R362)-4,0),VLOOKUP($A363,未改造信息!$A$2:$AQ$1002,COLUMN(R362)-4,0))</f>
        <v>22</v>
      </c>
      <c r="S363" s="442">
        <f>IF($H363="已改造",VLOOKUP($A363+1000,改造信息!$A$2:$AQ$1002,COLUMN(S362)-4,0),VLOOKUP($A363,未改造信息!$A$2:$AQ$1002,COLUMN(S362)-4,0))</f>
        <v>75</v>
      </c>
      <c r="T363" s="442">
        <f>IF($H363="已改造",VLOOKUP($A363+1000,改造信息!$A$2:$AQ$1002,COLUMN(T362)-4,0),VLOOKUP($A363,未改造信息!$A$2:$AQ$1002,COLUMN(T362)-4,0))</f>
        <v>40</v>
      </c>
      <c r="U363" s="442">
        <f>IF($H363="已改造",VLOOKUP($A363+1000,改造信息!$A$2:$AQ$1002,COLUMN(U362)-4,0),VLOOKUP($A363,未改造信息!$A$2:$AQ$1002,COLUMN(U362)-4,0))</f>
        <v>49</v>
      </c>
      <c r="V363" s="442">
        <f>IF($H363="已改造",VLOOKUP($A363+1000,改造信息!$A$2:$AQ$1002,COLUMN(V362)-4,0),VLOOKUP($A363,未改造信息!$A$2:$AQ$1002,COLUMN(V362)-4,0))</f>
        <v>17</v>
      </c>
      <c r="W363" s="442">
        <f>IF($H363="已改造",VLOOKUP($A363+1000,改造信息!$A$2:$AQ$1002,COLUMN(W362)-4,0),VLOOKUP($A363,未改造信息!$A$2:$AQ$1002,COLUMN(W362)-4,0))</f>
        <v>87</v>
      </c>
      <c r="X363" s="442">
        <f>IF($H363="已改造",VLOOKUP($A363+1000,改造信息!$A$2:$AQ$1002,COLUMN(X362)-4,0),VLOOKUP($A363,未改造信息!$A$2:$AQ$1002,COLUMN(X362)-4,0))</f>
        <v>87</v>
      </c>
      <c r="Y363" s="442">
        <f>IF($H363="已改造",VLOOKUP($A363+1000,改造信息!$A$2:$AQ$1002,COLUMN(Y362)-4,0),VLOOKUP($A363,未改造信息!$A$2:$AQ$1002,COLUMN(Y362)-4,0))</f>
        <v>13</v>
      </c>
      <c r="Z363" s="442">
        <f>IF($H363="已改造",VLOOKUP($A363+1000,改造信息!$A$2:$AQ$1002,COLUMN(Z362)-4,0),VLOOKUP($A363,未改造信息!$A$2:$AQ$1002,COLUMN(Z362)-4,0))</f>
        <v>38</v>
      </c>
      <c r="AA363" s="442" t="str">
        <f>IF($H363="已改造",VLOOKUP($A363+1000,改造信息!$A$2:$AQ$1002,COLUMN(AA362)-4,0),VLOOKUP($A363,未改造信息!$A$2:$AQ$1002,COLUMN(AA362)-4,0))</f>
        <v>短</v>
      </c>
      <c r="AB363" s="442">
        <f>IF($H363="已改造",VLOOKUP($A363+1000,改造信息!$A$2:$AQ$1002,COLUMN(AB362)-4,0),VLOOKUP($A363,未改造信息!$A$2:$AQ$1002,COLUMN(AB362)-4,0))</f>
        <v>0</v>
      </c>
      <c r="AC363" s="442">
        <f>IF($H363="已改造",VLOOKUP($A363+1000,改造信息!$A$2:$AQ$1002,COLUMN(AC362)-4,0),VLOOKUP($A363,未改造信息!$A$2:$AQ$1002,COLUMN(AC362)-4,0))</f>
        <v>0</v>
      </c>
      <c r="AD363" s="442">
        <f>IF($H363="已改造",VLOOKUP($A363+1000,改造信息!$A$2:$AQ$1002,COLUMN(AD362)-4,0),VLOOKUP($A363,未改造信息!$A$2:$AQ$1002,COLUMN(AD362)-4,0))</f>
        <v>2</v>
      </c>
      <c r="AE363" s="446" t="str">
        <f>IF($H363="已改造",VLOOKUP($A363+1000,改造信息!$A$2:$AQ$1002,COLUMN(AE362)-4,0),VLOOKUP($A363,未改造信息!$A$2:$AQ$1002,COLUMN(AE362)-4,0))</f>
        <v>J国12.7厘米连装炮|61厘米三连装鱼雷</v>
      </c>
      <c r="AF363" s="445" t="s">
        <v>92</v>
      </c>
      <c r="AG363" s="445" t="s">
        <v>92</v>
      </c>
      <c r="AH363" s="442">
        <f>IF($H363="已改造",VLOOKUP($A363+1000,改造信息!$A$2:$AQ$1002,COLUMN(AH362)-6,0),VLOOKUP($A363,未改造信息!$A$2:$AQ$1002,COLUMN(AH362)-6,0))</f>
        <v>15</v>
      </c>
      <c r="AI363" s="442">
        <f>IF($H363="已改造",VLOOKUP($A363+1000,改造信息!$A$2:$AQ$1002,COLUMN(AI362)-6,0),VLOOKUP($A363,未改造信息!$A$2:$AQ$1002,COLUMN(AI362)-6,0))</f>
        <v>20</v>
      </c>
      <c r="AJ363" s="442">
        <f>IF($H363="已改造",VLOOKUP($A363+1000,改造信息!$A$2:$AQ$1002,COLUMN(AJ362)-6,0),VLOOKUP($A363,未改造信息!$A$2:$AQ$1002,COLUMN(AJ362)-6,0))</f>
        <v>0.48</v>
      </c>
      <c r="AK363" s="442">
        <f>IF($H363="已改造",VLOOKUP($A363+1000,改造信息!$A$2:$AQ$1002,COLUMN(AK362)-6,0),VLOOKUP($A363,未改造信息!$A$2:$AQ$1002,COLUMN(AK362)-6,0))</f>
        <v>0.9</v>
      </c>
      <c r="AL363" s="442">
        <f>IF($H363="已改造",VLOOKUP($A363+1000,改造信息!$A$2:$AQ$1002,COLUMN(AL362)-6,0),VLOOKUP($A363,未改造信息!$A$2:$AQ$1002,COLUMN(AL362)-6,0))</f>
        <v>0.5</v>
      </c>
      <c r="AM363" s="445" t="s">
        <v>92</v>
      </c>
      <c r="AN363" s="445" t="s">
        <v>92</v>
      </c>
      <c r="AO363" s="442">
        <f>IF($H363="已改造",VLOOKUP($A363+1000,改造信息!$A$2:$AQ$1002,COLUMN(AO362)-8,0),VLOOKUP($A363,未改造信息!$A$2:$AQ$1002,COLUMN(AO362)-8,0))</f>
        <v>4</v>
      </c>
      <c r="AP363" s="442">
        <f>IF($H363="已改造",VLOOKUP($A363+1000,改造信息!$A$2:$AQ$1002,COLUMN(AP362)-8,0),VLOOKUP($A363,未改造信息!$A$2:$AQ$1002,COLUMN(AP362)-8,0))</f>
        <v>8</v>
      </c>
      <c r="AQ363" s="442">
        <f>IF($H363="已改造",VLOOKUP($A363+1000,改造信息!$A$2:$AQ$1002,COLUMN(AQ362)-8,0),VLOOKUP($A363,未改造信息!$A$2:$AQ$1002,COLUMN(AQ362)-8,0))</f>
        <v>6</v>
      </c>
      <c r="AR363" s="442">
        <f>IF($H363="已改造",VLOOKUP($A363+1000,改造信息!$A$2:$AQ$1002,COLUMN(AR362)-8,0),VLOOKUP($A363,未改造信息!$A$2:$AQ$1002,COLUMN(AR362)-8,0))</f>
        <v>0</v>
      </c>
      <c r="AS363" s="442">
        <f>IF($H363="已改造",VLOOKUP($A363+1000,改造信息!$A$2:$AQ$1002,COLUMN(AS362)-8,0),VLOOKUP($A363,未改造信息!$A$2:$AQ$1002,COLUMN(AS362)-8,0))</f>
        <v>0</v>
      </c>
      <c r="AT363" s="442">
        <f>IF($H363="已改造",VLOOKUP($A363+1000,改造信息!$A$2:$AQ$1002,COLUMN(AT362)-8,0),VLOOKUP($A363,未改造信息!$A$2:$AQ$1002,COLUMN(AT362)-8,0))</f>
        <v>28</v>
      </c>
      <c r="AU363" s="442">
        <f>IF($H363="已改造",VLOOKUP($A363+1000,改造信息!$A$2:$AQ$1002,COLUMN(AU362)-8,0),VLOOKUP($A363,未改造信息!$A$2:$AQ$1002,COLUMN(AU362)-8,0))</f>
        <v>7</v>
      </c>
      <c r="AV363" s="442">
        <f>IF($H363="已改造",VLOOKUP($A363+1000,改造信息!$A$2:$AQ$1002,COLUMN(AV362)-8,0),VLOOKUP($A363,未改造信息!$A$2:$AQ$1002,COLUMN(AV362)-8,0))</f>
        <v>0</v>
      </c>
      <c r="AW363" s="445" t="s">
        <v>92</v>
      </c>
      <c r="AX363" s="445" t="s">
        <v>92</v>
      </c>
      <c r="AY363" s="442">
        <f>IF($H363="已改造",VLOOKUP($A363+1000,改造信息!$A$2:$AQ$1002,COLUMN(AY362)-10,0),VLOOKUP($A363,未改造信息!$A$2:$AQ$1002,COLUMN(AY362)-10,0))</f>
        <v>0</v>
      </c>
      <c r="AZ363" s="442">
        <f>IF($H363="已改造",VLOOKUP($A363+1000,改造信息!$A$2:$AQ$1002,COLUMN(AZ362)-10,0),VLOOKUP($A363,未改造信息!$A$2:$AQ$1002,COLUMN(AZ362)-10,0))</f>
        <v>0</v>
      </c>
      <c r="BA363" s="445" t="s">
        <v>92</v>
      </c>
      <c r="BB363" s="445" t="s">
        <v>92</v>
      </c>
      <c r="BC363" s="442" t="str">
        <f>IF($H363="尚未改造",VLOOKUP($A363,未改造信息!$A$2:$AQ$1002,COLUMN(BC362)-12,0),"0")</f>
        <v>0</v>
      </c>
      <c r="BD363" s="450">
        <f>VLOOKUP($A363,未改造信息!$A$2:$BA$1002,COLUMN(BD362)-12,0)</f>
        <v>0.0208333333333333</v>
      </c>
      <c r="BE363" s="442" t="s">
        <v>103</v>
      </c>
      <c r="BF363" s="445" t="s">
        <v>92</v>
      </c>
      <c r="BG363" s="445" t="s">
        <v>92</v>
      </c>
      <c r="BH363" s="442"/>
      <c r="BI363" s="450"/>
      <c r="BK363" s="442"/>
      <c r="BL363" s="450"/>
      <c r="BN363" s="442"/>
      <c r="BO363" s="450"/>
      <c r="BQ363" s="445" t="s">
        <v>92</v>
      </c>
      <c r="BR363" s="442"/>
      <c r="BS363" s="442"/>
      <c r="BT363" s="442"/>
      <c r="BU363" s="442"/>
      <c r="BV363" s="442"/>
    </row>
    <row r="364" spans="1:74">
      <c r="A364" s="442">
        <v>393</v>
      </c>
      <c r="B364" s="442" t="str">
        <f>IF($H364="已改造",VLOOKUP($A364+1000,改造信息!$A$2:$AQ$1002,COLUMN(B363),0),VLOOKUP($A364,未改造信息!$A$2:$AQ$1002,COLUMN(B363),0))</f>
        <v>U</v>
      </c>
      <c r="C364" s="442" t="str">
        <f>IF($H364="已改造",VLOOKUP($A364+1000,改造信息!$A$2:$AQ$1002,COLUMN(C363),0),VLOOKUP($A364,未改造信息!$A$2:$AQ$1002,COLUMN(C363),0))</f>
        <v>驱逐舰</v>
      </c>
      <c r="D364" s="442">
        <f>IF($H364="已改造",VLOOKUP($A364+1000,改造信息!$A$2:$AQ$1002,COLUMN(D363),0),VLOOKUP($A364,未改造信息!$A$2:$AQ$1002,COLUMN(D363),0))</f>
        <v>5</v>
      </c>
      <c r="E364" s="442" t="str">
        <f>IF($H364="已改造",VLOOKUP($A364+1000,改造信息!$A$2:$AQ$1002,COLUMN(E363),0),VLOOKUP($A364,未改造信息!$A$2:$AQ$1002,COLUMN(E363),0))</f>
        <v>查尔斯·奥斯本</v>
      </c>
      <c r="F364" s="442" t="str">
        <f>VLOOKUP(A364,未改造信息!$A$2:$F$1000,COLUMN(F363),0)</f>
        <v>未拥有</v>
      </c>
      <c r="H364" s="442" t="str">
        <f>IF(COUNTIF(改造信息!$A$2:$A$196,A364+1000),IF(VLOOKUP(A364+1000,改造信息!$A$2:$F$502,6,0)="已拥有","已改造","尚未改造"),"未开放改造")</f>
        <v>未开放改造</v>
      </c>
      <c r="I364" s="442" t="str">
        <f t="shared" si="5"/>
        <v>E5 可建造</v>
      </c>
      <c r="J364" s="445" t="s">
        <v>92</v>
      </c>
      <c r="K364" s="442" t="str">
        <f>IF($H364="已改造",VLOOKUP($A364+1000,改造信息!$A$2:$AQ$1002,COLUMN(K363)-4,0),VLOOKUP($A364,未改造信息!$A$2:$AQ$1002,COLUMN(K363)-4,0))</f>
        <v>护卫舰</v>
      </c>
      <c r="L364" s="442" t="str">
        <f>IF($H364="已改造",VLOOKUP($A364+1000,改造信息!$A$2:$AQ$1002,COLUMN(L363)-4,0),VLOOKUP($A364,未改造信息!$A$2:$AQ$1002,COLUMN(L363)-4,0))</f>
        <v>小型舰</v>
      </c>
      <c r="M364" s="442">
        <f>IF($H364="已改造",VLOOKUP($A364+1000,改造信息!$A$2:$AQ$1002,COLUMN(M363)-4,0),VLOOKUP($A364,未改造信息!$A$2:$AQ$1002,COLUMN(M363)-4,0))</f>
        <v>1</v>
      </c>
      <c r="N364" s="442">
        <f>IF($H364="已改造",VLOOKUP($A364+1000,改造信息!$A$2:$AQ$1002,COLUMN(N363)-4,0),VLOOKUP($A364,未改造信息!$A$2:$AQ$1002,COLUMN(N363)-4,0))</f>
        <v>2</v>
      </c>
      <c r="O364" s="442">
        <f>IF($H364="已改造",VLOOKUP($A364+1000,改造信息!$A$2:$AQ$1002,COLUMN(O363)-4,0),VLOOKUP($A364,未改造信息!$A$2:$AQ$1002,COLUMN(O363)-4,0))</f>
        <v>17</v>
      </c>
      <c r="P364" s="442">
        <f>IF($H364="已改造",VLOOKUP($A364+1000,改造信息!$A$2:$AQ$1002,COLUMN(P363)-4,0),VLOOKUP($A364,未改造信息!$A$2:$AQ$1002,COLUMN(P363)-4,0))</f>
        <v>-1</v>
      </c>
      <c r="Q364" s="442">
        <f>IF($H364="已改造",VLOOKUP($A364+1000,改造信息!$A$2:$AQ$1002,COLUMN(Q363)-4,0),VLOOKUP($A364,未改造信息!$A$2:$AQ$1002,COLUMN(Q363)-4,0))</f>
        <v>28</v>
      </c>
      <c r="R364" s="442">
        <f>IF($H364="已改造",VLOOKUP($A364+1000,改造信息!$A$2:$AQ$1002,COLUMN(R363)-4,0),VLOOKUP($A364,未改造信息!$A$2:$AQ$1002,COLUMN(R363)-4,0))</f>
        <v>22</v>
      </c>
      <c r="S364" s="442">
        <f>IF($H364="已改造",VLOOKUP($A364+1000,改造信息!$A$2:$AQ$1002,COLUMN(S363)-4,0),VLOOKUP($A364,未改造信息!$A$2:$AQ$1002,COLUMN(S363)-4,0))</f>
        <v>74</v>
      </c>
      <c r="T364" s="442">
        <f>IF($H364="已改造",VLOOKUP($A364+1000,改造信息!$A$2:$AQ$1002,COLUMN(T363)-4,0),VLOOKUP($A364,未改造信息!$A$2:$AQ$1002,COLUMN(T363)-4,0))</f>
        <v>54</v>
      </c>
      <c r="U364" s="442">
        <f>IF($H364="已改造",VLOOKUP($A364+1000,改造信息!$A$2:$AQ$1002,COLUMN(U363)-4,0),VLOOKUP($A364,未改造信息!$A$2:$AQ$1002,COLUMN(U363)-4,0))</f>
        <v>68</v>
      </c>
      <c r="V364" s="442">
        <f>IF($H364="已改造",VLOOKUP($A364+1000,改造信息!$A$2:$AQ$1002,COLUMN(V363)-4,0),VLOOKUP($A364,未改造信息!$A$2:$AQ$1002,COLUMN(V363)-4,0))</f>
        <v>17</v>
      </c>
      <c r="W364" s="442">
        <f>IF($H364="已改造",VLOOKUP($A364+1000,改造信息!$A$2:$AQ$1002,COLUMN(W363)-4,0),VLOOKUP($A364,未改造信息!$A$2:$AQ$1002,COLUMN(W363)-4,0))</f>
        <v>84</v>
      </c>
      <c r="X364" s="442">
        <f>IF($H364="已改造",VLOOKUP($A364+1000,改造信息!$A$2:$AQ$1002,COLUMN(X363)-4,0),VLOOKUP($A364,未改造信息!$A$2:$AQ$1002,COLUMN(X363)-4,0))</f>
        <v>87</v>
      </c>
      <c r="Y364" s="442">
        <f>IF($H364="已改造",VLOOKUP($A364+1000,改造信息!$A$2:$AQ$1002,COLUMN(Y363)-4,0),VLOOKUP($A364,未改造信息!$A$2:$AQ$1002,COLUMN(Y363)-4,0))</f>
        <v>20</v>
      </c>
      <c r="Z364" s="442">
        <f>IF($H364="已改造",VLOOKUP($A364+1000,改造信息!$A$2:$AQ$1002,COLUMN(Z363)-4,0),VLOOKUP($A364,未改造信息!$A$2:$AQ$1002,COLUMN(Z363)-4,0))</f>
        <v>37</v>
      </c>
      <c r="AA364" s="442" t="str">
        <f>IF($H364="已改造",VLOOKUP($A364+1000,改造信息!$A$2:$AQ$1002,COLUMN(AA363)-4,0),VLOOKUP($A364,未改造信息!$A$2:$AQ$1002,COLUMN(AA363)-4,0))</f>
        <v>短</v>
      </c>
      <c r="AB364" s="442">
        <f>IF($H364="已改造",VLOOKUP($A364+1000,改造信息!$A$2:$AQ$1002,COLUMN(AB363)-4,0),VLOOKUP($A364,未改造信息!$A$2:$AQ$1002,COLUMN(AB363)-4,0))</f>
        <v>0</v>
      </c>
      <c r="AC364" s="442">
        <f>IF($H364="已改造",VLOOKUP($A364+1000,改造信息!$A$2:$AQ$1002,COLUMN(AC363)-4,0),VLOOKUP($A364,未改造信息!$A$2:$AQ$1002,COLUMN(AC363)-4,0))</f>
        <v>0</v>
      </c>
      <c r="AD364" s="442">
        <f>IF($H364="已改造",VLOOKUP($A364+1000,改造信息!$A$2:$AQ$1002,COLUMN(AD363)-4,0),VLOOKUP($A364,未改造信息!$A$2:$AQ$1002,COLUMN(AD363)-4,0))</f>
        <v>2</v>
      </c>
      <c r="AE364" s="446" t="str">
        <f>IF($H364="已改造",VLOOKUP($A364+1000,改造信息!$A$2:$AQ$1002,COLUMN(AE363)-4,0),VLOOKUP($A364,未改造信息!$A$2:$AQ$1002,COLUMN(AE363)-4,0))</f>
        <v>U国单装5英寸炮</v>
      </c>
      <c r="AF364" s="445" t="s">
        <v>92</v>
      </c>
      <c r="AG364" s="445" t="s">
        <v>92</v>
      </c>
      <c r="AH364" s="442">
        <f>IF($H364="已改造",VLOOKUP($A364+1000,改造信息!$A$2:$AQ$1002,COLUMN(AH363)-6,0),VLOOKUP($A364,未改造信息!$A$2:$AQ$1002,COLUMN(AH363)-6,0))</f>
        <v>15</v>
      </c>
      <c r="AI364" s="442">
        <f>IF($H364="已改造",VLOOKUP($A364+1000,改造信息!$A$2:$AQ$1002,COLUMN(AI363)-6,0),VLOOKUP($A364,未改造信息!$A$2:$AQ$1002,COLUMN(AI363)-6,0))</f>
        <v>25</v>
      </c>
      <c r="AJ364" s="442">
        <f>IF($H364="已改造",VLOOKUP($A364+1000,改造信息!$A$2:$AQ$1002,COLUMN(AJ363)-6,0),VLOOKUP($A364,未改造信息!$A$2:$AQ$1002,COLUMN(AJ363)-6,0))</f>
        <v>0.48</v>
      </c>
      <c r="AK364" s="442">
        <f>IF($H364="已改造",VLOOKUP($A364+1000,改造信息!$A$2:$AQ$1002,COLUMN(AK363)-6,0),VLOOKUP($A364,未改造信息!$A$2:$AQ$1002,COLUMN(AK363)-6,0))</f>
        <v>0.9</v>
      </c>
      <c r="AL364" s="442">
        <f>IF($H364="已改造",VLOOKUP($A364+1000,改造信息!$A$2:$AQ$1002,COLUMN(AL363)-6,0),VLOOKUP($A364,未改造信息!$A$2:$AQ$1002,COLUMN(AL363)-6,0))</f>
        <v>0.4</v>
      </c>
      <c r="AM364" s="445" t="s">
        <v>92</v>
      </c>
      <c r="AN364" s="445" t="s">
        <v>92</v>
      </c>
      <c r="AO364" s="442">
        <f>IF($H364="已改造",VLOOKUP($A364+1000,改造信息!$A$2:$AQ$1002,COLUMN(AO363)-8,0),VLOOKUP($A364,未改造信息!$A$2:$AQ$1002,COLUMN(AO363)-8,0))</f>
        <v>4</v>
      </c>
      <c r="AP364" s="442">
        <f>IF($H364="已改造",VLOOKUP($A364+1000,改造信息!$A$2:$AQ$1002,COLUMN(AP363)-8,0),VLOOKUP($A364,未改造信息!$A$2:$AQ$1002,COLUMN(AP363)-8,0))</f>
        <v>8</v>
      </c>
      <c r="AQ364" s="442">
        <f>IF($H364="已改造",VLOOKUP($A364+1000,改造信息!$A$2:$AQ$1002,COLUMN(AQ363)-8,0),VLOOKUP($A364,未改造信息!$A$2:$AQ$1002,COLUMN(AQ363)-8,0))</f>
        <v>6</v>
      </c>
      <c r="AR364" s="442">
        <f>IF($H364="已改造",VLOOKUP($A364+1000,改造信息!$A$2:$AQ$1002,COLUMN(AR363)-8,0),VLOOKUP($A364,未改造信息!$A$2:$AQ$1002,COLUMN(AR363)-8,0))</f>
        <v>0</v>
      </c>
      <c r="AS364" s="442">
        <f>IF($H364="已改造",VLOOKUP($A364+1000,改造信息!$A$2:$AQ$1002,COLUMN(AS363)-8,0),VLOOKUP($A364,未改造信息!$A$2:$AQ$1002,COLUMN(AS363)-8,0))</f>
        <v>0</v>
      </c>
      <c r="AT364" s="442">
        <f>IF($H364="已改造",VLOOKUP($A364+1000,改造信息!$A$2:$AQ$1002,COLUMN(AT363)-8,0),VLOOKUP($A364,未改造信息!$A$2:$AQ$1002,COLUMN(AT363)-8,0))</f>
        <v>24</v>
      </c>
      <c r="AU364" s="442">
        <f>IF($H364="已改造",VLOOKUP($A364+1000,改造信息!$A$2:$AQ$1002,COLUMN(AU363)-8,0),VLOOKUP($A364,未改造信息!$A$2:$AQ$1002,COLUMN(AU363)-8,0))</f>
        <v>7</v>
      </c>
      <c r="AV364" s="442">
        <f>IF($H364="已改造",VLOOKUP($A364+1000,改造信息!$A$2:$AQ$1002,COLUMN(AV363)-8,0),VLOOKUP($A364,未改造信息!$A$2:$AQ$1002,COLUMN(AV363)-8,0))</f>
        <v>5</v>
      </c>
      <c r="AW364" s="445" t="s">
        <v>92</v>
      </c>
      <c r="AX364" s="445" t="s">
        <v>92</v>
      </c>
      <c r="AY364" s="442">
        <f>IF($H364="已改造",VLOOKUP($A364+1000,改造信息!$A$2:$AQ$1002,COLUMN(AY363)-10,0),VLOOKUP($A364,未改造信息!$A$2:$AQ$1002,COLUMN(AY363)-10,0))</f>
        <v>0</v>
      </c>
      <c r="AZ364" s="442">
        <f>IF($H364="已改造",VLOOKUP($A364+1000,改造信息!$A$2:$AQ$1002,COLUMN(AZ363)-10,0),VLOOKUP($A364,未改造信息!$A$2:$AQ$1002,COLUMN(AZ363)-10,0))</f>
        <v>0</v>
      </c>
      <c r="BA364" s="445" t="s">
        <v>92</v>
      </c>
      <c r="BB364" s="445" t="s">
        <v>92</v>
      </c>
      <c r="BC364" s="442" t="str">
        <f>IF($H364="尚未改造",VLOOKUP($A364,未改造信息!$A$2:$AQ$1002,COLUMN(BC363)-12,0),"0")</f>
        <v>0</v>
      </c>
      <c r="BD364" s="450">
        <f>VLOOKUP($A364,未改造信息!$A$2:$BA$1002,COLUMN(BD363)-12,0)</f>
        <v>0.0208333333333333</v>
      </c>
      <c r="BE364" s="442" t="s">
        <v>96</v>
      </c>
      <c r="BF364" s="445" t="s">
        <v>92</v>
      </c>
      <c r="BG364" s="445" t="s">
        <v>92</v>
      </c>
      <c r="BH364" s="442"/>
      <c r="BI364" s="450"/>
      <c r="BK364" s="442"/>
      <c r="BL364" s="450"/>
      <c r="BN364" s="442"/>
      <c r="BO364" s="450"/>
      <c r="BQ364" s="445" t="s">
        <v>92</v>
      </c>
      <c r="BR364" s="442"/>
      <c r="BS364" s="442"/>
      <c r="BT364" s="442"/>
      <c r="BU364" s="442"/>
      <c r="BV364" s="442"/>
    </row>
    <row r="365" spans="1:74">
      <c r="A365" s="442">
        <v>394</v>
      </c>
      <c r="B365" s="442" t="str">
        <f>IF($H365="已改造",VLOOKUP($A365+1000,改造信息!$A$2:$AQ$1002,COLUMN(B364),0),VLOOKUP($A365,未改造信息!$A$2:$AQ$1002,COLUMN(B364),0))</f>
        <v>U</v>
      </c>
      <c r="C365" s="442" t="str">
        <f>IF($H365="已改造",VLOOKUP($A365+1000,改造信息!$A$2:$AQ$1002,COLUMN(C364),0),VLOOKUP($A365,未改造信息!$A$2:$AQ$1002,COLUMN(C364),0))</f>
        <v>驱逐舰</v>
      </c>
      <c r="D365" s="442">
        <f>IF($H365="已改造",VLOOKUP($A365+1000,改造信息!$A$2:$AQ$1002,COLUMN(D364),0),VLOOKUP($A365,未改造信息!$A$2:$AQ$1002,COLUMN(D364),0))</f>
        <v>5</v>
      </c>
      <c r="E365" s="442" t="str">
        <f>IF($H365="已改造",VLOOKUP($A365+1000,改造信息!$A$2:$AQ$1002,COLUMN(E364),0),VLOOKUP($A365,未改造信息!$A$2:$AQ$1002,COLUMN(E364),0))</f>
        <v>泰勒</v>
      </c>
      <c r="F365" s="442" t="str">
        <f>VLOOKUP(A365,未改造信息!$A$2:$F$1000,COLUMN(F364),0)</f>
        <v>未拥有</v>
      </c>
      <c r="H365" s="442" t="str">
        <f>IF(COUNTIF(改造信息!$A$2:$A$196,A365+1000),IF(VLOOKUP(A365+1000,改造信息!$A$2:$F$502,6,0)="已拥有","已改造","尚未改造"),"未开放改造")</f>
        <v>未开放改造</v>
      </c>
      <c r="I365" s="442" t="str">
        <f t="shared" si="5"/>
        <v>E5 可建造</v>
      </c>
      <c r="J365" s="445" t="s">
        <v>92</v>
      </c>
      <c r="K365" s="442" t="str">
        <f>IF($H365="已改造",VLOOKUP($A365+1000,改造信息!$A$2:$AQ$1002,COLUMN(K364)-4,0),VLOOKUP($A365,未改造信息!$A$2:$AQ$1002,COLUMN(K364)-4,0))</f>
        <v>护卫舰</v>
      </c>
      <c r="L365" s="442" t="str">
        <f>IF($H365="已改造",VLOOKUP($A365+1000,改造信息!$A$2:$AQ$1002,COLUMN(L364)-4,0),VLOOKUP($A365,未改造信息!$A$2:$AQ$1002,COLUMN(L364)-4,0))</f>
        <v>小型舰</v>
      </c>
      <c r="M365" s="442">
        <f>IF($H365="已改造",VLOOKUP($A365+1000,改造信息!$A$2:$AQ$1002,COLUMN(M364)-4,0),VLOOKUP($A365,未改造信息!$A$2:$AQ$1002,COLUMN(M364)-4,0))</f>
        <v>1</v>
      </c>
      <c r="N365" s="442">
        <f>IF($H365="已改造",VLOOKUP($A365+1000,改造信息!$A$2:$AQ$1002,COLUMN(N364)-4,0),VLOOKUP($A365,未改造信息!$A$2:$AQ$1002,COLUMN(N364)-4,0))</f>
        <v>2</v>
      </c>
      <c r="O365" s="442">
        <f>IF($H365="已改造",VLOOKUP($A365+1000,改造信息!$A$2:$AQ$1002,COLUMN(O364)-4,0),VLOOKUP($A365,未改造信息!$A$2:$AQ$1002,COLUMN(O364)-4,0))</f>
        <v>17</v>
      </c>
      <c r="P365" s="442">
        <f>IF($H365="已改造",VLOOKUP($A365+1000,改造信息!$A$2:$AQ$1002,COLUMN(P364)-4,0),VLOOKUP($A365,未改造信息!$A$2:$AQ$1002,COLUMN(P364)-4,0))</f>
        <v>-1</v>
      </c>
      <c r="Q365" s="442">
        <f>IF($H365="已改造",VLOOKUP($A365+1000,改造信息!$A$2:$AQ$1002,COLUMN(Q364)-4,0),VLOOKUP($A365,未改造信息!$A$2:$AQ$1002,COLUMN(Q364)-4,0))</f>
        <v>28</v>
      </c>
      <c r="R365" s="442">
        <f>IF($H365="已改造",VLOOKUP($A365+1000,改造信息!$A$2:$AQ$1002,COLUMN(R364)-4,0),VLOOKUP($A365,未改造信息!$A$2:$AQ$1002,COLUMN(R364)-4,0))</f>
        <v>22</v>
      </c>
      <c r="S365" s="442">
        <f>IF($H365="已改造",VLOOKUP($A365+1000,改造信息!$A$2:$AQ$1002,COLUMN(S364)-4,0),VLOOKUP($A365,未改造信息!$A$2:$AQ$1002,COLUMN(S364)-4,0))</f>
        <v>74</v>
      </c>
      <c r="T365" s="442">
        <f>IF($H365="已改造",VLOOKUP($A365+1000,改造信息!$A$2:$AQ$1002,COLUMN(T364)-4,0),VLOOKUP($A365,未改造信息!$A$2:$AQ$1002,COLUMN(T364)-4,0))</f>
        <v>54</v>
      </c>
      <c r="U365" s="442">
        <f>IF($H365="已改造",VLOOKUP($A365+1000,改造信息!$A$2:$AQ$1002,COLUMN(U364)-4,0),VLOOKUP($A365,未改造信息!$A$2:$AQ$1002,COLUMN(U364)-4,0))</f>
        <v>68</v>
      </c>
      <c r="V365" s="442">
        <f>IF($H365="已改造",VLOOKUP($A365+1000,改造信息!$A$2:$AQ$1002,COLUMN(V364)-4,0),VLOOKUP($A365,未改造信息!$A$2:$AQ$1002,COLUMN(V364)-4,0))</f>
        <v>17</v>
      </c>
      <c r="W365" s="442">
        <f>IF($H365="已改造",VLOOKUP($A365+1000,改造信息!$A$2:$AQ$1002,COLUMN(W364)-4,0),VLOOKUP($A365,未改造信息!$A$2:$AQ$1002,COLUMN(W364)-4,0))</f>
        <v>86</v>
      </c>
      <c r="X365" s="442">
        <f>IF($H365="已改造",VLOOKUP($A365+1000,改造信息!$A$2:$AQ$1002,COLUMN(X364)-4,0),VLOOKUP($A365,未改造信息!$A$2:$AQ$1002,COLUMN(X364)-4,0))</f>
        <v>87</v>
      </c>
      <c r="Y365" s="442">
        <f>IF($H365="已改造",VLOOKUP($A365+1000,改造信息!$A$2:$AQ$1002,COLUMN(Y364)-4,0),VLOOKUP($A365,未改造信息!$A$2:$AQ$1002,COLUMN(Y364)-4,0))</f>
        <v>26</v>
      </c>
      <c r="Z365" s="442">
        <f>IF($H365="已改造",VLOOKUP($A365+1000,改造信息!$A$2:$AQ$1002,COLUMN(Z364)-4,0),VLOOKUP($A365,未改造信息!$A$2:$AQ$1002,COLUMN(Z364)-4,0))</f>
        <v>37</v>
      </c>
      <c r="AA365" s="442" t="str">
        <f>IF($H365="已改造",VLOOKUP($A365+1000,改造信息!$A$2:$AQ$1002,COLUMN(AA364)-4,0),VLOOKUP($A365,未改造信息!$A$2:$AQ$1002,COLUMN(AA364)-4,0))</f>
        <v>短</v>
      </c>
      <c r="AB365" s="442">
        <f>IF($H365="已改造",VLOOKUP($A365+1000,改造信息!$A$2:$AQ$1002,COLUMN(AB364)-4,0),VLOOKUP($A365,未改造信息!$A$2:$AQ$1002,COLUMN(AB364)-4,0))</f>
        <v>0</v>
      </c>
      <c r="AC365" s="442">
        <f>IF($H365="已改造",VLOOKUP($A365+1000,改造信息!$A$2:$AQ$1002,COLUMN(AC364)-4,0),VLOOKUP($A365,未改造信息!$A$2:$AQ$1002,COLUMN(AC364)-4,0))</f>
        <v>0</v>
      </c>
      <c r="AD365" s="442">
        <f>IF($H365="已改造",VLOOKUP($A365+1000,改造信息!$A$2:$AQ$1002,COLUMN(AD364)-4,0),VLOOKUP($A365,未改造信息!$A$2:$AQ$1002,COLUMN(AD364)-4,0))</f>
        <v>2</v>
      </c>
      <c r="AE365" s="446" t="str">
        <f>IF($H365="已改造",VLOOKUP($A365+1000,改造信息!$A$2:$AQ$1002,COLUMN(AE364)-4,0),VLOOKUP($A365,未改造信息!$A$2:$AQ$1002,COLUMN(AE364)-4,0))</f>
        <v>U国单装5英寸炮</v>
      </c>
      <c r="AF365" s="445" t="s">
        <v>92</v>
      </c>
      <c r="AG365" s="445" t="s">
        <v>92</v>
      </c>
      <c r="AH365" s="442">
        <f>IF($H365="已改造",VLOOKUP($A365+1000,改造信息!$A$2:$AQ$1002,COLUMN(AH364)-6,0),VLOOKUP($A365,未改造信息!$A$2:$AQ$1002,COLUMN(AH364)-6,0))</f>
        <v>15</v>
      </c>
      <c r="AI365" s="442">
        <f>IF($H365="已改造",VLOOKUP($A365+1000,改造信息!$A$2:$AQ$1002,COLUMN(AI364)-6,0),VLOOKUP($A365,未改造信息!$A$2:$AQ$1002,COLUMN(AI364)-6,0))</f>
        <v>25</v>
      </c>
      <c r="AJ365" s="442">
        <f>IF($H365="已改造",VLOOKUP($A365+1000,改造信息!$A$2:$AQ$1002,COLUMN(AJ364)-6,0),VLOOKUP($A365,未改造信息!$A$2:$AQ$1002,COLUMN(AJ364)-6,0))</f>
        <v>0.48</v>
      </c>
      <c r="AK365" s="442">
        <f>IF($H365="已改造",VLOOKUP($A365+1000,改造信息!$A$2:$AQ$1002,COLUMN(AK364)-6,0),VLOOKUP($A365,未改造信息!$A$2:$AQ$1002,COLUMN(AK364)-6,0))</f>
        <v>0.9</v>
      </c>
      <c r="AL365" s="442">
        <f>IF($H365="已改造",VLOOKUP($A365+1000,改造信息!$A$2:$AQ$1002,COLUMN(AL364)-6,0),VLOOKUP($A365,未改造信息!$A$2:$AQ$1002,COLUMN(AL364)-6,0))</f>
        <v>0.4</v>
      </c>
      <c r="AM365" s="445" t="s">
        <v>92</v>
      </c>
      <c r="AN365" s="445" t="s">
        <v>92</v>
      </c>
      <c r="AO365" s="442">
        <f>IF($H365="已改造",VLOOKUP($A365+1000,改造信息!$A$2:$AQ$1002,COLUMN(AO364)-8,0),VLOOKUP($A365,未改造信息!$A$2:$AQ$1002,COLUMN(AO364)-8,0))</f>
        <v>4</v>
      </c>
      <c r="AP365" s="442">
        <f>IF($H365="已改造",VLOOKUP($A365+1000,改造信息!$A$2:$AQ$1002,COLUMN(AP364)-8,0),VLOOKUP($A365,未改造信息!$A$2:$AQ$1002,COLUMN(AP364)-8,0))</f>
        <v>8</v>
      </c>
      <c r="AQ365" s="442">
        <f>IF($H365="已改造",VLOOKUP($A365+1000,改造信息!$A$2:$AQ$1002,COLUMN(AQ364)-8,0),VLOOKUP($A365,未改造信息!$A$2:$AQ$1002,COLUMN(AQ364)-8,0))</f>
        <v>6</v>
      </c>
      <c r="AR365" s="442">
        <f>IF($H365="已改造",VLOOKUP($A365+1000,改造信息!$A$2:$AQ$1002,COLUMN(AR364)-8,0),VLOOKUP($A365,未改造信息!$A$2:$AQ$1002,COLUMN(AR364)-8,0))</f>
        <v>0</v>
      </c>
      <c r="AS365" s="442">
        <f>IF($H365="已改造",VLOOKUP($A365+1000,改造信息!$A$2:$AQ$1002,COLUMN(AS364)-8,0),VLOOKUP($A365,未改造信息!$A$2:$AQ$1002,COLUMN(AS364)-8,0))</f>
        <v>0</v>
      </c>
      <c r="AT365" s="442">
        <f>IF($H365="已改造",VLOOKUP($A365+1000,改造信息!$A$2:$AQ$1002,COLUMN(AT364)-8,0),VLOOKUP($A365,未改造信息!$A$2:$AQ$1002,COLUMN(AT364)-8,0))</f>
        <v>24</v>
      </c>
      <c r="AU365" s="442">
        <f>IF($H365="已改造",VLOOKUP($A365+1000,改造信息!$A$2:$AQ$1002,COLUMN(AU364)-8,0),VLOOKUP($A365,未改造信息!$A$2:$AQ$1002,COLUMN(AU364)-8,0))</f>
        <v>7</v>
      </c>
      <c r="AV365" s="442">
        <f>IF($H365="已改造",VLOOKUP($A365+1000,改造信息!$A$2:$AQ$1002,COLUMN(AV364)-8,0),VLOOKUP($A365,未改造信息!$A$2:$AQ$1002,COLUMN(AV364)-8,0))</f>
        <v>5</v>
      </c>
      <c r="AW365" s="445" t="s">
        <v>92</v>
      </c>
      <c r="AX365" s="445" t="s">
        <v>92</v>
      </c>
      <c r="AY365" s="442">
        <f>IF($H365="已改造",VLOOKUP($A365+1000,改造信息!$A$2:$AQ$1002,COLUMN(AY364)-10,0),VLOOKUP($A365,未改造信息!$A$2:$AQ$1002,COLUMN(AY364)-10,0))</f>
        <v>0</v>
      </c>
      <c r="AZ365" s="442">
        <f>IF($H365="已改造",VLOOKUP($A365+1000,改造信息!$A$2:$AQ$1002,COLUMN(AZ364)-10,0),VLOOKUP($A365,未改造信息!$A$2:$AQ$1002,COLUMN(AZ364)-10,0))</f>
        <v>0</v>
      </c>
      <c r="BA365" s="445" t="s">
        <v>92</v>
      </c>
      <c r="BB365" s="445" t="s">
        <v>92</v>
      </c>
      <c r="BC365" s="442" t="str">
        <f>IF($H365="尚未改造",VLOOKUP($A365,未改造信息!$A$2:$AQ$1002,COLUMN(BC364)-12,0),"0")</f>
        <v>0</v>
      </c>
      <c r="BD365" s="450">
        <f>VLOOKUP($A365,未改造信息!$A$2:$BA$1002,COLUMN(BD364)-12,0)</f>
        <v>0.0208333333333333</v>
      </c>
      <c r="BE365" s="442" t="s">
        <v>96</v>
      </c>
      <c r="BF365" s="445" t="s">
        <v>92</v>
      </c>
      <c r="BG365" s="445" t="s">
        <v>92</v>
      </c>
      <c r="BH365" s="442"/>
      <c r="BI365" s="450"/>
      <c r="BK365" s="442"/>
      <c r="BL365" s="450"/>
      <c r="BN365" s="442"/>
      <c r="BO365" s="450"/>
      <c r="BQ365" s="445" t="s">
        <v>92</v>
      </c>
      <c r="BR365" s="442"/>
      <c r="BS365" s="442"/>
      <c r="BT365" s="442"/>
      <c r="BU365" s="442"/>
      <c r="BV365" s="442"/>
    </row>
    <row r="366" spans="1:74">
      <c r="A366" s="442">
        <v>395</v>
      </c>
      <c r="B366" s="442" t="str">
        <f>IF($H366="已改造",VLOOKUP($A366+1000,改造信息!$A$2:$AQ$1002,COLUMN(B365),0),VLOOKUP($A366,未改造信息!$A$2:$AQ$1002,COLUMN(B365),0))</f>
        <v>Pi</v>
      </c>
      <c r="C366" s="442" t="str">
        <f>IF($H366="已改造",VLOOKUP($A366+1000,改造信息!$A$2:$AQ$1002,COLUMN(C365),0),VLOOKUP($A366,未改造信息!$A$2:$AQ$1002,COLUMN(C365),0))</f>
        <v>驱逐舰</v>
      </c>
      <c r="D366" s="442">
        <f>IF($H366="已改造",VLOOKUP($A366+1000,改造信息!$A$2:$AQ$1002,COLUMN(D365),0),VLOOKUP($A366,未改造信息!$A$2:$AQ$1002,COLUMN(D365),0))</f>
        <v>4</v>
      </c>
      <c r="E366" s="442" t="str">
        <f>IF($H366="已改造",VLOOKUP($A366+1000,改造信息!$A$2:$AQ$1002,COLUMN(E365),0),VLOOKUP($A366,未改造信息!$A$2:$AQ$1002,COLUMN(E365),0))</f>
        <v>闪电</v>
      </c>
      <c r="F366" s="442" t="str">
        <f>VLOOKUP(A366,未改造信息!$A$2:$F$1000,COLUMN(F365),0)</f>
        <v>未拥有</v>
      </c>
      <c r="H366" s="442" t="str">
        <f>IF(COUNTIF(改造信息!$A$2:$A$196,A366+1000),IF(VLOOKUP(A366+1000,改造信息!$A$2:$F$502,6,0)="已拥有","已改造","尚未改造"),"未开放改造")</f>
        <v>未开放改造</v>
      </c>
      <c r="I366" s="442" t="str">
        <f t="shared" si="5"/>
        <v>仅打捞可获取</v>
      </c>
      <c r="J366" s="445" t="s">
        <v>92</v>
      </c>
      <c r="K366" s="442" t="str">
        <f>IF($H366="已改造",VLOOKUP($A366+1000,改造信息!$A$2:$AQ$1002,COLUMN(K365)-4,0),VLOOKUP($A366,未改造信息!$A$2:$AQ$1002,COLUMN(K365)-4,0))</f>
        <v>护卫舰</v>
      </c>
      <c r="L366" s="442" t="str">
        <f>IF($H366="已改造",VLOOKUP($A366+1000,改造信息!$A$2:$AQ$1002,COLUMN(L365)-4,0),VLOOKUP($A366,未改造信息!$A$2:$AQ$1002,COLUMN(L365)-4,0))</f>
        <v>小型舰</v>
      </c>
      <c r="M366" s="442">
        <f>IF($H366="已改造",VLOOKUP($A366+1000,改造信息!$A$2:$AQ$1002,COLUMN(M365)-4,0),VLOOKUP($A366,未改造信息!$A$2:$AQ$1002,COLUMN(M365)-4,0))</f>
        <v>1</v>
      </c>
      <c r="N366" s="442">
        <f>IF($H366="已改造",VLOOKUP($A366+1000,改造信息!$A$2:$AQ$1002,COLUMN(N365)-4,0),VLOOKUP($A366,未改造信息!$A$2:$AQ$1002,COLUMN(N365)-4,0))</f>
        <v>2</v>
      </c>
      <c r="O366" s="442">
        <f>IF($H366="已改造",VLOOKUP($A366+1000,改造信息!$A$2:$AQ$1002,COLUMN(O365)-4,0),VLOOKUP($A366,未改造信息!$A$2:$AQ$1002,COLUMN(O365)-4,0))</f>
        <v>16</v>
      </c>
      <c r="P366" s="442">
        <f>IF($H366="已改造",VLOOKUP($A366+1000,改造信息!$A$2:$AQ$1002,COLUMN(P365)-4,0),VLOOKUP($A366,未改造信息!$A$2:$AQ$1002,COLUMN(P365)-4,0))</f>
        <v>0</v>
      </c>
      <c r="Q366" s="442">
        <f>IF($H366="已改造",VLOOKUP($A366+1000,改造信息!$A$2:$AQ$1002,COLUMN(Q365)-4,0),VLOOKUP($A366,未改造信息!$A$2:$AQ$1002,COLUMN(Q365)-4,0))</f>
        <v>30</v>
      </c>
      <c r="R366" s="442">
        <f>IF($H366="已改造",VLOOKUP($A366+1000,改造信息!$A$2:$AQ$1002,COLUMN(R365)-4,0),VLOOKUP($A366,未改造信息!$A$2:$AQ$1002,COLUMN(R365)-4,0))</f>
        <v>21</v>
      </c>
      <c r="S366" s="442">
        <f>IF($H366="已改造",VLOOKUP($A366+1000,改造信息!$A$2:$AQ$1002,COLUMN(S365)-4,0),VLOOKUP($A366,未改造信息!$A$2:$AQ$1002,COLUMN(S365)-4,0))</f>
        <v>57</v>
      </c>
      <c r="T366" s="442">
        <f>IF($H366="已改造",VLOOKUP($A366+1000,改造信息!$A$2:$AQ$1002,COLUMN(T365)-4,0),VLOOKUP($A366,未改造信息!$A$2:$AQ$1002,COLUMN(T365)-4,0))</f>
        <v>48</v>
      </c>
      <c r="U366" s="442">
        <f>IF($H366="已改造",VLOOKUP($A366+1000,改造信息!$A$2:$AQ$1002,COLUMN(U365)-4,0),VLOOKUP($A366,未改造信息!$A$2:$AQ$1002,COLUMN(U365)-4,0))</f>
        <v>63</v>
      </c>
      <c r="V366" s="442">
        <f>IF($H366="已改造",VLOOKUP($A366+1000,改造信息!$A$2:$AQ$1002,COLUMN(V365)-4,0),VLOOKUP($A366,未改造信息!$A$2:$AQ$1002,COLUMN(V365)-4,0))</f>
        <v>18</v>
      </c>
      <c r="W366" s="442">
        <f>IF($H366="已改造",VLOOKUP($A366+1000,改造信息!$A$2:$AQ$1002,COLUMN(W365)-4,0),VLOOKUP($A366,未改造信息!$A$2:$AQ$1002,COLUMN(W365)-4,0))</f>
        <v>82</v>
      </c>
      <c r="X366" s="442">
        <f>IF($H366="已改造",VLOOKUP($A366+1000,改造信息!$A$2:$AQ$1002,COLUMN(X365)-4,0),VLOOKUP($A366,未改造信息!$A$2:$AQ$1002,COLUMN(X365)-4,0))</f>
        <v>87</v>
      </c>
      <c r="Y366" s="442">
        <f>IF($H366="已改造",VLOOKUP($A366+1000,改造信息!$A$2:$AQ$1002,COLUMN(Y365)-4,0),VLOOKUP($A366,未改造信息!$A$2:$AQ$1002,COLUMN(Y365)-4,0))</f>
        <v>24</v>
      </c>
      <c r="Z366" s="442">
        <f>IF($H366="已改造",VLOOKUP($A366+1000,改造信息!$A$2:$AQ$1002,COLUMN(Z365)-4,0),VLOOKUP($A366,未改造信息!$A$2:$AQ$1002,COLUMN(Z365)-4,0))</f>
        <v>39</v>
      </c>
      <c r="AA366" s="442" t="str">
        <f>IF($H366="已改造",VLOOKUP($A366+1000,改造信息!$A$2:$AQ$1002,COLUMN(AA365)-4,0),VLOOKUP($A366,未改造信息!$A$2:$AQ$1002,COLUMN(AA365)-4,0))</f>
        <v>短</v>
      </c>
      <c r="AB366" s="442">
        <f>IF($H366="已改造",VLOOKUP($A366+1000,改造信息!$A$2:$AQ$1002,COLUMN(AB365)-4,0),VLOOKUP($A366,未改造信息!$A$2:$AQ$1002,COLUMN(AB365)-4,0))</f>
        <v>0</v>
      </c>
      <c r="AC366" s="442">
        <f>IF($H366="已改造",VLOOKUP($A366+1000,改造信息!$A$2:$AQ$1002,COLUMN(AC365)-4,0),VLOOKUP($A366,未改造信息!$A$2:$AQ$1002,COLUMN(AC365)-4,0))</f>
        <v>0</v>
      </c>
      <c r="AD366" s="442">
        <f>IF($H366="已改造",VLOOKUP($A366+1000,改造信息!$A$2:$AQ$1002,COLUMN(AD365)-4,0),VLOOKUP($A366,未改造信息!$A$2:$AQ$1002,COLUMN(AD365)-4,0))</f>
        <v>2</v>
      </c>
      <c r="AE366" s="446" t="str">
        <f>IF($H366="已改造",VLOOKUP($A366+1000,改造信息!$A$2:$AQ$1002,COLUMN(AE365)-4,0),VLOOKUP($A366,未改造信息!$A$2:$AQ$1002,COLUMN(AE365)-4,0))</f>
        <v>三联533毫米鱼雷</v>
      </c>
      <c r="AF366" s="445" t="s">
        <v>92</v>
      </c>
      <c r="AG366" s="445" t="s">
        <v>92</v>
      </c>
      <c r="AH366" s="442">
        <f>IF($H366="已改造",VLOOKUP($A366+1000,改造信息!$A$2:$AQ$1002,COLUMN(AH365)-6,0),VLOOKUP($A366,未改造信息!$A$2:$AQ$1002,COLUMN(AH365)-6,0))</f>
        <v>15</v>
      </c>
      <c r="AI366" s="442">
        <f>IF($H366="已改造",VLOOKUP($A366+1000,改造信息!$A$2:$AQ$1002,COLUMN(AI365)-6,0),VLOOKUP($A366,未改造信息!$A$2:$AQ$1002,COLUMN(AI365)-6,0))</f>
        <v>25</v>
      </c>
      <c r="AJ366" s="442">
        <f>IF($H366="已改造",VLOOKUP($A366+1000,改造信息!$A$2:$AQ$1002,COLUMN(AJ365)-6,0),VLOOKUP($A366,未改造信息!$A$2:$AQ$1002,COLUMN(AJ365)-6,0))</f>
        <v>0.45</v>
      </c>
      <c r="AK366" s="442">
        <f>IF($H366="已改造",VLOOKUP($A366+1000,改造信息!$A$2:$AQ$1002,COLUMN(AK365)-6,0),VLOOKUP($A366,未改造信息!$A$2:$AQ$1002,COLUMN(AK365)-6,0))</f>
        <v>0.95</v>
      </c>
      <c r="AL366" s="442">
        <f>IF($H366="已改造",VLOOKUP($A366+1000,改造信息!$A$2:$AQ$1002,COLUMN(AL365)-6,0),VLOOKUP($A366,未改造信息!$A$2:$AQ$1002,COLUMN(AL365)-6,0))</f>
        <v>0.45</v>
      </c>
      <c r="AM366" s="445" t="s">
        <v>92</v>
      </c>
      <c r="AN366" s="445" t="s">
        <v>92</v>
      </c>
      <c r="AO366" s="442">
        <f>IF($H366="已改造",VLOOKUP($A366+1000,改造信息!$A$2:$AQ$1002,COLUMN(AO365)-8,0),VLOOKUP($A366,未改造信息!$A$2:$AQ$1002,COLUMN(AO365)-8,0))</f>
        <v>4</v>
      </c>
      <c r="AP366" s="442">
        <f>IF($H366="已改造",VLOOKUP($A366+1000,改造信息!$A$2:$AQ$1002,COLUMN(AP365)-8,0),VLOOKUP($A366,未改造信息!$A$2:$AQ$1002,COLUMN(AP365)-8,0))</f>
        <v>8</v>
      </c>
      <c r="AQ366" s="442">
        <f>IF($H366="已改造",VLOOKUP($A366+1000,改造信息!$A$2:$AQ$1002,COLUMN(AQ365)-8,0),VLOOKUP($A366,未改造信息!$A$2:$AQ$1002,COLUMN(AQ365)-8,0))</f>
        <v>6</v>
      </c>
      <c r="AR366" s="442">
        <f>IF($H366="已改造",VLOOKUP($A366+1000,改造信息!$A$2:$AQ$1002,COLUMN(AR365)-8,0),VLOOKUP($A366,未改造信息!$A$2:$AQ$1002,COLUMN(AR365)-8,0))</f>
        <v>0</v>
      </c>
      <c r="AS366" s="442">
        <f>IF($H366="已改造",VLOOKUP($A366+1000,改造信息!$A$2:$AQ$1002,COLUMN(AS365)-8,0),VLOOKUP($A366,未改造信息!$A$2:$AQ$1002,COLUMN(AS365)-8,0))</f>
        <v>0</v>
      </c>
      <c r="AT366" s="442">
        <f>IF($H366="已改造",VLOOKUP($A366+1000,改造信息!$A$2:$AQ$1002,COLUMN(AT365)-8,0),VLOOKUP($A366,未改造信息!$A$2:$AQ$1002,COLUMN(AT365)-8,0))</f>
        <v>17</v>
      </c>
      <c r="AU366" s="442">
        <f>IF($H366="已改造",VLOOKUP($A366+1000,改造信息!$A$2:$AQ$1002,COLUMN(AU365)-8,0),VLOOKUP($A366,未改造信息!$A$2:$AQ$1002,COLUMN(AU365)-8,0))</f>
        <v>6</v>
      </c>
      <c r="AV366" s="442">
        <f>IF($H366="已改造",VLOOKUP($A366+1000,改造信息!$A$2:$AQ$1002,COLUMN(AV365)-8,0),VLOOKUP($A366,未改造信息!$A$2:$AQ$1002,COLUMN(AV365)-8,0))</f>
        <v>0</v>
      </c>
      <c r="AW366" s="445" t="s">
        <v>92</v>
      </c>
      <c r="AX366" s="445" t="s">
        <v>92</v>
      </c>
      <c r="AY366" s="442">
        <f>IF($H366="已改造",VLOOKUP($A366+1000,改造信息!$A$2:$AQ$1002,COLUMN(AY365)-10,0),VLOOKUP($A366,未改造信息!$A$2:$AQ$1002,COLUMN(AY365)-10,0))</f>
        <v>0</v>
      </c>
      <c r="AZ366" s="442">
        <f>IF($H366="已改造",VLOOKUP($A366+1000,改造信息!$A$2:$AQ$1002,COLUMN(AZ365)-10,0),VLOOKUP($A366,未改造信息!$A$2:$AQ$1002,COLUMN(AZ365)-10,0))</f>
        <v>0</v>
      </c>
      <c r="BA366" s="445" t="s">
        <v>92</v>
      </c>
      <c r="BB366" s="445" t="s">
        <v>92</v>
      </c>
      <c r="BC366" s="442" t="str">
        <f>IF($H366="尚未改造",VLOOKUP($A366,未改造信息!$A$2:$AQ$1002,COLUMN(BC365)-12,0),"0")</f>
        <v>0</v>
      </c>
      <c r="BD366" s="442">
        <f>VLOOKUP($A366,未改造信息!$A$2:$BA$1002,COLUMN(BD365)-12,0)</f>
        <v>0</v>
      </c>
      <c r="BE366" s="442" t="s">
        <v>94</v>
      </c>
      <c r="BF366" s="445" t="s">
        <v>92</v>
      </c>
      <c r="BG366" s="445" t="s">
        <v>92</v>
      </c>
      <c r="BH366" s="442"/>
      <c r="BI366" s="442"/>
      <c r="BK366" s="442"/>
      <c r="BL366" s="442"/>
      <c r="BN366" s="442"/>
      <c r="BO366" s="442"/>
      <c r="BQ366" s="445" t="s">
        <v>92</v>
      </c>
      <c r="BR366" s="442"/>
      <c r="BS366" s="442"/>
      <c r="BT366" s="442"/>
      <c r="BU366" s="442"/>
      <c r="BV366" s="442"/>
    </row>
    <row r="367" spans="1:74">
      <c r="A367" s="442">
        <v>396</v>
      </c>
      <c r="B367" s="442" t="str">
        <f>IF($H367="已改造",VLOOKUP($A367+1000,改造信息!$A$2:$AQ$1002,COLUMN(B366),0),VLOOKUP($A367,未改造信息!$A$2:$AQ$1002,COLUMN(B366),0))</f>
        <v>U</v>
      </c>
      <c r="C367" s="442" t="str">
        <f>IF($H367="已改造",VLOOKUP($A367+1000,改造信息!$A$2:$AQ$1002,COLUMN(C366),0),VLOOKUP($A367,未改造信息!$A$2:$AQ$1002,COLUMN(C366),0))</f>
        <v>战列舰</v>
      </c>
      <c r="D367" s="442">
        <f>IF($H367="已改造",VLOOKUP($A367+1000,改造信息!$A$2:$AQ$1002,COLUMN(D366),0),VLOOKUP($A367,未改造信息!$A$2:$AQ$1002,COLUMN(D366),0))</f>
        <v>3</v>
      </c>
      <c r="E367" s="442" t="str">
        <f>IF($H367="已改造",VLOOKUP($A367+1000,改造信息!$A$2:$AQ$1002,COLUMN(E366),0),VLOOKUP($A367,未改造信息!$A$2:$AQ$1002,COLUMN(E366),0))</f>
        <v>新墨西哥</v>
      </c>
      <c r="F367" s="442" t="str">
        <f>VLOOKUP(A367,未改造信息!$A$2:$F$1000,COLUMN(F366),0)</f>
        <v>未拥有</v>
      </c>
      <c r="H367" s="442" t="str">
        <f>IF(COUNTIF(改造信息!$A$2:$A$196,A367+1000),IF(VLOOKUP(A367+1000,改造信息!$A$2:$F$502,6,0)="已拥有","已改造","尚未改造"),"未开放改造")</f>
        <v>未开放改造</v>
      </c>
      <c r="I367" s="442" t="str">
        <f t="shared" si="5"/>
        <v>仅打捞可获取</v>
      </c>
      <c r="J367" s="445" t="s">
        <v>92</v>
      </c>
      <c r="K367" s="442" t="str">
        <f>IF($H367="已改造",VLOOKUP($A367+1000,改造信息!$A$2:$AQ$1002,COLUMN(K366)-4,0),VLOOKUP($A367,未改造信息!$A$2:$AQ$1002,COLUMN(K366)-4,0))</f>
        <v>主力舰</v>
      </c>
      <c r="L367" s="442" t="str">
        <f>IF($H367="已改造",VLOOKUP($A367+1000,改造信息!$A$2:$AQ$1002,COLUMN(L366)-4,0),VLOOKUP($A367,未改造信息!$A$2:$AQ$1002,COLUMN(L366)-4,0))</f>
        <v>大型舰</v>
      </c>
      <c r="M367" s="442">
        <f>IF($H367="已改造",VLOOKUP($A367+1000,改造信息!$A$2:$AQ$1002,COLUMN(M366)-4,0),VLOOKUP($A367,未改造信息!$A$2:$AQ$1002,COLUMN(M366)-4,0))</f>
        <v>2</v>
      </c>
      <c r="N367" s="442">
        <f>IF($H367="已改造",VLOOKUP($A367+1000,改造信息!$A$2:$AQ$1002,COLUMN(N366)-4,0),VLOOKUP($A367,未改造信息!$A$2:$AQ$1002,COLUMN(N366)-4,0))</f>
        <v>2</v>
      </c>
      <c r="O367" s="442">
        <f>IF($H367="已改造",VLOOKUP($A367+1000,改造信息!$A$2:$AQ$1002,COLUMN(O366)-4,0),VLOOKUP($A367,未改造信息!$A$2:$AQ$1002,COLUMN(O366)-4,0))</f>
        <v>70</v>
      </c>
      <c r="P367" s="442">
        <f>IF($H367="已改造",VLOOKUP($A367+1000,改造信息!$A$2:$AQ$1002,COLUMN(P366)-4,0),VLOOKUP($A367,未改造信息!$A$2:$AQ$1002,COLUMN(P366)-4,0))</f>
        <v>2</v>
      </c>
      <c r="Q367" s="442">
        <f>IF($H367="已改造",VLOOKUP($A367+1000,改造信息!$A$2:$AQ$1002,COLUMN(Q366)-4,0),VLOOKUP($A367,未改造信息!$A$2:$AQ$1002,COLUMN(Q366)-4,0))</f>
        <v>94</v>
      </c>
      <c r="R367" s="442">
        <f>IF($H367="已改造",VLOOKUP($A367+1000,改造信息!$A$2:$AQ$1002,COLUMN(R366)-4,0),VLOOKUP($A367,未改造信息!$A$2:$AQ$1002,COLUMN(R366)-4,0))</f>
        <v>88</v>
      </c>
      <c r="S367" s="442">
        <f>IF($H367="已改造",VLOOKUP($A367+1000,改造信息!$A$2:$AQ$1002,COLUMN(S366)-4,0),VLOOKUP($A367,未改造信息!$A$2:$AQ$1002,COLUMN(S366)-4,0))</f>
        <v>0</v>
      </c>
      <c r="T367" s="442">
        <f>IF($H367="已改造",VLOOKUP($A367+1000,改造信息!$A$2:$AQ$1002,COLUMN(T366)-4,0),VLOOKUP($A367,未改造信息!$A$2:$AQ$1002,COLUMN(T366)-4,0))</f>
        <v>64</v>
      </c>
      <c r="U367" s="442">
        <f>IF($H367="已改造",VLOOKUP($A367+1000,改造信息!$A$2:$AQ$1002,COLUMN(U366)-4,0),VLOOKUP($A367,未改造信息!$A$2:$AQ$1002,COLUMN(U366)-4,0))</f>
        <v>0</v>
      </c>
      <c r="V367" s="442">
        <f>IF($H367="已改造",VLOOKUP($A367+1000,改造信息!$A$2:$AQ$1002,COLUMN(V366)-4,0),VLOOKUP($A367,未改造信息!$A$2:$AQ$1002,COLUMN(V366)-4,0))</f>
        <v>39</v>
      </c>
      <c r="W367" s="442">
        <f>IF($H367="已改造",VLOOKUP($A367+1000,改造信息!$A$2:$AQ$1002,COLUMN(W366)-4,0),VLOOKUP($A367,未改造信息!$A$2:$AQ$1002,COLUMN(W366)-4,0))</f>
        <v>37</v>
      </c>
      <c r="X367" s="442">
        <f>IF($H367="已改造",VLOOKUP($A367+1000,改造信息!$A$2:$AQ$1002,COLUMN(X366)-4,0),VLOOKUP($A367,未改造信息!$A$2:$AQ$1002,COLUMN(X366)-4,0))</f>
        <v>94</v>
      </c>
      <c r="Y367" s="442">
        <f>IF($H367="已改造",VLOOKUP($A367+1000,改造信息!$A$2:$AQ$1002,COLUMN(Y366)-4,0),VLOOKUP($A367,未改造信息!$A$2:$AQ$1002,COLUMN(Y366)-4,0))</f>
        <v>20</v>
      </c>
      <c r="Z367" s="442">
        <f>IF($H367="已改造",VLOOKUP($A367+1000,改造信息!$A$2:$AQ$1002,COLUMN(Z366)-4,0),VLOOKUP($A367,未改造信息!$A$2:$AQ$1002,COLUMN(Z366)-4,0))</f>
        <v>22</v>
      </c>
      <c r="AA367" s="442" t="str">
        <f>IF($H367="已改造",VLOOKUP($A367+1000,改造信息!$A$2:$AQ$1002,COLUMN(AA366)-4,0),VLOOKUP($A367,未改造信息!$A$2:$AQ$1002,COLUMN(AA366)-4,0))</f>
        <v>长</v>
      </c>
      <c r="AB367" s="442" t="str">
        <f>IF($H367="已改造",VLOOKUP($A367+1000,改造信息!$A$2:$AQ$1002,COLUMN(AB366)-4,0),VLOOKUP($A367,未改造信息!$A$2:$AQ$1002,COLUMN(AB366)-4,0))</f>
        <v>[3,3,3,3]</v>
      </c>
      <c r="AC367" s="442">
        <f>IF($H367="已改造",VLOOKUP($A367+1000,改造信息!$A$2:$AQ$1002,COLUMN(AC366)-4,0),VLOOKUP($A367,未改造信息!$A$2:$AQ$1002,COLUMN(AC366)-4,0))</f>
        <v>12</v>
      </c>
      <c r="AD367" s="442">
        <f>IF($H367="已改造",VLOOKUP($A367+1000,改造信息!$A$2:$AQ$1002,COLUMN(AD366)-4,0),VLOOKUP($A367,未改造信息!$A$2:$AQ$1002,COLUMN(AD366)-4,0))</f>
        <v>4</v>
      </c>
      <c r="AE367" s="446" t="str">
        <f>IF($H367="已改造",VLOOKUP($A367+1000,改造信息!$A$2:$AQ$1002,COLUMN(AE366)-4,0),VLOOKUP($A367,未改造信息!$A$2:$AQ$1002,COLUMN(AE366)-4,0))</f>
        <v>U国三联14英寸炮|U国四联1.1英寸防空炮</v>
      </c>
      <c r="AF367" s="445" t="s">
        <v>92</v>
      </c>
      <c r="AG367" s="445" t="s">
        <v>92</v>
      </c>
      <c r="AH367" s="442">
        <f>IF($H367="已改造",VLOOKUP($A367+1000,改造信息!$A$2:$AQ$1002,COLUMN(AH366)-6,0),VLOOKUP($A367,未改造信息!$A$2:$AQ$1002,COLUMN(AH366)-6,0))</f>
        <v>85</v>
      </c>
      <c r="AI367" s="442">
        <f>IF($H367="已改造",VLOOKUP($A367+1000,改造信息!$A$2:$AQ$1002,COLUMN(AI366)-6,0),VLOOKUP($A367,未改造信息!$A$2:$AQ$1002,COLUMN(AI366)-6,0))</f>
        <v>120</v>
      </c>
      <c r="AJ367" s="442">
        <f>IF($H367="已改造",VLOOKUP($A367+1000,改造信息!$A$2:$AQ$1002,COLUMN(AJ366)-6,0),VLOOKUP($A367,未改造信息!$A$2:$AQ$1002,COLUMN(AJ366)-6,0))</f>
        <v>2.5</v>
      </c>
      <c r="AK367" s="442">
        <f>IF($H367="已改造",VLOOKUP($A367+1000,改造信息!$A$2:$AQ$1002,COLUMN(AK366)-6,0),VLOOKUP($A367,未改造信息!$A$2:$AQ$1002,COLUMN(AK366)-6,0))</f>
        <v>5.1</v>
      </c>
      <c r="AL367" s="442">
        <f>IF($H367="已改造",VLOOKUP($A367+1000,改造信息!$A$2:$AQ$1002,COLUMN(AL366)-6,0),VLOOKUP($A367,未改造信息!$A$2:$AQ$1002,COLUMN(AL366)-6,0))</f>
        <v>0.8</v>
      </c>
      <c r="AM367" s="445" t="s">
        <v>92</v>
      </c>
      <c r="AN367" s="445" t="s">
        <v>92</v>
      </c>
      <c r="AO367" s="442">
        <f>IF($H367="已改造",VLOOKUP($A367+1000,改造信息!$A$2:$AQ$1002,COLUMN(AO366)-8,0),VLOOKUP($A367,未改造信息!$A$2:$AQ$1002,COLUMN(AO366)-8,0))</f>
        <v>50</v>
      </c>
      <c r="AP367" s="442">
        <f>IF($H367="已改造",VLOOKUP($A367+1000,改造信息!$A$2:$AQ$1002,COLUMN(AP366)-8,0),VLOOKUP($A367,未改造信息!$A$2:$AQ$1002,COLUMN(AP366)-8,0))</f>
        <v>60</v>
      </c>
      <c r="AQ367" s="442">
        <f>IF($H367="已改造",VLOOKUP($A367+1000,改造信息!$A$2:$AQ$1002,COLUMN(AQ366)-8,0),VLOOKUP($A367,未改造信息!$A$2:$AQ$1002,COLUMN(AQ366)-8,0))</f>
        <v>60</v>
      </c>
      <c r="AR367" s="442">
        <f>IF($H367="已改造",VLOOKUP($A367+1000,改造信息!$A$2:$AQ$1002,COLUMN(AR366)-8,0),VLOOKUP($A367,未改造信息!$A$2:$AQ$1002,COLUMN(AR366)-8,0))</f>
        <v>0</v>
      </c>
      <c r="AS367" s="442">
        <f>IF($H367="已改造",VLOOKUP($A367+1000,改造信息!$A$2:$AQ$1002,COLUMN(AS366)-8,0),VLOOKUP($A367,未改造信息!$A$2:$AQ$1002,COLUMN(AS366)-8,0))</f>
        <v>74</v>
      </c>
      <c r="AT367" s="442">
        <f>IF($H367="已改造",VLOOKUP($A367+1000,改造信息!$A$2:$AQ$1002,COLUMN(AT366)-8,0),VLOOKUP($A367,未改造信息!$A$2:$AQ$1002,COLUMN(AT366)-8,0))</f>
        <v>0</v>
      </c>
      <c r="AU367" s="442">
        <f>IF($H367="已改造",VLOOKUP($A367+1000,改造信息!$A$2:$AQ$1002,COLUMN(AU366)-8,0),VLOOKUP($A367,未改造信息!$A$2:$AQ$1002,COLUMN(AU366)-8,0))</f>
        <v>68</v>
      </c>
      <c r="AV367" s="442">
        <f>IF($H367="已改造",VLOOKUP($A367+1000,改造信息!$A$2:$AQ$1002,COLUMN(AV366)-8,0),VLOOKUP($A367,未改造信息!$A$2:$AQ$1002,COLUMN(AV366)-8,0))</f>
        <v>22</v>
      </c>
      <c r="AW367" s="445" t="s">
        <v>92</v>
      </c>
      <c r="AX367" s="445" t="s">
        <v>92</v>
      </c>
      <c r="AY367" s="442">
        <f>IF($H367="已改造",VLOOKUP($A367+1000,改造信息!$A$2:$AQ$1002,COLUMN(AY366)-10,0),VLOOKUP($A367,未改造信息!$A$2:$AQ$1002,COLUMN(AY366)-10,0))</f>
        <v>0</v>
      </c>
      <c r="AZ367" s="442">
        <f>IF($H367="已改造",VLOOKUP($A367+1000,改造信息!$A$2:$AQ$1002,COLUMN(AZ366)-10,0),VLOOKUP($A367,未改造信息!$A$2:$AQ$1002,COLUMN(AZ366)-10,0))</f>
        <v>0</v>
      </c>
      <c r="BA367" s="445" t="s">
        <v>92</v>
      </c>
      <c r="BB367" s="445" t="s">
        <v>92</v>
      </c>
      <c r="BC367" s="442" t="str">
        <f>IF($H367="尚未改造",VLOOKUP($A367,未改造信息!$A$2:$AQ$1002,COLUMN(BC366)-12,0),"0")</f>
        <v>0</v>
      </c>
      <c r="BD367" s="442">
        <f>VLOOKUP($A367,未改造信息!$A$2:$BA$1002,COLUMN(BD366)-12,0)</f>
        <v>0</v>
      </c>
      <c r="BE367" s="442" t="s">
        <v>94</v>
      </c>
      <c r="BF367" s="445" t="s">
        <v>92</v>
      </c>
      <c r="BG367" s="445" t="s">
        <v>92</v>
      </c>
      <c r="BH367" s="442"/>
      <c r="BI367" s="442"/>
      <c r="BK367" s="442"/>
      <c r="BL367" s="442"/>
      <c r="BN367" s="442"/>
      <c r="BO367" s="442"/>
      <c r="BQ367" s="445" t="s">
        <v>92</v>
      </c>
      <c r="BR367" s="442"/>
      <c r="BS367" s="442"/>
      <c r="BT367" s="442"/>
      <c r="BU367" s="442"/>
      <c r="BV367" s="442"/>
    </row>
    <row r="368" spans="1:74">
      <c r="A368" s="442">
        <v>397</v>
      </c>
      <c r="B368" s="442" t="str">
        <f>IF($H368="已改造",VLOOKUP($A368+1000,改造信息!$A$2:$AQ$1002,COLUMN(B367),0),VLOOKUP($A368,未改造信息!$A$2:$AQ$1002,COLUMN(B367),0))</f>
        <v>S</v>
      </c>
      <c r="C368" s="442" t="str">
        <f>IF($H368="已改造",VLOOKUP($A368+1000,改造信息!$A$2:$AQ$1002,COLUMN(C367),0),VLOOKUP($A368,未改造信息!$A$2:$AQ$1002,COLUMN(C367),0))</f>
        <v>战列巡洋舰</v>
      </c>
      <c r="D368" s="442">
        <f>IF($H368="已改造",VLOOKUP($A368+1000,改造信息!$A$2:$AQ$1002,COLUMN(D367),0),VLOOKUP($A368,未改造信息!$A$2:$AQ$1002,COLUMN(D367),0))</f>
        <v>6</v>
      </c>
      <c r="E368" s="442" t="str">
        <f>IF($H368="已改造",VLOOKUP($A368+1000,改造信息!$A$2:$AQ$1002,COLUMN(E367),0),VLOOKUP($A368,未改造信息!$A$2:$AQ$1002,COLUMN(E367),0))</f>
        <v>斯大林格勒</v>
      </c>
      <c r="F368" s="442" t="str">
        <f>VLOOKUP(A368,未改造信息!$A$2:$F$1000,COLUMN(F367),0)</f>
        <v>未拥有</v>
      </c>
      <c r="H368" s="442" t="str">
        <f>IF(COUNTIF(改造信息!$A$2:$A$196,A368+1000),IF(VLOOKUP(A368+1000,改造信息!$A$2:$F$502,6,0)="已拥有","已改造","尚未改造"),"未开放改造")</f>
        <v>未开放改造</v>
      </c>
      <c r="I368" s="442" t="str">
        <f t="shared" si="5"/>
        <v>可建造</v>
      </c>
      <c r="J368" s="445" t="s">
        <v>92</v>
      </c>
      <c r="K368" s="442" t="str">
        <f>IF($H368="已改造",VLOOKUP($A368+1000,改造信息!$A$2:$AQ$1002,COLUMN(K367)-4,0),VLOOKUP($A368,未改造信息!$A$2:$AQ$1002,COLUMN(K367)-4,0))</f>
        <v>主力舰</v>
      </c>
      <c r="L368" s="442" t="str">
        <f>IF($H368="已改造",VLOOKUP($A368+1000,改造信息!$A$2:$AQ$1002,COLUMN(L367)-4,0),VLOOKUP($A368,未改造信息!$A$2:$AQ$1002,COLUMN(L367)-4,0))</f>
        <v>大型舰</v>
      </c>
      <c r="M368" s="442">
        <f>IF($H368="已改造",VLOOKUP($A368+1000,改造信息!$A$2:$AQ$1002,COLUMN(M367)-4,0),VLOOKUP($A368,未改造信息!$A$2:$AQ$1002,COLUMN(M367)-4,0))</f>
        <v>3</v>
      </c>
      <c r="N368" s="442">
        <f>IF($H368="已改造",VLOOKUP($A368+1000,改造信息!$A$2:$AQ$1002,COLUMN(N367)-4,0),VLOOKUP($A368,未改造信息!$A$2:$AQ$1002,COLUMN(N367)-4,0))</f>
        <v>3</v>
      </c>
      <c r="O368" s="442">
        <f>IF($H368="已改造",VLOOKUP($A368+1000,改造信息!$A$2:$AQ$1002,COLUMN(O367)-4,0),VLOOKUP($A368,未改造信息!$A$2:$AQ$1002,COLUMN(O367)-4,0))</f>
        <v>72</v>
      </c>
      <c r="P368" s="442">
        <f>IF($H368="已改造",VLOOKUP($A368+1000,改造信息!$A$2:$AQ$1002,COLUMN(P367)-4,0),VLOOKUP($A368,未改造信息!$A$2:$AQ$1002,COLUMN(P367)-4,0))</f>
        <v>0</v>
      </c>
      <c r="Q368" s="442">
        <f>IF($H368="已改造",VLOOKUP($A368+1000,改造信息!$A$2:$AQ$1002,COLUMN(Q367)-4,0),VLOOKUP($A368,未改造信息!$A$2:$AQ$1002,COLUMN(Q367)-4,0))</f>
        <v>97</v>
      </c>
      <c r="R368" s="442">
        <f>IF($H368="已改造",VLOOKUP($A368+1000,改造信息!$A$2:$AQ$1002,COLUMN(R367)-4,0),VLOOKUP($A368,未改造信息!$A$2:$AQ$1002,COLUMN(R367)-4,0))</f>
        <v>75</v>
      </c>
      <c r="S368" s="442">
        <f>IF($H368="已改造",VLOOKUP($A368+1000,改造信息!$A$2:$AQ$1002,COLUMN(S367)-4,0),VLOOKUP($A368,未改造信息!$A$2:$AQ$1002,COLUMN(S367)-4,0))</f>
        <v>0</v>
      </c>
      <c r="T368" s="442">
        <f>IF($H368="已改造",VLOOKUP($A368+1000,改造信息!$A$2:$AQ$1002,COLUMN(T367)-4,0),VLOOKUP($A368,未改造信息!$A$2:$AQ$1002,COLUMN(T367)-4,0))</f>
        <v>106</v>
      </c>
      <c r="U368" s="442">
        <f>IF($H368="已改造",VLOOKUP($A368+1000,改造信息!$A$2:$AQ$1002,COLUMN(U367)-4,0),VLOOKUP($A368,未改造信息!$A$2:$AQ$1002,COLUMN(U367)-4,0))</f>
        <v>0</v>
      </c>
      <c r="V368" s="442">
        <f>IF($H368="已改造",VLOOKUP($A368+1000,改造信息!$A$2:$AQ$1002,COLUMN(V367)-4,0),VLOOKUP($A368,未改造信息!$A$2:$AQ$1002,COLUMN(V367)-4,0))</f>
        <v>47</v>
      </c>
      <c r="W368" s="442">
        <f>IF($H368="已改造",VLOOKUP($A368+1000,改造信息!$A$2:$AQ$1002,COLUMN(W367)-4,0),VLOOKUP($A368,未改造信息!$A$2:$AQ$1002,COLUMN(W367)-4,0))</f>
        <v>64</v>
      </c>
      <c r="X368" s="442">
        <f>IF($H368="已改造",VLOOKUP($A368+1000,改造信息!$A$2:$AQ$1002,COLUMN(X367)-4,0),VLOOKUP($A368,未改造信息!$A$2:$AQ$1002,COLUMN(X367)-4,0))</f>
        <v>96</v>
      </c>
      <c r="Y368" s="442">
        <f>IF($H368="已改造",VLOOKUP($A368+1000,改造信息!$A$2:$AQ$1002,COLUMN(Y367)-4,0),VLOOKUP($A368,未改造信息!$A$2:$AQ$1002,COLUMN(Y367)-4,0))</f>
        <v>8</v>
      </c>
      <c r="Z368" s="442">
        <f>IF($H368="已改造",VLOOKUP($A368+1000,改造信息!$A$2:$AQ$1002,COLUMN(Z367)-4,0),VLOOKUP($A368,未改造信息!$A$2:$AQ$1002,COLUMN(Z367)-4,0))</f>
        <v>35.5</v>
      </c>
      <c r="AA368" s="442" t="str">
        <f>IF($H368="已改造",VLOOKUP($A368+1000,改造信息!$A$2:$AQ$1002,COLUMN(AA367)-4,0),VLOOKUP($A368,未改造信息!$A$2:$AQ$1002,COLUMN(AA367)-4,0))</f>
        <v>超长</v>
      </c>
      <c r="AB368" s="442">
        <f>IF($H368="已改造",VLOOKUP($A368+1000,改造信息!$A$2:$AQ$1002,COLUMN(AB367)-4,0),VLOOKUP($A368,未改造信息!$A$2:$AQ$1002,COLUMN(AB367)-4,0))</f>
        <v>0</v>
      </c>
      <c r="AC368" s="442">
        <f>IF($H368="已改造",VLOOKUP($A368+1000,改造信息!$A$2:$AQ$1002,COLUMN(AC367)-4,0),VLOOKUP($A368,未改造信息!$A$2:$AQ$1002,COLUMN(AC367)-4,0))</f>
        <v>0</v>
      </c>
      <c r="AD368" s="442">
        <f>IF($H368="已改造",VLOOKUP($A368+1000,改造信息!$A$2:$AQ$1002,COLUMN(AD367)-4,0),VLOOKUP($A368,未改造信息!$A$2:$AQ$1002,COLUMN(AD367)-4,0))</f>
        <v>4</v>
      </c>
      <c r="AE368" s="446" t="str">
        <f>IF($H368="已改造",VLOOKUP($A368+1000,改造信息!$A$2:$AQ$1002,COLUMN(AE367)-4,0),VLOOKUP($A368,未改造信息!$A$2:$AQ$1002,COLUMN(AE367)-4,0))</f>
        <v>S国三联СМ-31型305毫米主炮|S国СМ-20-ЗИФ四联45毫米高炮</v>
      </c>
      <c r="AF368" s="445" t="s">
        <v>92</v>
      </c>
      <c r="AG368" s="445" t="s">
        <v>92</v>
      </c>
      <c r="AH368" s="442">
        <f>IF($H368="已改造",VLOOKUP($A368+1000,改造信息!$A$2:$AQ$1002,COLUMN(AH367)-6,0),VLOOKUP($A368,未改造信息!$A$2:$AQ$1002,COLUMN(AH367)-6,0))</f>
        <v>85</v>
      </c>
      <c r="AI368" s="442">
        <f>IF($H368="已改造",VLOOKUP($A368+1000,改造信息!$A$2:$AQ$1002,COLUMN(AI367)-6,0),VLOOKUP($A368,未改造信息!$A$2:$AQ$1002,COLUMN(AI367)-6,0))</f>
        <v>120</v>
      </c>
      <c r="AJ368" s="442">
        <f>IF($H368="已改造",VLOOKUP($A368+1000,改造信息!$A$2:$AQ$1002,COLUMN(AJ367)-6,0),VLOOKUP($A368,未改造信息!$A$2:$AQ$1002,COLUMN(AJ367)-6,0))</f>
        <v>3</v>
      </c>
      <c r="AK368" s="442">
        <f>IF($H368="已改造",VLOOKUP($A368+1000,改造信息!$A$2:$AQ$1002,COLUMN(AK367)-6,0),VLOOKUP($A368,未改造信息!$A$2:$AQ$1002,COLUMN(AK367)-6,0))</f>
        <v>5.2</v>
      </c>
      <c r="AL368" s="442">
        <f>IF($H368="已改造",VLOOKUP($A368+1000,改造信息!$A$2:$AQ$1002,COLUMN(AL367)-6,0),VLOOKUP($A368,未改造信息!$A$2:$AQ$1002,COLUMN(AL367)-6,0))</f>
        <v>0.95</v>
      </c>
      <c r="AM368" s="445" t="s">
        <v>92</v>
      </c>
      <c r="AN368" s="445" t="s">
        <v>92</v>
      </c>
      <c r="AO368" s="442">
        <f>IF($H368="已改造",VLOOKUP($A368+1000,改造信息!$A$2:$AQ$1002,COLUMN(AO367)-8,0),VLOOKUP($A368,未改造信息!$A$2:$AQ$1002,COLUMN(AO367)-8,0))</f>
        <v>40</v>
      </c>
      <c r="AP368" s="442">
        <f>IF($H368="已改造",VLOOKUP($A368+1000,改造信息!$A$2:$AQ$1002,COLUMN(AP367)-8,0),VLOOKUP($A368,未改造信息!$A$2:$AQ$1002,COLUMN(AP367)-8,0))</f>
        <v>50</v>
      </c>
      <c r="AQ368" s="442">
        <f>IF($H368="已改造",VLOOKUP($A368+1000,改造信息!$A$2:$AQ$1002,COLUMN(AQ367)-8,0),VLOOKUP($A368,未改造信息!$A$2:$AQ$1002,COLUMN(AQ367)-8,0))</f>
        <v>40</v>
      </c>
      <c r="AR368" s="442">
        <f>IF($H368="已改造",VLOOKUP($A368+1000,改造信息!$A$2:$AQ$1002,COLUMN(AR367)-8,0),VLOOKUP($A368,未改造信息!$A$2:$AQ$1002,COLUMN(AR367)-8,0))</f>
        <v>0</v>
      </c>
      <c r="AS368" s="442">
        <f>IF($H368="已改造",VLOOKUP($A368+1000,改造信息!$A$2:$AQ$1002,COLUMN(AS367)-8,0),VLOOKUP($A368,未改造信息!$A$2:$AQ$1002,COLUMN(AS367)-8,0))</f>
        <v>67</v>
      </c>
      <c r="AT368" s="442">
        <f>IF($H368="已改造",VLOOKUP($A368+1000,改造信息!$A$2:$AQ$1002,COLUMN(AT367)-8,0),VLOOKUP($A368,未改造信息!$A$2:$AQ$1002,COLUMN(AT367)-8,0))</f>
        <v>0</v>
      </c>
      <c r="AU368" s="442">
        <f>IF($H368="已改造",VLOOKUP($A368+1000,改造信息!$A$2:$AQ$1002,COLUMN(AU367)-8,0),VLOOKUP($A368,未改造信息!$A$2:$AQ$1002,COLUMN(AU367)-8,0))</f>
        <v>55</v>
      </c>
      <c r="AV368" s="442">
        <f>IF($H368="已改造",VLOOKUP($A368+1000,改造信息!$A$2:$AQ$1002,COLUMN(AV367)-8,0),VLOOKUP($A368,未改造信息!$A$2:$AQ$1002,COLUMN(AV367)-8,0))</f>
        <v>78</v>
      </c>
      <c r="AW368" s="445" t="s">
        <v>92</v>
      </c>
      <c r="AX368" s="445" t="s">
        <v>92</v>
      </c>
      <c r="AY368" s="442" t="str">
        <f>IF($H368="已改造",VLOOKUP($A368+1000,改造信息!$A$2:$AQ$1002,COLUMN(AY367)-10,0),VLOOKUP($A368,未改造信息!$A$2:$AQ$1002,COLUMN(AY367)-10,0))</f>
        <v>巡洋舰领袖</v>
      </c>
      <c r="AZ368" s="442">
        <f>IF($H368="已改造",VLOOKUP($A368+1000,改造信息!$A$2:$AQ$1002,COLUMN(AZ367)-10,0),VLOOKUP($A368,未改造信息!$A$2:$AQ$1002,COLUMN(AZ367)-10,0))</f>
        <v>0</v>
      </c>
      <c r="BA368" s="445" t="s">
        <v>92</v>
      </c>
      <c r="BB368" s="445" t="s">
        <v>92</v>
      </c>
      <c r="BC368" s="442" t="str">
        <f>IF($H368="尚未改造",VLOOKUP($A368,未改造信息!$A$2:$AQ$1002,COLUMN(BC367)-12,0),"0")</f>
        <v>0</v>
      </c>
      <c r="BD368" s="450">
        <f>VLOOKUP($A368,未改造信息!$A$2:$BA$1002,COLUMN(BD367)-12,0)</f>
        <v>0.246527777777778</v>
      </c>
      <c r="BE368" s="442" t="s">
        <v>103</v>
      </c>
      <c r="BF368" s="445" t="s">
        <v>92</v>
      </c>
      <c r="BG368" s="445" t="s">
        <v>92</v>
      </c>
      <c r="BH368" s="442"/>
      <c r="BI368" s="450"/>
      <c r="BK368" s="442"/>
      <c r="BL368" s="450"/>
      <c r="BN368" s="442"/>
      <c r="BO368" s="450"/>
      <c r="BQ368" s="445" t="s">
        <v>92</v>
      </c>
      <c r="BR368" s="442"/>
      <c r="BS368" s="442"/>
      <c r="BT368" s="442"/>
      <c r="BU368" s="442"/>
      <c r="BV368" s="442"/>
    </row>
    <row r="369" spans="1:74">
      <c r="A369" s="442">
        <v>398</v>
      </c>
      <c r="B369" s="442" t="str">
        <f>IF($H369="已改造",VLOOKUP($A369+1000,改造信息!$A$2:$AQ$1002,COLUMN(B368),0),VLOOKUP($A369,未改造信息!$A$2:$AQ$1002,COLUMN(B368),0))</f>
        <v>E</v>
      </c>
      <c r="C369" s="442" t="str">
        <f>IF($H369="已改造",VLOOKUP($A369+1000,改造信息!$A$2:$AQ$1002,COLUMN(C368),0),VLOOKUP($A369,未改造信息!$A$2:$AQ$1002,COLUMN(C368),0))</f>
        <v>轻巡洋舰</v>
      </c>
      <c r="D369" s="442">
        <f>IF($H369="已改造",VLOOKUP($A369+1000,改造信息!$A$2:$AQ$1002,COLUMN(D368),0),VLOOKUP($A369,未改造信息!$A$2:$AQ$1002,COLUMN(D368),0))</f>
        <v>3</v>
      </c>
      <c r="E369" s="442" t="str">
        <f>IF($H369="已改造",VLOOKUP($A369+1000,改造信息!$A$2:$AQ$1002,COLUMN(E368),0),VLOOKUP($A369,未改造信息!$A$2:$AQ$1002,COLUMN(E368),0))</f>
        <v>德里</v>
      </c>
      <c r="F369" s="442" t="str">
        <f>VLOOKUP(A369,未改造信息!$A$2:$F$1000,COLUMN(F368),0)</f>
        <v>未拥有</v>
      </c>
      <c r="H369" s="442" t="str">
        <f>IF(COUNTIF(改造信息!$A$2:$A$196,A369+1000),IF(VLOOKUP(A369+1000,改造信息!$A$2:$F$502,6,0)="已拥有","已改造","尚未改造"),"未开放改造")</f>
        <v>未开放改造</v>
      </c>
      <c r="I369" s="442" t="str">
        <f t="shared" si="5"/>
        <v>E1~E2 可建造</v>
      </c>
      <c r="J369" s="445" t="s">
        <v>92</v>
      </c>
      <c r="K369" s="442" t="str">
        <f>IF($H369="已改造",VLOOKUP($A369+1000,改造信息!$A$2:$AQ$1002,COLUMN(K368)-4,0),VLOOKUP($A369,未改造信息!$A$2:$AQ$1002,COLUMN(K368)-4,0))</f>
        <v>护卫舰</v>
      </c>
      <c r="L369" s="442" t="str">
        <f>IF($H369="已改造",VLOOKUP($A369+1000,改造信息!$A$2:$AQ$1002,COLUMN(L368)-4,0),VLOOKUP($A369,未改造信息!$A$2:$AQ$1002,COLUMN(L368)-4,0))</f>
        <v>中型舰</v>
      </c>
      <c r="M369" s="442">
        <f>IF($H369="已改造",VLOOKUP($A369+1000,改造信息!$A$2:$AQ$1002,COLUMN(M368)-4,0),VLOOKUP($A369,未改造信息!$A$2:$AQ$1002,COLUMN(M368)-4,0))</f>
        <v>1</v>
      </c>
      <c r="N369" s="442">
        <f>IF($H369="已改造",VLOOKUP($A369+1000,改造信息!$A$2:$AQ$1002,COLUMN(N368)-4,0),VLOOKUP($A369,未改造信息!$A$2:$AQ$1002,COLUMN(N368)-4,0))</f>
        <v>2</v>
      </c>
      <c r="O369" s="442">
        <f>IF($H369="已改造",VLOOKUP($A369+1000,改造信息!$A$2:$AQ$1002,COLUMN(O368)-4,0),VLOOKUP($A369,未改造信息!$A$2:$AQ$1002,COLUMN(O368)-4,0))</f>
        <v>25</v>
      </c>
      <c r="P369" s="442">
        <f>IF($H369="已改造",VLOOKUP($A369+1000,改造信息!$A$2:$AQ$1002,COLUMN(P368)-4,0),VLOOKUP($A369,未改造信息!$A$2:$AQ$1002,COLUMN(P368)-4,0))</f>
        <v>-1</v>
      </c>
      <c r="Q369" s="442">
        <f>IF($H369="已改造",VLOOKUP($A369+1000,改造信息!$A$2:$AQ$1002,COLUMN(Q368)-4,0),VLOOKUP($A369,未改造信息!$A$2:$AQ$1002,COLUMN(Q368)-4,0))</f>
        <v>37</v>
      </c>
      <c r="R369" s="442">
        <f>IF($H369="已改造",VLOOKUP($A369+1000,改造信息!$A$2:$AQ$1002,COLUMN(R368)-4,0),VLOOKUP($A369,未改造信息!$A$2:$AQ$1002,COLUMN(R368)-4,0))</f>
        <v>38</v>
      </c>
      <c r="S369" s="442">
        <f>IF($H369="已改造",VLOOKUP($A369+1000,改造信息!$A$2:$AQ$1002,COLUMN(S368)-4,0),VLOOKUP($A369,未改造信息!$A$2:$AQ$1002,COLUMN(S368)-4,0))</f>
        <v>0</v>
      </c>
      <c r="T369" s="442">
        <f>IF($H369="已改造",VLOOKUP($A369+1000,改造信息!$A$2:$AQ$1002,COLUMN(T368)-4,0),VLOOKUP($A369,未改造信息!$A$2:$AQ$1002,COLUMN(T368)-4,0))</f>
        <v>78</v>
      </c>
      <c r="U369" s="442">
        <f>IF($H369="已改造",VLOOKUP($A369+1000,改造信息!$A$2:$AQ$1002,COLUMN(U368)-4,0),VLOOKUP($A369,未改造信息!$A$2:$AQ$1002,COLUMN(U368)-4,0))</f>
        <v>68</v>
      </c>
      <c r="V369" s="442">
        <f>IF($H369="已改造",VLOOKUP($A369+1000,改造信息!$A$2:$AQ$1002,COLUMN(V368)-4,0),VLOOKUP($A369,未改造信息!$A$2:$AQ$1002,COLUMN(V368)-4,0))</f>
        <v>21</v>
      </c>
      <c r="W369" s="442">
        <f>IF($H369="已改造",VLOOKUP($A369+1000,改造信息!$A$2:$AQ$1002,COLUMN(W368)-4,0),VLOOKUP($A369,未改造信息!$A$2:$AQ$1002,COLUMN(W368)-4,0))</f>
        <v>68</v>
      </c>
      <c r="X369" s="442">
        <f>IF($H369="已改造",VLOOKUP($A369+1000,改造信息!$A$2:$AQ$1002,COLUMN(X368)-4,0),VLOOKUP($A369,未改造信息!$A$2:$AQ$1002,COLUMN(X368)-4,0))</f>
        <v>92</v>
      </c>
      <c r="Y369" s="442">
        <f>IF($H369="已改造",VLOOKUP($A369+1000,改造信息!$A$2:$AQ$1002,COLUMN(Y368)-4,0),VLOOKUP($A369,未改造信息!$A$2:$AQ$1002,COLUMN(Y368)-4,0))</f>
        <v>24</v>
      </c>
      <c r="Z369" s="442">
        <f>IF($H369="已改造",VLOOKUP($A369+1000,改造信息!$A$2:$AQ$1002,COLUMN(Z368)-4,0),VLOOKUP($A369,未改造信息!$A$2:$AQ$1002,COLUMN(Z368)-4,0))</f>
        <v>29</v>
      </c>
      <c r="AA369" s="442" t="str">
        <f>IF($H369="已改造",VLOOKUP($A369+1000,改造信息!$A$2:$AQ$1002,COLUMN(AA368)-4,0),VLOOKUP($A369,未改造信息!$A$2:$AQ$1002,COLUMN(AA368)-4,0))</f>
        <v>中</v>
      </c>
      <c r="AB369" s="442">
        <f>IF($H369="已改造",VLOOKUP($A369+1000,改造信息!$A$2:$AQ$1002,COLUMN(AB368)-4,0),VLOOKUP($A369,未改造信息!$A$2:$AQ$1002,COLUMN(AB368)-4,0))</f>
        <v>0</v>
      </c>
      <c r="AC369" s="442">
        <f>IF($H369="已改造",VLOOKUP($A369+1000,改造信息!$A$2:$AQ$1002,COLUMN(AC368)-4,0),VLOOKUP($A369,未改造信息!$A$2:$AQ$1002,COLUMN(AC368)-4,0))</f>
        <v>0</v>
      </c>
      <c r="AD369" s="442">
        <f>IF($H369="已改造",VLOOKUP($A369+1000,改造信息!$A$2:$AQ$1002,COLUMN(AD368)-4,0),VLOOKUP($A369,未改造信息!$A$2:$AQ$1002,COLUMN(AD368)-4,0))</f>
        <v>3</v>
      </c>
      <c r="AE369" s="446" t="str">
        <f>IF($H369="已改造",VLOOKUP($A369+1000,改造信息!$A$2:$AQ$1002,COLUMN(AE368)-4,0),VLOOKUP($A369,未改造信息!$A$2:$AQ$1002,COLUMN(AE368)-4,0))</f>
        <v>U国单装5英寸炮</v>
      </c>
      <c r="AF369" s="445" t="s">
        <v>92</v>
      </c>
      <c r="AG369" s="445" t="s">
        <v>92</v>
      </c>
      <c r="AH369" s="442">
        <f>IF($H369="已改造",VLOOKUP($A369+1000,改造信息!$A$2:$AQ$1002,COLUMN(AH368)-6,0),VLOOKUP($A369,未改造信息!$A$2:$AQ$1002,COLUMN(AH368)-6,0))</f>
        <v>20</v>
      </c>
      <c r="AI369" s="442">
        <f>IF($H369="已改造",VLOOKUP($A369+1000,改造信息!$A$2:$AQ$1002,COLUMN(AI368)-6,0),VLOOKUP($A369,未改造信息!$A$2:$AQ$1002,COLUMN(AI368)-6,0))</f>
        <v>30</v>
      </c>
      <c r="AJ369" s="442">
        <f>IF($H369="已改造",VLOOKUP($A369+1000,改造信息!$A$2:$AQ$1002,COLUMN(AJ368)-6,0),VLOOKUP($A369,未改造信息!$A$2:$AQ$1002,COLUMN(AJ368)-6,0))</f>
        <v>0.8</v>
      </c>
      <c r="AK369" s="442">
        <f>IF($H369="已改造",VLOOKUP($A369+1000,改造信息!$A$2:$AQ$1002,COLUMN(AK368)-6,0),VLOOKUP($A369,未改造信息!$A$2:$AQ$1002,COLUMN(AK368)-6,0))</f>
        <v>1.4</v>
      </c>
      <c r="AL369" s="442">
        <f>IF($H369="已改造",VLOOKUP($A369+1000,改造信息!$A$2:$AQ$1002,COLUMN(AL368)-6,0),VLOOKUP($A369,未改造信息!$A$2:$AQ$1002,COLUMN(AL368)-6,0))</f>
        <v>0.425</v>
      </c>
      <c r="AM369" s="445" t="s">
        <v>92</v>
      </c>
      <c r="AN369" s="445" t="s">
        <v>92</v>
      </c>
      <c r="AO369" s="442">
        <f>IF($H369="已改造",VLOOKUP($A369+1000,改造信息!$A$2:$AQ$1002,COLUMN(AO368)-8,0),VLOOKUP($A369,未改造信息!$A$2:$AQ$1002,COLUMN(AO368)-8,0))</f>
        <v>10</v>
      </c>
      <c r="AP369" s="442">
        <f>IF($H369="已改造",VLOOKUP($A369+1000,改造信息!$A$2:$AQ$1002,COLUMN(AP368)-8,0),VLOOKUP($A369,未改造信息!$A$2:$AQ$1002,COLUMN(AP368)-8,0))</f>
        <v>16</v>
      </c>
      <c r="AQ369" s="442">
        <f>IF($H369="已改造",VLOOKUP($A369+1000,改造信息!$A$2:$AQ$1002,COLUMN(AQ368)-8,0),VLOOKUP($A369,未改造信息!$A$2:$AQ$1002,COLUMN(AQ368)-8,0))</f>
        <v>10</v>
      </c>
      <c r="AR369" s="442">
        <f>IF($H369="已改造",VLOOKUP($A369+1000,改造信息!$A$2:$AQ$1002,COLUMN(AR368)-8,0),VLOOKUP($A369,未改造信息!$A$2:$AQ$1002,COLUMN(AR368)-8,0))</f>
        <v>0</v>
      </c>
      <c r="AS369" s="442">
        <f>IF($H369="已改造",VLOOKUP($A369+1000,改造信息!$A$2:$AQ$1002,COLUMN(AS368)-8,0),VLOOKUP($A369,未改造信息!$A$2:$AQ$1002,COLUMN(AS368)-8,0))</f>
        <v>9</v>
      </c>
      <c r="AT369" s="442">
        <f>IF($H369="已改造",VLOOKUP($A369+1000,改造信息!$A$2:$AQ$1002,COLUMN(AT368)-8,0),VLOOKUP($A369,未改造信息!$A$2:$AQ$1002,COLUMN(AT368)-8,0))</f>
        <v>0</v>
      </c>
      <c r="AU369" s="442">
        <f>IF($H369="已改造",VLOOKUP($A369+1000,改造信息!$A$2:$AQ$1002,COLUMN(AU368)-8,0),VLOOKUP($A369,未改造信息!$A$2:$AQ$1002,COLUMN(AU368)-8,0))</f>
        <v>9</v>
      </c>
      <c r="AV369" s="442">
        <f>IF($H369="已改造",VLOOKUP($A369+1000,改造信息!$A$2:$AQ$1002,COLUMN(AV368)-8,0),VLOOKUP($A369,未改造信息!$A$2:$AQ$1002,COLUMN(AV368)-8,0))</f>
        <v>36</v>
      </c>
      <c r="AW369" s="445" t="s">
        <v>92</v>
      </c>
      <c r="AX369" s="445" t="s">
        <v>92</v>
      </c>
      <c r="AY369" s="442">
        <f>IF($H369="已改造",VLOOKUP($A369+1000,改造信息!$A$2:$AQ$1002,COLUMN(AY368)-10,0),VLOOKUP($A369,未改造信息!$A$2:$AQ$1002,COLUMN(AY368)-10,0))</f>
        <v>0</v>
      </c>
      <c r="AZ369" s="442">
        <f>IF($H369="已改造",VLOOKUP($A369+1000,改造信息!$A$2:$AQ$1002,COLUMN(AZ368)-10,0),VLOOKUP($A369,未改造信息!$A$2:$AQ$1002,COLUMN(AZ368)-10,0))</f>
        <v>0</v>
      </c>
      <c r="BA369" s="445" t="s">
        <v>92</v>
      </c>
      <c r="BB369" s="445" t="s">
        <v>92</v>
      </c>
      <c r="BC369" s="442" t="str">
        <f>IF($H369="尚未改造",VLOOKUP($A369,未改造信息!$A$2:$AQ$1002,COLUMN(BC368)-12,0),"0")</f>
        <v>0</v>
      </c>
      <c r="BD369" s="450">
        <f>VLOOKUP($A369,未改造信息!$A$2:$BA$1002,COLUMN(BD368)-12,0)</f>
        <v>0.0451388888888889</v>
      </c>
      <c r="BE369" s="442" t="s">
        <v>102</v>
      </c>
      <c r="BF369" s="445" t="s">
        <v>92</v>
      </c>
      <c r="BG369" s="445" t="s">
        <v>92</v>
      </c>
      <c r="BH369" s="442"/>
      <c r="BI369" s="450"/>
      <c r="BK369" s="442"/>
      <c r="BL369" s="450"/>
      <c r="BN369" s="442"/>
      <c r="BO369" s="450"/>
      <c r="BQ369" s="445" t="s">
        <v>92</v>
      </c>
      <c r="BR369" s="442"/>
      <c r="BS369" s="442"/>
      <c r="BT369" s="442"/>
      <c r="BU369" s="442"/>
      <c r="BV369" s="442"/>
    </row>
    <row r="370" spans="1:74">
      <c r="A370" s="442">
        <v>399</v>
      </c>
      <c r="B370" s="442" t="str">
        <f>IF($H370="已改造",VLOOKUP($A370+1000,改造信息!$A$2:$AQ$1002,COLUMN(B369),0),VLOOKUP($A370,未改造信息!$A$2:$AQ$1002,COLUMN(B369),0))</f>
        <v>I</v>
      </c>
      <c r="C370" s="442" t="str">
        <f>IF($H370="已改造",VLOOKUP($A370+1000,改造信息!$A$2:$AQ$1002,COLUMN(C369),0),VLOOKUP($A370,未改造信息!$A$2:$AQ$1002,COLUMN(C369),0))</f>
        <v>轻巡洋舰</v>
      </c>
      <c r="D370" s="442">
        <f>IF($H370="已改造",VLOOKUP($A370+1000,改造信息!$A$2:$AQ$1002,COLUMN(D369),0),VLOOKUP($A370,未改造信息!$A$2:$AQ$1002,COLUMN(D369),0))</f>
        <v>4</v>
      </c>
      <c r="E370" s="442" t="str">
        <f>IF($H370="已改造",VLOOKUP($A370+1000,改造信息!$A$2:$AQ$1002,COLUMN(E369),0),VLOOKUP($A370,未改造信息!$A$2:$AQ$1002,COLUMN(E369),0))</f>
        <v>阿布鲁奇公爵</v>
      </c>
      <c r="F370" s="442" t="str">
        <f>VLOOKUP(A370,未改造信息!$A$2:$F$1000,COLUMN(F369),0)</f>
        <v>未拥有</v>
      </c>
      <c r="H370" s="442" t="str">
        <f>IF(COUNTIF(改造信息!$A$2:$A$196,A370+1000),IF(VLOOKUP(A370+1000,改造信息!$A$2:$F$502,6,0)="已拥有","已改造","尚未改造"),"未开放改造")</f>
        <v>未开放改造</v>
      </c>
      <c r="I370" s="442" t="str">
        <f t="shared" si="5"/>
        <v>E1~E2 可建造</v>
      </c>
      <c r="J370" s="445" t="s">
        <v>92</v>
      </c>
      <c r="K370" s="442" t="str">
        <f>IF($H370="已改造",VLOOKUP($A370+1000,改造信息!$A$2:$AQ$1002,COLUMN(K369)-4,0),VLOOKUP($A370,未改造信息!$A$2:$AQ$1002,COLUMN(K369)-4,0))</f>
        <v>护卫舰</v>
      </c>
      <c r="L370" s="442" t="str">
        <f>IF($H370="已改造",VLOOKUP($A370+1000,改造信息!$A$2:$AQ$1002,COLUMN(L369)-4,0),VLOOKUP($A370,未改造信息!$A$2:$AQ$1002,COLUMN(L369)-4,0))</f>
        <v>中型舰</v>
      </c>
      <c r="M370" s="442">
        <f>IF($H370="已改造",VLOOKUP($A370+1000,改造信息!$A$2:$AQ$1002,COLUMN(M369)-4,0),VLOOKUP($A370,未改造信息!$A$2:$AQ$1002,COLUMN(M369)-4,0))</f>
        <v>2</v>
      </c>
      <c r="N370" s="442">
        <f>IF($H370="已改造",VLOOKUP($A370+1000,改造信息!$A$2:$AQ$1002,COLUMN(N369)-4,0),VLOOKUP($A370,未改造信息!$A$2:$AQ$1002,COLUMN(N369)-4,0))</f>
        <v>2</v>
      </c>
      <c r="O370" s="442">
        <f>IF($H370="已改造",VLOOKUP($A370+1000,改造信息!$A$2:$AQ$1002,COLUMN(O369)-4,0),VLOOKUP($A370,未改造信息!$A$2:$AQ$1002,COLUMN(O369)-4,0))</f>
        <v>36</v>
      </c>
      <c r="P370" s="442">
        <f>IF($H370="已改造",VLOOKUP($A370+1000,改造信息!$A$2:$AQ$1002,COLUMN(P369)-4,0),VLOOKUP($A370,未改造信息!$A$2:$AQ$1002,COLUMN(P369)-4,0))</f>
        <v>0</v>
      </c>
      <c r="Q370" s="442">
        <f>IF($H370="已改造",VLOOKUP($A370+1000,改造信息!$A$2:$AQ$1002,COLUMN(Q369)-4,0),VLOOKUP($A370,未改造信息!$A$2:$AQ$1002,COLUMN(Q369)-4,0))</f>
        <v>51</v>
      </c>
      <c r="R370" s="442">
        <f>IF($H370="已改造",VLOOKUP($A370+1000,改造信息!$A$2:$AQ$1002,COLUMN(R369)-4,0),VLOOKUP($A370,未改造信息!$A$2:$AQ$1002,COLUMN(R369)-4,0))</f>
        <v>54</v>
      </c>
      <c r="S370" s="442">
        <f>IF($H370="已改造",VLOOKUP($A370+1000,改造信息!$A$2:$AQ$1002,COLUMN(S369)-4,0),VLOOKUP($A370,未改造信息!$A$2:$AQ$1002,COLUMN(S369)-4,0))</f>
        <v>43</v>
      </c>
      <c r="T370" s="442">
        <f>IF($H370="已改造",VLOOKUP($A370+1000,改造信息!$A$2:$AQ$1002,COLUMN(T369)-4,0),VLOOKUP($A370,未改造信息!$A$2:$AQ$1002,COLUMN(T369)-4,0))</f>
        <v>62</v>
      </c>
      <c r="U370" s="442">
        <f>IF($H370="已改造",VLOOKUP($A370+1000,改造信息!$A$2:$AQ$1002,COLUMN(U369)-4,0),VLOOKUP($A370,未改造信息!$A$2:$AQ$1002,COLUMN(U369)-4,0))</f>
        <v>68</v>
      </c>
      <c r="V370" s="442">
        <f>IF($H370="已改造",VLOOKUP($A370+1000,改造信息!$A$2:$AQ$1002,COLUMN(V369)-4,0),VLOOKUP($A370,未改造信息!$A$2:$AQ$1002,COLUMN(V369)-4,0))</f>
        <v>30</v>
      </c>
      <c r="W370" s="442">
        <f>IF($H370="已改造",VLOOKUP($A370+1000,改造信息!$A$2:$AQ$1002,COLUMN(W369)-4,0),VLOOKUP($A370,未改造信息!$A$2:$AQ$1002,COLUMN(W369)-4,0))</f>
        <v>67</v>
      </c>
      <c r="X370" s="442">
        <f>IF($H370="已改造",VLOOKUP($A370+1000,改造信息!$A$2:$AQ$1002,COLUMN(X369)-4,0),VLOOKUP($A370,未改造信息!$A$2:$AQ$1002,COLUMN(X369)-4,0))</f>
        <v>90</v>
      </c>
      <c r="Y370" s="442">
        <f>IF($H370="已改造",VLOOKUP($A370+1000,改造信息!$A$2:$AQ$1002,COLUMN(Y369)-4,0),VLOOKUP($A370,未改造信息!$A$2:$AQ$1002,COLUMN(Y369)-4,0))</f>
        <v>20</v>
      </c>
      <c r="Z370" s="442">
        <f>IF($H370="已改造",VLOOKUP($A370+1000,改造信息!$A$2:$AQ$1002,COLUMN(Z369)-4,0),VLOOKUP($A370,未改造信息!$A$2:$AQ$1002,COLUMN(Z369)-4,0))</f>
        <v>34</v>
      </c>
      <c r="AA370" s="442" t="str">
        <f>IF($H370="已改造",VLOOKUP($A370+1000,改造信息!$A$2:$AQ$1002,COLUMN(AA369)-4,0),VLOOKUP($A370,未改造信息!$A$2:$AQ$1002,COLUMN(AA369)-4,0))</f>
        <v>中</v>
      </c>
      <c r="AB370" s="442" t="str">
        <f>IF($H370="已改造",VLOOKUP($A370+1000,改造信息!$A$2:$AQ$1002,COLUMN(AB369)-4,0),VLOOKUP($A370,未改造信息!$A$2:$AQ$1002,COLUMN(AB369)-4,0))</f>
        <v>[3,3,3]</v>
      </c>
      <c r="AC370" s="442">
        <f>IF($H370="已改造",VLOOKUP($A370+1000,改造信息!$A$2:$AQ$1002,COLUMN(AC369)-4,0),VLOOKUP($A370,未改造信息!$A$2:$AQ$1002,COLUMN(AC369)-4,0))</f>
        <v>9</v>
      </c>
      <c r="AD370" s="442">
        <f>IF($H370="已改造",VLOOKUP($A370+1000,改造信息!$A$2:$AQ$1002,COLUMN(AD369)-4,0),VLOOKUP($A370,未改造信息!$A$2:$AQ$1002,COLUMN(AD369)-4,0))</f>
        <v>3</v>
      </c>
      <c r="AE370" s="446" t="str">
        <f>IF($H370="已改造",VLOOKUP($A370+1000,改造信息!$A$2:$AQ$1002,COLUMN(AE369)-4,0),VLOOKUP($A370,未改造信息!$A$2:$AQ$1002,COLUMN(AE369)-4,0))</f>
        <v>改良型动力系统</v>
      </c>
      <c r="AF370" s="445" t="s">
        <v>92</v>
      </c>
      <c r="AG370" s="445" t="s">
        <v>92</v>
      </c>
      <c r="AH370" s="442">
        <f>IF($H370="已改造",VLOOKUP($A370+1000,改造信息!$A$2:$AQ$1002,COLUMN(AH369)-6,0),VLOOKUP($A370,未改造信息!$A$2:$AQ$1002,COLUMN(AH369)-6,0))</f>
        <v>30</v>
      </c>
      <c r="AI370" s="442">
        <f>IF($H370="已改造",VLOOKUP($A370+1000,改造信息!$A$2:$AQ$1002,COLUMN(AI369)-6,0),VLOOKUP($A370,未改造信息!$A$2:$AQ$1002,COLUMN(AI369)-6,0))</f>
        <v>35</v>
      </c>
      <c r="AJ370" s="442">
        <f>IF($H370="已改造",VLOOKUP($A370+1000,改造信息!$A$2:$AQ$1002,COLUMN(AJ369)-6,0),VLOOKUP($A370,未改造信息!$A$2:$AQ$1002,COLUMN(AJ369)-6,0))</f>
        <v>1.1</v>
      </c>
      <c r="AK370" s="442">
        <f>IF($H370="已改造",VLOOKUP($A370+1000,改造信息!$A$2:$AQ$1002,COLUMN(AK369)-6,0),VLOOKUP($A370,未改造信息!$A$2:$AQ$1002,COLUMN(AK369)-6,0))</f>
        <v>2</v>
      </c>
      <c r="AL370" s="442">
        <f>IF($H370="已改造",VLOOKUP($A370+1000,改造信息!$A$2:$AQ$1002,COLUMN(AL369)-6,0),VLOOKUP($A370,未改造信息!$A$2:$AQ$1002,COLUMN(AL369)-6,0))</f>
        <v>0.7</v>
      </c>
      <c r="AM370" s="445" t="s">
        <v>92</v>
      </c>
      <c r="AN370" s="445" t="s">
        <v>92</v>
      </c>
      <c r="AO370" s="442">
        <f>IF($H370="已改造",VLOOKUP($A370+1000,改造信息!$A$2:$AQ$1002,COLUMN(AO369)-8,0),VLOOKUP($A370,未改造信息!$A$2:$AQ$1002,COLUMN(AO369)-8,0))</f>
        <v>10</v>
      </c>
      <c r="AP370" s="442">
        <f>IF($H370="已改造",VLOOKUP($A370+1000,改造信息!$A$2:$AQ$1002,COLUMN(AP369)-8,0),VLOOKUP($A370,未改造信息!$A$2:$AQ$1002,COLUMN(AP369)-8,0))</f>
        <v>16</v>
      </c>
      <c r="AQ370" s="442">
        <f>IF($H370="已改造",VLOOKUP($A370+1000,改造信息!$A$2:$AQ$1002,COLUMN(AQ369)-8,0),VLOOKUP($A370,未改造信息!$A$2:$AQ$1002,COLUMN(AQ369)-8,0))</f>
        <v>10</v>
      </c>
      <c r="AR370" s="442">
        <f>IF($H370="已改造",VLOOKUP($A370+1000,改造信息!$A$2:$AQ$1002,COLUMN(AR369)-8,0),VLOOKUP($A370,未改造信息!$A$2:$AQ$1002,COLUMN(AR369)-8,0))</f>
        <v>0</v>
      </c>
      <c r="AS370" s="442">
        <f>IF($H370="已改造",VLOOKUP($A370+1000,改造信息!$A$2:$AQ$1002,COLUMN(AS369)-8,0),VLOOKUP($A370,未改造信息!$A$2:$AQ$1002,COLUMN(AS369)-8,0))</f>
        <v>13</v>
      </c>
      <c r="AT370" s="442">
        <f>IF($H370="已改造",VLOOKUP($A370+1000,改造信息!$A$2:$AQ$1002,COLUMN(AT369)-8,0),VLOOKUP($A370,未改造信息!$A$2:$AQ$1002,COLUMN(AT369)-8,0))</f>
        <v>8</v>
      </c>
      <c r="AU370" s="442">
        <f>IF($H370="已改造",VLOOKUP($A370+1000,改造信息!$A$2:$AQ$1002,COLUMN(AU369)-8,0),VLOOKUP($A370,未改造信息!$A$2:$AQ$1002,COLUMN(AU369)-8,0))</f>
        <v>17</v>
      </c>
      <c r="AV370" s="442">
        <f>IF($H370="已改造",VLOOKUP($A370+1000,改造信息!$A$2:$AQ$1002,COLUMN(AV369)-8,0),VLOOKUP($A370,未改造信息!$A$2:$AQ$1002,COLUMN(AV369)-8,0))</f>
        <v>16</v>
      </c>
      <c r="AW370" s="445" t="s">
        <v>92</v>
      </c>
      <c r="AX370" s="445" t="s">
        <v>92</v>
      </c>
      <c r="AY370" s="442">
        <f>IF($H370="已改造",VLOOKUP($A370+1000,改造信息!$A$2:$AQ$1002,COLUMN(AY369)-10,0),VLOOKUP($A370,未改造信息!$A$2:$AQ$1002,COLUMN(AY369)-10,0))</f>
        <v>0</v>
      </c>
      <c r="AZ370" s="442">
        <f>IF($H370="已改造",VLOOKUP($A370+1000,改造信息!$A$2:$AQ$1002,COLUMN(AZ369)-10,0),VLOOKUP($A370,未改造信息!$A$2:$AQ$1002,COLUMN(AZ369)-10,0))</f>
        <v>0</v>
      </c>
      <c r="BA370" s="445" t="s">
        <v>92</v>
      </c>
      <c r="BB370" s="445" t="s">
        <v>92</v>
      </c>
      <c r="BC370" s="442" t="str">
        <f>IF($H370="尚未改造",VLOOKUP($A370,未改造信息!$A$2:$AQ$1002,COLUMN(BC369)-12,0),"0")</f>
        <v>0</v>
      </c>
      <c r="BD370" s="450">
        <f>VLOOKUP($A370,未改造信息!$A$2:$BA$1002,COLUMN(BD369)-12,0)</f>
        <v>0.0416666666666667</v>
      </c>
      <c r="BE370" s="442" t="s">
        <v>102</v>
      </c>
      <c r="BF370" s="445" t="s">
        <v>92</v>
      </c>
      <c r="BG370" s="445" t="s">
        <v>92</v>
      </c>
      <c r="BH370" s="442"/>
      <c r="BI370" s="450"/>
      <c r="BK370" s="442"/>
      <c r="BL370" s="450"/>
      <c r="BN370" s="442"/>
      <c r="BO370" s="450"/>
      <c r="BQ370" s="445" t="s">
        <v>92</v>
      </c>
      <c r="BR370" s="442"/>
      <c r="BS370" s="442"/>
      <c r="BT370" s="442"/>
      <c r="BU370" s="442"/>
      <c r="BV370" s="442"/>
    </row>
    <row r="371" spans="1:74">
      <c r="A371" s="442">
        <v>400</v>
      </c>
      <c r="B371" s="442" t="str">
        <f>IF($H371="已改造",VLOOKUP($A371+1000,改造信息!$A$2:$AQ$1002,COLUMN(B370),0),VLOOKUP($A371,未改造信息!$A$2:$AQ$1002,COLUMN(B370),0))</f>
        <v>Ho</v>
      </c>
      <c r="C371" s="442" t="str">
        <f>IF($H371="已改造",VLOOKUP($A371+1000,改造信息!$A$2:$AQ$1002,COLUMN(C370),0),VLOOKUP($A371,未改造信息!$A$2:$AQ$1002,COLUMN(C370),0))</f>
        <v>轻巡洋舰</v>
      </c>
      <c r="D371" s="442">
        <f>IF($H371="已改造",VLOOKUP($A371+1000,改造信息!$A$2:$AQ$1002,COLUMN(D370),0),VLOOKUP($A371,未改造信息!$A$2:$AQ$1002,COLUMN(D370),0))</f>
        <v>4</v>
      </c>
      <c r="E371" s="442" t="str">
        <f>IF($H371="已改造",VLOOKUP($A371+1000,改造信息!$A$2:$AQ$1002,COLUMN(E370),0),VLOOKUP($A371,未改造信息!$A$2:$AQ$1002,COLUMN(E370),0))</f>
        <v>七省联盟</v>
      </c>
      <c r="F371" s="442" t="str">
        <f>VLOOKUP(A371,未改造信息!$A$2:$F$1000,COLUMN(F370),0)</f>
        <v>未拥有</v>
      </c>
      <c r="H371" s="442" t="str">
        <f>IF(COUNTIF(改造信息!$A$2:$A$196,A371+1000),IF(VLOOKUP(A371+1000,改造信息!$A$2:$F$502,6,0)="已拥有","已改造","尚未改造"),"未开放改造")</f>
        <v>未开放改造</v>
      </c>
      <c r="I371" s="442" t="str">
        <f t="shared" si="5"/>
        <v>仅打捞可获取</v>
      </c>
      <c r="J371" s="445" t="s">
        <v>92</v>
      </c>
      <c r="K371" s="442" t="str">
        <f>IF($H371="已改造",VLOOKUP($A371+1000,改造信息!$A$2:$AQ$1002,COLUMN(K370)-4,0),VLOOKUP($A371,未改造信息!$A$2:$AQ$1002,COLUMN(K370)-4,0))</f>
        <v>护卫舰</v>
      </c>
      <c r="L371" s="442" t="str">
        <f>IF($H371="已改造",VLOOKUP($A371+1000,改造信息!$A$2:$AQ$1002,COLUMN(L370)-4,0),VLOOKUP($A371,未改造信息!$A$2:$AQ$1002,COLUMN(L370)-4,0))</f>
        <v>中型舰</v>
      </c>
      <c r="M371" s="442">
        <f>IF($H371="已改造",VLOOKUP($A371+1000,改造信息!$A$2:$AQ$1002,COLUMN(M370)-4,0),VLOOKUP($A371,未改造信息!$A$2:$AQ$1002,COLUMN(M370)-4,0))</f>
        <v>2</v>
      </c>
      <c r="N371" s="442">
        <f>IF($H371="已改造",VLOOKUP($A371+1000,改造信息!$A$2:$AQ$1002,COLUMN(N370)-4,0),VLOOKUP($A371,未改造信息!$A$2:$AQ$1002,COLUMN(N370)-4,0))</f>
        <v>2</v>
      </c>
      <c r="O371" s="442">
        <f>IF($H371="已改造",VLOOKUP($A371+1000,改造信息!$A$2:$AQ$1002,COLUMN(O370)-4,0),VLOOKUP($A371,未改造信息!$A$2:$AQ$1002,COLUMN(O370)-4,0))</f>
        <v>32</v>
      </c>
      <c r="P371" s="442">
        <f>IF($H371="已改造",VLOOKUP($A371+1000,改造信息!$A$2:$AQ$1002,COLUMN(P370)-4,0),VLOOKUP($A371,未改造信息!$A$2:$AQ$1002,COLUMN(P370)-4,0))</f>
        <v>0</v>
      </c>
      <c r="Q371" s="442">
        <f>IF($H371="已改造",VLOOKUP($A371+1000,改造信息!$A$2:$AQ$1002,COLUMN(Q370)-4,0),VLOOKUP($A371,未改造信息!$A$2:$AQ$1002,COLUMN(Q370)-4,0))</f>
        <v>48</v>
      </c>
      <c r="R371" s="442">
        <f>IF($H371="已改造",VLOOKUP($A371+1000,改造信息!$A$2:$AQ$1002,COLUMN(R370)-4,0),VLOOKUP($A371,未改造信息!$A$2:$AQ$1002,COLUMN(R370)-4,0))</f>
        <v>46</v>
      </c>
      <c r="S371" s="442">
        <f>IF($H371="已改造",VLOOKUP($A371+1000,改造信息!$A$2:$AQ$1002,COLUMN(S370)-4,0),VLOOKUP($A371,未改造信息!$A$2:$AQ$1002,COLUMN(S370)-4,0))</f>
        <v>0</v>
      </c>
      <c r="T371" s="442">
        <f>IF($H371="已改造",VLOOKUP($A371+1000,改造信息!$A$2:$AQ$1002,COLUMN(T370)-4,0),VLOOKUP($A371,未改造信息!$A$2:$AQ$1002,COLUMN(T370)-4,0))</f>
        <v>97</v>
      </c>
      <c r="U371" s="442">
        <f>IF($H371="已改造",VLOOKUP($A371+1000,改造信息!$A$2:$AQ$1002,COLUMN(U370)-4,0),VLOOKUP($A371,未改造信息!$A$2:$AQ$1002,COLUMN(U370)-4,0))</f>
        <v>79</v>
      </c>
      <c r="V371" s="442">
        <f>IF($H371="已改造",VLOOKUP($A371+1000,改造信息!$A$2:$AQ$1002,COLUMN(V370)-4,0),VLOOKUP($A371,未改造信息!$A$2:$AQ$1002,COLUMN(V370)-4,0))</f>
        <v>23</v>
      </c>
      <c r="W371" s="442">
        <f>IF($H371="已改造",VLOOKUP($A371+1000,改造信息!$A$2:$AQ$1002,COLUMN(W370)-4,0),VLOOKUP($A371,未改造信息!$A$2:$AQ$1002,COLUMN(W370)-4,0))</f>
        <v>72</v>
      </c>
      <c r="X371" s="442">
        <f>IF($H371="已改造",VLOOKUP($A371+1000,改造信息!$A$2:$AQ$1002,COLUMN(X370)-4,0),VLOOKUP($A371,未改造信息!$A$2:$AQ$1002,COLUMN(X370)-4,0))</f>
        <v>92</v>
      </c>
      <c r="Y371" s="442">
        <f>IF($H371="已改造",VLOOKUP($A371+1000,改造信息!$A$2:$AQ$1002,COLUMN(Y370)-4,0),VLOOKUP($A371,未改造信息!$A$2:$AQ$1002,COLUMN(Y370)-4,0))</f>
        <v>29</v>
      </c>
      <c r="Z371" s="442">
        <f>IF($H371="已改造",VLOOKUP($A371+1000,改造信息!$A$2:$AQ$1002,COLUMN(Z370)-4,0),VLOOKUP($A371,未改造信息!$A$2:$AQ$1002,COLUMN(Z370)-4,0))</f>
        <v>32</v>
      </c>
      <c r="AA371" s="442" t="str">
        <f>IF($H371="已改造",VLOOKUP($A371+1000,改造信息!$A$2:$AQ$1002,COLUMN(AA370)-4,0),VLOOKUP($A371,未改造信息!$A$2:$AQ$1002,COLUMN(AA370)-4,0))</f>
        <v>中</v>
      </c>
      <c r="AB371" s="442">
        <f>IF($H371="已改造",VLOOKUP($A371+1000,改造信息!$A$2:$AQ$1002,COLUMN(AB370)-4,0),VLOOKUP($A371,未改造信息!$A$2:$AQ$1002,COLUMN(AB370)-4,0))</f>
        <v>0</v>
      </c>
      <c r="AC371" s="442">
        <f>IF($H371="已改造",VLOOKUP($A371+1000,改造信息!$A$2:$AQ$1002,COLUMN(AC370)-4,0),VLOOKUP($A371,未改造信息!$A$2:$AQ$1002,COLUMN(AC370)-4,0))</f>
        <v>0</v>
      </c>
      <c r="AD371" s="442">
        <f>IF($H371="已改造",VLOOKUP($A371+1000,改造信息!$A$2:$AQ$1002,COLUMN(AD370)-4,0),VLOOKUP($A371,未改造信息!$A$2:$AQ$1002,COLUMN(AD370)-4,0))</f>
        <v>3</v>
      </c>
      <c r="AE371" s="446" t="str">
        <f>IF($H371="已改造",VLOOKUP($A371+1000,改造信息!$A$2:$AQ$1002,COLUMN(AE370)-4,0),VLOOKUP($A371,未改造信息!$A$2:$AQ$1002,COLUMN(AE370)-4,0))</f>
        <v>博福斯M1951双联57毫米高炮</v>
      </c>
      <c r="AF371" s="445" t="s">
        <v>92</v>
      </c>
      <c r="AG371" s="445" t="s">
        <v>92</v>
      </c>
      <c r="AH371" s="442">
        <f>IF($H371="已改造",VLOOKUP($A371+1000,改造信息!$A$2:$AQ$1002,COLUMN(AH370)-6,0),VLOOKUP($A371,未改造信息!$A$2:$AQ$1002,COLUMN(AH370)-6,0))</f>
        <v>25</v>
      </c>
      <c r="AI371" s="442">
        <f>IF($H371="已改造",VLOOKUP($A371+1000,改造信息!$A$2:$AQ$1002,COLUMN(AI370)-6,0),VLOOKUP($A371,未改造信息!$A$2:$AQ$1002,COLUMN(AI370)-6,0))</f>
        <v>35</v>
      </c>
      <c r="AJ371" s="442">
        <f>IF($H371="已改造",VLOOKUP($A371+1000,改造信息!$A$2:$AQ$1002,COLUMN(AJ370)-6,0),VLOOKUP($A371,未改造信息!$A$2:$AQ$1002,COLUMN(AJ370)-6,0))</f>
        <v>0.75</v>
      </c>
      <c r="AK371" s="442">
        <f>IF($H371="已改造",VLOOKUP($A371+1000,改造信息!$A$2:$AQ$1002,COLUMN(AK370)-6,0),VLOOKUP($A371,未改造信息!$A$2:$AQ$1002,COLUMN(AK370)-6,0))</f>
        <v>1.4</v>
      </c>
      <c r="AL371" s="442">
        <f>IF($H371="已改造",VLOOKUP($A371+1000,改造信息!$A$2:$AQ$1002,COLUMN(AL370)-6,0),VLOOKUP($A371,未改造信息!$A$2:$AQ$1002,COLUMN(AL370)-6,0))</f>
        <v>0.45</v>
      </c>
      <c r="AM371" s="445" t="s">
        <v>92</v>
      </c>
      <c r="AN371" s="445" t="s">
        <v>92</v>
      </c>
      <c r="AO371" s="442">
        <f>IF($H371="已改造",VLOOKUP($A371+1000,改造信息!$A$2:$AQ$1002,COLUMN(AO370)-8,0),VLOOKUP($A371,未改造信息!$A$2:$AQ$1002,COLUMN(AO370)-8,0))</f>
        <v>10</v>
      </c>
      <c r="AP371" s="442">
        <f>IF($H371="已改造",VLOOKUP($A371+1000,改造信息!$A$2:$AQ$1002,COLUMN(AP370)-8,0),VLOOKUP($A371,未改造信息!$A$2:$AQ$1002,COLUMN(AP370)-8,0))</f>
        <v>16</v>
      </c>
      <c r="AQ371" s="442">
        <f>IF($H371="已改造",VLOOKUP($A371+1000,改造信息!$A$2:$AQ$1002,COLUMN(AQ370)-8,0),VLOOKUP($A371,未改造信息!$A$2:$AQ$1002,COLUMN(AQ370)-8,0))</f>
        <v>10</v>
      </c>
      <c r="AR371" s="442">
        <f>IF($H371="已改造",VLOOKUP($A371+1000,改造信息!$A$2:$AQ$1002,COLUMN(AR370)-8,0),VLOOKUP($A371,未改造信息!$A$2:$AQ$1002,COLUMN(AR370)-8,0))</f>
        <v>0</v>
      </c>
      <c r="AS371" s="442">
        <f>IF($H371="已改造",VLOOKUP($A371+1000,改造信息!$A$2:$AQ$1002,COLUMN(AS370)-8,0),VLOOKUP($A371,未改造信息!$A$2:$AQ$1002,COLUMN(AS370)-8,0))</f>
        <v>12</v>
      </c>
      <c r="AT371" s="442">
        <f>IF($H371="已改造",VLOOKUP($A371+1000,改造信息!$A$2:$AQ$1002,COLUMN(AT370)-8,0),VLOOKUP($A371,未改造信息!$A$2:$AQ$1002,COLUMN(AT370)-8,0))</f>
        <v>0</v>
      </c>
      <c r="AU371" s="442">
        <f>IF($H371="已改造",VLOOKUP($A371+1000,改造信息!$A$2:$AQ$1002,COLUMN(AU370)-8,0),VLOOKUP($A371,未改造信息!$A$2:$AQ$1002,COLUMN(AU370)-8,0))</f>
        <v>13</v>
      </c>
      <c r="AV371" s="442">
        <f>IF($H371="已改造",VLOOKUP($A371+1000,改造信息!$A$2:$AQ$1002,COLUMN(AV370)-8,0),VLOOKUP($A371,未改造信息!$A$2:$AQ$1002,COLUMN(AV370)-8,0))</f>
        <v>65</v>
      </c>
      <c r="AW371" s="445" t="s">
        <v>92</v>
      </c>
      <c r="AX371" s="445" t="s">
        <v>92</v>
      </c>
      <c r="AY371" s="442">
        <f>IF($H371="已改造",VLOOKUP($A371+1000,改造信息!$A$2:$AQ$1002,COLUMN(AY370)-10,0),VLOOKUP($A371,未改造信息!$A$2:$AQ$1002,COLUMN(AY370)-10,0))</f>
        <v>0</v>
      </c>
      <c r="AZ371" s="442">
        <f>IF($H371="已改造",VLOOKUP($A371+1000,改造信息!$A$2:$AQ$1002,COLUMN(AZ370)-10,0),VLOOKUP($A371,未改造信息!$A$2:$AQ$1002,COLUMN(AZ370)-10,0))</f>
        <v>0</v>
      </c>
      <c r="BA371" s="445" t="s">
        <v>92</v>
      </c>
      <c r="BB371" s="445" t="s">
        <v>92</v>
      </c>
      <c r="BC371" s="442" t="str">
        <f>IF($H371="尚未改造",VLOOKUP($A371,未改造信息!$A$2:$AQ$1002,COLUMN(BC370)-12,0),"0")</f>
        <v>0</v>
      </c>
      <c r="BD371" s="442">
        <f>VLOOKUP($A371,未改造信息!$A$2:$BA$1002,COLUMN(BD370)-12,0)</f>
        <v>0</v>
      </c>
      <c r="BE371" s="442" t="s">
        <v>94</v>
      </c>
      <c r="BF371" s="445" t="s">
        <v>92</v>
      </c>
      <c r="BG371" s="445" t="s">
        <v>92</v>
      </c>
      <c r="BH371" s="442"/>
      <c r="BI371" s="442"/>
      <c r="BK371" s="442"/>
      <c r="BL371" s="442"/>
      <c r="BN371" s="442"/>
      <c r="BO371" s="442"/>
      <c r="BQ371" s="445" t="s">
        <v>92</v>
      </c>
      <c r="BR371" s="442"/>
      <c r="BS371" s="442"/>
      <c r="BT371" s="442"/>
      <c r="BU371" s="442"/>
      <c r="BV371" s="442"/>
    </row>
    <row r="372" spans="1:74">
      <c r="A372" s="442">
        <v>401</v>
      </c>
      <c r="B372" s="442" t="str">
        <f>IF($H372="已改造",VLOOKUP($A372+1000,改造信息!$A$2:$AQ$1002,COLUMN(B371),0),VLOOKUP($A372,未改造信息!$A$2:$AQ$1002,COLUMN(B371),0))</f>
        <v>S</v>
      </c>
      <c r="C372" s="442" t="str">
        <f>IF($H372="已改造",VLOOKUP($A372+1000,改造信息!$A$2:$AQ$1002,COLUMN(C371),0),VLOOKUP($A372,未改造信息!$A$2:$AQ$1002,COLUMN(C371),0))</f>
        <v>导弹驱逐舰</v>
      </c>
      <c r="D372" s="442">
        <f>IF($H372="已改造",VLOOKUP($A372+1000,改造信息!$A$2:$AQ$1002,COLUMN(D371),0),VLOOKUP($A372,未改造信息!$A$2:$AQ$1002,COLUMN(D371),0))</f>
        <v>4</v>
      </c>
      <c r="E372" s="442" t="str">
        <f>IF($H372="已改造",VLOOKUP($A372+1000,改造信息!$A$2:$AQ$1002,COLUMN(E371),0),VLOOKUP($A372,未改造信息!$A$2:$AQ$1002,COLUMN(E371),0))</f>
        <v>胆大</v>
      </c>
      <c r="F372" s="442" t="str">
        <f>VLOOKUP(A372,未改造信息!$A$2:$F$1000,COLUMN(F371),0)</f>
        <v>未拥有</v>
      </c>
      <c r="H372" s="442" t="str">
        <f>IF(COUNTIF(改造信息!$A$2:$A$196,A372+1000),IF(VLOOKUP(A372+1000,改造信息!$A$2:$F$502,6,0)="已拥有","已改造","尚未改造"),"未开放改造")</f>
        <v>未开放改造</v>
      </c>
      <c r="I372" s="442" t="str">
        <f t="shared" si="5"/>
        <v>可建造</v>
      </c>
      <c r="J372" s="445" t="s">
        <v>92</v>
      </c>
      <c r="K372" s="442" t="str">
        <f>IF($H372="已改造",VLOOKUP($A372+1000,改造信息!$A$2:$AQ$1002,COLUMN(K371)-4,0),VLOOKUP($A372,未改造信息!$A$2:$AQ$1002,COLUMN(K371)-4,0))</f>
        <v>主力舰</v>
      </c>
      <c r="L372" s="442" t="str">
        <f>IF($H372="已改造",VLOOKUP($A372+1000,改造信息!$A$2:$AQ$1002,COLUMN(L371)-4,0),VLOOKUP($A372,未改造信息!$A$2:$AQ$1002,COLUMN(L371)-4,0))</f>
        <v>小型舰</v>
      </c>
      <c r="M372" s="442">
        <f>IF($H372="已改造",VLOOKUP($A372+1000,改造信息!$A$2:$AQ$1002,COLUMN(M371)-4,0),VLOOKUP($A372,未改造信息!$A$2:$AQ$1002,COLUMN(M371)-4,0))</f>
        <v>2</v>
      </c>
      <c r="N372" s="442">
        <f>IF($H372="已改造",VLOOKUP($A372+1000,改造信息!$A$2:$AQ$1002,COLUMN(N371)-4,0),VLOOKUP($A372,未改造信息!$A$2:$AQ$1002,COLUMN(N371)-4,0))</f>
        <v>4</v>
      </c>
      <c r="O372" s="442">
        <f>IF($H372="已改造",VLOOKUP($A372+1000,改造信息!$A$2:$AQ$1002,COLUMN(O371)-4,0),VLOOKUP($A372,未改造信息!$A$2:$AQ$1002,COLUMN(O371)-4,0))</f>
        <v>28</v>
      </c>
      <c r="P372" s="442">
        <f>IF($H372="已改造",VLOOKUP($A372+1000,改造信息!$A$2:$AQ$1002,COLUMN(P371)-4,0),VLOOKUP($A372,未改造信息!$A$2:$AQ$1002,COLUMN(P371)-4,0))</f>
        <v>0</v>
      </c>
      <c r="Q372" s="442">
        <f>IF($H372="已改造",VLOOKUP($A372+1000,改造信息!$A$2:$AQ$1002,COLUMN(Q371)-4,0),VLOOKUP($A372,未改造信息!$A$2:$AQ$1002,COLUMN(Q371)-4,0))</f>
        <v>39</v>
      </c>
      <c r="R372" s="442">
        <f>IF($H372="已改造",VLOOKUP($A372+1000,改造信息!$A$2:$AQ$1002,COLUMN(R371)-4,0),VLOOKUP($A372,未改造信息!$A$2:$AQ$1002,COLUMN(R371)-4,0))</f>
        <v>27</v>
      </c>
      <c r="S372" s="442">
        <f>IF($H372="已改造",VLOOKUP($A372+1000,改造信息!$A$2:$AQ$1002,COLUMN(S371)-4,0),VLOOKUP($A372,未改造信息!$A$2:$AQ$1002,COLUMN(S371)-4,0))</f>
        <v>1</v>
      </c>
      <c r="T372" s="442">
        <f>IF($H372="已改造",VLOOKUP($A372+1000,改造信息!$A$2:$AQ$1002,COLUMN(T371)-4,0),VLOOKUP($A372,未改造信息!$A$2:$AQ$1002,COLUMN(T371)-4,0))</f>
        <v>96</v>
      </c>
      <c r="U372" s="442">
        <f>IF($H372="已改造",VLOOKUP($A372+1000,改造信息!$A$2:$AQ$1002,COLUMN(U371)-4,0),VLOOKUP($A372,未改造信息!$A$2:$AQ$1002,COLUMN(U371)-4,0))</f>
        <v>0</v>
      </c>
      <c r="V372" s="442">
        <f>IF($H372="已改造",VLOOKUP($A372+1000,改造信息!$A$2:$AQ$1002,COLUMN(V371)-4,0),VLOOKUP($A372,未改造信息!$A$2:$AQ$1002,COLUMN(V371)-4,0))</f>
        <v>39</v>
      </c>
      <c r="W372" s="442">
        <f>IF($H372="已改造",VLOOKUP($A372+1000,改造信息!$A$2:$AQ$1002,COLUMN(W371)-4,0),VLOOKUP($A372,未改造信息!$A$2:$AQ$1002,COLUMN(W371)-4,0))</f>
        <v>71</v>
      </c>
      <c r="X372" s="442">
        <f>IF($H372="已改造",VLOOKUP($A372+1000,改造信息!$A$2:$AQ$1002,COLUMN(X371)-4,0),VLOOKUP($A372,未改造信息!$A$2:$AQ$1002,COLUMN(X371)-4,0))</f>
        <v>97</v>
      </c>
      <c r="Y372" s="442">
        <f>IF($H372="已改造",VLOOKUP($A372+1000,改造信息!$A$2:$AQ$1002,COLUMN(Y371)-4,0),VLOOKUP($A372,未改造信息!$A$2:$AQ$1002,COLUMN(Y371)-4,0))</f>
        <v>12</v>
      </c>
      <c r="Z372" s="442">
        <f>IF($H372="已改造",VLOOKUP($A372+1000,改造信息!$A$2:$AQ$1002,COLUMN(Z371)-4,0),VLOOKUP($A372,未改造信息!$A$2:$AQ$1002,COLUMN(Z371)-4,0))</f>
        <v>34.8</v>
      </c>
      <c r="AA372" s="442" t="str">
        <f>IF($H372="已改造",VLOOKUP($A372+1000,改造信息!$A$2:$AQ$1002,COLUMN(AA371)-4,0),VLOOKUP($A372,未改造信息!$A$2:$AQ$1002,COLUMN(AA371)-4,0))</f>
        <v>短</v>
      </c>
      <c r="AB372" s="442">
        <f>IF($H372="已改造",VLOOKUP($A372+1000,改造信息!$A$2:$AQ$1002,COLUMN(AB371)-4,0),VLOOKUP($A372,未改造信息!$A$2:$AQ$1002,COLUMN(AB371)-4,0))</f>
        <v>0</v>
      </c>
      <c r="AC372" s="442">
        <f>IF($H372="已改造",VLOOKUP($A372+1000,改造信息!$A$2:$AQ$1002,COLUMN(AC371)-4,0),VLOOKUP($A372,未改造信息!$A$2:$AQ$1002,COLUMN(AC371)-4,0))</f>
        <v>0</v>
      </c>
      <c r="AD372" s="442">
        <f>IF($H372="已改造",VLOOKUP($A372+1000,改造信息!$A$2:$AQ$1002,COLUMN(AD371)-4,0),VLOOKUP($A372,未改造信息!$A$2:$AQ$1002,COLUMN(AD371)-4,0))</f>
        <v>3</v>
      </c>
      <c r="AE372" s="446" t="str">
        <f>IF($H372="已改造",VLOOKUP($A372+1000,改造信息!$A$2:$AQ$1002,COLUMN(AE371)-4,0),VLOOKUP($A372,未改造信息!$A$2:$AQ$1002,COLUMN(AE371)-4,0))</f>
        <v>“白蚁”M反舰导弹|КТ-15М-БРК发射器</v>
      </c>
      <c r="AF372" s="445" t="s">
        <v>92</v>
      </c>
      <c r="AG372" s="445" t="s">
        <v>92</v>
      </c>
      <c r="AH372" s="442">
        <f>IF($H372="已改造",VLOOKUP($A372+1000,改造信息!$A$2:$AQ$1002,COLUMN(AH371)-6,0),VLOOKUP($A372,未改造信息!$A$2:$AQ$1002,COLUMN(AH371)-6,0))</f>
        <v>25</v>
      </c>
      <c r="AI372" s="442">
        <f>IF($H372="已改造",VLOOKUP($A372+1000,改造信息!$A$2:$AQ$1002,COLUMN(AI371)-6,0),VLOOKUP($A372,未改造信息!$A$2:$AQ$1002,COLUMN(AI371)-6,0))</f>
        <v>55</v>
      </c>
      <c r="AJ372" s="442">
        <f>IF($H372="已改造",VLOOKUP($A372+1000,改造信息!$A$2:$AQ$1002,COLUMN(AJ371)-6,0),VLOOKUP($A372,未改造信息!$A$2:$AQ$1002,COLUMN(AJ371)-6,0))</f>
        <v>0.5</v>
      </c>
      <c r="AK372" s="442">
        <f>IF($H372="已改造",VLOOKUP($A372+1000,改造信息!$A$2:$AQ$1002,COLUMN(AK371)-6,0),VLOOKUP($A372,未改造信息!$A$2:$AQ$1002,COLUMN(AK371)-6,0))</f>
        <v>1.2</v>
      </c>
      <c r="AL372" s="442">
        <f>IF($H372="已改造",VLOOKUP($A372+1000,改造信息!$A$2:$AQ$1002,COLUMN(AL371)-6,0),VLOOKUP($A372,未改造信息!$A$2:$AQ$1002,COLUMN(AL371)-6,0))</f>
        <v>0.625</v>
      </c>
      <c r="AM372" s="445" t="s">
        <v>92</v>
      </c>
      <c r="AN372" s="445" t="s">
        <v>92</v>
      </c>
      <c r="AO372" s="442">
        <f>IF($H372="已改造",VLOOKUP($A372+1000,改造信息!$A$2:$AQ$1002,COLUMN(AO371)-8,0),VLOOKUP($A372,未改造信息!$A$2:$AQ$1002,COLUMN(AO371)-8,0))</f>
        <v>8</v>
      </c>
      <c r="AP372" s="442">
        <f>IF($H372="已改造",VLOOKUP($A372+1000,改造信息!$A$2:$AQ$1002,COLUMN(AP371)-8,0),VLOOKUP($A372,未改造信息!$A$2:$AQ$1002,COLUMN(AP371)-8,0))</f>
        <v>12</v>
      </c>
      <c r="AQ372" s="442">
        <f>IF($H372="已改造",VLOOKUP($A372+1000,改造信息!$A$2:$AQ$1002,COLUMN(AQ371)-8,0),VLOOKUP($A372,未改造信息!$A$2:$AQ$1002,COLUMN(AQ371)-8,0))</f>
        <v>10</v>
      </c>
      <c r="AR372" s="442">
        <f>IF($H372="已改造",VLOOKUP($A372+1000,改造信息!$A$2:$AQ$1002,COLUMN(AR371)-8,0),VLOOKUP($A372,未改造信息!$A$2:$AQ$1002,COLUMN(AR371)-8,0))</f>
        <v>16</v>
      </c>
      <c r="AS372" s="442">
        <f>IF($H372="已改造",VLOOKUP($A372+1000,改造信息!$A$2:$AQ$1002,COLUMN(AS371)-8,0),VLOOKUP($A372,未改造信息!$A$2:$AQ$1002,COLUMN(AS371)-8,0))</f>
        <v>11</v>
      </c>
      <c r="AT372" s="442">
        <f>IF($H372="已改造",VLOOKUP($A372+1000,改造信息!$A$2:$AQ$1002,COLUMN(AT371)-8,0),VLOOKUP($A372,未改造信息!$A$2:$AQ$1002,COLUMN(AT371)-8,0))</f>
        <v>1</v>
      </c>
      <c r="AU372" s="442">
        <f>IF($H372="已改造",VLOOKUP($A372+1000,改造信息!$A$2:$AQ$1002,COLUMN(AU371)-8,0),VLOOKUP($A372,未改造信息!$A$2:$AQ$1002,COLUMN(AU371)-8,0))</f>
        <v>12</v>
      </c>
      <c r="AV372" s="442">
        <f>IF($H372="已改造",VLOOKUP($A372+1000,改造信息!$A$2:$AQ$1002,COLUMN(AV371)-8,0),VLOOKUP($A372,未改造信息!$A$2:$AQ$1002,COLUMN(AV371)-8,0))</f>
        <v>86</v>
      </c>
      <c r="AW372" s="445" t="s">
        <v>92</v>
      </c>
      <c r="AX372" s="445" t="s">
        <v>92</v>
      </c>
      <c r="AY372" s="442">
        <f>IF($H372="已改造",VLOOKUP($A372+1000,改造信息!$A$2:$AQ$1002,COLUMN(AY371)-10,0),VLOOKUP($A372,未改造信息!$A$2:$AQ$1002,COLUMN(AY371)-10,0))</f>
        <v>0</v>
      </c>
      <c r="AZ372" s="442">
        <f>IF($H372="已改造",VLOOKUP($A372+1000,改造信息!$A$2:$AQ$1002,COLUMN(AZ371)-10,0),VLOOKUP($A372,未改造信息!$A$2:$AQ$1002,COLUMN(AZ371)-10,0))</f>
        <v>0</v>
      </c>
      <c r="BA372" s="445" t="s">
        <v>92</v>
      </c>
      <c r="BB372" s="445" t="s">
        <v>92</v>
      </c>
      <c r="BC372" s="442" t="str">
        <f>IF($H372="尚未改造",VLOOKUP($A372,未改造信息!$A$2:$AQ$1002,COLUMN(BC371)-12,0),"0")</f>
        <v>0</v>
      </c>
      <c r="BD372" s="450">
        <f>VLOOKUP($A372,未改造信息!$A$2:$BA$1002,COLUMN(BD371)-12,0)</f>
        <v>0.0368055555555556</v>
      </c>
      <c r="BE372" s="442" t="s">
        <v>103</v>
      </c>
      <c r="BF372" s="445" t="s">
        <v>92</v>
      </c>
      <c r="BG372" s="445" t="s">
        <v>92</v>
      </c>
      <c r="BH372" s="442"/>
      <c r="BI372" s="450"/>
      <c r="BK372" s="442"/>
      <c r="BL372" s="450"/>
      <c r="BN372" s="442"/>
      <c r="BO372" s="450"/>
      <c r="BQ372" s="445" t="s">
        <v>92</v>
      </c>
      <c r="BR372" s="442"/>
      <c r="BS372" s="442"/>
      <c r="BT372" s="442"/>
      <c r="BU372" s="442"/>
      <c r="BV372" s="442"/>
    </row>
    <row r="373" spans="1:74">
      <c r="A373" s="442">
        <v>402</v>
      </c>
      <c r="B373" s="442" t="str">
        <f>IF($H373="已改造",VLOOKUP($A373+1000,改造信息!$A$2:$AQ$1002,COLUMN(B372),0),VLOOKUP($A373,未改造信息!$A$2:$AQ$1002,COLUMN(B372),0))</f>
        <v>G</v>
      </c>
      <c r="C373" s="442" t="str">
        <f>IF($H373="已改造",VLOOKUP($A373+1000,改造信息!$A$2:$AQ$1002,COLUMN(C372),0),VLOOKUP($A373,未改造信息!$A$2:$AQ$1002,COLUMN(C372),0))</f>
        <v>潜水艇</v>
      </c>
      <c r="D373" s="442">
        <f>IF($H373="已改造",VLOOKUP($A373+1000,改造信息!$A$2:$AQ$1002,COLUMN(D372),0),VLOOKUP($A373,未改造信息!$A$2:$AQ$1002,COLUMN(D372),0))</f>
        <v>5</v>
      </c>
      <c r="E373" s="442" t="str">
        <f>IF($H373="已改造",VLOOKUP($A373+1000,改造信息!$A$2:$AQ$1002,COLUMN(E372),0),VLOOKUP($A373,未改造信息!$A$2:$AQ$1002,COLUMN(E372),0))</f>
        <v>U-35</v>
      </c>
      <c r="F373" s="442" t="str">
        <f>VLOOKUP(A373,未改造信息!$A$2:$F$1000,COLUMN(F372),0)</f>
        <v>未拥有</v>
      </c>
      <c r="H373" s="442" t="str">
        <f>IF(COUNTIF(改造信息!$A$2:$A$196,A373+1000),IF(VLOOKUP(A373+1000,改造信息!$A$2:$F$502,6,0)="已拥有","已改造","尚未改造"),"未开放改造")</f>
        <v>未开放改造</v>
      </c>
      <c r="I373" s="442" t="str">
        <f t="shared" si="5"/>
        <v>可建造</v>
      </c>
      <c r="J373" s="445" t="s">
        <v>92</v>
      </c>
      <c r="K373" s="442" t="str">
        <f>IF($H373="已改造",VLOOKUP($A373+1000,改造信息!$A$2:$AQ$1002,COLUMN(K372)-4,0),VLOOKUP($A373,未改造信息!$A$2:$AQ$1002,COLUMN(K372)-4,0))</f>
        <v>护卫舰</v>
      </c>
      <c r="L373" s="442" t="str">
        <f>IF($H373="已改造",VLOOKUP($A373+1000,改造信息!$A$2:$AQ$1002,COLUMN(L372)-4,0),VLOOKUP($A373,未改造信息!$A$2:$AQ$1002,COLUMN(L372)-4,0))</f>
        <v>小型舰</v>
      </c>
      <c r="M373" s="442">
        <f>IF($H373="已改造",VLOOKUP($A373+1000,改造信息!$A$2:$AQ$1002,COLUMN(M372)-4,0),VLOOKUP($A373,未改造信息!$A$2:$AQ$1002,COLUMN(M372)-4,0))</f>
        <v>5</v>
      </c>
      <c r="N373" s="442">
        <f>IF($H373="已改造",VLOOKUP($A373+1000,改造信息!$A$2:$AQ$1002,COLUMN(N372)-4,0),VLOOKUP($A373,未改造信息!$A$2:$AQ$1002,COLUMN(N372)-4,0))</f>
        <v>5</v>
      </c>
      <c r="O373" s="442">
        <f>IF($H373="已改造",VLOOKUP($A373+1000,改造信息!$A$2:$AQ$1002,COLUMN(O372)-4,0),VLOOKUP($A373,未改造信息!$A$2:$AQ$1002,COLUMN(O372)-4,0))</f>
        <v>8</v>
      </c>
      <c r="P373" s="442">
        <f>IF($H373="已改造",VLOOKUP($A373+1000,改造信息!$A$2:$AQ$1002,COLUMN(P372)-4,0),VLOOKUP($A373,未改造信息!$A$2:$AQ$1002,COLUMN(P372)-4,0))</f>
        <v>0</v>
      </c>
      <c r="Q373" s="442">
        <f>IF($H373="已改造",VLOOKUP($A373+1000,改造信息!$A$2:$AQ$1002,COLUMN(Q372)-4,0),VLOOKUP($A373,未改造信息!$A$2:$AQ$1002,COLUMN(Q372)-4,0))</f>
        <v>28</v>
      </c>
      <c r="R373" s="442">
        <f>IF($H373="已改造",VLOOKUP($A373+1000,改造信息!$A$2:$AQ$1002,COLUMN(R372)-4,0),VLOOKUP($A373,未改造信息!$A$2:$AQ$1002,COLUMN(R372)-4,0))</f>
        <v>23</v>
      </c>
      <c r="S373" s="442">
        <f>IF($H373="已改造",VLOOKUP($A373+1000,改造信息!$A$2:$AQ$1002,COLUMN(S372)-4,0),VLOOKUP($A373,未改造信息!$A$2:$AQ$1002,COLUMN(S372)-4,0))</f>
        <v>70</v>
      </c>
      <c r="T373" s="442">
        <f>IF($H373="已改造",VLOOKUP($A373+1000,改造信息!$A$2:$AQ$1002,COLUMN(T372)-4,0),VLOOKUP($A373,未改造信息!$A$2:$AQ$1002,COLUMN(T372)-4,0))</f>
        <v>0</v>
      </c>
      <c r="U373" s="442">
        <f>IF($H373="已改造",VLOOKUP($A373+1000,改造信息!$A$2:$AQ$1002,COLUMN(U372)-4,0),VLOOKUP($A373,未改造信息!$A$2:$AQ$1002,COLUMN(U372)-4,0))</f>
        <v>0</v>
      </c>
      <c r="V373" s="442">
        <f>IF($H373="已改造",VLOOKUP($A373+1000,改造信息!$A$2:$AQ$1002,COLUMN(V372)-4,0),VLOOKUP($A373,未改造信息!$A$2:$AQ$1002,COLUMN(V372)-4,0))</f>
        <v>48</v>
      </c>
      <c r="W373" s="442">
        <f>IF($H373="已改造",VLOOKUP($A373+1000,改造信息!$A$2:$AQ$1002,COLUMN(W372)-4,0),VLOOKUP($A373,未改造信息!$A$2:$AQ$1002,COLUMN(W372)-4,0))</f>
        <v>61</v>
      </c>
      <c r="X373" s="442">
        <f>IF($H373="已改造",VLOOKUP($A373+1000,改造信息!$A$2:$AQ$1002,COLUMN(X372)-4,0),VLOOKUP($A373,未改造信息!$A$2:$AQ$1002,COLUMN(X372)-4,0))</f>
        <v>98</v>
      </c>
      <c r="Y373" s="442">
        <f>IF($H373="已改造",VLOOKUP($A373+1000,改造信息!$A$2:$AQ$1002,COLUMN(Y372)-4,0),VLOOKUP($A373,未改造信息!$A$2:$AQ$1002,COLUMN(Y372)-4,0))</f>
        <v>23</v>
      </c>
      <c r="Z373" s="442">
        <f>IF($H373="已改造",VLOOKUP($A373+1000,改造信息!$A$2:$AQ$1002,COLUMN(Z372)-4,0),VLOOKUP($A373,未改造信息!$A$2:$AQ$1002,COLUMN(Z372)-4,0))</f>
        <v>16.4</v>
      </c>
      <c r="AA373" s="442" t="str">
        <f>IF($H373="已改造",VLOOKUP($A373+1000,改造信息!$A$2:$AQ$1002,COLUMN(AA372)-4,0),VLOOKUP($A373,未改造信息!$A$2:$AQ$1002,COLUMN(AA372)-4,0))</f>
        <v>短</v>
      </c>
      <c r="AB373" s="442">
        <f>IF($H373="已改造",VLOOKUP($A373+1000,改造信息!$A$2:$AQ$1002,COLUMN(AB372)-4,0),VLOOKUP($A373,未改造信息!$A$2:$AQ$1002,COLUMN(AB372)-4,0))</f>
        <v>0</v>
      </c>
      <c r="AC373" s="442">
        <f>IF($H373="已改造",VLOOKUP($A373+1000,改造信息!$A$2:$AQ$1002,COLUMN(AC372)-4,0),VLOOKUP($A373,未改造信息!$A$2:$AQ$1002,COLUMN(AC372)-4,0))</f>
        <v>0</v>
      </c>
      <c r="AD373" s="442">
        <f>IF($H373="已改造",VLOOKUP($A373+1000,改造信息!$A$2:$AQ$1002,COLUMN(AD372)-4,0),VLOOKUP($A373,未改造信息!$A$2:$AQ$1002,COLUMN(AD372)-4,0))</f>
        <v>2</v>
      </c>
      <c r="AE373" s="446" t="str">
        <f>IF($H373="已改造",VLOOKUP($A373+1000,改造信息!$A$2:$AQ$1002,COLUMN(AE372)-4,0),VLOOKUP($A373,未改造信息!$A$2:$AQ$1002,COLUMN(AE372)-4,0))</f>
        <v>533毫米磁性鱼雷(潜艇)</v>
      </c>
      <c r="AF373" s="445" t="s">
        <v>92</v>
      </c>
      <c r="AG373" s="445" t="s">
        <v>92</v>
      </c>
      <c r="AH373" s="442">
        <f>IF($H373="已改造",VLOOKUP($A373+1000,改造信息!$A$2:$AQ$1002,COLUMN(AH372)-6,0),VLOOKUP($A373,未改造信息!$A$2:$AQ$1002,COLUMN(AH372)-6,0))</f>
        <v>20</v>
      </c>
      <c r="AI373" s="442">
        <f>IF($H373="已改造",VLOOKUP($A373+1000,改造信息!$A$2:$AQ$1002,COLUMN(AI372)-6,0),VLOOKUP($A373,未改造信息!$A$2:$AQ$1002,COLUMN(AI372)-6,0))</f>
        <v>15</v>
      </c>
      <c r="AJ373" s="442">
        <f>IF($H373="已改造",VLOOKUP($A373+1000,改造信息!$A$2:$AQ$1002,COLUMN(AJ372)-6,0),VLOOKUP($A373,未改造信息!$A$2:$AQ$1002,COLUMN(AJ372)-6,0))</f>
        <v>0.6</v>
      </c>
      <c r="AK373" s="442">
        <f>IF($H373="已改造",VLOOKUP($A373+1000,改造信息!$A$2:$AQ$1002,COLUMN(AK372)-6,0),VLOOKUP($A373,未改造信息!$A$2:$AQ$1002,COLUMN(AK372)-6,0))</f>
        <v>0.5</v>
      </c>
      <c r="AL373" s="442">
        <f>IF($H373="已改造",VLOOKUP($A373+1000,改造信息!$A$2:$AQ$1002,COLUMN(AL372)-6,0),VLOOKUP($A373,未改造信息!$A$2:$AQ$1002,COLUMN(AL372)-6,0))</f>
        <v>0.25</v>
      </c>
      <c r="AM373" s="445" t="s">
        <v>92</v>
      </c>
      <c r="AN373" s="445" t="s">
        <v>92</v>
      </c>
      <c r="AO373" s="442">
        <f>IF($H373="已改造",VLOOKUP($A373+1000,改造信息!$A$2:$AQ$1002,COLUMN(AO372)-8,0),VLOOKUP($A373,未改造信息!$A$2:$AQ$1002,COLUMN(AO372)-8,0))</f>
        <v>10</v>
      </c>
      <c r="AP373" s="442">
        <f>IF($H373="已改造",VLOOKUP($A373+1000,改造信息!$A$2:$AQ$1002,COLUMN(AP372)-8,0),VLOOKUP($A373,未改造信息!$A$2:$AQ$1002,COLUMN(AP372)-8,0))</f>
        <v>10</v>
      </c>
      <c r="AQ373" s="442">
        <f>IF($H373="已改造",VLOOKUP($A373+1000,改造信息!$A$2:$AQ$1002,COLUMN(AQ372)-8,0),VLOOKUP($A373,未改造信息!$A$2:$AQ$1002,COLUMN(AQ372)-8,0))</f>
        <v>20</v>
      </c>
      <c r="AR373" s="442">
        <f>IF($H373="已改造",VLOOKUP($A373+1000,改造信息!$A$2:$AQ$1002,COLUMN(AR372)-8,0),VLOOKUP($A373,未改造信息!$A$2:$AQ$1002,COLUMN(AR372)-8,0))</f>
        <v>0</v>
      </c>
      <c r="AS373" s="442">
        <f>IF($H373="已改造",VLOOKUP($A373+1000,改造信息!$A$2:$AQ$1002,COLUMN(AS372)-8,0),VLOOKUP($A373,未改造信息!$A$2:$AQ$1002,COLUMN(AS372)-8,0))</f>
        <v>0</v>
      </c>
      <c r="AT373" s="442">
        <f>IF($H373="已改造",VLOOKUP($A373+1000,改造信息!$A$2:$AQ$1002,COLUMN(AT372)-8,0),VLOOKUP($A373,未改造信息!$A$2:$AQ$1002,COLUMN(AT372)-8,0))</f>
        <v>20</v>
      </c>
      <c r="AU373" s="442">
        <f>IF($H373="已改造",VLOOKUP($A373+1000,改造信息!$A$2:$AQ$1002,COLUMN(AU372)-8,0),VLOOKUP($A373,未改造信息!$A$2:$AQ$1002,COLUMN(AU372)-8,0))</f>
        <v>10</v>
      </c>
      <c r="AV373" s="442">
        <f>IF($H373="已改造",VLOOKUP($A373+1000,改造信息!$A$2:$AQ$1002,COLUMN(AV372)-8,0),VLOOKUP($A373,未改造信息!$A$2:$AQ$1002,COLUMN(AV372)-8,0))</f>
        <v>0</v>
      </c>
      <c r="AW373" s="445" t="s">
        <v>92</v>
      </c>
      <c r="AX373" s="445" t="s">
        <v>92</v>
      </c>
      <c r="AY373" s="442">
        <f>IF($H373="已改造",VLOOKUP($A373+1000,改造信息!$A$2:$AQ$1002,COLUMN(AY372)-10,0),VLOOKUP($A373,未改造信息!$A$2:$AQ$1002,COLUMN(AY372)-10,0))</f>
        <v>0</v>
      </c>
      <c r="AZ373" s="442">
        <f>IF($H373="已改造",VLOOKUP($A373+1000,改造信息!$A$2:$AQ$1002,COLUMN(AZ372)-10,0),VLOOKUP($A373,未改造信息!$A$2:$AQ$1002,COLUMN(AZ372)-10,0))</f>
        <v>0</v>
      </c>
      <c r="BA373" s="445" t="s">
        <v>92</v>
      </c>
      <c r="BB373" s="445" t="s">
        <v>92</v>
      </c>
      <c r="BC373" s="442" t="str">
        <f>IF($H373="尚未改造",VLOOKUP($A373,未改造信息!$A$2:$AQ$1002,COLUMN(BC372)-12,0),"0")</f>
        <v>0</v>
      </c>
      <c r="BD373" s="450">
        <f>VLOOKUP($A373,未改造信息!$A$2:$BA$1002,COLUMN(BD372)-12,0)</f>
        <v>0.00694444444444444</v>
      </c>
      <c r="BE373" s="442" t="s">
        <v>103</v>
      </c>
      <c r="BF373" s="445" t="s">
        <v>92</v>
      </c>
      <c r="BG373" s="445" t="s">
        <v>92</v>
      </c>
      <c r="BH373" s="442"/>
      <c r="BI373" s="450"/>
      <c r="BK373" s="442"/>
      <c r="BL373" s="450"/>
      <c r="BN373" s="442"/>
      <c r="BO373" s="450"/>
      <c r="BQ373" s="445" t="s">
        <v>92</v>
      </c>
      <c r="BR373" s="442"/>
      <c r="BS373" s="442"/>
      <c r="BT373" s="442"/>
      <c r="BU373" s="442"/>
      <c r="BV373" s="442"/>
    </row>
    <row r="374" spans="1:74">
      <c r="A374" s="442">
        <v>403</v>
      </c>
      <c r="B374" s="442" t="str">
        <f>IF($H374="已改造",VLOOKUP($A374+1000,改造信息!$A$2:$AQ$1002,COLUMN(B373),0),VLOOKUP($A374,未改造信息!$A$2:$AQ$1002,COLUMN(B373),0))</f>
        <v>E</v>
      </c>
      <c r="C374" s="442" t="str">
        <f>IF($H374="已改造",VLOOKUP($A374+1000,改造信息!$A$2:$AQ$1002,COLUMN(C373),0),VLOOKUP($A374,未改造信息!$A$2:$AQ$1002,COLUMN(C373),0))</f>
        <v>防空导弹驱逐舰</v>
      </c>
      <c r="D374" s="442">
        <f>IF($H374="已改造",VLOOKUP($A374+1000,改造信息!$A$2:$AQ$1002,COLUMN(D373),0),VLOOKUP($A374,未改造信息!$A$2:$AQ$1002,COLUMN(D373),0))</f>
        <v>5</v>
      </c>
      <c r="E374" s="442" t="str">
        <f>IF($H374="已改造",VLOOKUP($A374+1000,改造信息!$A$2:$AQ$1002,COLUMN(E373),0),VLOOKUP($A374,未改造信息!$A$2:$AQ$1002,COLUMN(E373),0))</f>
        <v>格拉摩根</v>
      </c>
      <c r="F374" s="442" t="str">
        <f>VLOOKUP(A374,未改造信息!$A$2:$F$1000,COLUMN(F373),0)</f>
        <v>未拥有</v>
      </c>
      <c r="H374" s="442" t="str">
        <f>IF(COUNTIF(改造信息!$A$2:$A$196,A374+1000),IF(VLOOKUP(A374+1000,改造信息!$A$2:$F$502,6,0)="已拥有","已改造","尚未改造"),"未开放改造")</f>
        <v>未开放改造</v>
      </c>
      <c r="I374" s="442" t="str">
        <f t="shared" si="5"/>
        <v>可建造</v>
      </c>
      <c r="J374" s="445" t="s">
        <v>92</v>
      </c>
      <c r="K374" s="442" t="str">
        <f>IF($H374="已改造",VLOOKUP($A374+1000,改造信息!$A$2:$AQ$1002,COLUMN(K373)-4,0),VLOOKUP($A374,未改造信息!$A$2:$AQ$1002,COLUMN(K373)-4,0))</f>
        <v>护卫舰</v>
      </c>
      <c r="L374" s="442" t="str">
        <f>IF($H374="已改造",VLOOKUP($A374+1000,改造信息!$A$2:$AQ$1002,COLUMN(L373)-4,0),VLOOKUP($A374,未改造信息!$A$2:$AQ$1002,COLUMN(L373)-4,0))</f>
        <v>小型舰</v>
      </c>
      <c r="M374" s="442">
        <f>IF($H374="已改造",VLOOKUP($A374+1000,改造信息!$A$2:$AQ$1002,COLUMN(M373)-4,0),VLOOKUP($A374,未改造信息!$A$2:$AQ$1002,COLUMN(M373)-4,0))</f>
        <v>3</v>
      </c>
      <c r="N374" s="442">
        <f>IF($H374="已改造",VLOOKUP($A374+1000,改造信息!$A$2:$AQ$1002,COLUMN(N373)-4,0),VLOOKUP($A374,未改造信息!$A$2:$AQ$1002,COLUMN(N373)-4,0))</f>
        <v>3</v>
      </c>
      <c r="O374" s="442">
        <f>IF($H374="已改造",VLOOKUP($A374+1000,改造信息!$A$2:$AQ$1002,COLUMN(O373)-4,0),VLOOKUP($A374,未改造信息!$A$2:$AQ$1002,COLUMN(O373)-4,0))</f>
        <v>28</v>
      </c>
      <c r="P374" s="442">
        <f>IF($H374="已改造",VLOOKUP($A374+1000,改造信息!$A$2:$AQ$1002,COLUMN(P373)-4,0),VLOOKUP($A374,未改造信息!$A$2:$AQ$1002,COLUMN(P373)-4,0))</f>
        <v>0</v>
      </c>
      <c r="Q374" s="442">
        <f>IF($H374="已改造",VLOOKUP($A374+1000,改造信息!$A$2:$AQ$1002,COLUMN(Q373)-4,0),VLOOKUP($A374,未改造信息!$A$2:$AQ$1002,COLUMN(Q373)-4,0))</f>
        <v>38</v>
      </c>
      <c r="R374" s="442">
        <f>IF($H374="已改造",VLOOKUP($A374+1000,改造信息!$A$2:$AQ$1002,COLUMN(R373)-4,0),VLOOKUP($A374,未改造信息!$A$2:$AQ$1002,COLUMN(R373)-4,0))</f>
        <v>27</v>
      </c>
      <c r="S374" s="442">
        <f>IF($H374="已改造",VLOOKUP($A374+1000,改造信息!$A$2:$AQ$1002,COLUMN(S373)-4,0),VLOOKUP($A374,未改造信息!$A$2:$AQ$1002,COLUMN(S373)-4,0))</f>
        <v>1</v>
      </c>
      <c r="T374" s="442">
        <f>IF($H374="已改造",VLOOKUP($A374+1000,改造信息!$A$2:$AQ$1002,COLUMN(T373)-4,0),VLOOKUP($A374,未改造信息!$A$2:$AQ$1002,COLUMN(T373)-4,0))</f>
        <v>81</v>
      </c>
      <c r="U374" s="442">
        <f>IF($H374="已改造",VLOOKUP($A374+1000,改造信息!$A$2:$AQ$1002,COLUMN(U373)-4,0),VLOOKUP($A374,未改造信息!$A$2:$AQ$1002,COLUMN(U373)-4,0))</f>
        <v>0</v>
      </c>
      <c r="V374" s="442">
        <f>IF($H374="已改造",VLOOKUP($A374+1000,改造信息!$A$2:$AQ$1002,COLUMN(V373)-4,0),VLOOKUP($A374,未改造信息!$A$2:$AQ$1002,COLUMN(V373)-4,0))</f>
        <v>36</v>
      </c>
      <c r="W374" s="442">
        <f>IF($H374="已改造",VLOOKUP($A374+1000,改造信息!$A$2:$AQ$1002,COLUMN(W373)-4,0),VLOOKUP($A374,未改造信息!$A$2:$AQ$1002,COLUMN(W373)-4,0))</f>
        <v>70</v>
      </c>
      <c r="X374" s="442">
        <f>IF($H374="已改造",VLOOKUP($A374+1000,改造信息!$A$2:$AQ$1002,COLUMN(X373)-4,0),VLOOKUP($A374,未改造信息!$A$2:$AQ$1002,COLUMN(X373)-4,0))</f>
        <v>99</v>
      </c>
      <c r="Y374" s="442">
        <f>IF($H374="已改造",VLOOKUP($A374+1000,改造信息!$A$2:$AQ$1002,COLUMN(Y373)-4,0),VLOOKUP($A374,未改造信息!$A$2:$AQ$1002,COLUMN(Y373)-4,0))</f>
        <v>22</v>
      </c>
      <c r="Z374" s="442">
        <f>IF($H374="已改造",VLOOKUP($A374+1000,改造信息!$A$2:$AQ$1002,COLUMN(Z373)-4,0),VLOOKUP($A374,未改造信息!$A$2:$AQ$1002,COLUMN(Z373)-4,0))</f>
        <v>31.5</v>
      </c>
      <c r="AA374" s="442" t="str">
        <f>IF($H374="已改造",VLOOKUP($A374+1000,改造信息!$A$2:$AQ$1002,COLUMN(AA373)-4,0),VLOOKUP($A374,未改造信息!$A$2:$AQ$1002,COLUMN(AA373)-4,0))</f>
        <v>短</v>
      </c>
      <c r="AB374" s="442">
        <f>IF($H374="已改造",VLOOKUP($A374+1000,改造信息!$A$2:$AQ$1002,COLUMN(AB373)-4,0),VLOOKUP($A374,未改造信息!$A$2:$AQ$1002,COLUMN(AB373)-4,0))</f>
        <v>0</v>
      </c>
      <c r="AC374" s="442">
        <f>IF($H374="已改造",VLOOKUP($A374+1000,改造信息!$A$2:$AQ$1002,COLUMN(AC373)-4,0),VLOOKUP($A374,未改造信息!$A$2:$AQ$1002,COLUMN(AC373)-4,0))</f>
        <v>0</v>
      </c>
      <c r="AD374" s="442">
        <f>IF($H374="已改造",VLOOKUP($A374+1000,改造信息!$A$2:$AQ$1002,COLUMN(AD373)-4,0),VLOOKUP($A374,未改造信息!$A$2:$AQ$1002,COLUMN(AD373)-4,0))</f>
        <v>3</v>
      </c>
      <c r="AE374" s="446" t="str">
        <f>IF($H374="已改造",VLOOKUP($A374+1000,改造信息!$A$2:$AQ$1002,COLUMN(AE373)-4,0),VLOOKUP($A374,未改造信息!$A$2:$AQ$1002,COLUMN(AE373)-4,0))</f>
        <v>海参防空导弹|海参导弹发射系统</v>
      </c>
      <c r="AF374" s="445" t="s">
        <v>92</v>
      </c>
      <c r="AG374" s="445" t="s">
        <v>92</v>
      </c>
      <c r="AH374" s="442">
        <f>IF($H374="已改造",VLOOKUP($A374+1000,改造信息!$A$2:$AQ$1002,COLUMN(AH373)-6,0),VLOOKUP($A374,未改造信息!$A$2:$AQ$1002,COLUMN(AH373)-6,0))</f>
        <v>30</v>
      </c>
      <c r="AI374" s="442">
        <f>IF($H374="已改造",VLOOKUP($A374+1000,改造信息!$A$2:$AQ$1002,COLUMN(AI373)-6,0),VLOOKUP($A374,未改造信息!$A$2:$AQ$1002,COLUMN(AI373)-6,0))</f>
        <v>35</v>
      </c>
      <c r="AJ374" s="442">
        <f>IF($H374="已改造",VLOOKUP($A374+1000,改造信息!$A$2:$AQ$1002,COLUMN(AJ373)-6,0),VLOOKUP($A374,未改造信息!$A$2:$AQ$1002,COLUMN(AJ373)-6,0))</f>
        <v>0.7</v>
      </c>
      <c r="AK374" s="442">
        <f>IF($H374="已改造",VLOOKUP($A374+1000,改造信息!$A$2:$AQ$1002,COLUMN(AK373)-6,0),VLOOKUP($A374,未改造信息!$A$2:$AQ$1002,COLUMN(AK373)-6,0))</f>
        <v>1.2</v>
      </c>
      <c r="AL374" s="442">
        <f>IF($H374="已改造",VLOOKUP($A374+1000,改造信息!$A$2:$AQ$1002,COLUMN(AL373)-6,0),VLOOKUP($A374,未改造信息!$A$2:$AQ$1002,COLUMN(AL373)-6,0))</f>
        <v>0.55</v>
      </c>
      <c r="AM374" s="445" t="s">
        <v>92</v>
      </c>
      <c r="AN374" s="445" t="s">
        <v>92</v>
      </c>
      <c r="AO374" s="442">
        <f>IF($H374="已改造",VLOOKUP($A374+1000,改造信息!$A$2:$AQ$1002,COLUMN(AO373)-8,0),VLOOKUP($A374,未改造信息!$A$2:$AQ$1002,COLUMN(AO373)-8,0))</f>
        <v>8</v>
      </c>
      <c r="AP374" s="442">
        <f>IF($H374="已改造",VLOOKUP($A374+1000,改造信息!$A$2:$AQ$1002,COLUMN(AP373)-8,0),VLOOKUP($A374,未改造信息!$A$2:$AQ$1002,COLUMN(AP373)-8,0))</f>
        <v>12</v>
      </c>
      <c r="AQ374" s="442">
        <f>IF($H374="已改造",VLOOKUP($A374+1000,改造信息!$A$2:$AQ$1002,COLUMN(AQ373)-8,0),VLOOKUP($A374,未改造信息!$A$2:$AQ$1002,COLUMN(AQ373)-8,0))</f>
        <v>10</v>
      </c>
      <c r="AR374" s="442">
        <f>IF($H374="已改造",VLOOKUP($A374+1000,改造信息!$A$2:$AQ$1002,COLUMN(AR373)-8,0),VLOOKUP($A374,未改造信息!$A$2:$AQ$1002,COLUMN(AR373)-8,0))</f>
        <v>16</v>
      </c>
      <c r="AS374" s="442">
        <f>IF($H374="已改造",VLOOKUP($A374+1000,改造信息!$A$2:$AQ$1002,COLUMN(AS373)-8,0),VLOOKUP($A374,未改造信息!$A$2:$AQ$1002,COLUMN(AS373)-8,0))</f>
        <v>21</v>
      </c>
      <c r="AT374" s="442">
        <f>IF($H374="已改造",VLOOKUP($A374+1000,改造信息!$A$2:$AQ$1002,COLUMN(AT373)-8,0),VLOOKUP($A374,未改造信息!$A$2:$AQ$1002,COLUMN(AT373)-8,0))</f>
        <v>1</v>
      </c>
      <c r="AU374" s="442">
        <f>IF($H374="已改造",VLOOKUP($A374+1000,改造信息!$A$2:$AQ$1002,COLUMN(AU373)-8,0),VLOOKUP($A374,未改造信息!$A$2:$AQ$1002,COLUMN(AU373)-8,0))</f>
        <v>12</v>
      </c>
      <c r="AV374" s="442">
        <f>IF($H374="已改造",VLOOKUP($A374+1000,改造信息!$A$2:$AQ$1002,COLUMN(AV373)-8,0),VLOOKUP($A374,未改造信息!$A$2:$AQ$1002,COLUMN(AV373)-8,0))</f>
        <v>66</v>
      </c>
      <c r="AW374" s="445" t="s">
        <v>92</v>
      </c>
      <c r="AX374" s="445" t="s">
        <v>92</v>
      </c>
      <c r="AY374" s="442" t="str">
        <f>IF($H374="已改造",VLOOKUP($A374+1000,改造信息!$A$2:$AQ$1002,COLUMN(AY373)-10,0),VLOOKUP($A374,未改造信息!$A$2:$AQ$1002,COLUMN(AY373)-10,0))</f>
        <v>改进型海参</v>
      </c>
      <c r="AZ374" s="442">
        <f>IF($H374="已改造",VLOOKUP($A374+1000,改造信息!$A$2:$AQ$1002,COLUMN(AZ373)-10,0),VLOOKUP($A374,未改造信息!$A$2:$AQ$1002,COLUMN(AZ373)-10,0))</f>
        <v>0</v>
      </c>
      <c r="BA374" s="445" t="s">
        <v>92</v>
      </c>
      <c r="BB374" s="445" t="s">
        <v>92</v>
      </c>
      <c r="BC374" s="442" t="str">
        <f>IF($H374="尚未改造",VLOOKUP($A374,未改造信息!$A$2:$AQ$1002,COLUMN(BC373)-12,0),"0")</f>
        <v>0</v>
      </c>
      <c r="BD374" s="450">
        <f>VLOOKUP($A374,未改造信息!$A$2:$BA$1002,COLUMN(BD373)-12,0)</f>
        <v>0.0354166666666667</v>
      </c>
      <c r="BE374" s="442" t="s">
        <v>103</v>
      </c>
      <c r="BF374" s="445" t="s">
        <v>92</v>
      </c>
      <c r="BG374" s="445" t="s">
        <v>92</v>
      </c>
      <c r="BH374" s="442"/>
      <c r="BI374" s="450"/>
      <c r="BK374" s="442"/>
      <c r="BL374" s="450"/>
      <c r="BN374" s="442"/>
      <c r="BO374" s="450"/>
      <c r="BQ374" s="445" t="s">
        <v>92</v>
      </c>
      <c r="BR374" s="442"/>
      <c r="BS374" s="442"/>
      <c r="BT374" s="442"/>
      <c r="BU374" s="442"/>
      <c r="BV374" s="442"/>
    </row>
    <row r="375" spans="1:74">
      <c r="A375" s="442">
        <v>404</v>
      </c>
      <c r="B375" s="442" t="str">
        <f>IF($H375="已改造",VLOOKUP($A375+1000,改造信息!$A$2:$AQ$1002,COLUMN(B374),0),VLOOKUP($A375,未改造信息!$A$2:$AQ$1002,COLUMN(B374),0))</f>
        <v>E</v>
      </c>
      <c r="C375" s="442" t="str">
        <f>IF($H375="已改造",VLOOKUP($A375+1000,改造信息!$A$2:$AQ$1002,COLUMN(C374),0),VLOOKUP($A375,未改造信息!$A$2:$AQ$1002,COLUMN(C374),0))</f>
        <v>装甲航母</v>
      </c>
      <c r="D375" s="442">
        <f>IF($H375="已改造",VLOOKUP($A375+1000,改造信息!$A$2:$AQ$1002,COLUMN(D374),0),VLOOKUP($A375,未改造信息!$A$2:$AQ$1002,COLUMN(D374),0))</f>
        <v>5</v>
      </c>
      <c r="E375" s="442" t="str">
        <f>IF($H375="已改造",VLOOKUP($A375+1000,改造信息!$A$2:$AQ$1002,COLUMN(E374),0),VLOOKUP($A375,未改造信息!$A$2:$AQ$1002,COLUMN(E374),0))</f>
        <v>怨仇</v>
      </c>
      <c r="F375" s="442" t="str">
        <f>VLOOKUP(A375,未改造信息!$A$2:$F$1000,COLUMN(F374),0)</f>
        <v>未拥有</v>
      </c>
      <c r="H375" s="442" t="str">
        <f>IF(COUNTIF(改造信息!$A$2:$A$196,A375+1000),IF(VLOOKUP(A375+1000,改造信息!$A$2:$F$502,6,0)="已拥有","已改造","尚未改造"),"未开放改造")</f>
        <v>未开放改造</v>
      </c>
      <c r="I375" s="442" t="str">
        <f t="shared" si="5"/>
        <v>E6 可建造</v>
      </c>
      <c r="J375" s="445" t="s">
        <v>92</v>
      </c>
      <c r="K375" s="442" t="str">
        <f>IF($H375="已改造",VLOOKUP($A375+1000,改造信息!$A$2:$AQ$1002,COLUMN(K374)-4,0),VLOOKUP($A375,未改造信息!$A$2:$AQ$1002,COLUMN(K374)-4,0))</f>
        <v>主力舰</v>
      </c>
      <c r="L375" s="442" t="str">
        <f>IF($H375="已改造",VLOOKUP($A375+1000,改造信息!$A$2:$AQ$1002,COLUMN(L374)-4,0),VLOOKUP($A375,未改造信息!$A$2:$AQ$1002,COLUMN(L374)-4,0))</f>
        <v>大型舰</v>
      </c>
      <c r="M375" s="442">
        <f>IF($H375="已改造",VLOOKUP($A375+1000,改造信息!$A$2:$AQ$1002,COLUMN(M374)-4,0),VLOOKUP($A375,未改造信息!$A$2:$AQ$1002,COLUMN(M374)-4,0))</f>
        <v>3</v>
      </c>
      <c r="N375" s="442">
        <f>IF($H375="已改造",VLOOKUP($A375+1000,改造信息!$A$2:$AQ$1002,COLUMN(N374)-4,0),VLOOKUP($A375,未改造信息!$A$2:$AQ$1002,COLUMN(N374)-4,0))</f>
        <v>3</v>
      </c>
      <c r="O375" s="442">
        <f>IF($H375="已改造",VLOOKUP($A375+1000,改造信息!$A$2:$AQ$1002,COLUMN(O374)-4,0),VLOOKUP($A375,未改造信息!$A$2:$AQ$1002,COLUMN(O374)-4,0))</f>
        <v>70</v>
      </c>
      <c r="P375" s="442">
        <f>IF($H375="已改造",VLOOKUP($A375+1000,改造信息!$A$2:$AQ$1002,COLUMN(P374)-4,0),VLOOKUP($A375,未改造信息!$A$2:$AQ$1002,COLUMN(P374)-4,0))</f>
        <v>2</v>
      </c>
      <c r="Q375" s="442">
        <f>IF($H375="已改造",VLOOKUP($A375+1000,改造信息!$A$2:$AQ$1002,COLUMN(Q374)-4,0),VLOOKUP($A375,未改造信息!$A$2:$AQ$1002,COLUMN(Q374)-4,0))</f>
        <v>40</v>
      </c>
      <c r="R375" s="442">
        <f>IF($H375="已改造",VLOOKUP($A375+1000,改造信息!$A$2:$AQ$1002,COLUMN(R374)-4,0),VLOOKUP($A375,未改造信息!$A$2:$AQ$1002,COLUMN(R374)-4,0))</f>
        <v>84</v>
      </c>
      <c r="S375" s="442">
        <f>IF($H375="已改造",VLOOKUP($A375+1000,改造信息!$A$2:$AQ$1002,COLUMN(S374)-4,0),VLOOKUP($A375,未改造信息!$A$2:$AQ$1002,COLUMN(S374)-4,0))</f>
        <v>0</v>
      </c>
      <c r="T375" s="442">
        <f>IF($H375="已改造",VLOOKUP($A375+1000,改造信息!$A$2:$AQ$1002,COLUMN(T374)-4,0),VLOOKUP($A375,未改造信息!$A$2:$AQ$1002,COLUMN(T374)-4,0))</f>
        <v>90</v>
      </c>
      <c r="U375" s="442">
        <f>IF($H375="已改造",VLOOKUP($A375+1000,改造信息!$A$2:$AQ$1002,COLUMN(U374)-4,0),VLOOKUP($A375,未改造信息!$A$2:$AQ$1002,COLUMN(U374)-4,0))</f>
        <v>0</v>
      </c>
      <c r="V375" s="442">
        <f>IF($H375="已改造",VLOOKUP($A375+1000,改造信息!$A$2:$AQ$1002,COLUMN(V374)-4,0),VLOOKUP($A375,未改造信息!$A$2:$AQ$1002,COLUMN(V374)-4,0))</f>
        <v>67</v>
      </c>
      <c r="W375" s="442">
        <f>IF($H375="已改造",VLOOKUP($A375+1000,改造信息!$A$2:$AQ$1002,COLUMN(W374)-4,0),VLOOKUP($A375,未改造信息!$A$2:$AQ$1002,COLUMN(W374)-4,0))</f>
        <v>56</v>
      </c>
      <c r="X375" s="442">
        <f>IF($H375="已改造",VLOOKUP($A375+1000,改造信息!$A$2:$AQ$1002,COLUMN(X374)-4,0),VLOOKUP($A375,未改造信息!$A$2:$AQ$1002,COLUMN(X374)-4,0))</f>
        <v>87</v>
      </c>
      <c r="Y375" s="442">
        <f>IF($H375="已改造",VLOOKUP($A375+1000,改造信息!$A$2:$AQ$1002,COLUMN(Y374)-4,0),VLOOKUP($A375,未改造信息!$A$2:$AQ$1002,COLUMN(Y374)-4,0))</f>
        <v>15</v>
      </c>
      <c r="Z375" s="442">
        <f>IF($H375="已改造",VLOOKUP($A375+1000,改造信息!$A$2:$AQ$1002,COLUMN(Z374)-4,0),VLOOKUP($A375,未改造信息!$A$2:$AQ$1002,COLUMN(Z374)-4,0))</f>
        <v>32</v>
      </c>
      <c r="AA375" s="442" t="str">
        <f>IF($H375="已改造",VLOOKUP($A375+1000,改造信息!$A$2:$AQ$1002,COLUMN(AA374)-4,0),VLOOKUP($A375,未改造信息!$A$2:$AQ$1002,COLUMN(AA374)-4,0))</f>
        <v>短</v>
      </c>
      <c r="AB375" s="442" t="str">
        <f>IF($H375="已改造",VLOOKUP($A375+1000,改造信息!$A$2:$AQ$1002,COLUMN(AB374)-4,0),VLOOKUP($A375,未改造信息!$A$2:$AQ$1002,COLUMN(AB374)-4,0))</f>
        <v>[18,30,21,12]</v>
      </c>
      <c r="AC375" s="442">
        <f>IF($H375="已改造",VLOOKUP($A375+1000,改造信息!$A$2:$AQ$1002,COLUMN(AC374)-4,0),VLOOKUP($A375,未改造信息!$A$2:$AQ$1002,COLUMN(AC374)-4,0))</f>
        <v>81</v>
      </c>
      <c r="AD375" s="442">
        <f>IF($H375="已改造",VLOOKUP($A375+1000,改造信息!$A$2:$AQ$1002,COLUMN(AD374)-4,0),VLOOKUP($A375,未改造信息!$A$2:$AQ$1002,COLUMN(AD374)-4,0))</f>
        <v>4</v>
      </c>
      <c r="AE375" s="446" t="str">
        <f>IF($H375="已改造",VLOOKUP($A375+1000,改造信息!$A$2:$AQ$1002,COLUMN(AE374)-4,0),VLOOKUP($A375,未改造信息!$A$2:$AQ$1002,COLUMN(AE374)-4,0))</f>
        <v>萤火虫|TBF复仇者|海喷火</v>
      </c>
      <c r="AF375" s="445" t="s">
        <v>92</v>
      </c>
      <c r="AG375" s="445" t="s">
        <v>92</v>
      </c>
      <c r="AH375" s="442">
        <f>IF($H375="已改造",VLOOKUP($A375+1000,改造信息!$A$2:$AQ$1002,COLUMN(AH374)-6,0),VLOOKUP($A375,未改造信息!$A$2:$AQ$1002,COLUMN(AH374)-6,0))</f>
        <v>70</v>
      </c>
      <c r="AI375" s="442">
        <f>IF($H375="已改造",VLOOKUP($A375+1000,改造信息!$A$2:$AQ$1002,COLUMN(AI374)-6,0),VLOOKUP($A375,未改造信息!$A$2:$AQ$1002,COLUMN(AI374)-6,0))</f>
        <v>65</v>
      </c>
      <c r="AJ375" s="442">
        <f>IF($H375="已改造",VLOOKUP($A375+1000,改造信息!$A$2:$AQ$1002,COLUMN(AJ374)-6,0),VLOOKUP($A375,未改造信息!$A$2:$AQ$1002,COLUMN(AJ374)-6,0))</f>
        <v>2.9</v>
      </c>
      <c r="AK375" s="442">
        <f>IF($H375="已改造",VLOOKUP($A375+1000,改造信息!$A$2:$AQ$1002,COLUMN(AK374)-6,0),VLOOKUP($A375,未改造信息!$A$2:$AQ$1002,COLUMN(AK374)-6,0))</f>
        <v>5.4</v>
      </c>
      <c r="AL375" s="442">
        <f>IF($H375="已改造",VLOOKUP($A375+1000,改造信息!$A$2:$AQ$1002,COLUMN(AL374)-6,0),VLOOKUP($A375,未改造信息!$A$2:$AQ$1002,COLUMN(AL374)-6,0))</f>
        <v>1.05</v>
      </c>
      <c r="AM375" s="445" t="s">
        <v>92</v>
      </c>
      <c r="AN375" s="445" t="s">
        <v>92</v>
      </c>
      <c r="AO375" s="442">
        <f>IF($H375="已改造",VLOOKUP($A375+1000,改造信息!$A$2:$AQ$1002,COLUMN(AO374)-8,0),VLOOKUP($A375,未改造信息!$A$2:$AQ$1002,COLUMN(AO374)-8,0))</f>
        <v>20</v>
      </c>
      <c r="AP375" s="442">
        <f>IF($H375="已改造",VLOOKUP($A375+1000,改造信息!$A$2:$AQ$1002,COLUMN(AP374)-8,0),VLOOKUP($A375,未改造信息!$A$2:$AQ$1002,COLUMN(AP374)-8,0))</f>
        <v>20</v>
      </c>
      <c r="AQ375" s="442">
        <f>IF($H375="已改造",VLOOKUP($A375+1000,改造信息!$A$2:$AQ$1002,COLUMN(AQ374)-8,0),VLOOKUP($A375,未改造信息!$A$2:$AQ$1002,COLUMN(AQ374)-8,0))</f>
        <v>40</v>
      </c>
      <c r="AR375" s="442">
        <f>IF($H375="已改造",VLOOKUP($A375+1000,改造信息!$A$2:$AQ$1002,COLUMN(AR374)-8,0),VLOOKUP($A375,未改造信息!$A$2:$AQ$1002,COLUMN(AR374)-8,0))</f>
        <v>10</v>
      </c>
      <c r="AS375" s="442">
        <f>IF($H375="已改造",VLOOKUP($A375+1000,改造信息!$A$2:$AQ$1002,COLUMN(AS374)-8,0),VLOOKUP($A375,未改造信息!$A$2:$AQ$1002,COLUMN(AS374)-8,0))</f>
        <v>3</v>
      </c>
      <c r="AT375" s="442">
        <f>IF($H375="已改造",VLOOKUP($A375+1000,改造信息!$A$2:$AQ$1002,COLUMN(AT374)-8,0),VLOOKUP($A375,未改造信息!$A$2:$AQ$1002,COLUMN(AT374)-8,0))</f>
        <v>0</v>
      </c>
      <c r="AU375" s="442">
        <f>IF($H375="已改造",VLOOKUP($A375+1000,改造信息!$A$2:$AQ$1002,COLUMN(AU374)-8,0),VLOOKUP($A375,未改造信息!$A$2:$AQ$1002,COLUMN(AU374)-8,0))</f>
        <v>27</v>
      </c>
      <c r="AV375" s="442">
        <f>IF($H375="已改造",VLOOKUP($A375+1000,改造信息!$A$2:$AQ$1002,COLUMN(AV374)-8,0),VLOOKUP($A375,未改造信息!$A$2:$AQ$1002,COLUMN(AV374)-8,0))</f>
        <v>84</v>
      </c>
      <c r="AW375" s="445" t="s">
        <v>92</v>
      </c>
      <c r="AX375" s="445" t="s">
        <v>92</v>
      </c>
      <c r="AY375" s="442" t="str">
        <f>IF($H375="已改造",VLOOKUP($A375+1000,改造信息!$A$2:$AQ$1002,COLUMN(AY374)-10,0),VLOOKUP($A375,未改造信息!$A$2:$AQ$1002,COLUMN(AY374)-10,0))</f>
        <v>钨作战</v>
      </c>
      <c r="AZ375" s="442">
        <f>IF($H375="已改造",VLOOKUP($A375+1000,改造信息!$A$2:$AQ$1002,COLUMN(AZ374)-10,0),VLOOKUP($A375,未改造信息!$A$2:$AQ$1002,COLUMN(AZ374)-10,0))</f>
        <v>0</v>
      </c>
      <c r="BA375" s="445" t="s">
        <v>92</v>
      </c>
      <c r="BB375" s="445" t="s">
        <v>92</v>
      </c>
      <c r="BC375" s="442" t="str">
        <f>IF($H375="尚未改造",VLOOKUP($A375,未改造信息!$A$2:$AQ$1002,COLUMN(BC374)-12,0),"0")</f>
        <v>0</v>
      </c>
      <c r="BD375" s="450">
        <f>VLOOKUP($A375,未改造信息!$A$2:$BA$1002,COLUMN(BD374)-12,0)</f>
        <v>0.174305555555556</v>
      </c>
      <c r="BE375" s="442" t="s">
        <v>106</v>
      </c>
      <c r="BF375" s="445" t="s">
        <v>92</v>
      </c>
      <c r="BG375" s="445" t="s">
        <v>92</v>
      </c>
      <c r="BH375" s="442"/>
      <c r="BI375" s="450"/>
      <c r="BK375" s="442"/>
      <c r="BL375" s="450"/>
      <c r="BN375" s="442"/>
      <c r="BO375" s="450"/>
      <c r="BQ375" s="445" t="s">
        <v>92</v>
      </c>
      <c r="BR375" s="442"/>
      <c r="BS375" s="442"/>
      <c r="BT375" s="442"/>
      <c r="BU375" s="442"/>
      <c r="BV375" s="442"/>
    </row>
    <row r="376" spans="1:74">
      <c r="A376" s="442">
        <v>405</v>
      </c>
      <c r="B376" s="442" t="str">
        <f>IF($H376="已改造",VLOOKUP($A376+1000,改造信息!$A$2:$AQ$1002,COLUMN(B375),0),VLOOKUP($A376,未改造信息!$A$2:$AQ$1002,COLUMN(B375),0))</f>
        <v>F</v>
      </c>
      <c r="C376" s="442" t="str">
        <f>IF($H376="已改造",VLOOKUP($A376+1000,改造信息!$A$2:$AQ$1002,COLUMN(C375),0),VLOOKUP($A376,未改造信息!$A$2:$AQ$1002,COLUMN(C375),0))</f>
        <v>轻巡洋舰</v>
      </c>
      <c r="D376" s="442">
        <f>IF($H376="已改造",VLOOKUP($A376+1000,改造信息!$A$2:$AQ$1002,COLUMN(D375),0),VLOOKUP($A376,未改造信息!$A$2:$AQ$1002,COLUMN(D375),0))</f>
        <v>4</v>
      </c>
      <c r="E376" s="442" t="str">
        <f>IF($H376="已改造",VLOOKUP($A376+1000,改造信息!$A$2:$AQ$1002,COLUMN(E375),0),VLOOKUP($A376,未改造信息!$A$2:$AQ$1002,COLUMN(E375),0))</f>
        <v>乔治莱格</v>
      </c>
      <c r="F376" s="442" t="str">
        <f>VLOOKUP(A376,未改造信息!$A$2:$F$1000,COLUMN(F375),0)</f>
        <v>未拥有</v>
      </c>
      <c r="H376" s="442" t="str">
        <f>IF(COUNTIF(改造信息!$A$2:$A$196,A376+1000),IF(VLOOKUP(A376+1000,改造信息!$A$2:$F$502,6,0)="已拥有","已改造","尚未改造"),"未开放改造")</f>
        <v>未开放改造</v>
      </c>
      <c r="I376" s="442" t="str">
        <f t="shared" si="5"/>
        <v>仅打捞可获取</v>
      </c>
      <c r="J376" s="445" t="s">
        <v>92</v>
      </c>
      <c r="K376" s="442" t="str">
        <f>IF($H376="已改造",VLOOKUP($A376+1000,改造信息!$A$2:$AQ$1002,COLUMN(K375)-4,0),VLOOKUP($A376,未改造信息!$A$2:$AQ$1002,COLUMN(K375)-4,0))</f>
        <v>护卫舰</v>
      </c>
      <c r="L376" s="442" t="str">
        <f>IF($H376="已改造",VLOOKUP($A376+1000,改造信息!$A$2:$AQ$1002,COLUMN(L375)-4,0),VLOOKUP($A376,未改造信息!$A$2:$AQ$1002,COLUMN(L375)-4,0))</f>
        <v>中型舰</v>
      </c>
      <c r="M376" s="442">
        <f>IF($H376="已改造",VLOOKUP($A376+1000,改造信息!$A$2:$AQ$1002,COLUMN(M375)-4,0),VLOOKUP($A376,未改造信息!$A$2:$AQ$1002,COLUMN(M375)-4,0))</f>
        <v>2</v>
      </c>
      <c r="N376" s="442">
        <f>IF($H376="已改造",VLOOKUP($A376+1000,改造信息!$A$2:$AQ$1002,COLUMN(N375)-4,0),VLOOKUP($A376,未改造信息!$A$2:$AQ$1002,COLUMN(N375)-4,0))</f>
        <v>2</v>
      </c>
      <c r="O376" s="442">
        <f>IF($H376="已改造",VLOOKUP($A376+1000,改造信息!$A$2:$AQ$1002,COLUMN(O375)-4,0),VLOOKUP($A376,未改造信息!$A$2:$AQ$1002,COLUMN(O375)-4,0))</f>
        <v>32</v>
      </c>
      <c r="P376" s="442">
        <f>IF($H376="已改造",VLOOKUP($A376+1000,改造信息!$A$2:$AQ$1002,COLUMN(P375)-4,0),VLOOKUP($A376,未改造信息!$A$2:$AQ$1002,COLUMN(P375)-4,0))</f>
        <v>0</v>
      </c>
      <c r="Q376" s="442">
        <f>IF($H376="已改造",VLOOKUP($A376+1000,改造信息!$A$2:$AQ$1002,COLUMN(Q375)-4,0),VLOOKUP($A376,未改造信息!$A$2:$AQ$1002,COLUMN(Q375)-4,0))</f>
        <v>51</v>
      </c>
      <c r="R376" s="442">
        <f>IF($H376="已改造",VLOOKUP($A376+1000,改造信息!$A$2:$AQ$1002,COLUMN(R375)-4,0),VLOOKUP($A376,未改造信息!$A$2:$AQ$1002,COLUMN(R375)-4,0))</f>
        <v>52</v>
      </c>
      <c r="S376" s="442">
        <f>IF($H376="已改造",VLOOKUP($A376+1000,改造信息!$A$2:$AQ$1002,COLUMN(S375)-4,0),VLOOKUP($A376,未改造信息!$A$2:$AQ$1002,COLUMN(S375)-4,0))</f>
        <v>43</v>
      </c>
      <c r="T376" s="442">
        <f>IF($H376="已改造",VLOOKUP($A376+1000,改造信息!$A$2:$AQ$1002,COLUMN(T375)-4,0),VLOOKUP($A376,未改造信息!$A$2:$AQ$1002,COLUMN(T375)-4,0))</f>
        <v>67</v>
      </c>
      <c r="U376" s="442">
        <f>IF($H376="已改造",VLOOKUP($A376+1000,改造信息!$A$2:$AQ$1002,COLUMN(U375)-4,0),VLOOKUP($A376,未改造信息!$A$2:$AQ$1002,COLUMN(U375)-4,0))</f>
        <v>65</v>
      </c>
      <c r="V376" s="442">
        <f>IF($H376="已改造",VLOOKUP($A376+1000,改造信息!$A$2:$AQ$1002,COLUMN(V375)-4,0),VLOOKUP($A376,未改造信息!$A$2:$AQ$1002,COLUMN(V375)-4,0))</f>
        <v>30</v>
      </c>
      <c r="W376" s="442">
        <f>IF($H376="已改造",VLOOKUP($A376+1000,改造信息!$A$2:$AQ$1002,COLUMN(W375)-4,0),VLOOKUP($A376,未改造信息!$A$2:$AQ$1002,COLUMN(W375)-4,0))</f>
        <v>68</v>
      </c>
      <c r="X376" s="442">
        <f>IF($H376="已改造",VLOOKUP($A376+1000,改造信息!$A$2:$AQ$1002,COLUMN(X375)-4,0),VLOOKUP($A376,未改造信息!$A$2:$AQ$1002,COLUMN(X375)-4,0))</f>
        <v>90</v>
      </c>
      <c r="Y376" s="442">
        <f>IF($H376="已改造",VLOOKUP($A376+1000,改造信息!$A$2:$AQ$1002,COLUMN(Y375)-4,0),VLOOKUP($A376,未改造信息!$A$2:$AQ$1002,COLUMN(Y375)-4,0))</f>
        <v>25</v>
      </c>
      <c r="Z376" s="442">
        <f>IF($H376="已改造",VLOOKUP($A376+1000,改造信息!$A$2:$AQ$1002,COLUMN(Z375)-4,0),VLOOKUP($A376,未改造信息!$A$2:$AQ$1002,COLUMN(Z375)-4,0))</f>
        <v>35</v>
      </c>
      <c r="AA376" s="442" t="str">
        <f>IF($H376="已改造",VLOOKUP($A376+1000,改造信息!$A$2:$AQ$1002,COLUMN(AA375)-4,0),VLOOKUP($A376,未改造信息!$A$2:$AQ$1002,COLUMN(AA375)-4,0))</f>
        <v>中</v>
      </c>
      <c r="AB376" s="442" t="str">
        <f>IF($H376="已改造",VLOOKUP($A376+1000,改造信息!$A$2:$AQ$1002,COLUMN(AB375)-4,0),VLOOKUP($A376,未改造信息!$A$2:$AQ$1002,COLUMN(AB375)-4,0))</f>
        <v>[3,3,3]</v>
      </c>
      <c r="AC376" s="442">
        <f>IF($H376="已改造",VLOOKUP($A376+1000,改造信息!$A$2:$AQ$1002,COLUMN(AC375)-4,0),VLOOKUP($A376,未改造信息!$A$2:$AQ$1002,COLUMN(AC375)-4,0))</f>
        <v>9</v>
      </c>
      <c r="AD376" s="442">
        <f>IF($H376="已改造",VLOOKUP($A376+1000,改造信息!$A$2:$AQ$1002,COLUMN(AD375)-4,0),VLOOKUP($A376,未改造信息!$A$2:$AQ$1002,COLUMN(AD375)-4,0))</f>
        <v>3</v>
      </c>
      <c r="AE376" s="446" t="str">
        <f>IF($H376="已改造",VLOOKUP($A376+1000,改造信息!$A$2:$AQ$1002,COLUMN(AE375)-4,0),VLOOKUP($A376,未改造信息!$A$2:$AQ$1002,COLUMN(AE375)-4,0))</f>
        <v>改良型动力系统</v>
      </c>
      <c r="AF376" s="445" t="s">
        <v>92</v>
      </c>
      <c r="AG376" s="445" t="s">
        <v>92</v>
      </c>
      <c r="AH376" s="442">
        <f>IF($H376="已改造",VLOOKUP($A376+1000,改造信息!$A$2:$AQ$1002,COLUMN(AH375)-6,0),VLOOKUP($A376,未改造信息!$A$2:$AQ$1002,COLUMN(AH375)-6,0))</f>
        <v>25</v>
      </c>
      <c r="AI376" s="442">
        <f>IF($H376="已改造",VLOOKUP($A376+1000,改造信息!$A$2:$AQ$1002,COLUMN(AI375)-6,0),VLOOKUP($A376,未改造信息!$A$2:$AQ$1002,COLUMN(AI375)-6,0))</f>
        <v>35</v>
      </c>
      <c r="AJ376" s="442">
        <f>IF($H376="已改造",VLOOKUP($A376+1000,改造信息!$A$2:$AQ$1002,COLUMN(AJ375)-6,0),VLOOKUP($A376,未改造信息!$A$2:$AQ$1002,COLUMN(AJ375)-6,0))</f>
        <v>1</v>
      </c>
      <c r="AK376" s="442">
        <f>IF($H376="已改造",VLOOKUP($A376+1000,改造信息!$A$2:$AQ$1002,COLUMN(AK375)-6,0),VLOOKUP($A376,未改造信息!$A$2:$AQ$1002,COLUMN(AK375)-6,0))</f>
        <v>1.9</v>
      </c>
      <c r="AL376" s="442">
        <f>IF($H376="已改造",VLOOKUP($A376+1000,改造信息!$A$2:$AQ$1002,COLUMN(AL375)-6,0),VLOOKUP($A376,未改造信息!$A$2:$AQ$1002,COLUMN(AL375)-6,0))</f>
        <v>0.7</v>
      </c>
      <c r="AM376" s="445" t="s">
        <v>92</v>
      </c>
      <c r="AN376" s="445" t="s">
        <v>92</v>
      </c>
      <c r="AO376" s="442">
        <f>IF($H376="已改造",VLOOKUP($A376+1000,改造信息!$A$2:$AQ$1002,COLUMN(AO375)-8,0),VLOOKUP($A376,未改造信息!$A$2:$AQ$1002,COLUMN(AO375)-8,0))</f>
        <v>10</v>
      </c>
      <c r="AP376" s="442">
        <f>IF($H376="已改造",VLOOKUP($A376+1000,改造信息!$A$2:$AQ$1002,COLUMN(AP375)-8,0),VLOOKUP($A376,未改造信息!$A$2:$AQ$1002,COLUMN(AP375)-8,0))</f>
        <v>16</v>
      </c>
      <c r="AQ376" s="442">
        <f>IF($H376="已改造",VLOOKUP($A376+1000,改造信息!$A$2:$AQ$1002,COLUMN(AQ375)-8,0),VLOOKUP($A376,未改造信息!$A$2:$AQ$1002,COLUMN(AQ375)-8,0))</f>
        <v>10</v>
      </c>
      <c r="AR376" s="442">
        <f>IF($H376="已改造",VLOOKUP($A376+1000,改造信息!$A$2:$AQ$1002,COLUMN(AR375)-8,0),VLOOKUP($A376,未改造信息!$A$2:$AQ$1002,COLUMN(AR375)-8,0))</f>
        <v>0</v>
      </c>
      <c r="AS376" s="442">
        <f>IF($H376="已改造",VLOOKUP($A376+1000,改造信息!$A$2:$AQ$1002,COLUMN(AS375)-8,0),VLOOKUP($A376,未改造信息!$A$2:$AQ$1002,COLUMN(AS375)-8,0))</f>
        <v>13</v>
      </c>
      <c r="AT376" s="442">
        <f>IF($H376="已改造",VLOOKUP($A376+1000,改造信息!$A$2:$AQ$1002,COLUMN(AT375)-8,0),VLOOKUP($A376,未改造信息!$A$2:$AQ$1002,COLUMN(AT375)-8,0))</f>
        <v>8</v>
      </c>
      <c r="AU376" s="442">
        <f>IF($H376="已改造",VLOOKUP($A376+1000,改造信息!$A$2:$AQ$1002,COLUMN(AU375)-8,0),VLOOKUP($A376,未改造信息!$A$2:$AQ$1002,COLUMN(AU375)-8,0))</f>
        <v>16</v>
      </c>
      <c r="AV376" s="442">
        <f>IF($H376="已改造",VLOOKUP($A376+1000,改造信息!$A$2:$AQ$1002,COLUMN(AV375)-8,0),VLOOKUP($A376,未改造信息!$A$2:$AQ$1002,COLUMN(AV375)-8,0))</f>
        <v>20</v>
      </c>
      <c r="AW376" s="445" t="s">
        <v>92</v>
      </c>
      <c r="AX376" s="445" t="s">
        <v>92</v>
      </c>
      <c r="AY376" s="442">
        <f>IF($H376="已改造",VLOOKUP($A376+1000,改造信息!$A$2:$AQ$1002,COLUMN(AY375)-10,0),VLOOKUP($A376,未改造信息!$A$2:$AQ$1002,COLUMN(AY375)-10,0))</f>
        <v>0</v>
      </c>
      <c r="AZ376" s="442">
        <f>IF($H376="已改造",VLOOKUP($A376+1000,改造信息!$A$2:$AQ$1002,COLUMN(AZ375)-10,0),VLOOKUP($A376,未改造信息!$A$2:$AQ$1002,COLUMN(AZ375)-10,0))</f>
        <v>0</v>
      </c>
      <c r="BA376" s="445" t="s">
        <v>92</v>
      </c>
      <c r="BB376" s="445" t="s">
        <v>92</v>
      </c>
      <c r="BC376" s="442" t="str">
        <f>IF($H376="尚未改造",VLOOKUP($A376,未改造信息!$A$2:$AQ$1002,COLUMN(BC375)-12,0),"0")</f>
        <v>0</v>
      </c>
      <c r="BD376" s="442">
        <f>VLOOKUP($A376,未改造信息!$A$2:$BA$1002,COLUMN(BD375)-12,0)</f>
        <v>0</v>
      </c>
      <c r="BE376" s="442" t="s">
        <v>94</v>
      </c>
      <c r="BF376" s="445" t="s">
        <v>92</v>
      </c>
      <c r="BG376" s="445" t="s">
        <v>92</v>
      </c>
      <c r="BH376" s="442"/>
      <c r="BI376" s="442"/>
      <c r="BK376" s="442"/>
      <c r="BL376" s="442"/>
      <c r="BN376" s="442"/>
      <c r="BO376" s="442"/>
      <c r="BQ376" s="445" t="s">
        <v>92</v>
      </c>
      <c r="BR376" s="442"/>
      <c r="BS376" s="442"/>
      <c r="BT376" s="442"/>
      <c r="BU376" s="442"/>
      <c r="BV376" s="442"/>
    </row>
    <row r="377" spans="1:74">
      <c r="A377" s="442">
        <v>406</v>
      </c>
      <c r="B377" s="442" t="str">
        <f>IF($H377="已改造",VLOOKUP($A377+1000,改造信息!$A$2:$AQ$1002,COLUMN(B376),0),VLOOKUP($A377,未改造信息!$A$2:$AQ$1002,COLUMN(B376),0))</f>
        <v>U</v>
      </c>
      <c r="C377" s="442" t="str">
        <f>IF($H377="已改造",VLOOKUP($A377+1000,改造信息!$A$2:$AQ$1002,COLUMN(C376),0),VLOOKUP($A377,未改造信息!$A$2:$AQ$1002,COLUMN(C376),0))</f>
        <v>驱逐舰</v>
      </c>
      <c r="D377" s="442">
        <f>IF($H377="已改造",VLOOKUP($A377+1000,改造信息!$A$2:$AQ$1002,COLUMN(D376),0),VLOOKUP($A377,未改造信息!$A$2:$AQ$1002,COLUMN(D376),0))</f>
        <v>3</v>
      </c>
      <c r="E377" s="442" t="str">
        <f>IF($H377="已改造",VLOOKUP($A377+1000,改造信息!$A$2:$AQ$1002,COLUMN(E376),0),VLOOKUP($A377,未改造信息!$A$2:$AQ$1002,COLUMN(E376),0))</f>
        <v>哈曼</v>
      </c>
      <c r="F377" s="442" t="str">
        <f>VLOOKUP(A377,未改造信息!$A$2:$F$1000,COLUMN(F376),0)</f>
        <v>未拥有</v>
      </c>
      <c r="H377" s="442" t="str">
        <f>IF(COUNTIF(改造信息!$A$2:$A$196,A377+1000),IF(VLOOKUP(A377+1000,改造信息!$A$2:$F$502,6,0)="已拥有","已改造","尚未改造"),"未开放改造")</f>
        <v>未开放改造</v>
      </c>
      <c r="I377" s="442" t="str">
        <f t="shared" si="5"/>
        <v>仅打捞可获取</v>
      </c>
      <c r="J377" s="445" t="s">
        <v>92</v>
      </c>
      <c r="K377" s="442" t="str">
        <f>IF($H377="已改造",VLOOKUP($A377+1000,改造信息!$A$2:$AQ$1002,COLUMN(K376)-4,0),VLOOKUP($A377,未改造信息!$A$2:$AQ$1002,COLUMN(K376)-4,0))</f>
        <v>护卫舰</v>
      </c>
      <c r="L377" s="442" t="str">
        <f>IF($H377="已改造",VLOOKUP($A377+1000,改造信息!$A$2:$AQ$1002,COLUMN(L376)-4,0),VLOOKUP($A377,未改造信息!$A$2:$AQ$1002,COLUMN(L376)-4,0))</f>
        <v>小型舰</v>
      </c>
      <c r="M377" s="442">
        <f>IF($H377="已改造",VLOOKUP($A377+1000,改造信息!$A$2:$AQ$1002,COLUMN(M376)-4,0),VLOOKUP($A377,未改造信息!$A$2:$AQ$1002,COLUMN(M376)-4,0))</f>
        <v>1</v>
      </c>
      <c r="N377" s="442">
        <f>IF($H377="已改造",VLOOKUP($A377+1000,改造信息!$A$2:$AQ$1002,COLUMN(N376)-4,0),VLOOKUP($A377,未改造信息!$A$2:$AQ$1002,COLUMN(N376)-4,0))</f>
        <v>2</v>
      </c>
      <c r="O377" s="442">
        <f>IF($H377="已改造",VLOOKUP($A377+1000,改造信息!$A$2:$AQ$1002,COLUMN(O376)-4,0),VLOOKUP($A377,未改造信息!$A$2:$AQ$1002,COLUMN(O376)-4,0))</f>
        <v>16</v>
      </c>
      <c r="P377" s="442">
        <f>IF($H377="已改造",VLOOKUP($A377+1000,改造信息!$A$2:$AQ$1002,COLUMN(P376)-4,0),VLOOKUP($A377,未改造信息!$A$2:$AQ$1002,COLUMN(P376)-4,0))</f>
        <v>0</v>
      </c>
      <c r="Q377" s="442">
        <f>IF($H377="已改造",VLOOKUP($A377+1000,改造信息!$A$2:$AQ$1002,COLUMN(Q376)-4,0),VLOOKUP($A377,未改造信息!$A$2:$AQ$1002,COLUMN(Q376)-4,0))</f>
        <v>28</v>
      </c>
      <c r="R377" s="442">
        <f>IF($H377="已改造",VLOOKUP($A377+1000,改造信息!$A$2:$AQ$1002,COLUMN(R376)-4,0),VLOOKUP($A377,未改造信息!$A$2:$AQ$1002,COLUMN(R376)-4,0))</f>
        <v>21</v>
      </c>
      <c r="S377" s="442">
        <f>IF($H377="已改造",VLOOKUP($A377+1000,改造信息!$A$2:$AQ$1002,COLUMN(S376)-4,0),VLOOKUP($A377,未改造信息!$A$2:$AQ$1002,COLUMN(S376)-4,0))</f>
        <v>69</v>
      </c>
      <c r="T377" s="442">
        <f>IF($H377="已改造",VLOOKUP($A377+1000,改造信息!$A$2:$AQ$1002,COLUMN(T376)-4,0),VLOOKUP($A377,未改造信息!$A$2:$AQ$1002,COLUMN(T376)-4,0))</f>
        <v>52</v>
      </c>
      <c r="U377" s="442">
        <f>IF($H377="已改造",VLOOKUP($A377+1000,改造信息!$A$2:$AQ$1002,COLUMN(U376)-4,0),VLOOKUP($A377,未改造信息!$A$2:$AQ$1002,COLUMN(U376)-4,0))</f>
        <v>68</v>
      </c>
      <c r="V377" s="442">
        <f>IF($H377="已改造",VLOOKUP($A377+1000,改造信息!$A$2:$AQ$1002,COLUMN(V376)-4,0),VLOOKUP($A377,未改造信息!$A$2:$AQ$1002,COLUMN(V376)-4,0))</f>
        <v>17</v>
      </c>
      <c r="W377" s="442">
        <f>IF($H377="已改造",VLOOKUP($A377+1000,改造信息!$A$2:$AQ$1002,COLUMN(W376)-4,0),VLOOKUP($A377,未改造信息!$A$2:$AQ$1002,COLUMN(W376)-4,0))</f>
        <v>84</v>
      </c>
      <c r="X377" s="442">
        <f>IF($H377="已改造",VLOOKUP($A377+1000,改造信息!$A$2:$AQ$1002,COLUMN(X376)-4,0),VLOOKUP($A377,未改造信息!$A$2:$AQ$1002,COLUMN(X376)-4,0))</f>
        <v>87</v>
      </c>
      <c r="Y377" s="442">
        <f>IF($H377="已改造",VLOOKUP($A377+1000,改造信息!$A$2:$AQ$1002,COLUMN(Y376)-4,0),VLOOKUP($A377,未改造信息!$A$2:$AQ$1002,COLUMN(Y376)-4,0))</f>
        <v>10</v>
      </c>
      <c r="Z377" s="442">
        <f>IF($H377="已改造",VLOOKUP($A377+1000,改造信息!$A$2:$AQ$1002,COLUMN(Z376)-4,0),VLOOKUP($A377,未改造信息!$A$2:$AQ$1002,COLUMN(Z376)-4,0))</f>
        <v>35</v>
      </c>
      <c r="AA377" s="442" t="str">
        <f>IF($H377="已改造",VLOOKUP($A377+1000,改造信息!$A$2:$AQ$1002,COLUMN(AA376)-4,0),VLOOKUP($A377,未改造信息!$A$2:$AQ$1002,COLUMN(AA376)-4,0))</f>
        <v>短</v>
      </c>
      <c r="AB377" s="442">
        <f>IF($H377="已改造",VLOOKUP($A377+1000,改造信息!$A$2:$AQ$1002,COLUMN(AB376)-4,0),VLOOKUP($A377,未改造信息!$A$2:$AQ$1002,COLUMN(AB376)-4,0))</f>
        <v>0</v>
      </c>
      <c r="AC377" s="442">
        <f>IF($H377="已改造",VLOOKUP($A377+1000,改造信息!$A$2:$AQ$1002,COLUMN(AC376)-4,0),VLOOKUP($A377,未改造信息!$A$2:$AQ$1002,COLUMN(AC376)-4,0))</f>
        <v>0</v>
      </c>
      <c r="AD377" s="442">
        <f>IF($H377="已改造",VLOOKUP($A377+1000,改造信息!$A$2:$AQ$1002,COLUMN(AD376)-4,0),VLOOKUP($A377,未改造信息!$A$2:$AQ$1002,COLUMN(AD376)-4,0))</f>
        <v>2</v>
      </c>
      <c r="AE377" s="446" t="str">
        <f>IF($H377="已改造",VLOOKUP($A377+1000,改造信息!$A$2:$AQ$1002,COLUMN(AE376)-4,0),VLOOKUP($A377,未改造信息!$A$2:$AQ$1002,COLUMN(AE376)-4,0))</f>
        <v>四联533毫米鱼雷</v>
      </c>
      <c r="AF377" s="445" t="s">
        <v>92</v>
      </c>
      <c r="AG377" s="445" t="s">
        <v>92</v>
      </c>
      <c r="AH377" s="442">
        <f>IF($H377="已改造",VLOOKUP($A377+1000,改造信息!$A$2:$AQ$1002,COLUMN(AH376)-6,0),VLOOKUP($A377,未改造信息!$A$2:$AQ$1002,COLUMN(AH376)-6,0))</f>
        <v>15</v>
      </c>
      <c r="AI377" s="442">
        <f>IF($H377="已改造",VLOOKUP($A377+1000,改造信息!$A$2:$AQ$1002,COLUMN(AI376)-6,0),VLOOKUP($A377,未改造信息!$A$2:$AQ$1002,COLUMN(AI376)-6,0))</f>
        <v>25</v>
      </c>
      <c r="AJ377" s="442">
        <f>IF($H377="已改造",VLOOKUP($A377+1000,改造信息!$A$2:$AQ$1002,COLUMN(AJ376)-6,0),VLOOKUP($A377,未改造信息!$A$2:$AQ$1002,COLUMN(AJ376)-6,0))</f>
        <v>0.48</v>
      </c>
      <c r="AK377" s="442">
        <f>IF($H377="已改造",VLOOKUP($A377+1000,改造信息!$A$2:$AQ$1002,COLUMN(AK376)-6,0),VLOOKUP($A377,未改造信息!$A$2:$AQ$1002,COLUMN(AK376)-6,0))</f>
        <v>0.9</v>
      </c>
      <c r="AL377" s="442">
        <f>IF($H377="已改造",VLOOKUP($A377+1000,改造信息!$A$2:$AQ$1002,COLUMN(AL376)-6,0),VLOOKUP($A377,未改造信息!$A$2:$AQ$1002,COLUMN(AL376)-6,0))</f>
        <v>0.4</v>
      </c>
      <c r="AM377" s="445" t="s">
        <v>92</v>
      </c>
      <c r="AN377" s="445" t="s">
        <v>92</v>
      </c>
      <c r="AO377" s="442">
        <f>IF($H377="已改造",VLOOKUP($A377+1000,改造信息!$A$2:$AQ$1002,COLUMN(AO376)-8,0),VLOOKUP($A377,未改造信息!$A$2:$AQ$1002,COLUMN(AO376)-8,0))</f>
        <v>4</v>
      </c>
      <c r="AP377" s="442">
        <f>IF($H377="已改造",VLOOKUP($A377+1000,改造信息!$A$2:$AQ$1002,COLUMN(AP376)-8,0),VLOOKUP($A377,未改造信息!$A$2:$AQ$1002,COLUMN(AP376)-8,0))</f>
        <v>8</v>
      </c>
      <c r="AQ377" s="442">
        <f>IF($H377="已改造",VLOOKUP($A377+1000,改造信息!$A$2:$AQ$1002,COLUMN(AQ376)-8,0),VLOOKUP($A377,未改造信息!$A$2:$AQ$1002,COLUMN(AQ376)-8,0))</f>
        <v>6</v>
      </c>
      <c r="AR377" s="442">
        <f>IF($H377="已改造",VLOOKUP($A377+1000,改造信息!$A$2:$AQ$1002,COLUMN(AR376)-8,0),VLOOKUP($A377,未改造信息!$A$2:$AQ$1002,COLUMN(AR376)-8,0))</f>
        <v>0</v>
      </c>
      <c r="AS377" s="442">
        <f>IF($H377="已改造",VLOOKUP($A377+1000,改造信息!$A$2:$AQ$1002,COLUMN(AS376)-8,0),VLOOKUP($A377,未改造信息!$A$2:$AQ$1002,COLUMN(AS376)-8,0))</f>
        <v>0</v>
      </c>
      <c r="AT377" s="442">
        <f>IF($H377="已改造",VLOOKUP($A377+1000,改造信息!$A$2:$AQ$1002,COLUMN(AT376)-8,0),VLOOKUP($A377,未改造信息!$A$2:$AQ$1002,COLUMN(AT376)-8,0))</f>
        <v>19</v>
      </c>
      <c r="AU377" s="442">
        <f>IF($H377="已改造",VLOOKUP($A377+1000,改造信息!$A$2:$AQ$1002,COLUMN(AU376)-8,0),VLOOKUP($A377,未改造信息!$A$2:$AQ$1002,COLUMN(AU376)-8,0))</f>
        <v>6</v>
      </c>
      <c r="AV377" s="442">
        <f>IF($H377="已改造",VLOOKUP($A377+1000,改造信息!$A$2:$AQ$1002,COLUMN(AV376)-8,0),VLOOKUP($A377,未改造信息!$A$2:$AQ$1002,COLUMN(AV376)-8,0))</f>
        <v>5</v>
      </c>
      <c r="AW377" s="445" t="s">
        <v>92</v>
      </c>
      <c r="AX377" s="445" t="s">
        <v>92</v>
      </c>
      <c r="AY377" s="442">
        <f>IF($H377="已改造",VLOOKUP($A377+1000,改造信息!$A$2:$AQ$1002,COLUMN(AY376)-10,0),VLOOKUP($A377,未改造信息!$A$2:$AQ$1002,COLUMN(AY376)-10,0))</f>
        <v>0</v>
      </c>
      <c r="AZ377" s="442">
        <f>IF($H377="已改造",VLOOKUP($A377+1000,改造信息!$A$2:$AQ$1002,COLUMN(AZ376)-10,0),VLOOKUP($A377,未改造信息!$A$2:$AQ$1002,COLUMN(AZ376)-10,0))</f>
        <v>0</v>
      </c>
      <c r="BA377" s="445" t="s">
        <v>92</v>
      </c>
      <c r="BB377" s="445" t="s">
        <v>92</v>
      </c>
      <c r="BC377" s="442" t="str">
        <f>IF($H377="尚未改造",VLOOKUP($A377,未改造信息!$A$2:$AQ$1002,COLUMN(BC376)-12,0),"0")</f>
        <v>0</v>
      </c>
      <c r="BD377" s="442">
        <f>VLOOKUP($A377,未改造信息!$A$2:$BA$1002,COLUMN(BD376)-12,0)</f>
        <v>0</v>
      </c>
      <c r="BE377" s="442" t="s">
        <v>94</v>
      </c>
      <c r="BF377" s="445" t="s">
        <v>92</v>
      </c>
      <c r="BG377" s="445" t="s">
        <v>92</v>
      </c>
      <c r="BH377" s="442"/>
      <c r="BI377" s="442"/>
      <c r="BK377" s="442"/>
      <c r="BL377" s="442"/>
      <c r="BN377" s="442"/>
      <c r="BO377" s="442"/>
      <c r="BQ377" s="445" t="s">
        <v>92</v>
      </c>
      <c r="BR377" s="442"/>
      <c r="BS377" s="442"/>
      <c r="BT377" s="442"/>
      <c r="BU377" s="442"/>
      <c r="BV377" s="442"/>
    </row>
    <row r="378" spans="1:74">
      <c r="A378" s="442">
        <v>407</v>
      </c>
      <c r="B378" s="442" t="str">
        <f>IF($H378="已改造",VLOOKUP($A378+1000,改造信息!$A$2:$AQ$1002,COLUMN(B377),0),VLOOKUP($A378,未改造信息!$A$2:$AQ$1002,COLUMN(B377),0))</f>
        <v>G</v>
      </c>
      <c r="C378" s="442" t="str">
        <f>IF($H378="已改造",VLOOKUP($A378+1000,改造信息!$A$2:$AQ$1002,COLUMN(C377),0),VLOOKUP($A378,未改造信息!$A$2:$AQ$1002,COLUMN(C377),0))</f>
        <v>防空导弹驱逐舰</v>
      </c>
      <c r="D378" s="442">
        <f>IF($H378="已改造",VLOOKUP($A378+1000,改造信息!$A$2:$AQ$1002,COLUMN(D377),0),VLOOKUP($A378,未改造信息!$A$2:$AQ$1002,COLUMN(D377),0))</f>
        <v>5</v>
      </c>
      <c r="E378" s="442" t="str">
        <f>IF($H378="已改造",VLOOKUP($A378+1000,改造信息!$A$2:$AQ$1002,COLUMN(E377),0),VLOOKUP($A378,未改造信息!$A$2:$AQ$1002,COLUMN(E377),0))</f>
        <v>吕特晏斯</v>
      </c>
      <c r="F378" s="442" t="str">
        <f>VLOOKUP(A378,未改造信息!$A$2:$F$1000,COLUMN(F377),0)</f>
        <v>未拥有</v>
      </c>
      <c r="H378" s="442" t="str">
        <f>IF(COUNTIF(改造信息!$A$2:$A$196,A378+1000),IF(VLOOKUP(A378+1000,改造信息!$A$2:$F$502,6,0)="已拥有","已改造","尚未改造"),"未开放改造")</f>
        <v>未开放改造</v>
      </c>
      <c r="I378" s="442" t="str">
        <f t="shared" si="5"/>
        <v>可建造</v>
      </c>
      <c r="J378" s="445" t="s">
        <v>92</v>
      </c>
      <c r="K378" s="442" t="str">
        <f>IF($H378="已改造",VLOOKUP($A378+1000,改造信息!$A$2:$AQ$1002,COLUMN(K377)-4,0),VLOOKUP($A378,未改造信息!$A$2:$AQ$1002,COLUMN(K377)-4,0))</f>
        <v>护卫舰</v>
      </c>
      <c r="L378" s="442" t="str">
        <f>IF($H378="已改造",VLOOKUP($A378+1000,改造信息!$A$2:$AQ$1002,COLUMN(L377)-4,0),VLOOKUP($A378,未改造信息!$A$2:$AQ$1002,COLUMN(L377)-4,0))</f>
        <v>小型舰</v>
      </c>
      <c r="M378" s="442">
        <f>IF($H378="已改造",VLOOKUP($A378+1000,改造信息!$A$2:$AQ$1002,COLUMN(M377)-4,0),VLOOKUP($A378,未改造信息!$A$2:$AQ$1002,COLUMN(M377)-4,0))</f>
        <v>2</v>
      </c>
      <c r="N378" s="442">
        <f>IF($H378="已改造",VLOOKUP($A378+1000,改造信息!$A$2:$AQ$1002,COLUMN(N377)-4,0),VLOOKUP($A378,未改造信息!$A$2:$AQ$1002,COLUMN(N377)-4,0))</f>
        <v>2</v>
      </c>
      <c r="O378" s="442">
        <f>IF($H378="已改造",VLOOKUP($A378+1000,改造信息!$A$2:$AQ$1002,COLUMN(O377)-4,0),VLOOKUP($A378,未改造信息!$A$2:$AQ$1002,COLUMN(O377)-4,0))</f>
        <v>24</v>
      </c>
      <c r="P378" s="442">
        <f>IF($H378="已改造",VLOOKUP($A378+1000,改造信息!$A$2:$AQ$1002,COLUMN(P377)-4,0),VLOOKUP($A378,未改造信息!$A$2:$AQ$1002,COLUMN(P377)-4,0))</f>
        <v>0</v>
      </c>
      <c r="Q378" s="442">
        <f>IF($H378="已改造",VLOOKUP($A378+1000,改造信息!$A$2:$AQ$1002,COLUMN(Q377)-4,0),VLOOKUP($A378,未改造信息!$A$2:$AQ$1002,COLUMN(Q377)-4,0))</f>
        <v>35</v>
      </c>
      <c r="R378" s="442">
        <f>IF($H378="已改造",VLOOKUP($A378+1000,改造信息!$A$2:$AQ$1002,COLUMN(R377)-4,0),VLOOKUP($A378,未改造信息!$A$2:$AQ$1002,COLUMN(R377)-4,0))</f>
        <v>25</v>
      </c>
      <c r="S378" s="442">
        <f>IF($H378="已改造",VLOOKUP($A378+1000,改造信息!$A$2:$AQ$1002,COLUMN(S377)-4,0),VLOOKUP($A378,未改造信息!$A$2:$AQ$1002,COLUMN(S377)-4,0))</f>
        <v>1</v>
      </c>
      <c r="T378" s="442">
        <f>IF($H378="已改造",VLOOKUP($A378+1000,改造信息!$A$2:$AQ$1002,COLUMN(T377)-4,0),VLOOKUP($A378,未改造信息!$A$2:$AQ$1002,COLUMN(T377)-4,0))</f>
        <v>95</v>
      </c>
      <c r="U378" s="442">
        <f>IF($H378="已改造",VLOOKUP($A378+1000,改造信息!$A$2:$AQ$1002,COLUMN(U377)-4,0),VLOOKUP($A378,未改造信息!$A$2:$AQ$1002,COLUMN(U377)-4,0))</f>
        <v>0</v>
      </c>
      <c r="V378" s="442">
        <f>IF($H378="已改造",VLOOKUP($A378+1000,改造信息!$A$2:$AQ$1002,COLUMN(V377)-4,0),VLOOKUP($A378,未改造信息!$A$2:$AQ$1002,COLUMN(V377)-4,0))</f>
        <v>39</v>
      </c>
      <c r="W378" s="442">
        <f>IF($H378="已改造",VLOOKUP($A378+1000,改造信息!$A$2:$AQ$1002,COLUMN(W377)-4,0),VLOOKUP($A378,未改造信息!$A$2:$AQ$1002,COLUMN(W377)-4,0))</f>
        <v>71</v>
      </c>
      <c r="X378" s="442">
        <f>IF($H378="已改造",VLOOKUP($A378+1000,改造信息!$A$2:$AQ$1002,COLUMN(X377)-4,0),VLOOKUP($A378,未改造信息!$A$2:$AQ$1002,COLUMN(X377)-4,0))</f>
        <v>99</v>
      </c>
      <c r="Y378" s="442">
        <f>IF($H378="已改造",VLOOKUP($A378+1000,改造信息!$A$2:$AQ$1002,COLUMN(Y377)-4,0),VLOOKUP($A378,未改造信息!$A$2:$AQ$1002,COLUMN(Y377)-4,0))</f>
        <v>17</v>
      </c>
      <c r="Z378" s="442">
        <f>IF($H378="已改造",VLOOKUP($A378+1000,改造信息!$A$2:$AQ$1002,COLUMN(Z377)-4,0),VLOOKUP($A378,未改造信息!$A$2:$AQ$1002,COLUMN(Z377)-4,0))</f>
        <v>33</v>
      </c>
      <c r="AA378" s="442" t="str">
        <f>IF($H378="已改造",VLOOKUP($A378+1000,改造信息!$A$2:$AQ$1002,COLUMN(AA377)-4,0),VLOOKUP($A378,未改造信息!$A$2:$AQ$1002,COLUMN(AA377)-4,0))</f>
        <v>短</v>
      </c>
      <c r="AB378" s="442">
        <f>IF($H378="已改造",VLOOKUP($A378+1000,改造信息!$A$2:$AQ$1002,COLUMN(AB377)-4,0),VLOOKUP($A378,未改造信息!$A$2:$AQ$1002,COLUMN(AB377)-4,0))</f>
        <v>0</v>
      </c>
      <c r="AC378" s="442">
        <f>IF($H378="已改造",VLOOKUP($A378+1000,改造信息!$A$2:$AQ$1002,COLUMN(AC377)-4,0),VLOOKUP($A378,未改造信息!$A$2:$AQ$1002,COLUMN(AC377)-4,0))</f>
        <v>0</v>
      </c>
      <c r="AD378" s="442">
        <f>IF($H378="已改造",VLOOKUP($A378+1000,改造信息!$A$2:$AQ$1002,COLUMN(AD377)-4,0),VLOOKUP($A378,未改造信息!$A$2:$AQ$1002,COLUMN(AD377)-4,0))</f>
        <v>2</v>
      </c>
      <c r="AE378" s="446" t="str">
        <f>IF($H378="已改造",VLOOKUP($A378+1000,改造信息!$A$2:$AQ$1002,COLUMN(AE377)-4,0),VLOOKUP($A378,未改造信息!$A$2:$AQ$1002,COLUMN(AE377)-4,0))</f>
        <v>标准-1|MK13导弹发射系统</v>
      </c>
      <c r="AF378" s="445" t="s">
        <v>92</v>
      </c>
      <c r="AG378" s="445" t="s">
        <v>92</v>
      </c>
      <c r="AH378" s="442">
        <f>IF($H378="已改造",VLOOKUP($A378+1000,改造信息!$A$2:$AQ$1002,COLUMN(AH377)-6,0),VLOOKUP($A378,未改造信息!$A$2:$AQ$1002,COLUMN(AH377)-6,0))</f>
        <v>15</v>
      </c>
      <c r="AI378" s="442">
        <f>IF($H378="已改造",VLOOKUP($A378+1000,改造信息!$A$2:$AQ$1002,COLUMN(AI377)-6,0),VLOOKUP($A378,未改造信息!$A$2:$AQ$1002,COLUMN(AI377)-6,0))</f>
        <v>35</v>
      </c>
      <c r="AJ378" s="442">
        <f>IF($H378="已改造",VLOOKUP($A378+1000,改造信息!$A$2:$AQ$1002,COLUMN(AJ377)-6,0),VLOOKUP($A378,未改造信息!$A$2:$AQ$1002,COLUMN(AJ377)-6,0))</f>
        <v>0.6</v>
      </c>
      <c r="AK378" s="442">
        <f>IF($H378="已改造",VLOOKUP($A378+1000,改造信息!$A$2:$AQ$1002,COLUMN(AK377)-6,0),VLOOKUP($A378,未改造信息!$A$2:$AQ$1002,COLUMN(AK377)-6,0))</f>
        <v>1.1</v>
      </c>
      <c r="AL378" s="442">
        <f>IF($H378="已改造",VLOOKUP($A378+1000,改造信息!$A$2:$AQ$1002,COLUMN(AL377)-6,0),VLOOKUP($A378,未改造信息!$A$2:$AQ$1002,COLUMN(AL377)-6,0))</f>
        <v>0.55</v>
      </c>
      <c r="AM378" s="445" t="s">
        <v>92</v>
      </c>
      <c r="AN378" s="445" t="s">
        <v>92</v>
      </c>
      <c r="AO378" s="442">
        <f>IF($H378="已改造",VLOOKUP($A378+1000,改造信息!$A$2:$AQ$1002,COLUMN(AO377)-8,0),VLOOKUP($A378,未改造信息!$A$2:$AQ$1002,COLUMN(AO377)-8,0))</f>
        <v>8</v>
      </c>
      <c r="AP378" s="442">
        <f>IF($H378="已改造",VLOOKUP($A378+1000,改造信息!$A$2:$AQ$1002,COLUMN(AP377)-8,0),VLOOKUP($A378,未改造信息!$A$2:$AQ$1002,COLUMN(AP377)-8,0))</f>
        <v>12</v>
      </c>
      <c r="AQ378" s="442">
        <f>IF($H378="已改造",VLOOKUP($A378+1000,改造信息!$A$2:$AQ$1002,COLUMN(AQ377)-8,0),VLOOKUP($A378,未改造信息!$A$2:$AQ$1002,COLUMN(AQ377)-8,0))</f>
        <v>10</v>
      </c>
      <c r="AR378" s="442">
        <f>IF($H378="已改造",VLOOKUP($A378+1000,改造信息!$A$2:$AQ$1002,COLUMN(AR377)-8,0),VLOOKUP($A378,未改造信息!$A$2:$AQ$1002,COLUMN(AR377)-8,0))</f>
        <v>16</v>
      </c>
      <c r="AS378" s="442">
        <f>IF($H378="已改造",VLOOKUP($A378+1000,改造信息!$A$2:$AQ$1002,COLUMN(AS377)-8,0),VLOOKUP($A378,未改造信息!$A$2:$AQ$1002,COLUMN(AS377)-8,0))</f>
        <v>15</v>
      </c>
      <c r="AT378" s="442">
        <f>IF($H378="已改造",VLOOKUP($A378+1000,改造信息!$A$2:$AQ$1002,COLUMN(AT377)-8,0),VLOOKUP($A378,未改造信息!$A$2:$AQ$1002,COLUMN(AT377)-8,0))</f>
        <v>1</v>
      </c>
      <c r="AU378" s="442">
        <f>IF($H378="已改造",VLOOKUP($A378+1000,改造信息!$A$2:$AQ$1002,COLUMN(AU377)-8,0),VLOOKUP($A378,未改造信息!$A$2:$AQ$1002,COLUMN(AU377)-8,0))</f>
        <v>12</v>
      </c>
      <c r="AV378" s="442">
        <f>IF($H378="已改造",VLOOKUP($A378+1000,改造信息!$A$2:$AQ$1002,COLUMN(AV377)-8,0),VLOOKUP($A378,未改造信息!$A$2:$AQ$1002,COLUMN(AV377)-8,0))</f>
        <v>94</v>
      </c>
      <c r="AW378" s="445" t="s">
        <v>92</v>
      </c>
      <c r="AX378" s="445" t="s">
        <v>92</v>
      </c>
      <c r="AY378" s="442">
        <f>IF($H378="已改造",VLOOKUP($A378+1000,改造信息!$A$2:$AQ$1002,COLUMN(AY377)-10,0),VLOOKUP($A378,未改造信息!$A$2:$AQ$1002,COLUMN(AY377)-10,0))</f>
        <v>0</v>
      </c>
      <c r="AZ378" s="442">
        <f>IF($H378="已改造",VLOOKUP($A378+1000,改造信息!$A$2:$AQ$1002,COLUMN(AZ377)-10,0),VLOOKUP($A378,未改造信息!$A$2:$AQ$1002,COLUMN(AZ377)-10,0))</f>
        <v>0</v>
      </c>
      <c r="BA378" s="445" t="s">
        <v>92</v>
      </c>
      <c r="BB378" s="445" t="s">
        <v>92</v>
      </c>
      <c r="BC378" s="442" t="str">
        <f>IF($H378="尚未改造",VLOOKUP($A378,未改造信息!$A$2:$AQ$1002,COLUMN(BC377)-12,0),"0")</f>
        <v>0</v>
      </c>
      <c r="BD378" s="450">
        <f>VLOOKUP($A378,未改造信息!$A$2:$BA$1002,COLUMN(BD377)-12,0)</f>
        <v>0.0354166666666667</v>
      </c>
      <c r="BE378" s="442" t="s">
        <v>103</v>
      </c>
      <c r="BF378" s="445" t="s">
        <v>92</v>
      </c>
      <c r="BG378" s="445" t="s">
        <v>92</v>
      </c>
      <c r="BH378" s="442"/>
      <c r="BI378" s="450"/>
      <c r="BK378" s="442"/>
      <c r="BL378" s="450"/>
      <c r="BN378" s="442"/>
      <c r="BO378" s="450"/>
      <c r="BQ378" s="445" t="s">
        <v>92</v>
      </c>
      <c r="BR378" s="442"/>
      <c r="BS378" s="442"/>
      <c r="BT378" s="442"/>
      <c r="BU378" s="442"/>
      <c r="BV378" s="442"/>
    </row>
    <row r="379" spans="1:74">
      <c r="A379" s="442">
        <v>408</v>
      </c>
      <c r="B379" s="442" t="str">
        <f>IF($H379="已改造",VLOOKUP($A379+1000,改造信息!$A$2:$AQ$1002,COLUMN(B378),0),VLOOKUP($A379,未改造信息!$A$2:$AQ$1002,COLUMN(B378),0))</f>
        <v>U</v>
      </c>
      <c r="C379" s="442" t="str">
        <f>IF($H379="已改造",VLOOKUP($A379+1000,改造信息!$A$2:$AQ$1002,COLUMN(C378),0),VLOOKUP($A379,未改造信息!$A$2:$AQ$1002,COLUMN(C378),0))</f>
        <v>潜水艇</v>
      </c>
      <c r="D379" s="442">
        <f>IF($H379="已改造",VLOOKUP($A379+1000,改造信息!$A$2:$AQ$1002,COLUMN(D378),0),VLOOKUP($A379,未改造信息!$A$2:$AQ$1002,COLUMN(D378),0))</f>
        <v>5</v>
      </c>
      <c r="E379" s="442" t="str">
        <f>IF($H379="已改造",VLOOKUP($A379+1000,改造信息!$A$2:$AQ$1002,COLUMN(E378),0),VLOOKUP($A379,未改造信息!$A$2:$AQ$1002,COLUMN(E378),0))</f>
        <v>鲃鱼</v>
      </c>
      <c r="F379" s="442" t="str">
        <f>VLOOKUP(A379,未改造信息!$A$2:$F$1000,COLUMN(F378),0)</f>
        <v>未拥有</v>
      </c>
      <c r="H379" s="442" t="str">
        <f>IF(COUNTIF(改造信息!$A$2:$A$196,A379+1000),IF(VLOOKUP(A379+1000,改造信息!$A$2:$F$502,6,0)="已拥有","已改造","尚未改造"),"未开放改造")</f>
        <v>尚未改造</v>
      </c>
      <c r="I379" s="442" t="str">
        <f t="shared" si="5"/>
        <v>仅打捞可获取</v>
      </c>
      <c r="J379" s="445" t="s">
        <v>92</v>
      </c>
      <c r="K379" s="442" t="str">
        <f>IF($H379="已改造",VLOOKUP($A379+1000,改造信息!$A$2:$AQ$1002,COLUMN(K378)-4,0),VLOOKUP($A379,未改造信息!$A$2:$AQ$1002,COLUMN(K378)-4,0))</f>
        <v>护卫舰</v>
      </c>
      <c r="L379" s="442" t="str">
        <f>IF($H379="已改造",VLOOKUP($A379+1000,改造信息!$A$2:$AQ$1002,COLUMN(L378)-4,0),VLOOKUP($A379,未改造信息!$A$2:$AQ$1002,COLUMN(L378)-4,0))</f>
        <v>小型舰</v>
      </c>
      <c r="M379" s="442">
        <f>IF($H379="已改造",VLOOKUP($A379+1000,改造信息!$A$2:$AQ$1002,COLUMN(M378)-4,0),VLOOKUP($A379,未改造信息!$A$2:$AQ$1002,COLUMN(M378)-4,0))</f>
        <v>4</v>
      </c>
      <c r="N379" s="442">
        <f>IF($H379="已改造",VLOOKUP($A379+1000,改造信息!$A$2:$AQ$1002,COLUMN(N378)-4,0),VLOOKUP($A379,未改造信息!$A$2:$AQ$1002,COLUMN(N378)-4,0))</f>
        <v>5</v>
      </c>
      <c r="O379" s="442">
        <f>IF($H379="已改造",VLOOKUP($A379+1000,改造信息!$A$2:$AQ$1002,COLUMN(O378)-4,0),VLOOKUP($A379,未改造信息!$A$2:$AQ$1002,COLUMN(O378)-4,0))</f>
        <v>12</v>
      </c>
      <c r="P379" s="442">
        <f>IF($H379="已改造",VLOOKUP($A379+1000,改造信息!$A$2:$AQ$1002,COLUMN(P378)-4,0),VLOOKUP($A379,未改造信息!$A$2:$AQ$1002,COLUMN(P378)-4,0))</f>
        <v>0</v>
      </c>
      <c r="Q379" s="442">
        <f>IF($H379="已改造",VLOOKUP($A379+1000,改造信息!$A$2:$AQ$1002,COLUMN(Q378)-4,0),VLOOKUP($A379,未改造信息!$A$2:$AQ$1002,COLUMN(Q378)-4,0))</f>
        <v>26</v>
      </c>
      <c r="R379" s="442">
        <f>IF($H379="已改造",VLOOKUP($A379+1000,改造信息!$A$2:$AQ$1002,COLUMN(R378)-4,0),VLOOKUP($A379,未改造信息!$A$2:$AQ$1002,COLUMN(R378)-4,0))</f>
        <v>25</v>
      </c>
      <c r="S379" s="442">
        <f>IF($H379="已改造",VLOOKUP($A379+1000,改造信息!$A$2:$AQ$1002,COLUMN(S378)-4,0),VLOOKUP($A379,未改造信息!$A$2:$AQ$1002,COLUMN(S378)-4,0))</f>
        <v>74</v>
      </c>
      <c r="T379" s="442">
        <f>IF($H379="已改造",VLOOKUP($A379+1000,改造信息!$A$2:$AQ$1002,COLUMN(T378)-4,0),VLOOKUP($A379,未改造信息!$A$2:$AQ$1002,COLUMN(T378)-4,0))</f>
        <v>0</v>
      </c>
      <c r="U379" s="442">
        <f>IF($H379="已改造",VLOOKUP($A379+1000,改造信息!$A$2:$AQ$1002,COLUMN(U378)-4,0),VLOOKUP($A379,未改造信息!$A$2:$AQ$1002,COLUMN(U378)-4,0))</f>
        <v>0</v>
      </c>
      <c r="V379" s="442">
        <f>IF($H379="已改造",VLOOKUP($A379+1000,改造信息!$A$2:$AQ$1002,COLUMN(V378)-4,0),VLOOKUP($A379,未改造信息!$A$2:$AQ$1002,COLUMN(V378)-4,0))</f>
        <v>45</v>
      </c>
      <c r="W379" s="442">
        <f>IF($H379="已改造",VLOOKUP($A379+1000,改造信息!$A$2:$AQ$1002,COLUMN(W378)-4,0),VLOOKUP($A379,未改造信息!$A$2:$AQ$1002,COLUMN(W378)-4,0))</f>
        <v>42</v>
      </c>
      <c r="X379" s="442">
        <f>IF($H379="已改造",VLOOKUP($A379+1000,改造信息!$A$2:$AQ$1002,COLUMN(X378)-4,0),VLOOKUP($A379,未改造信息!$A$2:$AQ$1002,COLUMN(X378)-4,0))</f>
        <v>96</v>
      </c>
      <c r="Y379" s="442">
        <f>IF($H379="已改造",VLOOKUP($A379+1000,改造信息!$A$2:$AQ$1002,COLUMN(Y378)-4,0),VLOOKUP($A379,未改造信息!$A$2:$AQ$1002,COLUMN(Y378)-4,0))</f>
        <v>24</v>
      </c>
      <c r="Z379" s="442">
        <f>IF($H379="已改造",VLOOKUP($A379+1000,改造信息!$A$2:$AQ$1002,COLUMN(Z378)-4,0),VLOOKUP($A379,未改造信息!$A$2:$AQ$1002,COLUMN(Z378)-4,0))</f>
        <v>21</v>
      </c>
      <c r="AA379" s="442" t="str">
        <f>IF($H379="已改造",VLOOKUP($A379+1000,改造信息!$A$2:$AQ$1002,COLUMN(AA378)-4,0),VLOOKUP($A379,未改造信息!$A$2:$AQ$1002,COLUMN(AA378)-4,0))</f>
        <v>短</v>
      </c>
      <c r="AB379" s="442">
        <f>IF($H379="已改造",VLOOKUP($A379+1000,改造信息!$A$2:$AQ$1002,COLUMN(AB378)-4,0),VLOOKUP($A379,未改造信息!$A$2:$AQ$1002,COLUMN(AB378)-4,0))</f>
        <v>0</v>
      </c>
      <c r="AC379" s="442">
        <f>IF($H379="已改造",VLOOKUP($A379+1000,改造信息!$A$2:$AQ$1002,COLUMN(AC378)-4,0),VLOOKUP($A379,未改造信息!$A$2:$AQ$1002,COLUMN(AC378)-4,0))</f>
        <v>0</v>
      </c>
      <c r="AD379" s="442">
        <f>IF($H379="已改造",VLOOKUP($A379+1000,改造信息!$A$2:$AQ$1002,COLUMN(AD378)-4,0),VLOOKUP($A379,未改造信息!$A$2:$AQ$1002,COLUMN(AD378)-4,0))</f>
        <v>2</v>
      </c>
      <c r="AE379" s="446" t="str">
        <f>IF($H379="已改造",VLOOKUP($A379+1000,改造信息!$A$2:$AQ$1002,COLUMN(AE378)-4,0),VLOOKUP($A379,未改造信息!$A$2:$AQ$1002,COLUMN(AE378)-4,0))</f>
        <v>21英寸鱼雷(潜艇)</v>
      </c>
      <c r="AF379" s="445" t="s">
        <v>92</v>
      </c>
      <c r="AG379" s="445" t="s">
        <v>92</v>
      </c>
      <c r="AH379" s="442">
        <f>IF($H379="已改造",VLOOKUP($A379+1000,改造信息!$A$2:$AQ$1002,COLUMN(AH378)-6,0),VLOOKUP($A379,未改造信息!$A$2:$AQ$1002,COLUMN(AH378)-6,0))</f>
        <v>15</v>
      </c>
      <c r="AI379" s="442">
        <f>IF($H379="已改造",VLOOKUP($A379+1000,改造信息!$A$2:$AQ$1002,COLUMN(AI378)-6,0),VLOOKUP($A379,未改造信息!$A$2:$AQ$1002,COLUMN(AI378)-6,0))</f>
        <v>20</v>
      </c>
      <c r="AJ379" s="442">
        <f>IF($H379="已改造",VLOOKUP($A379+1000,改造信息!$A$2:$AQ$1002,COLUMN(AJ378)-6,0),VLOOKUP($A379,未改造信息!$A$2:$AQ$1002,COLUMN(AJ378)-6,0))</f>
        <v>0.6</v>
      </c>
      <c r="AK379" s="442">
        <f>IF($H379="已改造",VLOOKUP($A379+1000,改造信息!$A$2:$AQ$1002,COLUMN(AK378)-6,0),VLOOKUP($A379,未改造信息!$A$2:$AQ$1002,COLUMN(AK378)-6,0))</f>
        <v>0.45</v>
      </c>
      <c r="AL379" s="442">
        <f>IF($H379="已改造",VLOOKUP($A379+1000,改造信息!$A$2:$AQ$1002,COLUMN(AL378)-6,0),VLOOKUP($A379,未改造信息!$A$2:$AQ$1002,COLUMN(AL378)-6,0))</f>
        <v>0.25</v>
      </c>
      <c r="AM379" s="445" t="s">
        <v>92</v>
      </c>
      <c r="AN379" s="445" t="s">
        <v>92</v>
      </c>
      <c r="AO379" s="442">
        <f>IF($H379="已改造",VLOOKUP($A379+1000,改造信息!$A$2:$AQ$1002,COLUMN(AO378)-8,0),VLOOKUP($A379,未改造信息!$A$2:$AQ$1002,COLUMN(AO378)-8,0))</f>
        <v>10</v>
      </c>
      <c r="AP379" s="442">
        <f>IF($H379="已改造",VLOOKUP($A379+1000,改造信息!$A$2:$AQ$1002,COLUMN(AP378)-8,0),VLOOKUP($A379,未改造信息!$A$2:$AQ$1002,COLUMN(AP378)-8,0))</f>
        <v>10</v>
      </c>
      <c r="AQ379" s="442">
        <f>IF($H379="已改造",VLOOKUP($A379+1000,改造信息!$A$2:$AQ$1002,COLUMN(AQ378)-8,0),VLOOKUP($A379,未改造信息!$A$2:$AQ$1002,COLUMN(AQ378)-8,0))</f>
        <v>20</v>
      </c>
      <c r="AR379" s="442">
        <f>IF($H379="已改造",VLOOKUP($A379+1000,改造信息!$A$2:$AQ$1002,COLUMN(AR378)-8,0),VLOOKUP($A379,未改造信息!$A$2:$AQ$1002,COLUMN(AR378)-8,0))</f>
        <v>0</v>
      </c>
      <c r="AS379" s="442">
        <f>IF($H379="已改造",VLOOKUP($A379+1000,改造信息!$A$2:$AQ$1002,COLUMN(AS378)-8,0),VLOOKUP($A379,未改造信息!$A$2:$AQ$1002,COLUMN(AS378)-8,0))</f>
        <v>0</v>
      </c>
      <c r="AT379" s="442">
        <f>IF($H379="已改造",VLOOKUP($A379+1000,改造信息!$A$2:$AQ$1002,COLUMN(AT378)-8,0),VLOOKUP($A379,未改造信息!$A$2:$AQ$1002,COLUMN(AT378)-8,0))</f>
        <v>24</v>
      </c>
      <c r="AU379" s="442">
        <f>IF($H379="已改造",VLOOKUP($A379+1000,改造信息!$A$2:$AQ$1002,COLUMN(AU378)-8,0),VLOOKUP($A379,未改造信息!$A$2:$AQ$1002,COLUMN(AU378)-8,0))</f>
        <v>10</v>
      </c>
      <c r="AV379" s="442">
        <f>IF($H379="已改造",VLOOKUP($A379+1000,改造信息!$A$2:$AQ$1002,COLUMN(AV378)-8,0),VLOOKUP($A379,未改造信息!$A$2:$AQ$1002,COLUMN(AV378)-8,0))</f>
        <v>0</v>
      </c>
      <c r="AW379" s="445" t="s">
        <v>92</v>
      </c>
      <c r="AX379" s="445" t="s">
        <v>92</v>
      </c>
      <c r="AY379" s="442">
        <f>IF($H379="已改造",VLOOKUP($A379+1000,改造信息!$A$2:$AQ$1002,COLUMN(AY378)-10,0),VLOOKUP($A379,未改造信息!$A$2:$AQ$1002,COLUMN(AY378)-10,0))</f>
        <v>0</v>
      </c>
      <c r="AZ379" s="442">
        <f>IF($H379="已改造",VLOOKUP($A379+1000,改造信息!$A$2:$AQ$1002,COLUMN(AZ378)-10,0),VLOOKUP($A379,未改造信息!$A$2:$AQ$1002,COLUMN(AZ378)-10,0))</f>
        <v>0</v>
      </c>
      <c r="BA379" s="445" t="s">
        <v>92</v>
      </c>
      <c r="BB379" s="445" t="s">
        <v>92</v>
      </c>
      <c r="BC379" s="442" t="str">
        <f>IF($H379="尚未改造",VLOOKUP($A379,未改造信息!$A$2:$AQ$1002,COLUMN(BC378)-12,0),"0")</f>
        <v>等级70|潜艇核心15|油1200|弹1200|钢1200</v>
      </c>
      <c r="BD379" s="442">
        <f>VLOOKUP($A379,未改造信息!$A$2:$BA$1002,COLUMN(BD378)-12,0)</f>
        <v>0</v>
      </c>
      <c r="BE379" s="442" t="s">
        <v>94</v>
      </c>
      <c r="BF379" s="445" t="s">
        <v>92</v>
      </c>
      <c r="BG379" s="445" t="s">
        <v>92</v>
      </c>
      <c r="BH379" s="442"/>
      <c r="BI379" s="442"/>
      <c r="BK379" s="442"/>
      <c r="BL379" s="442"/>
      <c r="BN379" s="442"/>
      <c r="BO379" s="442"/>
      <c r="BQ379" s="445" t="s">
        <v>92</v>
      </c>
      <c r="BR379" s="442"/>
      <c r="BS379" s="442"/>
      <c r="BT379" s="442"/>
      <c r="BU379" s="442"/>
      <c r="BV379" s="442"/>
    </row>
    <row r="380" spans="1:74">
      <c r="A380" s="442">
        <v>409</v>
      </c>
      <c r="B380" s="442" t="str">
        <f>IF($H380="已改造",VLOOKUP($A380+1000,改造信息!$A$2:$AQ$1002,COLUMN(B379),0),VLOOKUP($A380,未改造信息!$A$2:$AQ$1002,COLUMN(B379),0))</f>
        <v>U</v>
      </c>
      <c r="C380" s="442" t="str">
        <f>IF($H380="已改造",VLOOKUP($A380+1000,改造信息!$A$2:$AQ$1002,COLUMN(C379),0),VLOOKUP($A380,未改造信息!$A$2:$AQ$1002,COLUMN(C379),0))</f>
        <v>战列舰</v>
      </c>
      <c r="D380" s="442">
        <f>IF($H380="已改造",VLOOKUP($A380+1000,改造信息!$A$2:$AQ$1002,COLUMN(D379),0),VLOOKUP($A380,未改造信息!$A$2:$AQ$1002,COLUMN(D379),0))</f>
        <v>6</v>
      </c>
      <c r="E380" s="442" t="str">
        <f>IF($H380="已改造",VLOOKUP($A380+1000,改造信息!$A$2:$AQ$1002,COLUMN(E379),0),VLOOKUP($A380,未改造信息!$A$2:$AQ$1002,COLUMN(E379),0))</f>
        <v>新泽西</v>
      </c>
      <c r="F380" s="442" t="str">
        <f>VLOOKUP(A380,未改造信息!$A$2:$F$1000,COLUMN(F379),0)</f>
        <v>未拥有</v>
      </c>
      <c r="H380" s="442" t="str">
        <f>IF(COUNTIF(改造信息!$A$2:$A$196,A380+1000),IF(VLOOKUP(A380+1000,改造信息!$A$2:$F$502,6,0)="已拥有","已改造","尚未改造"),"未开放改造")</f>
        <v>未开放改造</v>
      </c>
      <c r="I380" s="442" t="str">
        <f t="shared" si="5"/>
        <v>E6 可建造</v>
      </c>
      <c r="J380" s="445" t="s">
        <v>92</v>
      </c>
      <c r="K380" s="442" t="str">
        <f>IF($H380="已改造",VLOOKUP($A380+1000,改造信息!$A$2:$AQ$1002,COLUMN(K379)-4,0),VLOOKUP($A380,未改造信息!$A$2:$AQ$1002,COLUMN(K379)-4,0))</f>
        <v>主力舰</v>
      </c>
      <c r="L380" s="442" t="str">
        <f>IF($H380="已改造",VLOOKUP($A380+1000,改造信息!$A$2:$AQ$1002,COLUMN(L379)-4,0),VLOOKUP($A380,未改造信息!$A$2:$AQ$1002,COLUMN(L379)-4,0))</f>
        <v>大型舰</v>
      </c>
      <c r="M380" s="442">
        <f>IF($H380="已改造",VLOOKUP($A380+1000,改造信息!$A$2:$AQ$1002,COLUMN(M379)-4,0),VLOOKUP($A380,未改造信息!$A$2:$AQ$1002,COLUMN(M379)-4,0))</f>
        <v>4</v>
      </c>
      <c r="N380" s="442">
        <f>IF($H380="已改造",VLOOKUP($A380+1000,改造信息!$A$2:$AQ$1002,COLUMN(N379)-4,0),VLOOKUP($A380,未改造信息!$A$2:$AQ$1002,COLUMN(N379)-4,0))</f>
        <v>4</v>
      </c>
      <c r="O380" s="442">
        <f>IF($H380="已改造",VLOOKUP($A380+1000,改造信息!$A$2:$AQ$1002,COLUMN(O379)-4,0),VLOOKUP($A380,未改造信息!$A$2:$AQ$1002,COLUMN(O379)-4,0))</f>
        <v>84</v>
      </c>
      <c r="P380" s="442">
        <f>IF($H380="已改造",VLOOKUP($A380+1000,改造信息!$A$2:$AQ$1002,COLUMN(P379)-4,0),VLOOKUP($A380,未改造信息!$A$2:$AQ$1002,COLUMN(P379)-4,0))</f>
        <v>0</v>
      </c>
      <c r="Q380" s="442">
        <f>IF($H380="已改造",VLOOKUP($A380+1000,改造信息!$A$2:$AQ$1002,COLUMN(Q379)-4,0),VLOOKUP($A380,未改造信息!$A$2:$AQ$1002,COLUMN(Q379)-4,0))</f>
        <v>116</v>
      </c>
      <c r="R380" s="442">
        <f>IF($H380="已改造",VLOOKUP($A380+1000,改造信息!$A$2:$AQ$1002,COLUMN(R379)-4,0),VLOOKUP($A380,未改造信息!$A$2:$AQ$1002,COLUMN(R379)-4,0))</f>
        <v>102</v>
      </c>
      <c r="S380" s="442">
        <f>IF($H380="已改造",VLOOKUP($A380+1000,改造信息!$A$2:$AQ$1002,COLUMN(S379)-4,0),VLOOKUP($A380,未改造信息!$A$2:$AQ$1002,COLUMN(S379)-4,0))</f>
        <v>0</v>
      </c>
      <c r="T380" s="442">
        <f>IF($H380="已改造",VLOOKUP($A380+1000,改造信息!$A$2:$AQ$1002,COLUMN(T379)-4,0),VLOOKUP($A380,未改造信息!$A$2:$AQ$1002,COLUMN(T379)-4,0))</f>
        <v>106</v>
      </c>
      <c r="U380" s="442">
        <f>IF($H380="已改造",VLOOKUP($A380+1000,改造信息!$A$2:$AQ$1002,COLUMN(U379)-4,0),VLOOKUP($A380,未改造信息!$A$2:$AQ$1002,COLUMN(U379)-4,0))</f>
        <v>0</v>
      </c>
      <c r="V380" s="442">
        <f>IF($H380="已改造",VLOOKUP($A380+1000,改造信息!$A$2:$AQ$1002,COLUMN(V379)-4,0),VLOOKUP($A380,未改造信息!$A$2:$AQ$1002,COLUMN(V379)-4,0))</f>
        <v>47</v>
      </c>
      <c r="W380" s="442">
        <f>IF($H380="已改造",VLOOKUP($A380+1000,改造信息!$A$2:$AQ$1002,COLUMN(W379)-4,0),VLOOKUP($A380,未改造信息!$A$2:$AQ$1002,COLUMN(W379)-4,0))</f>
        <v>52</v>
      </c>
      <c r="X380" s="442">
        <f>IF($H380="已改造",VLOOKUP($A380+1000,改造信息!$A$2:$AQ$1002,COLUMN(X379)-4,0),VLOOKUP($A380,未改造信息!$A$2:$AQ$1002,COLUMN(X379)-4,0))</f>
        <v>102</v>
      </c>
      <c r="Y380" s="442">
        <f>IF($H380="已改造",VLOOKUP($A380+1000,改造信息!$A$2:$AQ$1002,COLUMN(Y379)-4,0),VLOOKUP($A380,未改造信息!$A$2:$AQ$1002,COLUMN(Y379)-4,0))</f>
        <v>23</v>
      </c>
      <c r="Z380" s="442">
        <f>IF($H380="已改造",VLOOKUP($A380+1000,改造信息!$A$2:$AQ$1002,COLUMN(Z379)-4,0),VLOOKUP($A380,未改造信息!$A$2:$AQ$1002,COLUMN(Z379)-4,0))</f>
        <v>33</v>
      </c>
      <c r="AA380" s="442" t="str">
        <f>IF($H380="已改造",VLOOKUP($A380+1000,改造信息!$A$2:$AQ$1002,COLUMN(AA379)-4,0),VLOOKUP($A380,未改造信息!$A$2:$AQ$1002,COLUMN(AA379)-4,0))</f>
        <v>长</v>
      </c>
      <c r="AB380" s="442" t="str">
        <f>IF($H380="已改造",VLOOKUP($A380+1000,改造信息!$A$2:$AQ$1002,COLUMN(AB379)-4,0),VLOOKUP($A380,未改造信息!$A$2:$AQ$1002,COLUMN(AB379)-4,0))</f>
        <v>[3,3,3,3]</v>
      </c>
      <c r="AC380" s="442">
        <f>IF($H380="已改造",VLOOKUP($A380+1000,改造信息!$A$2:$AQ$1002,COLUMN(AC379)-4,0),VLOOKUP($A380,未改造信息!$A$2:$AQ$1002,COLUMN(AC379)-4,0))</f>
        <v>12</v>
      </c>
      <c r="AD380" s="442">
        <f>IF($H380="已改造",VLOOKUP($A380+1000,改造信息!$A$2:$AQ$1002,COLUMN(AD379)-4,0),VLOOKUP($A380,未改造信息!$A$2:$AQ$1002,COLUMN(AD379)-4,0))</f>
        <v>4</v>
      </c>
      <c r="AE380" s="446" t="str">
        <f>IF($H380="已改造",VLOOKUP($A380+1000,改造信息!$A$2:$AQ$1002,COLUMN(AE379)-4,0),VLOOKUP($A380,未改造信息!$A$2:$AQ$1002,COLUMN(AE379)-4,0))</f>
        <v>早期型U国三联16英寸炮（MK7）|先进型火控雷达|改良型动力系统</v>
      </c>
      <c r="AF380" s="445" t="s">
        <v>92</v>
      </c>
      <c r="AG380" s="445" t="s">
        <v>92</v>
      </c>
      <c r="AH380" s="442">
        <f>IF($H380="已改造",VLOOKUP($A380+1000,改造信息!$A$2:$AQ$1002,COLUMN(AH379)-6,0),VLOOKUP($A380,未改造信息!$A$2:$AQ$1002,COLUMN(AH379)-6,0))</f>
        <v>135</v>
      </c>
      <c r="AI380" s="442">
        <f>IF($H380="已改造",VLOOKUP($A380+1000,改造信息!$A$2:$AQ$1002,COLUMN(AI379)-6,0),VLOOKUP($A380,未改造信息!$A$2:$AQ$1002,COLUMN(AI379)-6,0))</f>
        <v>175</v>
      </c>
      <c r="AJ380" s="442">
        <f>IF($H380="已改造",VLOOKUP($A380+1000,改造信息!$A$2:$AQ$1002,COLUMN(AJ379)-6,0),VLOOKUP($A380,未改造信息!$A$2:$AQ$1002,COLUMN(AJ379)-6,0))</f>
        <v>4.8</v>
      </c>
      <c r="AK380" s="442">
        <f>IF($H380="已改造",VLOOKUP($A380+1000,改造信息!$A$2:$AQ$1002,COLUMN(AK379)-6,0),VLOOKUP($A380,未改造信息!$A$2:$AQ$1002,COLUMN(AK379)-6,0))</f>
        <v>9</v>
      </c>
      <c r="AL380" s="442">
        <f>IF($H380="已改造",VLOOKUP($A380+1000,改造信息!$A$2:$AQ$1002,COLUMN(AL379)-6,0),VLOOKUP($A380,未改造信息!$A$2:$AQ$1002,COLUMN(AL379)-6,0))</f>
        <v>0.8</v>
      </c>
      <c r="AM380" s="445" t="s">
        <v>92</v>
      </c>
      <c r="AN380" s="445" t="s">
        <v>92</v>
      </c>
      <c r="AO380" s="442">
        <f>IF($H380="已改造",VLOOKUP($A380+1000,改造信息!$A$2:$AQ$1002,COLUMN(AO379)-8,0),VLOOKUP($A380,未改造信息!$A$2:$AQ$1002,COLUMN(AO379)-8,0))</f>
        <v>50</v>
      </c>
      <c r="AP380" s="442">
        <f>IF($H380="已改造",VLOOKUP($A380+1000,改造信息!$A$2:$AQ$1002,COLUMN(AP379)-8,0),VLOOKUP($A380,未改造信息!$A$2:$AQ$1002,COLUMN(AP379)-8,0))</f>
        <v>60</v>
      </c>
      <c r="AQ380" s="442">
        <f>IF($H380="已改造",VLOOKUP($A380+1000,改造信息!$A$2:$AQ$1002,COLUMN(AQ379)-8,0),VLOOKUP($A380,未改造信息!$A$2:$AQ$1002,COLUMN(AQ379)-8,0))</f>
        <v>60</v>
      </c>
      <c r="AR380" s="442">
        <f>IF($H380="已改造",VLOOKUP($A380+1000,改造信息!$A$2:$AQ$1002,COLUMN(AR379)-8,0),VLOOKUP($A380,未改造信息!$A$2:$AQ$1002,COLUMN(AR379)-8,0))</f>
        <v>0</v>
      </c>
      <c r="AS380" s="442">
        <f>IF($H380="已改造",VLOOKUP($A380+1000,改造信息!$A$2:$AQ$1002,COLUMN(AS379)-8,0),VLOOKUP($A380,未改造信息!$A$2:$AQ$1002,COLUMN(AS379)-8,0))</f>
        <v>91</v>
      </c>
      <c r="AT380" s="442">
        <f>IF($H380="已改造",VLOOKUP($A380+1000,改造信息!$A$2:$AQ$1002,COLUMN(AT379)-8,0),VLOOKUP($A380,未改造信息!$A$2:$AQ$1002,COLUMN(AT379)-8,0))</f>
        <v>0</v>
      </c>
      <c r="AU380" s="442">
        <f>IF($H380="已改造",VLOOKUP($A380+1000,改造信息!$A$2:$AQ$1002,COLUMN(AU379)-8,0),VLOOKUP($A380,未改造信息!$A$2:$AQ$1002,COLUMN(AU379)-8,0))</f>
        <v>82</v>
      </c>
      <c r="AV380" s="442">
        <f>IF($H380="已改造",VLOOKUP($A380+1000,改造信息!$A$2:$AQ$1002,COLUMN(AV379)-8,0),VLOOKUP($A380,未改造信息!$A$2:$AQ$1002,COLUMN(AV379)-8,0))</f>
        <v>83</v>
      </c>
      <c r="AW380" s="445" t="s">
        <v>92</v>
      </c>
      <c r="AX380" s="445" t="s">
        <v>92</v>
      </c>
      <c r="AY380" s="442" t="str">
        <f>IF($H380="已改造",VLOOKUP($A380+1000,改造信息!$A$2:$AQ$1002,COLUMN(AY379)-10,0),VLOOKUP($A380,未改造信息!$A$2:$AQ$1002,COLUMN(AY379)-10,0))</f>
        <v>重火力炮击</v>
      </c>
      <c r="AZ380" s="442">
        <f>IF($H380="已改造",VLOOKUP($A380+1000,改造信息!$A$2:$AQ$1002,COLUMN(AZ379)-10,0),VLOOKUP($A380,未改造信息!$A$2:$AQ$1002,COLUMN(AZ379)-10,0))</f>
        <v>0</v>
      </c>
      <c r="BA380" s="445" t="s">
        <v>92</v>
      </c>
      <c r="BB380" s="445" t="s">
        <v>92</v>
      </c>
      <c r="BC380" s="442" t="str">
        <f>IF($H380="尚未改造",VLOOKUP($A380,未改造信息!$A$2:$AQ$1002,COLUMN(BC379)-12,0),"0")</f>
        <v>0</v>
      </c>
      <c r="BD380" s="450">
        <f>VLOOKUP($A380,未改造信息!$A$2:$BA$1002,COLUMN(BD379)-12,0)</f>
        <v>0.260416666666667</v>
      </c>
      <c r="BE380" s="442" t="s">
        <v>106</v>
      </c>
      <c r="BF380" s="445" t="s">
        <v>92</v>
      </c>
      <c r="BG380" s="445" t="s">
        <v>92</v>
      </c>
      <c r="BH380" s="442"/>
      <c r="BI380" s="450"/>
      <c r="BK380" s="442"/>
      <c r="BL380" s="450"/>
      <c r="BN380" s="442"/>
      <c r="BO380" s="450"/>
      <c r="BQ380" s="445" t="s">
        <v>92</v>
      </c>
      <c r="BR380" s="442"/>
      <c r="BS380" s="442"/>
      <c r="BT380" s="442"/>
      <c r="BU380" s="442"/>
      <c r="BV380" s="442"/>
    </row>
    <row r="381" spans="1:74">
      <c r="A381" s="442">
        <v>410</v>
      </c>
      <c r="B381" s="442" t="str">
        <f>IF($H381="已改造",VLOOKUP($A381+1000,改造信息!$A$2:$AQ$1002,COLUMN(B380),0),VLOOKUP($A381,未改造信息!$A$2:$AQ$1002,COLUMN(B380),0))</f>
        <v>U</v>
      </c>
      <c r="C381" s="442" t="str">
        <f>IF($H381="已改造",VLOOKUP($A381+1000,改造信息!$A$2:$AQ$1002,COLUMN(C380),0),VLOOKUP($A381,未改造信息!$A$2:$AQ$1002,COLUMN(C380),0))</f>
        <v>重巡洋舰</v>
      </c>
      <c r="D381" s="442">
        <f>IF($H381="已改造",VLOOKUP($A381+1000,改造信息!$A$2:$AQ$1002,COLUMN(D380),0),VLOOKUP($A381,未改造信息!$A$2:$AQ$1002,COLUMN(D380),0))</f>
        <v>6</v>
      </c>
      <c r="E381" s="442" t="str">
        <f>IF($H381="已改造",VLOOKUP($A381+1000,改造信息!$A$2:$AQ$1002,COLUMN(E380),0),VLOOKUP($A381,未改造信息!$A$2:$AQ$1002,COLUMN(E380),0))</f>
        <v>萨勒姆</v>
      </c>
      <c r="F381" s="442" t="str">
        <f>VLOOKUP(A381,未改造信息!$A$2:$F$1000,COLUMN(F380),0)</f>
        <v>未拥有</v>
      </c>
      <c r="H381" s="442" t="str">
        <f>IF(COUNTIF(改造信息!$A$2:$A$196,A381+1000),IF(VLOOKUP(A381+1000,改造信息!$A$2:$F$502,6,0)="已拥有","已改造","尚未改造"),"未开放改造")</f>
        <v>未开放改造</v>
      </c>
      <c r="I381" s="442" t="str">
        <f t="shared" si="5"/>
        <v>可建造</v>
      </c>
      <c r="J381" s="445" t="s">
        <v>92</v>
      </c>
      <c r="K381" s="442" t="str">
        <f>IF($H381="已改造",VLOOKUP($A381+1000,改造信息!$A$2:$AQ$1002,COLUMN(K380)-4,0),VLOOKUP($A381,未改造信息!$A$2:$AQ$1002,COLUMN(K380)-4,0))</f>
        <v>护卫舰</v>
      </c>
      <c r="L381" s="442" t="str">
        <f>IF($H381="已改造",VLOOKUP($A381+1000,改造信息!$A$2:$AQ$1002,COLUMN(L380)-4,0),VLOOKUP($A381,未改造信息!$A$2:$AQ$1002,COLUMN(L380)-4,0))</f>
        <v>中型舰</v>
      </c>
      <c r="M381" s="442">
        <f>IF($H381="已改造",VLOOKUP($A381+1000,改造信息!$A$2:$AQ$1002,COLUMN(M380)-4,0),VLOOKUP($A381,未改造信息!$A$2:$AQ$1002,COLUMN(M380)-4,0))</f>
        <v>4</v>
      </c>
      <c r="N381" s="442">
        <f>IF($H381="已改造",VLOOKUP($A381+1000,改造信息!$A$2:$AQ$1002,COLUMN(N380)-4,0),VLOOKUP($A381,未改造信息!$A$2:$AQ$1002,COLUMN(N380)-4,0))</f>
        <v>3</v>
      </c>
      <c r="O381" s="442">
        <f>IF($H381="已改造",VLOOKUP($A381+1000,改造信息!$A$2:$AQ$1002,COLUMN(O380)-4,0),VLOOKUP($A381,未改造信息!$A$2:$AQ$1002,COLUMN(O380)-4,0))</f>
        <v>52</v>
      </c>
      <c r="P381" s="442">
        <f>IF($H381="已改造",VLOOKUP($A381+1000,改造信息!$A$2:$AQ$1002,COLUMN(P380)-4,0),VLOOKUP($A381,未改造信息!$A$2:$AQ$1002,COLUMN(P380)-4,0))</f>
        <v>0</v>
      </c>
      <c r="Q381" s="442">
        <f>IF($H381="已改造",VLOOKUP($A381+1000,改造信息!$A$2:$AQ$1002,COLUMN(Q380)-4,0),VLOOKUP($A381,未改造信息!$A$2:$AQ$1002,COLUMN(Q380)-4,0))</f>
        <v>83</v>
      </c>
      <c r="R381" s="442">
        <f>IF($H381="已改造",VLOOKUP($A381+1000,改造信息!$A$2:$AQ$1002,COLUMN(R380)-4,0),VLOOKUP($A381,未改造信息!$A$2:$AQ$1002,COLUMN(R380)-4,0))</f>
        <v>58</v>
      </c>
      <c r="S381" s="442">
        <f>IF($H381="已改造",VLOOKUP($A381+1000,改造信息!$A$2:$AQ$1002,COLUMN(S380)-4,0),VLOOKUP($A381,未改造信息!$A$2:$AQ$1002,COLUMN(S380)-4,0))</f>
        <v>0</v>
      </c>
      <c r="T381" s="442">
        <f>IF($H381="已改造",VLOOKUP($A381+1000,改造信息!$A$2:$AQ$1002,COLUMN(T380)-4,0),VLOOKUP($A381,未改造信息!$A$2:$AQ$1002,COLUMN(T380)-4,0))</f>
        <v>109</v>
      </c>
      <c r="U381" s="442">
        <f>IF($H381="已改造",VLOOKUP($A381+1000,改造信息!$A$2:$AQ$1002,COLUMN(U380)-4,0),VLOOKUP($A381,未改造信息!$A$2:$AQ$1002,COLUMN(U380)-4,0))</f>
        <v>0</v>
      </c>
      <c r="V381" s="442">
        <f>IF($H381="已改造",VLOOKUP($A381+1000,改造信息!$A$2:$AQ$1002,COLUMN(V380)-4,0),VLOOKUP($A381,未改造信息!$A$2:$AQ$1002,COLUMN(V380)-4,0))</f>
        <v>56</v>
      </c>
      <c r="W381" s="442">
        <f>IF($H381="已改造",VLOOKUP($A381+1000,改造信息!$A$2:$AQ$1002,COLUMN(W380)-4,0),VLOOKUP($A381,未改造信息!$A$2:$AQ$1002,COLUMN(W380)-4,0))</f>
        <v>75</v>
      </c>
      <c r="X381" s="442">
        <f>IF($H381="已改造",VLOOKUP($A381+1000,改造信息!$A$2:$AQ$1002,COLUMN(X380)-4,0),VLOOKUP($A381,未改造信息!$A$2:$AQ$1002,COLUMN(X380)-4,0))</f>
        <v>94</v>
      </c>
      <c r="Y381" s="442">
        <f>IF($H381="已改造",VLOOKUP($A381+1000,改造信息!$A$2:$AQ$1002,COLUMN(Y380)-4,0),VLOOKUP($A381,未改造信息!$A$2:$AQ$1002,COLUMN(Y380)-4,0))</f>
        <v>19</v>
      </c>
      <c r="Z381" s="442">
        <f>IF($H381="已改造",VLOOKUP($A381+1000,改造信息!$A$2:$AQ$1002,COLUMN(Z380)-4,0),VLOOKUP($A381,未改造信息!$A$2:$AQ$1002,COLUMN(Z380)-4,0))</f>
        <v>33</v>
      </c>
      <c r="AA381" s="442" t="str">
        <f>IF($H381="已改造",VLOOKUP($A381+1000,改造信息!$A$2:$AQ$1002,COLUMN(AA380)-4,0),VLOOKUP($A381,未改造信息!$A$2:$AQ$1002,COLUMN(AA380)-4,0))</f>
        <v>中</v>
      </c>
      <c r="AB381" s="442" t="str">
        <f>IF($H381="已改造",VLOOKUP($A381+1000,改造信息!$A$2:$AQ$1002,COLUMN(AB380)-4,0),VLOOKUP($A381,未改造信息!$A$2:$AQ$1002,COLUMN(AB380)-4,0))</f>
        <v>[3,3,3]</v>
      </c>
      <c r="AC381" s="442">
        <f>IF($H381="已改造",VLOOKUP($A381+1000,改造信息!$A$2:$AQ$1002,COLUMN(AC380)-4,0),VLOOKUP($A381,未改造信息!$A$2:$AQ$1002,COLUMN(AC380)-4,0))</f>
        <v>9</v>
      </c>
      <c r="AD381" s="442">
        <f>IF($H381="已改造",VLOOKUP($A381+1000,改造信息!$A$2:$AQ$1002,COLUMN(AD380)-4,0),VLOOKUP($A381,未改造信息!$A$2:$AQ$1002,COLUMN(AD380)-4,0))</f>
        <v>3</v>
      </c>
      <c r="AE381" s="446" t="str">
        <f>IF($H381="已改造",VLOOKUP($A381+1000,改造信息!$A$2:$AQ$1002,COLUMN(AE380)-4,0),VLOOKUP($A381,未改造信息!$A$2:$AQ$1002,COLUMN(AE380)-4,0))</f>
        <v>MK.16三联8英寸自动炮|U国双联3英寸防空炮</v>
      </c>
      <c r="AF381" s="445" t="s">
        <v>92</v>
      </c>
      <c r="AG381" s="445" t="s">
        <v>92</v>
      </c>
      <c r="AH381" s="442">
        <f>IF($H381="已改造",VLOOKUP($A381+1000,改造信息!$A$2:$AQ$1002,COLUMN(AH380)-6,0),VLOOKUP($A381,未改造信息!$A$2:$AQ$1002,COLUMN(AH380)-6,0))</f>
        <v>40</v>
      </c>
      <c r="AI381" s="442">
        <f>IF($H381="已改造",VLOOKUP($A381+1000,改造信息!$A$2:$AQ$1002,COLUMN(AI380)-6,0),VLOOKUP($A381,未改造信息!$A$2:$AQ$1002,COLUMN(AI380)-6,0))</f>
        <v>70</v>
      </c>
      <c r="AJ381" s="442">
        <f>IF($H381="已改造",VLOOKUP($A381+1000,改造信息!$A$2:$AQ$1002,COLUMN(AJ380)-6,0),VLOOKUP($A381,未改造信息!$A$2:$AQ$1002,COLUMN(AJ380)-6,0))</f>
        <v>1.28</v>
      </c>
      <c r="AK381" s="442">
        <f>IF($H381="已改造",VLOOKUP($A381+1000,改造信息!$A$2:$AQ$1002,COLUMN(AK380)-6,0),VLOOKUP($A381,未改造信息!$A$2:$AQ$1002,COLUMN(AK380)-6,0))</f>
        <v>2.4</v>
      </c>
      <c r="AL381" s="442">
        <f>IF($H381="已改造",VLOOKUP($A381+1000,改造信息!$A$2:$AQ$1002,COLUMN(AL380)-6,0),VLOOKUP($A381,未改造信息!$A$2:$AQ$1002,COLUMN(AL380)-6,0))</f>
        <v>0.625</v>
      </c>
      <c r="AM381" s="445" t="s">
        <v>92</v>
      </c>
      <c r="AN381" s="445" t="s">
        <v>92</v>
      </c>
      <c r="AO381" s="442">
        <f>IF($H381="已改造",VLOOKUP($A381+1000,改造信息!$A$2:$AQ$1002,COLUMN(AO380)-8,0),VLOOKUP($A381,未改造信息!$A$2:$AQ$1002,COLUMN(AO380)-8,0))</f>
        <v>30</v>
      </c>
      <c r="AP381" s="442">
        <f>IF($H381="已改造",VLOOKUP($A381+1000,改造信息!$A$2:$AQ$1002,COLUMN(AP380)-8,0),VLOOKUP($A381,未改造信息!$A$2:$AQ$1002,COLUMN(AP380)-8,0))</f>
        <v>40</v>
      </c>
      <c r="AQ381" s="442">
        <f>IF($H381="已改造",VLOOKUP($A381+1000,改造信息!$A$2:$AQ$1002,COLUMN(AQ380)-8,0),VLOOKUP($A381,未改造信息!$A$2:$AQ$1002,COLUMN(AQ380)-8,0))</f>
        <v>30</v>
      </c>
      <c r="AR381" s="442">
        <f>IF($H381="已改造",VLOOKUP($A381+1000,改造信息!$A$2:$AQ$1002,COLUMN(AR380)-8,0),VLOOKUP($A381,未改造信息!$A$2:$AQ$1002,COLUMN(AR380)-8,0))</f>
        <v>0</v>
      </c>
      <c r="AS381" s="442">
        <f>IF($H381="已改造",VLOOKUP($A381+1000,改造信息!$A$2:$AQ$1002,COLUMN(AS380)-8,0),VLOOKUP($A381,未改造信息!$A$2:$AQ$1002,COLUMN(AS380)-8,0))</f>
        <v>53</v>
      </c>
      <c r="AT381" s="442">
        <f>IF($H381="已改造",VLOOKUP($A381+1000,改造信息!$A$2:$AQ$1002,COLUMN(AT380)-8,0),VLOOKUP($A381,未改造信息!$A$2:$AQ$1002,COLUMN(AT380)-8,0))</f>
        <v>0</v>
      </c>
      <c r="AU381" s="442">
        <f>IF($H381="已改造",VLOOKUP($A381+1000,改造信息!$A$2:$AQ$1002,COLUMN(AU380)-8,0),VLOOKUP($A381,未改造信息!$A$2:$AQ$1002,COLUMN(AU380)-8,0))</f>
        <v>19</v>
      </c>
      <c r="AV381" s="442">
        <f>IF($H381="已改造",VLOOKUP($A381+1000,改造信息!$A$2:$AQ$1002,COLUMN(AV380)-8,0),VLOOKUP($A381,未改造信息!$A$2:$AQ$1002,COLUMN(AV380)-8,0))</f>
        <v>90</v>
      </c>
      <c r="AW381" s="445" t="s">
        <v>92</v>
      </c>
      <c r="AX381" s="445" t="s">
        <v>92</v>
      </c>
      <c r="AY381" s="442" t="str">
        <f>IF($H381="已改造",VLOOKUP($A381+1000,改造信息!$A$2:$AQ$1002,COLUMN(AY380)-10,0),VLOOKUP($A381,未改造信息!$A$2:$AQ$1002,COLUMN(AY380)-10,0))</f>
        <v>精锐装备</v>
      </c>
      <c r="AZ381" s="442">
        <f>IF($H381="已改造",VLOOKUP($A381+1000,改造信息!$A$2:$AQ$1002,COLUMN(AZ380)-10,0),VLOOKUP($A381,未改造信息!$A$2:$AQ$1002,COLUMN(AZ380)-10,0))</f>
        <v>0</v>
      </c>
      <c r="BA381" s="445" t="s">
        <v>92</v>
      </c>
      <c r="BB381" s="445" t="s">
        <v>92</v>
      </c>
      <c r="BC381" s="442" t="str">
        <f>IF($H381="尚未改造",VLOOKUP($A381,未改造信息!$A$2:$AQ$1002,COLUMN(BC380)-12,0),"0")</f>
        <v>0</v>
      </c>
      <c r="BD381" s="450">
        <f>VLOOKUP($A381,未改造信息!$A$2:$BA$1002,COLUMN(BD380)-12,0)</f>
        <v>0.0833333333333333</v>
      </c>
      <c r="BE381" s="442" t="s">
        <v>103</v>
      </c>
      <c r="BF381" s="445" t="s">
        <v>92</v>
      </c>
      <c r="BG381" s="445" t="s">
        <v>92</v>
      </c>
      <c r="BH381" s="442"/>
      <c r="BI381" s="450"/>
      <c r="BK381" s="442"/>
      <c r="BL381" s="450"/>
      <c r="BN381" s="442"/>
      <c r="BO381" s="450"/>
      <c r="BQ381" s="445" t="s">
        <v>92</v>
      </c>
      <c r="BR381" s="442"/>
      <c r="BS381" s="442"/>
      <c r="BT381" s="442"/>
      <c r="BU381" s="442"/>
      <c r="BV381" s="442"/>
    </row>
    <row r="382" spans="1:74">
      <c r="A382" s="442">
        <v>411</v>
      </c>
      <c r="B382" s="442" t="str">
        <f>IF($H382="已改造",VLOOKUP($A382+1000,改造信息!$A$2:$AQ$1002,COLUMN(B381),0),VLOOKUP($A382,未改造信息!$A$2:$AQ$1002,COLUMN(B381),0))</f>
        <v>E</v>
      </c>
      <c r="C382" s="442" t="str">
        <f>IF($H382="已改造",VLOOKUP($A382+1000,改造信息!$A$2:$AQ$1002,COLUMN(C381),0),VLOOKUP($A382,未改造信息!$A$2:$AQ$1002,COLUMN(C381),0))</f>
        <v>轻巡洋舰</v>
      </c>
      <c r="D382" s="442">
        <f>IF($H382="已改造",VLOOKUP($A382+1000,改造信息!$A$2:$AQ$1002,COLUMN(D381),0),VLOOKUP($A382,未改造信息!$A$2:$AQ$1002,COLUMN(D381),0))</f>
        <v>4</v>
      </c>
      <c r="E382" s="442" t="str">
        <f>IF($H382="已改造",VLOOKUP($A382+1000,改造信息!$A$2:$AQ$1002,COLUMN(E381),0),VLOOKUP($A382,未改造信息!$A$2:$AQ$1002,COLUMN(E381),0))</f>
        <v>黛朵</v>
      </c>
      <c r="F382" s="442" t="str">
        <f>VLOOKUP(A382,未改造信息!$A$2:$F$1000,COLUMN(F381),0)</f>
        <v>未拥有</v>
      </c>
      <c r="H382" s="442" t="str">
        <f>IF(COUNTIF(改造信息!$A$2:$A$196,A382+1000),IF(VLOOKUP(A382+1000,改造信息!$A$2:$F$502,6,0)="已拥有","已改造","尚未改造"),"未开放改造")</f>
        <v>未开放改造</v>
      </c>
      <c r="I382" s="442" t="str">
        <f t="shared" si="5"/>
        <v>E3~E4 可建造</v>
      </c>
      <c r="J382" s="445" t="s">
        <v>92</v>
      </c>
      <c r="K382" s="442" t="str">
        <f>IF($H382="已改造",VLOOKUP($A382+1000,改造信息!$A$2:$AQ$1002,COLUMN(K381)-4,0),VLOOKUP($A382,未改造信息!$A$2:$AQ$1002,COLUMN(K381)-4,0))</f>
        <v>护卫舰</v>
      </c>
      <c r="L382" s="442" t="str">
        <f>IF($H382="已改造",VLOOKUP($A382+1000,改造信息!$A$2:$AQ$1002,COLUMN(L381)-4,0),VLOOKUP($A382,未改造信息!$A$2:$AQ$1002,COLUMN(L381)-4,0))</f>
        <v>中型舰</v>
      </c>
      <c r="M382" s="442">
        <f>IF($H382="已改造",VLOOKUP($A382+1000,改造信息!$A$2:$AQ$1002,COLUMN(M381)-4,0),VLOOKUP($A382,未改造信息!$A$2:$AQ$1002,COLUMN(M381)-4,0))</f>
        <v>1</v>
      </c>
      <c r="N382" s="442">
        <f>IF($H382="已改造",VLOOKUP($A382+1000,改造信息!$A$2:$AQ$1002,COLUMN(N381)-4,0),VLOOKUP($A382,未改造信息!$A$2:$AQ$1002,COLUMN(N381)-4,0))</f>
        <v>2</v>
      </c>
      <c r="O382" s="442">
        <f>IF($H382="已改造",VLOOKUP($A382+1000,改造信息!$A$2:$AQ$1002,COLUMN(O381)-4,0),VLOOKUP($A382,未改造信息!$A$2:$AQ$1002,COLUMN(O381)-4,0))</f>
        <v>28</v>
      </c>
      <c r="P382" s="442">
        <f>IF($H382="已改造",VLOOKUP($A382+1000,改造信息!$A$2:$AQ$1002,COLUMN(P381)-4,0),VLOOKUP($A382,未改造信息!$A$2:$AQ$1002,COLUMN(P381)-4,0))</f>
        <v>0</v>
      </c>
      <c r="Q382" s="442">
        <f>IF($H382="已改造",VLOOKUP($A382+1000,改造信息!$A$2:$AQ$1002,COLUMN(Q381)-4,0),VLOOKUP($A382,未改造信息!$A$2:$AQ$1002,COLUMN(Q381)-4,0))</f>
        <v>52</v>
      </c>
      <c r="R382" s="442">
        <f>IF($H382="已改造",VLOOKUP($A382+1000,改造信息!$A$2:$AQ$1002,COLUMN(R381)-4,0),VLOOKUP($A382,未改造信息!$A$2:$AQ$1002,COLUMN(R381)-4,0))</f>
        <v>46</v>
      </c>
      <c r="S382" s="442">
        <f>IF($H382="已改造",VLOOKUP($A382+1000,改造信息!$A$2:$AQ$1002,COLUMN(S381)-4,0),VLOOKUP($A382,未改造信息!$A$2:$AQ$1002,COLUMN(S381)-4,0))</f>
        <v>50</v>
      </c>
      <c r="T382" s="442">
        <f>IF($H382="已改造",VLOOKUP($A382+1000,改造信息!$A$2:$AQ$1002,COLUMN(T381)-4,0),VLOOKUP($A382,未改造信息!$A$2:$AQ$1002,COLUMN(T381)-4,0))</f>
        <v>87</v>
      </c>
      <c r="U382" s="442">
        <f>IF($H382="已改造",VLOOKUP($A382+1000,改造信息!$A$2:$AQ$1002,COLUMN(U381)-4,0),VLOOKUP($A382,未改造信息!$A$2:$AQ$1002,COLUMN(U381)-4,0))</f>
        <v>84</v>
      </c>
      <c r="V382" s="442">
        <f>IF($H382="已改造",VLOOKUP($A382+1000,改造信息!$A$2:$AQ$1002,COLUMN(V381)-4,0),VLOOKUP($A382,未改造信息!$A$2:$AQ$1002,COLUMN(V381)-4,0))</f>
        <v>22</v>
      </c>
      <c r="W382" s="442">
        <f>IF($H382="已改造",VLOOKUP($A382+1000,改造信息!$A$2:$AQ$1002,COLUMN(W381)-4,0),VLOOKUP($A382,未改造信息!$A$2:$AQ$1002,COLUMN(W381)-4,0))</f>
        <v>69</v>
      </c>
      <c r="X382" s="442">
        <f>IF($H382="已改造",VLOOKUP($A382+1000,改造信息!$A$2:$AQ$1002,COLUMN(X381)-4,0),VLOOKUP($A382,未改造信息!$A$2:$AQ$1002,COLUMN(X381)-4,0))</f>
        <v>92</v>
      </c>
      <c r="Y382" s="442">
        <f>IF($H382="已改造",VLOOKUP($A382+1000,改造信息!$A$2:$AQ$1002,COLUMN(Y381)-4,0),VLOOKUP($A382,未改造信息!$A$2:$AQ$1002,COLUMN(Y381)-4,0))</f>
        <v>20</v>
      </c>
      <c r="Z382" s="442">
        <f>IF($H382="已改造",VLOOKUP($A382+1000,改造信息!$A$2:$AQ$1002,COLUMN(Z381)-4,0),VLOOKUP($A382,未改造信息!$A$2:$AQ$1002,COLUMN(Z381)-4,0))</f>
        <v>32</v>
      </c>
      <c r="AA382" s="442" t="str">
        <f>IF($H382="已改造",VLOOKUP($A382+1000,改造信息!$A$2:$AQ$1002,COLUMN(AA381)-4,0),VLOOKUP($A382,未改造信息!$A$2:$AQ$1002,COLUMN(AA381)-4,0))</f>
        <v>中</v>
      </c>
      <c r="AB382" s="442">
        <f>IF($H382="已改造",VLOOKUP($A382+1000,改造信息!$A$2:$AQ$1002,COLUMN(AB381)-4,0),VLOOKUP($A382,未改造信息!$A$2:$AQ$1002,COLUMN(AB381)-4,0))</f>
        <v>0</v>
      </c>
      <c r="AC382" s="442">
        <f>IF($H382="已改造",VLOOKUP($A382+1000,改造信息!$A$2:$AQ$1002,COLUMN(AC381)-4,0),VLOOKUP($A382,未改造信息!$A$2:$AQ$1002,COLUMN(AC381)-4,0))</f>
        <v>0</v>
      </c>
      <c r="AD382" s="442">
        <f>IF($H382="已改造",VLOOKUP($A382+1000,改造信息!$A$2:$AQ$1002,COLUMN(AD381)-4,0),VLOOKUP($A382,未改造信息!$A$2:$AQ$1002,COLUMN(AD381)-4,0))</f>
        <v>3</v>
      </c>
      <c r="AE382" s="446" t="str">
        <f>IF($H382="已改造",VLOOKUP($A382+1000,改造信息!$A$2:$AQ$1002,COLUMN(AE381)-4,0),VLOOKUP($A382,未改造信息!$A$2:$AQ$1002,COLUMN(AE381)-4,0))</f>
        <v>E国双联5.25英寸炮</v>
      </c>
      <c r="AF382" s="445" t="s">
        <v>92</v>
      </c>
      <c r="AG382" s="445" t="s">
        <v>92</v>
      </c>
      <c r="AH382" s="442">
        <f>IF($H382="已改造",VLOOKUP($A382+1000,改造信息!$A$2:$AQ$1002,COLUMN(AH381)-6,0),VLOOKUP($A382,未改造信息!$A$2:$AQ$1002,COLUMN(AH381)-6,0))</f>
        <v>20</v>
      </c>
      <c r="AI382" s="442">
        <f>IF($H382="已改造",VLOOKUP($A382+1000,改造信息!$A$2:$AQ$1002,COLUMN(AI381)-6,0),VLOOKUP($A382,未改造信息!$A$2:$AQ$1002,COLUMN(AI381)-6,0))</f>
        <v>30</v>
      </c>
      <c r="AJ382" s="442">
        <f>IF($H382="已改造",VLOOKUP($A382+1000,改造信息!$A$2:$AQ$1002,COLUMN(AJ381)-6,0),VLOOKUP($A382,未改造信息!$A$2:$AQ$1002,COLUMN(AJ381)-6,0))</f>
        <v>0.96</v>
      </c>
      <c r="AK382" s="442">
        <f>IF($H382="已改造",VLOOKUP($A382+1000,改造信息!$A$2:$AQ$1002,COLUMN(AK381)-6,0),VLOOKUP($A382,未改造信息!$A$2:$AQ$1002,COLUMN(AK381)-6,0))</f>
        <v>1.8</v>
      </c>
      <c r="AL382" s="442">
        <f>IF($H382="已改造",VLOOKUP($A382+1000,改造信息!$A$2:$AQ$1002,COLUMN(AL381)-6,0),VLOOKUP($A382,未改造信息!$A$2:$AQ$1002,COLUMN(AL381)-6,0))</f>
        <v>0.5</v>
      </c>
      <c r="AM382" s="445" t="s">
        <v>92</v>
      </c>
      <c r="AN382" s="445" t="s">
        <v>92</v>
      </c>
      <c r="AO382" s="442">
        <f>IF($H382="已改造",VLOOKUP($A382+1000,改造信息!$A$2:$AQ$1002,COLUMN(AO381)-8,0),VLOOKUP($A382,未改造信息!$A$2:$AQ$1002,COLUMN(AO381)-8,0))</f>
        <v>10</v>
      </c>
      <c r="AP382" s="442">
        <f>IF($H382="已改造",VLOOKUP($A382+1000,改造信息!$A$2:$AQ$1002,COLUMN(AP381)-8,0),VLOOKUP($A382,未改造信息!$A$2:$AQ$1002,COLUMN(AP381)-8,0))</f>
        <v>16</v>
      </c>
      <c r="AQ382" s="442">
        <f>IF($H382="已改造",VLOOKUP($A382+1000,改造信息!$A$2:$AQ$1002,COLUMN(AQ381)-8,0),VLOOKUP($A382,未改造信息!$A$2:$AQ$1002,COLUMN(AQ381)-8,0))</f>
        <v>10</v>
      </c>
      <c r="AR382" s="442">
        <f>IF($H382="已改造",VLOOKUP($A382+1000,改造信息!$A$2:$AQ$1002,COLUMN(AR381)-8,0),VLOOKUP($A382,未改造信息!$A$2:$AQ$1002,COLUMN(AR381)-8,0))</f>
        <v>0</v>
      </c>
      <c r="AS382" s="442">
        <f>IF($H382="已改造",VLOOKUP($A382+1000,改造信息!$A$2:$AQ$1002,COLUMN(AS381)-8,0),VLOOKUP($A382,未改造信息!$A$2:$AQ$1002,COLUMN(AS381)-8,0))</f>
        <v>15</v>
      </c>
      <c r="AT382" s="442">
        <f>IF($H382="已改造",VLOOKUP($A382+1000,改造信息!$A$2:$AQ$1002,COLUMN(AT381)-8,0),VLOOKUP($A382,未改造信息!$A$2:$AQ$1002,COLUMN(AT381)-8,0))</f>
        <v>10</v>
      </c>
      <c r="AU382" s="442">
        <f>IF($H382="已改造",VLOOKUP($A382+1000,改造信息!$A$2:$AQ$1002,COLUMN(AU381)-8,0),VLOOKUP($A382,未改造信息!$A$2:$AQ$1002,COLUMN(AU381)-8,0))</f>
        <v>11</v>
      </c>
      <c r="AV382" s="442">
        <f>IF($H382="已改造",VLOOKUP($A382+1000,改造信息!$A$2:$AQ$1002,COLUMN(AV381)-8,0),VLOOKUP($A382,未改造信息!$A$2:$AQ$1002,COLUMN(AV381)-8,0))</f>
        <v>45</v>
      </c>
      <c r="AW382" s="445" t="s">
        <v>92</v>
      </c>
      <c r="AX382" s="445" t="s">
        <v>92</v>
      </c>
      <c r="AY382" s="442">
        <f>IF($H382="已改造",VLOOKUP($A382+1000,改造信息!$A$2:$AQ$1002,COLUMN(AY381)-10,0),VLOOKUP($A382,未改造信息!$A$2:$AQ$1002,COLUMN(AY381)-10,0))</f>
        <v>0</v>
      </c>
      <c r="AZ382" s="442">
        <f>IF($H382="已改造",VLOOKUP($A382+1000,改造信息!$A$2:$AQ$1002,COLUMN(AZ381)-10,0),VLOOKUP($A382,未改造信息!$A$2:$AQ$1002,COLUMN(AZ381)-10,0))</f>
        <v>0</v>
      </c>
      <c r="BA382" s="445" t="s">
        <v>92</v>
      </c>
      <c r="BB382" s="445" t="s">
        <v>92</v>
      </c>
      <c r="BC382" s="442" t="str">
        <f>IF($H382="尚未改造",VLOOKUP($A382,未改造信息!$A$2:$AQ$1002,COLUMN(BC381)-12,0),"0")</f>
        <v>0</v>
      </c>
      <c r="BD382" s="450">
        <f>VLOOKUP($A382,未改造信息!$A$2:$BA$1002,COLUMN(BD381)-12,0)</f>
        <v>0.0520833333333333</v>
      </c>
      <c r="BE382" s="442" t="s">
        <v>107</v>
      </c>
      <c r="BF382" s="445" t="s">
        <v>92</v>
      </c>
      <c r="BG382" s="445" t="s">
        <v>92</v>
      </c>
      <c r="BH382" s="442"/>
      <c r="BI382" s="450"/>
      <c r="BK382" s="442"/>
      <c r="BL382" s="450"/>
      <c r="BN382" s="442"/>
      <c r="BO382" s="450"/>
      <c r="BQ382" s="445" t="s">
        <v>92</v>
      </c>
      <c r="BR382" s="442"/>
      <c r="BS382" s="442"/>
      <c r="BT382" s="442"/>
      <c r="BU382" s="442"/>
      <c r="BV382" s="442"/>
    </row>
    <row r="383" spans="1:74">
      <c r="A383" s="442">
        <v>412</v>
      </c>
      <c r="B383" s="442" t="str">
        <f>IF($H383="已改造",VLOOKUP($A383+1000,改造信息!$A$2:$AQ$1002,COLUMN(B382),0),VLOOKUP($A383,未改造信息!$A$2:$AQ$1002,COLUMN(B382),0))</f>
        <v>Au</v>
      </c>
      <c r="C383" s="442" t="str">
        <f>IF($H383="已改造",VLOOKUP($A383+1000,改造信息!$A$2:$AQ$1002,COLUMN(C382),0),VLOOKUP($A383,未改造信息!$A$2:$AQ$1002,COLUMN(C382),0))</f>
        <v>重巡洋舰</v>
      </c>
      <c r="D383" s="442">
        <f>IF($H383="已改造",VLOOKUP($A383+1000,改造信息!$A$2:$AQ$1002,COLUMN(D382),0),VLOOKUP($A383,未改造信息!$A$2:$AQ$1002,COLUMN(D382),0))</f>
        <v>3</v>
      </c>
      <c r="E383" s="442" t="str">
        <f>IF($H383="已改造",VLOOKUP($A383+1000,改造信息!$A$2:$AQ$1002,COLUMN(E382),0),VLOOKUP($A383,未改造信息!$A$2:$AQ$1002,COLUMN(E382),0))</f>
        <v>堪培拉</v>
      </c>
      <c r="F383" s="442" t="str">
        <f>VLOOKUP(A383,未改造信息!$A$2:$F$1000,COLUMN(F382),0)</f>
        <v>未拥有</v>
      </c>
      <c r="H383" s="442" t="str">
        <f>IF(COUNTIF(改造信息!$A$2:$A$196,A383+1000),IF(VLOOKUP(A383+1000,改造信息!$A$2:$F$502,6,0)="已拥有","已改造","尚未改造"),"未开放改造")</f>
        <v>未开放改造</v>
      </c>
      <c r="I383" s="442" t="str">
        <f t="shared" si="5"/>
        <v>仅打捞可获取</v>
      </c>
      <c r="J383" s="445" t="s">
        <v>92</v>
      </c>
      <c r="K383" s="442" t="str">
        <f>IF($H383="已改造",VLOOKUP($A383+1000,改造信息!$A$2:$AQ$1002,COLUMN(K382)-4,0),VLOOKUP($A383,未改造信息!$A$2:$AQ$1002,COLUMN(K382)-4,0))</f>
        <v>护卫舰</v>
      </c>
      <c r="L383" s="442" t="str">
        <f>IF($H383="已改造",VLOOKUP($A383+1000,改造信息!$A$2:$AQ$1002,COLUMN(L382)-4,0),VLOOKUP($A383,未改造信息!$A$2:$AQ$1002,COLUMN(L382)-4,0))</f>
        <v>中型舰</v>
      </c>
      <c r="M383" s="442">
        <f>IF($H383="已改造",VLOOKUP($A383+1000,改造信息!$A$2:$AQ$1002,COLUMN(M382)-4,0),VLOOKUP($A383,未改造信息!$A$2:$AQ$1002,COLUMN(M382)-4,0))</f>
        <v>1</v>
      </c>
      <c r="N383" s="442">
        <f>IF($H383="已改造",VLOOKUP($A383+1000,改造信息!$A$2:$AQ$1002,COLUMN(N382)-4,0),VLOOKUP($A383,未改造信息!$A$2:$AQ$1002,COLUMN(N382)-4,0))</f>
        <v>2</v>
      </c>
      <c r="O383" s="442">
        <f>IF($H383="已改造",VLOOKUP($A383+1000,改造信息!$A$2:$AQ$1002,COLUMN(O382)-4,0),VLOOKUP($A383,未改造信息!$A$2:$AQ$1002,COLUMN(O382)-4,0))</f>
        <v>50</v>
      </c>
      <c r="P383" s="442">
        <f>IF($H383="已改造",VLOOKUP($A383+1000,改造信息!$A$2:$AQ$1002,COLUMN(P382)-4,0),VLOOKUP($A383,未改造信息!$A$2:$AQ$1002,COLUMN(P382)-4,0))</f>
        <v>2</v>
      </c>
      <c r="Q383" s="442">
        <f>IF($H383="已改造",VLOOKUP($A383+1000,改造信息!$A$2:$AQ$1002,COLUMN(Q382)-4,0),VLOOKUP($A383,未改造信息!$A$2:$AQ$1002,COLUMN(Q382)-4,0))</f>
        <v>54</v>
      </c>
      <c r="R383" s="442">
        <f>IF($H383="已改造",VLOOKUP($A383+1000,改造信息!$A$2:$AQ$1002,COLUMN(R382)-4,0),VLOOKUP($A383,未改造信息!$A$2:$AQ$1002,COLUMN(R382)-4,0))</f>
        <v>43</v>
      </c>
      <c r="S383" s="442">
        <f>IF($H383="已改造",VLOOKUP($A383+1000,改造信息!$A$2:$AQ$1002,COLUMN(S382)-4,0),VLOOKUP($A383,未改造信息!$A$2:$AQ$1002,COLUMN(S382)-4,0))</f>
        <v>51</v>
      </c>
      <c r="T383" s="442">
        <f>IF($H383="已改造",VLOOKUP($A383+1000,改造信息!$A$2:$AQ$1002,COLUMN(T382)-4,0),VLOOKUP($A383,未改造信息!$A$2:$AQ$1002,COLUMN(T382)-4,0))</f>
        <v>56</v>
      </c>
      <c r="U383" s="442">
        <f>IF($H383="已改造",VLOOKUP($A383+1000,改造信息!$A$2:$AQ$1002,COLUMN(U382)-4,0),VLOOKUP($A383,未改造信息!$A$2:$AQ$1002,COLUMN(U382)-4,0))</f>
        <v>0</v>
      </c>
      <c r="V383" s="442">
        <f>IF($H383="已改造",VLOOKUP($A383+1000,改造信息!$A$2:$AQ$1002,COLUMN(V382)-4,0),VLOOKUP($A383,未改造信息!$A$2:$AQ$1002,COLUMN(V382)-4,0))</f>
        <v>52</v>
      </c>
      <c r="W383" s="442">
        <f>IF($H383="已改造",VLOOKUP($A383+1000,改造信息!$A$2:$AQ$1002,COLUMN(W382)-4,0),VLOOKUP($A383,未改造信息!$A$2:$AQ$1002,COLUMN(W382)-4,0))</f>
        <v>74</v>
      </c>
      <c r="X383" s="442">
        <f>IF($H383="已改造",VLOOKUP($A383+1000,改造信息!$A$2:$AQ$1002,COLUMN(X382)-4,0),VLOOKUP($A383,未改造信息!$A$2:$AQ$1002,COLUMN(X382)-4,0))</f>
        <v>89</v>
      </c>
      <c r="Y383" s="442">
        <f>IF($H383="已改造",VLOOKUP($A383+1000,改造信息!$A$2:$AQ$1002,COLUMN(Y382)-4,0),VLOOKUP($A383,未改造信息!$A$2:$AQ$1002,COLUMN(Y382)-4,0))</f>
        <v>10</v>
      </c>
      <c r="Z383" s="442">
        <f>IF($H383="已改造",VLOOKUP($A383+1000,改造信息!$A$2:$AQ$1002,COLUMN(Z382)-4,0),VLOOKUP($A383,未改造信息!$A$2:$AQ$1002,COLUMN(Z382)-4,0))</f>
        <v>31.5</v>
      </c>
      <c r="AA383" s="442" t="str">
        <f>IF($H383="已改造",VLOOKUP($A383+1000,改造信息!$A$2:$AQ$1002,COLUMN(AA382)-4,0),VLOOKUP($A383,未改造信息!$A$2:$AQ$1002,COLUMN(AA382)-4,0))</f>
        <v>中</v>
      </c>
      <c r="AB383" s="442" t="str">
        <f>IF($H383="已改造",VLOOKUP($A383+1000,改造信息!$A$2:$AQ$1002,COLUMN(AB382)-4,0),VLOOKUP($A383,未改造信息!$A$2:$AQ$1002,COLUMN(AB382)-4,0))</f>
        <v>[3,3,3]</v>
      </c>
      <c r="AC383" s="442">
        <f>IF($H383="已改造",VLOOKUP($A383+1000,改造信息!$A$2:$AQ$1002,COLUMN(AC382)-4,0),VLOOKUP($A383,未改造信息!$A$2:$AQ$1002,COLUMN(AC382)-4,0))</f>
        <v>9</v>
      </c>
      <c r="AD383" s="442">
        <f>IF($H383="已改造",VLOOKUP($A383+1000,改造信息!$A$2:$AQ$1002,COLUMN(AD382)-4,0),VLOOKUP($A383,未改造信息!$A$2:$AQ$1002,COLUMN(AD382)-4,0))</f>
        <v>3</v>
      </c>
      <c r="AE383" s="446" t="str">
        <f>IF($H383="已改造",VLOOKUP($A383+1000,改造信息!$A$2:$AQ$1002,COLUMN(AE382)-4,0),VLOOKUP($A383,未改造信息!$A$2:$AQ$1002,COLUMN(AE382)-4,0))</f>
        <v>E国双联8英寸炮</v>
      </c>
      <c r="AF383" s="445" t="s">
        <v>92</v>
      </c>
      <c r="AG383" s="445" t="s">
        <v>92</v>
      </c>
      <c r="AH383" s="442">
        <f>IF($H383="已改造",VLOOKUP($A383+1000,改造信息!$A$2:$AQ$1002,COLUMN(AH382)-6,0),VLOOKUP($A383,未改造信息!$A$2:$AQ$1002,COLUMN(AH382)-6,0))</f>
        <v>35</v>
      </c>
      <c r="AI383" s="442">
        <f>IF($H383="已改造",VLOOKUP($A383+1000,改造信息!$A$2:$AQ$1002,COLUMN(AI382)-6,0),VLOOKUP($A383,未改造信息!$A$2:$AQ$1002,COLUMN(AI382)-6,0))</f>
        <v>70</v>
      </c>
      <c r="AJ383" s="442">
        <f>IF($H383="已改造",VLOOKUP($A383+1000,改造信息!$A$2:$AQ$1002,COLUMN(AJ382)-6,0),VLOOKUP($A383,未改造信息!$A$2:$AQ$1002,COLUMN(AJ382)-6,0))</f>
        <v>1.28</v>
      </c>
      <c r="AK383" s="442">
        <f>IF($H383="已改造",VLOOKUP($A383+1000,改造信息!$A$2:$AQ$1002,COLUMN(AK382)-6,0),VLOOKUP($A383,未改造信息!$A$2:$AQ$1002,COLUMN(AK382)-6,0))</f>
        <v>2.4</v>
      </c>
      <c r="AL383" s="442">
        <f>IF($H383="已改造",VLOOKUP($A383+1000,改造信息!$A$2:$AQ$1002,COLUMN(AL382)-6,0),VLOOKUP($A383,未改造信息!$A$2:$AQ$1002,COLUMN(AL382)-6,0))</f>
        <v>0.75</v>
      </c>
      <c r="AM383" s="445" t="s">
        <v>92</v>
      </c>
      <c r="AN383" s="445" t="s">
        <v>92</v>
      </c>
      <c r="AO383" s="442">
        <f>IF($H383="已改造",VLOOKUP($A383+1000,改造信息!$A$2:$AQ$1002,COLUMN(AO382)-8,0),VLOOKUP($A383,未改造信息!$A$2:$AQ$1002,COLUMN(AO382)-8,0))</f>
        <v>30</v>
      </c>
      <c r="AP383" s="442">
        <f>IF($H383="已改造",VLOOKUP($A383+1000,改造信息!$A$2:$AQ$1002,COLUMN(AP382)-8,0),VLOOKUP($A383,未改造信息!$A$2:$AQ$1002,COLUMN(AP382)-8,0))</f>
        <v>40</v>
      </c>
      <c r="AQ383" s="442">
        <f>IF($H383="已改造",VLOOKUP($A383+1000,改造信息!$A$2:$AQ$1002,COLUMN(AQ382)-8,0),VLOOKUP($A383,未改造信息!$A$2:$AQ$1002,COLUMN(AQ382)-8,0))</f>
        <v>30</v>
      </c>
      <c r="AR383" s="442">
        <f>IF($H383="已改造",VLOOKUP($A383+1000,改造信息!$A$2:$AQ$1002,COLUMN(AR382)-8,0),VLOOKUP($A383,未改造信息!$A$2:$AQ$1002,COLUMN(AR382)-8,0))</f>
        <v>0</v>
      </c>
      <c r="AS383" s="442">
        <f>IF($H383="已改造",VLOOKUP($A383+1000,改造信息!$A$2:$AQ$1002,COLUMN(AS382)-8,0),VLOOKUP($A383,未改造信息!$A$2:$AQ$1002,COLUMN(AS382)-8,0))</f>
        <v>34</v>
      </c>
      <c r="AT383" s="442">
        <f>IF($H383="已改造",VLOOKUP($A383+1000,改造信息!$A$2:$AQ$1002,COLUMN(AT382)-8,0),VLOOKUP($A383,未改造信息!$A$2:$AQ$1002,COLUMN(AT382)-8,0))</f>
        <v>8</v>
      </c>
      <c r="AU383" s="442">
        <f>IF($H383="已改造",VLOOKUP($A383+1000,改造信息!$A$2:$AQ$1002,COLUMN(AU382)-8,0),VLOOKUP($A383,未改造信息!$A$2:$AQ$1002,COLUMN(AU382)-8,0))</f>
        <v>14</v>
      </c>
      <c r="AV383" s="442">
        <f>IF($H383="已改造",VLOOKUP($A383+1000,改造信息!$A$2:$AQ$1002,COLUMN(AV382)-8,0),VLOOKUP($A383,未改造信息!$A$2:$AQ$1002,COLUMN(AV382)-8,0))</f>
        <v>13</v>
      </c>
      <c r="AW383" s="445" t="s">
        <v>92</v>
      </c>
      <c r="AX383" s="445" t="s">
        <v>92</v>
      </c>
      <c r="AY383" s="442">
        <f>IF($H383="已改造",VLOOKUP($A383+1000,改造信息!$A$2:$AQ$1002,COLUMN(AY382)-10,0),VLOOKUP($A383,未改造信息!$A$2:$AQ$1002,COLUMN(AY382)-10,0))</f>
        <v>0</v>
      </c>
      <c r="AZ383" s="442">
        <f>IF($H383="已改造",VLOOKUP($A383+1000,改造信息!$A$2:$AQ$1002,COLUMN(AZ382)-10,0),VLOOKUP($A383,未改造信息!$A$2:$AQ$1002,COLUMN(AZ382)-10,0))</f>
        <v>0</v>
      </c>
      <c r="BA383" s="445" t="s">
        <v>92</v>
      </c>
      <c r="BB383" s="445" t="s">
        <v>92</v>
      </c>
      <c r="BC383" s="442" t="str">
        <f>IF($H383="尚未改造",VLOOKUP($A383,未改造信息!$A$2:$AQ$1002,COLUMN(BC382)-12,0),"0")</f>
        <v>0</v>
      </c>
      <c r="BD383" s="442">
        <f>VLOOKUP($A383,未改造信息!$A$2:$BA$1002,COLUMN(BD382)-12,0)</f>
        <v>0</v>
      </c>
      <c r="BE383" s="442" t="s">
        <v>94</v>
      </c>
      <c r="BF383" s="445" t="s">
        <v>92</v>
      </c>
      <c r="BG383" s="445" t="s">
        <v>92</v>
      </c>
      <c r="BH383" s="442"/>
      <c r="BI383" s="442"/>
      <c r="BK383" s="442"/>
      <c r="BL383" s="442"/>
      <c r="BN383" s="442"/>
      <c r="BO383" s="442"/>
      <c r="BQ383" s="445" t="s">
        <v>92</v>
      </c>
      <c r="BR383" s="442"/>
      <c r="BS383" s="442"/>
      <c r="BT383" s="442"/>
      <c r="BU383" s="442"/>
      <c r="BV383" s="442"/>
    </row>
    <row r="384" spans="1:74">
      <c r="A384" s="442">
        <v>413</v>
      </c>
      <c r="B384" s="442" t="str">
        <f>IF($H384="已改造",VLOOKUP($A384+1000,改造信息!$A$2:$AQ$1002,COLUMN(B383),0),VLOOKUP($A384,未改造信息!$A$2:$AQ$1002,COLUMN(B383),0))</f>
        <v>I</v>
      </c>
      <c r="C384" s="442" t="str">
        <f>IF($H384="已改造",VLOOKUP($A384+1000,改造信息!$A$2:$AQ$1002,COLUMN(C383),0),VLOOKUP($A384,未改造信息!$A$2:$AQ$1002,COLUMN(C383),0))</f>
        <v>轻巡洋舰</v>
      </c>
      <c r="D384" s="442">
        <f>IF($H384="已改造",VLOOKUP($A384+1000,改造信息!$A$2:$AQ$1002,COLUMN(D383),0),VLOOKUP($A384,未改造信息!$A$2:$AQ$1002,COLUMN(D383),0))</f>
        <v>4</v>
      </c>
      <c r="E384" s="442" t="str">
        <f>IF($H384="已改造",VLOOKUP($A384+1000,改造信息!$A$2:$AQ$1002,COLUMN(E383),0),VLOOKUP($A384,未改造信息!$A$2:$AQ$1002,COLUMN(E383),0))</f>
        <v>加里波第</v>
      </c>
      <c r="F384" s="442" t="str">
        <f>VLOOKUP(A384,未改造信息!$A$2:$F$1000,COLUMN(F383),0)</f>
        <v>未拥有</v>
      </c>
      <c r="H384" s="442" t="str">
        <f>IF(COUNTIF(改造信息!$A$2:$A$196,A384+1000),IF(VLOOKUP(A384+1000,改造信息!$A$2:$F$502,6,0)="已拥有","已改造","尚未改造"),"未开放改造")</f>
        <v>尚未改造</v>
      </c>
      <c r="I384" s="442" t="str">
        <f t="shared" si="5"/>
        <v>仅打捞可获取</v>
      </c>
      <c r="J384" s="445" t="s">
        <v>92</v>
      </c>
      <c r="K384" s="442" t="str">
        <f>IF($H384="已改造",VLOOKUP($A384+1000,改造信息!$A$2:$AQ$1002,COLUMN(K383)-4,0),VLOOKUP($A384,未改造信息!$A$2:$AQ$1002,COLUMN(K383)-4,0))</f>
        <v>护卫舰</v>
      </c>
      <c r="L384" s="442" t="str">
        <f>IF($H384="已改造",VLOOKUP($A384+1000,改造信息!$A$2:$AQ$1002,COLUMN(L383)-4,0),VLOOKUP($A384,未改造信息!$A$2:$AQ$1002,COLUMN(L383)-4,0))</f>
        <v>中型舰</v>
      </c>
      <c r="M384" s="442">
        <f>IF($H384="已改造",VLOOKUP($A384+1000,改造信息!$A$2:$AQ$1002,COLUMN(M383)-4,0),VLOOKUP($A384,未改造信息!$A$2:$AQ$1002,COLUMN(M383)-4,0))</f>
        <v>2</v>
      </c>
      <c r="N384" s="442">
        <f>IF($H384="已改造",VLOOKUP($A384+1000,改造信息!$A$2:$AQ$1002,COLUMN(N383)-4,0),VLOOKUP($A384,未改造信息!$A$2:$AQ$1002,COLUMN(N383)-4,0))</f>
        <v>2</v>
      </c>
      <c r="O384" s="442">
        <f>IF($H384="已改造",VLOOKUP($A384+1000,改造信息!$A$2:$AQ$1002,COLUMN(O383)-4,0),VLOOKUP($A384,未改造信息!$A$2:$AQ$1002,COLUMN(O383)-4,0))</f>
        <v>36</v>
      </c>
      <c r="P384" s="442">
        <f>IF($H384="已改造",VLOOKUP($A384+1000,改造信息!$A$2:$AQ$1002,COLUMN(P383)-4,0),VLOOKUP($A384,未改造信息!$A$2:$AQ$1002,COLUMN(P383)-4,0))</f>
        <v>0</v>
      </c>
      <c r="Q384" s="442">
        <f>IF($H384="已改造",VLOOKUP($A384+1000,改造信息!$A$2:$AQ$1002,COLUMN(Q383)-4,0),VLOOKUP($A384,未改造信息!$A$2:$AQ$1002,COLUMN(Q383)-4,0))</f>
        <v>51</v>
      </c>
      <c r="R384" s="442">
        <f>IF($H384="已改造",VLOOKUP($A384+1000,改造信息!$A$2:$AQ$1002,COLUMN(R383)-4,0),VLOOKUP($A384,未改造信息!$A$2:$AQ$1002,COLUMN(R383)-4,0))</f>
        <v>54</v>
      </c>
      <c r="S384" s="442">
        <f>IF($H384="已改造",VLOOKUP($A384+1000,改造信息!$A$2:$AQ$1002,COLUMN(S383)-4,0),VLOOKUP($A384,未改造信息!$A$2:$AQ$1002,COLUMN(S383)-4,0))</f>
        <v>43</v>
      </c>
      <c r="T384" s="442">
        <f>IF($H384="已改造",VLOOKUP($A384+1000,改造信息!$A$2:$AQ$1002,COLUMN(T383)-4,0),VLOOKUP($A384,未改造信息!$A$2:$AQ$1002,COLUMN(T383)-4,0))</f>
        <v>60</v>
      </c>
      <c r="U384" s="442">
        <f>IF($H384="已改造",VLOOKUP($A384+1000,改造信息!$A$2:$AQ$1002,COLUMN(U383)-4,0),VLOOKUP($A384,未改造信息!$A$2:$AQ$1002,COLUMN(U383)-4,0))</f>
        <v>68</v>
      </c>
      <c r="V384" s="442">
        <f>IF($H384="已改造",VLOOKUP($A384+1000,改造信息!$A$2:$AQ$1002,COLUMN(V383)-4,0),VLOOKUP($A384,未改造信息!$A$2:$AQ$1002,COLUMN(V383)-4,0))</f>
        <v>30</v>
      </c>
      <c r="W384" s="442">
        <f>IF($H384="已改造",VLOOKUP($A384+1000,改造信息!$A$2:$AQ$1002,COLUMN(W383)-4,0),VLOOKUP($A384,未改造信息!$A$2:$AQ$1002,COLUMN(W383)-4,0))</f>
        <v>67</v>
      </c>
      <c r="X384" s="442">
        <f>IF($H384="已改造",VLOOKUP($A384+1000,改造信息!$A$2:$AQ$1002,COLUMN(X383)-4,0),VLOOKUP($A384,未改造信息!$A$2:$AQ$1002,COLUMN(X383)-4,0))</f>
        <v>90</v>
      </c>
      <c r="Y384" s="442">
        <f>IF($H384="已改造",VLOOKUP($A384+1000,改造信息!$A$2:$AQ$1002,COLUMN(Y383)-4,0),VLOOKUP($A384,未改造信息!$A$2:$AQ$1002,COLUMN(Y383)-4,0))</f>
        <v>22</v>
      </c>
      <c r="Z384" s="442">
        <f>IF($H384="已改造",VLOOKUP($A384+1000,改造信息!$A$2:$AQ$1002,COLUMN(Z383)-4,0),VLOOKUP($A384,未改造信息!$A$2:$AQ$1002,COLUMN(Z383)-4,0))</f>
        <v>34</v>
      </c>
      <c r="AA384" s="442" t="str">
        <f>IF($H384="已改造",VLOOKUP($A384+1000,改造信息!$A$2:$AQ$1002,COLUMN(AA383)-4,0),VLOOKUP($A384,未改造信息!$A$2:$AQ$1002,COLUMN(AA383)-4,0))</f>
        <v>中</v>
      </c>
      <c r="AB384" s="442" t="str">
        <f>IF($H384="已改造",VLOOKUP($A384+1000,改造信息!$A$2:$AQ$1002,COLUMN(AB383)-4,0),VLOOKUP($A384,未改造信息!$A$2:$AQ$1002,COLUMN(AB383)-4,0))</f>
        <v>[3,3,3]</v>
      </c>
      <c r="AC384" s="442">
        <f>IF($H384="已改造",VLOOKUP($A384+1000,改造信息!$A$2:$AQ$1002,COLUMN(AC383)-4,0),VLOOKUP($A384,未改造信息!$A$2:$AQ$1002,COLUMN(AC383)-4,0))</f>
        <v>9</v>
      </c>
      <c r="AD384" s="442">
        <f>IF($H384="已改造",VLOOKUP($A384+1000,改造信息!$A$2:$AQ$1002,COLUMN(AD383)-4,0),VLOOKUP($A384,未改造信息!$A$2:$AQ$1002,COLUMN(AD383)-4,0))</f>
        <v>3</v>
      </c>
      <c r="AE384" s="446" t="str">
        <f>IF($H384="已改造",VLOOKUP($A384+1000,改造信息!$A$2:$AQ$1002,COLUMN(AE383)-4,0),VLOOKUP($A384,未改造信息!$A$2:$AQ$1002,COLUMN(AE383)-4,0))</f>
        <v>改良型动力系统</v>
      </c>
      <c r="AF384" s="445" t="s">
        <v>92</v>
      </c>
      <c r="AG384" s="445" t="s">
        <v>92</v>
      </c>
      <c r="AH384" s="442">
        <f>IF($H384="已改造",VLOOKUP($A384+1000,改造信息!$A$2:$AQ$1002,COLUMN(AH383)-6,0),VLOOKUP($A384,未改造信息!$A$2:$AQ$1002,COLUMN(AH383)-6,0))</f>
        <v>30</v>
      </c>
      <c r="AI384" s="442">
        <f>IF($H384="已改造",VLOOKUP($A384+1000,改造信息!$A$2:$AQ$1002,COLUMN(AI383)-6,0),VLOOKUP($A384,未改造信息!$A$2:$AQ$1002,COLUMN(AI383)-6,0))</f>
        <v>35</v>
      </c>
      <c r="AJ384" s="442">
        <f>IF($H384="已改造",VLOOKUP($A384+1000,改造信息!$A$2:$AQ$1002,COLUMN(AJ383)-6,0),VLOOKUP($A384,未改造信息!$A$2:$AQ$1002,COLUMN(AJ383)-6,0))</f>
        <v>1.1</v>
      </c>
      <c r="AK384" s="442">
        <f>IF($H384="已改造",VLOOKUP($A384+1000,改造信息!$A$2:$AQ$1002,COLUMN(AK383)-6,0),VLOOKUP($A384,未改造信息!$A$2:$AQ$1002,COLUMN(AK383)-6,0))</f>
        <v>2</v>
      </c>
      <c r="AL384" s="442">
        <f>IF($H384="已改造",VLOOKUP($A384+1000,改造信息!$A$2:$AQ$1002,COLUMN(AL383)-6,0),VLOOKUP($A384,未改造信息!$A$2:$AQ$1002,COLUMN(AL383)-6,0))</f>
        <v>0.7</v>
      </c>
      <c r="AM384" s="445" t="s">
        <v>92</v>
      </c>
      <c r="AN384" s="445" t="s">
        <v>92</v>
      </c>
      <c r="AO384" s="442">
        <f>IF($H384="已改造",VLOOKUP($A384+1000,改造信息!$A$2:$AQ$1002,COLUMN(AO383)-8,0),VLOOKUP($A384,未改造信息!$A$2:$AQ$1002,COLUMN(AO383)-8,0))</f>
        <v>10</v>
      </c>
      <c r="AP384" s="442">
        <f>IF($H384="已改造",VLOOKUP($A384+1000,改造信息!$A$2:$AQ$1002,COLUMN(AP383)-8,0),VLOOKUP($A384,未改造信息!$A$2:$AQ$1002,COLUMN(AP383)-8,0))</f>
        <v>16</v>
      </c>
      <c r="AQ384" s="442">
        <f>IF($H384="已改造",VLOOKUP($A384+1000,改造信息!$A$2:$AQ$1002,COLUMN(AQ383)-8,0),VLOOKUP($A384,未改造信息!$A$2:$AQ$1002,COLUMN(AQ383)-8,0))</f>
        <v>10</v>
      </c>
      <c r="AR384" s="442">
        <f>IF($H384="已改造",VLOOKUP($A384+1000,改造信息!$A$2:$AQ$1002,COLUMN(AR383)-8,0),VLOOKUP($A384,未改造信息!$A$2:$AQ$1002,COLUMN(AR383)-8,0))</f>
        <v>0</v>
      </c>
      <c r="AS384" s="442">
        <f>IF($H384="已改造",VLOOKUP($A384+1000,改造信息!$A$2:$AQ$1002,COLUMN(AS383)-8,0),VLOOKUP($A384,未改造信息!$A$2:$AQ$1002,COLUMN(AS383)-8,0))</f>
        <v>13</v>
      </c>
      <c r="AT384" s="442">
        <f>IF($H384="已改造",VLOOKUP($A384+1000,改造信息!$A$2:$AQ$1002,COLUMN(AT383)-8,0),VLOOKUP($A384,未改造信息!$A$2:$AQ$1002,COLUMN(AT383)-8,0))</f>
        <v>8</v>
      </c>
      <c r="AU384" s="442">
        <f>IF($H384="已改造",VLOOKUP($A384+1000,改造信息!$A$2:$AQ$1002,COLUMN(AU383)-8,0),VLOOKUP($A384,未改造信息!$A$2:$AQ$1002,COLUMN(AU383)-8,0))</f>
        <v>17</v>
      </c>
      <c r="AV384" s="442">
        <f>IF($H384="已改造",VLOOKUP($A384+1000,改造信息!$A$2:$AQ$1002,COLUMN(AV383)-8,0),VLOOKUP($A384,未改造信息!$A$2:$AQ$1002,COLUMN(AV383)-8,0))</f>
        <v>15</v>
      </c>
      <c r="AW384" s="445" t="s">
        <v>92</v>
      </c>
      <c r="AX384" s="445" t="s">
        <v>92</v>
      </c>
      <c r="AY384" s="442">
        <f>IF($H384="已改造",VLOOKUP($A384+1000,改造信息!$A$2:$AQ$1002,COLUMN(AY383)-10,0),VLOOKUP($A384,未改造信息!$A$2:$AQ$1002,COLUMN(AY383)-10,0))</f>
        <v>0</v>
      </c>
      <c r="AZ384" s="442">
        <f>IF($H384="已改造",VLOOKUP($A384+1000,改造信息!$A$2:$AQ$1002,COLUMN(AZ383)-10,0),VLOOKUP($A384,未改造信息!$A$2:$AQ$1002,COLUMN(AZ383)-10,0))</f>
        <v>0</v>
      </c>
      <c r="BA384" s="445" t="s">
        <v>92</v>
      </c>
      <c r="BB384" s="445" t="s">
        <v>92</v>
      </c>
      <c r="BC384" s="442" t="str">
        <f>IF($H384="尚未改造",VLOOKUP($A384,未改造信息!$A$2:$AQ$1002,COLUMN(BC383)-12,0),"0")</f>
        <v>等级60|巡洋核心20|油1500|弹1000|钢1000|铝500</v>
      </c>
      <c r="BD384" s="442">
        <f>VLOOKUP($A384,未改造信息!$A$2:$BA$1002,COLUMN(BD383)-12,0)</f>
        <v>0</v>
      </c>
      <c r="BE384" s="442" t="s">
        <v>94</v>
      </c>
      <c r="BF384" s="445" t="s">
        <v>92</v>
      </c>
      <c r="BG384" s="445" t="s">
        <v>92</v>
      </c>
      <c r="BH384" s="442"/>
      <c r="BI384" s="442"/>
      <c r="BK384" s="442"/>
      <c r="BL384" s="442"/>
      <c r="BN384" s="442"/>
      <c r="BO384" s="442"/>
      <c r="BQ384" s="445" t="s">
        <v>92</v>
      </c>
      <c r="BR384" s="442"/>
      <c r="BS384" s="442"/>
      <c r="BT384" s="442"/>
      <c r="BU384" s="442"/>
      <c r="BV384" s="442"/>
    </row>
    <row r="385" spans="1:74">
      <c r="A385" s="442">
        <v>414</v>
      </c>
      <c r="B385" s="442" t="str">
        <f>IF($H385="已改造",VLOOKUP($A385+1000,改造信息!$A$2:$AQ$1002,COLUMN(B384),0),VLOOKUP($A385,未改造信息!$A$2:$AQ$1002,COLUMN(B384),0))</f>
        <v>E</v>
      </c>
      <c r="C385" s="442" t="str">
        <f>IF($H385="已改造",VLOOKUP($A385+1000,改造信息!$A$2:$AQ$1002,COLUMN(C384),0),VLOOKUP($A385,未改造信息!$A$2:$AQ$1002,COLUMN(C384),0))</f>
        <v>驱逐舰</v>
      </c>
      <c r="D385" s="442">
        <f>IF($H385="已改造",VLOOKUP($A385+1000,改造信息!$A$2:$AQ$1002,COLUMN(D384),0),VLOOKUP($A385,未改造信息!$A$2:$AQ$1002,COLUMN(D384),0))</f>
        <v>4</v>
      </c>
      <c r="E385" s="442" t="str">
        <f>IF($H385="已改造",VLOOKUP($A385+1000,改造信息!$A$2:$AQ$1002,COLUMN(E384),0),VLOOKUP($A385,未改造信息!$A$2:$AQ$1002,COLUMN(E384),0))</f>
        <v>凯利</v>
      </c>
      <c r="F385" s="442" t="str">
        <f>VLOOKUP(A385,未改造信息!$A$2:$F$1000,COLUMN(F384),0)</f>
        <v>未拥有</v>
      </c>
      <c r="H385" s="442" t="str">
        <f>IF(COUNTIF(改造信息!$A$2:$A$196,A385+1000),IF(VLOOKUP(A385+1000,改造信息!$A$2:$F$502,6,0)="已拥有","已改造","尚未改造"),"未开放改造")</f>
        <v>未开放改造</v>
      </c>
      <c r="I385" s="442" t="str">
        <f t="shared" si="5"/>
        <v>可建造</v>
      </c>
      <c r="J385" s="445" t="s">
        <v>92</v>
      </c>
      <c r="K385" s="442" t="str">
        <f>IF($H385="已改造",VLOOKUP($A385+1000,改造信息!$A$2:$AQ$1002,COLUMN(K384)-4,0),VLOOKUP($A385,未改造信息!$A$2:$AQ$1002,COLUMN(K384)-4,0))</f>
        <v>护卫舰</v>
      </c>
      <c r="L385" s="442" t="str">
        <f>IF($H385="已改造",VLOOKUP($A385+1000,改造信息!$A$2:$AQ$1002,COLUMN(L384)-4,0),VLOOKUP($A385,未改造信息!$A$2:$AQ$1002,COLUMN(L384)-4,0))</f>
        <v>小型舰</v>
      </c>
      <c r="M385" s="442">
        <f>IF($H385="已改造",VLOOKUP($A385+1000,改造信息!$A$2:$AQ$1002,COLUMN(M384)-4,0),VLOOKUP($A385,未改造信息!$A$2:$AQ$1002,COLUMN(M384)-4,0))</f>
        <v>1</v>
      </c>
      <c r="N385" s="442">
        <f>IF($H385="已改造",VLOOKUP($A385+1000,改造信息!$A$2:$AQ$1002,COLUMN(N384)-4,0),VLOOKUP($A385,未改造信息!$A$2:$AQ$1002,COLUMN(N384)-4,0))</f>
        <v>2</v>
      </c>
      <c r="O385" s="442">
        <f>IF($H385="已改造",VLOOKUP($A385+1000,改造信息!$A$2:$AQ$1002,COLUMN(O384)-4,0),VLOOKUP($A385,未改造信息!$A$2:$AQ$1002,COLUMN(O384)-4,0))</f>
        <v>14</v>
      </c>
      <c r="P385" s="442">
        <f>IF($H385="已改造",VLOOKUP($A385+1000,改造信息!$A$2:$AQ$1002,COLUMN(P384)-4,0),VLOOKUP($A385,未改造信息!$A$2:$AQ$1002,COLUMN(P384)-4,0))</f>
        <v>2</v>
      </c>
      <c r="Q385" s="442">
        <f>IF($H385="已改造",VLOOKUP($A385+1000,改造信息!$A$2:$AQ$1002,COLUMN(Q384)-4,0),VLOOKUP($A385,未改造信息!$A$2:$AQ$1002,COLUMN(Q384)-4,0))</f>
        <v>29</v>
      </c>
      <c r="R385" s="442">
        <f>IF($H385="已改造",VLOOKUP($A385+1000,改造信息!$A$2:$AQ$1002,COLUMN(R384)-4,0),VLOOKUP($A385,未改造信息!$A$2:$AQ$1002,COLUMN(R384)-4,0))</f>
        <v>20</v>
      </c>
      <c r="S385" s="442">
        <f>IF($H385="已改造",VLOOKUP($A385+1000,改造信息!$A$2:$AQ$1002,COLUMN(S384)-4,0),VLOOKUP($A385,未改造信息!$A$2:$AQ$1002,COLUMN(S384)-4,0))</f>
        <v>70</v>
      </c>
      <c r="T385" s="442">
        <f>IF($H385="已改造",VLOOKUP($A385+1000,改造信息!$A$2:$AQ$1002,COLUMN(T384)-4,0),VLOOKUP($A385,未改造信息!$A$2:$AQ$1002,COLUMN(T384)-4,0))</f>
        <v>48</v>
      </c>
      <c r="U385" s="442">
        <f>IF($H385="已改造",VLOOKUP($A385+1000,改造信息!$A$2:$AQ$1002,COLUMN(U384)-4,0),VLOOKUP($A385,未改造信息!$A$2:$AQ$1002,COLUMN(U384)-4,0))</f>
        <v>61</v>
      </c>
      <c r="V385" s="442">
        <f>IF($H385="已改造",VLOOKUP($A385+1000,改造信息!$A$2:$AQ$1002,COLUMN(V384)-4,0),VLOOKUP($A385,未改造信息!$A$2:$AQ$1002,COLUMN(V384)-4,0))</f>
        <v>16</v>
      </c>
      <c r="W385" s="442">
        <f>IF($H385="已改造",VLOOKUP($A385+1000,改造信息!$A$2:$AQ$1002,COLUMN(W384)-4,0),VLOOKUP($A385,未改造信息!$A$2:$AQ$1002,COLUMN(W384)-4,0))</f>
        <v>82</v>
      </c>
      <c r="X385" s="442">
        <f>IF($H385="已改造",VLOOKUP($A385+1000,改造信息!$A$2:$AQ$1002,COLUMN(X384)-4,0),VLOOKUP($A385,未改造信息!$A$2:$AQ$1002,COLUMN(X384)-4,0))</f>
        <v>87</v>
      </c>
      <c r="Y385" s="442">
        <f>IF($H385="已改造",VLOOKUP($A385+1000,改造信息!$A$2:$AQ$1002,COLUMN(Y384)-4,0),VLOOKUP($A385,未改造信息!$A$2:$AQ$1002,COLUMN(Y384)-4,0))</f>
        <v>16</v>
      </c>
      <c r="Z385" s="442">
        <f>IF($H385="已改造",VLOOKUP($A385+1000,改造信息!$A$2:$AQ$1002,COLUMN(Z384)-4,0),VLOOKUP($A385,未改造信息!$A$2:$AQ$1002,COLUMN(Z384)-4,0))</f>
        <v>36</v>
      </c>
      <c r="AA385" s="442" t="str">
        <f>IF($H385="已改造",VLOOKUP($A385+1000,改造信息!$A$2:$AQ$1002,COLUMN(AA384)-4,0),VLOOKUP($A385,未改造信息!$A$2:$AQ$1002,COLUMN(AA384)-4,0))</f>
        <v>短</v>
      </c>
      <c r="AB385" s="442">
        <f>IF($H385="已改造",VLOOKUP($A385+1000,改造信息!$A$2:$AQ$1002,COLUMN(AB384)-4,0),VLOOKUP($A385,未改造信息!$A$2:$AQ$1002,COLUMN(AB384)-4,0))</f>
        <v>0</v>
      </c>
      <c r="AC385" s="442">
        <f>IF($H385="已改造",VLOOKUP($A385+1000,改造信息!$A$2:$AQ$1002,COLUMN(AC384)-4,0),VLOOKUP($A385,未改造信息!$A$2:$AQ$1002,COLUMN(AC384)-4,0))</f>
        <v>0</v>
      </c>
      <c r="AD385" s="442">
        <f>IF($H385="已改造",VLOOKUP($A385+1000,改造信息!$A$2:$AQ$1002,COLUMN(AD384)-4,0),VLOOKUP($A385,未改造信息!$A$2:$AQ$1002,COLUMN(AD384)-4,0))</f>
        <v>2</v>
      </c>
      <c r="AE385" s="446" t="str">
        <f>IF($H385="已改造",VLOOKUP($A385+1000,改造信息!$A$2:$AQ$1002,COLUMN(AE384)-4,0),VLOOKUP($A385,未改造信息!$A$2:$AQ$1002,COLUMN(AE384)-4,0))</f>
        <v>改良型声纳|507B迷彩（蒙巴顿粉）</v>
      </c>
      <c r="AF385" s="445" t="s">
        <v>92</v>
      </c>
      <c r="AG385" s="445" t="s">
        <v>92</v>
      </c>
      <c r="AH385" s="442">
        <f>IF($H385="已改造",VLOOKUP($A385+1000,改造信息!$A$2:$AQ$1002,COLUMN(AH384)-6,0),VLOOKUP($A385,未改造信息!$A$2:$AQ$1002,COLUMN(AH384)-6,0))</f>
        <v>10</v>
      </c>
      <c r="AI385" s="442">
        <f>IF($H385="已改造",VLOOKUP($A385+1000,改造信息!$A$2:$AQ$1002,COLUMN(AI384)-6,0),VLOOKUP($A385,未改造信息!$A$2:$AQ$1002,COLUMN(AI384)-6,0))</f>
        <v>25</v>
      </c>
      <c r="AJ385" s="442">
        <f>IF($H385="已改造",VLOOKUP($A385+1000,改造信息!$A$2:$AQ$1002,COLUMN(AJ384)-6,0),VLOOKUP($A385,未改造信息!$A$2:$AQ$1002,COLUMN(AJ384)-6,0))</f>
        <v>0.48</v>
      </c>
      <c r="AK385" s="442">
        <f>IF($H385="已改造",VLOOKUP($A385+1000,改造信息!$A$2:$AQ$1002,COLUMN(AK384)-6,0),VLOOKUP($A385,未改造信息!$A$2:$AQ$1002,COLUMN(AK384)-6,0))</f>
        <v>0.9</v>
      </c>
      <c r="AL385" s="442">
        <f>IF($H385="已改造",VLOOKUP($A385+1000,改造信息!$A$2:$AQ$1002,COLUMN(AL384)-6,0),VLOOKUP($A385,未改造信息!$A$2:$AQ$1002,COLUMN(AL384)-6,0))</f>
        <v>0.45</v>
      </c>
      <c r="AM385" s="445" t="s">
        <v>92</v>
      </c>
      <c r="AN385" s="445" t="s">
        <v>92</v>
      </c>
      <c r="AO385" s="442">
        <f>IF($H385="已改造",VLOOKUP($A385+1000,改造信息!$A$2:$AQ$1002,COLUMN(AO384)-8,0),VLOOKUP($A385,未改造信息!$A$2:$AQ$1002,COLUMN(AO384)-8,0))</f>
        <v>4</v>
      </c>
      <c r="AP385" s="442">
        <f>IF($H385="已改造",VLOOKUP($A385+1000,改造信息!$A$2:$AQ$1002,COLUMN(AP384)-8,0),VLOOKUP($A385,未改造信息!$A$2:$AQ$1002,COLUMN(AP384)-8,0))</f>
        <v>8</v>
      </c>
      <c r="AQ385" s="442">
        <f>IF($H385="已改造",VLOOKUP($A385+1000,改造信息!$A$2:$AQ$1002,COLUMN(AQ384)-8,0),VLOOKUP($A385,未改造信息!$A$2:$AQ$1002,COLUMN(AQ384)-8,0))</f>
        <v>6</v>
      </c>
      <c r="AR385" s="442">
        <f>IF($H385="已改造",VLOOKUP($A385+1000,改造信息!$A$2:$AQ$1002,COLUMN(AR384)-8,0),VLOOKUP($A385,未改造信息!$A$2:$AQ$1002,COLUMN(AR384)-8,0))</f>
        <v>0</v>
      </c>
      <c r="AS385" s="442">
        <f>IF($H385="已改造",VLOOKUP($A385+1000,改造信息!$A$2:$AQ$1002,COLUMN(AS384)-8,0),VLOOKUP($A385,未改造信息!$A$2:$AQ$1002,COLUMN(AS384)-8,0))</f>
        <v>3</v>
      </c>
      <c r="AT385" s="442">
        <f>IF($H385="已改造",VLOOKUP($A385+1000,改造信息!$A$2:$AQ$1002,COLUMN(AT384)-8,0),VLOOKUP($A385,未改造信息!$A$2:$AQ$1002,COLUMN(AT384)-8,0))</f>
        <v>20</v>
      </c>
      <c r="AU385" s="442">
        <f>IF($H385="已改造",VLOOKUP($A385+1000,改造信息!$A$2:$AQ$1002,COLUMN(AU384)-8,0),VLOOKUP($A385,未改造信息!$A$2:$AQ$1002,COLUMN(AU384)-8,0))</f>
        <v>5</v>
      </c>
      <c r="AV385" s="442">
        <f>IF($H385="已改造",VLOOKUP($A385+1000,改造信息!$A$2:$AQ$1002,COLUMN(AV384)-8,0),VLOOKUP($A385,未改造信息!$A$2:$AQ$1002,COLUMN(AV384)-8,0))</f>
        <v>0</v>
      </c>
      <c r="AW385" s="445" t="s">
        <v>92</v>
      </c>
      <c r="AX385" s="445" t="s">
        <v>92</v>
      </c>
      <c r="AY385" s="442">
        <f>IF($H385="已改造",VLOOKUP($A385+1000,改造信息!$A$2:$AQ$1002,COLUMN(AY384)-10,0),VLOOKUP($A385,未改造信息!$A$2:$AQ$1002,COLUMN(AY384)-10,0))</f>
        <v>0</v>
      </c>
      <c r="AZ385" s="442">
        <f>IF($H385="已改造",VLOOKUP($A385+1000,改造信息!$A$2:$AQ$1002,COLUMN(AZ384)-10,0),VLOOKUP($A385,未改造信息!$A$2:$AQ$1002,COLUMN(AZ384)-10,0))</f>
        <v>0</v>
      </c>
      <c r="BA385" s="445" t="s">
        <v>92</v>
      </c>
      <c r="BB385" s="445" t="s">
        <v>92</v>
      </c>
      <c r="BC385" s="442" t="str">
        <f>IF($H385="尚未改造",VLOOKUP($A385,未改造信息!$A$2:$AQ$1002,COLUMN(BC384)-12,0),"0")</f>
        <v>0</v>
      </c>
      <c r="BD385" s="450">
        <f>VLOOKUP($A385,未改造信息!$A$2:$BA$1002,COLUMN(BD384)-12,0)</f>
        <v>0.0173611111111111</v>
      </c>
      <c r="BE385" s="442" t="s">
        <v>103</v>
      </c>
      <c r="BF385" s="445" t="s">
        <v>92</v>
      </c>
      <c r="BG385" s="445" t="s">
        <v>92</v>
      </c>
      <c r="BH385" s="442"/>
      <c r="BI385" s="450"/>
      <c r="BK385" s="442"/>
      <c r="BL385" s="450"/>
      <c r="BN385" s="442"/>
      <c r="BO385" s="450"/>
      <c r="BQ385" s="445" t="s">
        <v>92</v>
      </c>
      <c r="BR385" s="442"/>
      <c r="BS385" s="442"/>
      <c r="BT385" s="442"/>
      <c r="BU385" s="442"/>
      <c r="BV385" s="442"/>
    </row>
    <row r="386" spans="1:74">
      <c r="A386" s="442">
        <v>415</v>
      </c>
      <c r="B386" s="442" t="str">
        <f>IF($H386="已改造",VLOOKUP($A386+1000,改造信息!$A$2:$AQ$1002,COLUMN(B385),0),VLOOKUP($A386,未改造信息!$A$2:$AQ$1002,COLUMN(B385),0))</f>
        <v>U</v>
      </c>
      <c r="C386" s="442" t="str">
        <f>IF($H386="已改造",VLOOKUP($A386+1000,改造信息!$A$2:$AQ$1002,COLUMN(C385),0),VLOOKUP($A386,未改造信息!$A$2:$AQ$1002,COLUMN(C385),0))</f>
        <v>驱逐舰</v>
      </c>
      <c r="D386" s="442">
        <f>IF($H386="已改造",VLOOKUP($A386+1000,改造信息!$A$2:$AQ$1002,COLUMN(D385),0),VLOOKUP($A386,未改造信息!$A$2:$AQ$1002,COLUMN(D385),0))</f>
        <v>4</v>
      </c>
      <c r="E386" s="442" t="str">
        <f>IF($H386="已改造",VLOOKUP($A386+1000,改造信息!$A$2:$AQ$1002,COLUMN(E385),0),VLOOKUP($A386,未改造信息!$A$2:$AQ$1002,COLUMN(E385),0))</f>
        <v>英格兰</v>
      </c>
      <c r="F386" s="442" t="str">
        <f>VLOOKUP(A386,未改造信息!$A$2:$F$1000,COLUMN(F385),0)</f>
        <v>未拥有</v>
      </c>
      <c r="H386" s="442" t="str">
        <f>IF(COUNTIF(改造信息!$A$2:$A$196,A386+1000),IF(VLOOKUP(A386+1000,改造信息!$A$2:$F$502,6,0)="已拥有","已改造","尚未改造"),"未开放改造")</f>
        <v>未开放改造</v>
      </c>
      <c r="I386" s="442" t="str">
        <f t="shared" si="5"/>
        <v>可建造</v>
      </c>
      <c r="J386" s="445" t="s">
        <v>92</v>
      </c>
      <c r="K386" s="442" t="str">
        <f>IF($H386="已改造",VLOOKUP($A386+1000,改造信息!$A$2:$AQ$1002,COLUMN(K385)-4,0),VLOOKUP($A386,未改造信息!$A$2:$AQ$1002,COLUMN(K385)-4,0))</f>
        <v>护卫舰</v>
      </c>
      <c r="L386" s="442" t="str">
        <f>IF($H386="已改造",VLOOKUP($A386+1000,改造信息!$A$2:$AQ$1002,COLUMN(L385)-4,0),VLOOKUP($A386,未改造信息!$A$2:$AQ$1002,COLUMN(L385)-4,0))</f>
        <v>小型舰</v>
      </c>
      <c r="M386" s="442">
        <f>IF($H386="已改造",VLOOKUP($A386+1000,改造信息!$A$2:$AQ$1002,COLUMN(M385)-4,0),VLOOKUP($A386,未改造信息!$A$2:$AQ$1002,COLUMN(M385)-4,0))</f>
        <v>1</v>
      </c>
      <c r="N386" s="442">
        <f>IF($H386="已改造",VLOOKUP($A386+1000,改造信息!$A$2:$AQ$1002,COLUMN(N385)-4,0),VLOOKUP($A386,未改造信息!$A$2:$AQ$1002,COLUMN(N385)-4,0))</f>
        <v>2</v>
      </c>
      <c r="O386" s="442">
        <f>IF($H386="已改造",VLOOKUP($A386+1000,改造信息!$A$2:$AQ$1002,COLUMN(O385)-4,0),VLOOKUP($A386,未改造信息!$A$2:$AQ$1002,COLUMN(O385)-4,0))</f>
        <v>12</v>
      </c>
      <c r="P386" s="442">
        <f>IF($H386="已改造",VLOOKUP($A386+1000,改造信息!$A$2:$AQ$1002,COLUMN(P385)-4,0),VLOOKUP($A386,未改造信息!$A$2:$AQ$1002,COLUMN(P385)-4,0))</f>
        <v>0</v>
      </c>
      <c r="Q386" s="442">
        <f>IF($H386="已改造",VLOOKUP($A386+1000,改造信息!$A$2:$AQ$1002,COLUMN(Q385)-4,0),VLOOKUP($A386,未改造信息!$A$2:$AQ$1002,COLUMN(Q385)-4,0))</f>
        <v>26</v>
      </c>
      <c r="R386" s="442">
        <f>IF($H386="已改造",VLOOKUP($A386+1000,改造信息!$A$2:$AQ$1002,COLUMN(R385)-4,0),VLOOKUP($A386,未改造信息!$A$2:$AQ$1002,COLUMN(R385)-4,0))</f>
        <v>21</v>
      </c>
      <c r="S386" s="442">
        <f>IF($H386="已改造",VLOOKUP($A386+1000,改造信息!$A$2:$AQ$1002,COLUMN(S385)-4,0),VLOOKUP($A386,未改造信息!$A$2:$AQ$1002,COLUMN(S385)-4,0))</f>
        <v>60</v>
      </c>
      <c r="T386" s="442">
        <f>IF($H386="已改造",VLOOKUP($A386+1000,改造信息!$A$2:$AQ$1002,COLUMN(T385)-4,0),VLOOKUP($A386,未改造信息!$A$2:$AQ$1002,COLUMN(T385)-4,0))</f>
        <v>51</v>
      </c>
      <c r="U386" s="442">
        <f>IF($H386="已改造",VLOOKUP($A386+1000,改造信息!$A$2:$AQ$1002,COLUMN(U385)-4,0),VLOOKUP($A386,未改造信息!$A$2:$AQ$1002,COLUMN(U385)-4,0))</f>
        <v>120</v>
      </c>
      <c r="V386" s="442">
        <f>IF($H386="已改造",VLOOKUP($A386+1000,改造信息!$A$2:$AQ$1002,COLUMN(V385)-4,0),VLOOKUP($A386,未改造信息!$A$2:$AQ$1002,COLUMN(V385)-4,0))</f>
        <v>17</v>
      </c>
      <c r="W386" s="442">
        <f>IF($H386="已改造",VLOOKUP($A386+1000,改造信息!$A$2:$AQ$1002,COLUMN(W385)-4,0),VLOOKUP($A386,未改造信息!$A$2:$AQ$1002,COLUMN(W385)-4,0))</f>
        <v>76</v>
      </c>
      <c r="X386" s="442">
        <f>IF($H386="已改造",VLOOKUP($A386+1000,改造信息!$A$2:$AQ$1002,COLUMN(X385)-4,0),VLOOKUP($A386,未改造信息!$A$2:$AQ$1002,COLUMN(X385)-4,0))</f>
        <v>87</v>
      </c>
      <c r="Y386" s="442">
        <f>IF($H386="已改造",VLOOKUP($A386+1000,改造信息!$A$2:$AQ$1002,COLUMN(Y385)-4,0),VLOOKUP($A386,未改造信息!$A$2:$AQ$1002,COLUMN(Y385)-4,0))</f>
        <v>20</v>
      </c>
      <c r="Z386" s="442">
        <f>IF($H386="已改造",VLOOKUP($A386+1000,改造信息!$A$2:$AQ$1002,COLUMN(Z385)-4,0),VLOOKUP($A386,未改造信息!$A$2:$AQ$1002,COLUMN(Z385)-4,0))</f>
        <v>24</v>
      </c>
      <c r="AA386" s="442" t="str">
        <f>IF($H386="已改造",VLOOKUP($A386+1000,改造信息!$A$2:$AQ$1002,COLUMN(AA385)-4,0),VLOOKUP($A386,未改造信息!$A$2:$AQ$1002,COLUMN(AA385)-4,0))</f>
        <v>短</v>
      </c>
      <c r="AB386" s="442">
        <f>IF($H386="已改造",VLOOKUP($A386+1000,改造信息!$A$2:$AQ$1002,COLUMN(AB385)-4,0),VLOOKUP($A386,未改造信息!$A$2:$AQ$1002,COLUMN(AB385)-4,0))</f>
        <v>0</v>
      </c>
      <c r="AC386" s="442">
        <f>IF($H386="已改造",VLOOKUP($A386+1000,改造信息!$A$2:$AQ$1002,COLUMN(AC385)-4,0),VLOOKUP($A386,未改造信息!$A$2:$AQ$1002,COLUMN(AC385)-4,0))</f>
        <v>0</v>
      </c>
      <c r="AD386" s="442">
        <f>IF($H386="已改造",VLOOKUP($A386+1000,改造信息!$A$2:$AQ$1002,COLUMN(AD385)-4,0),VLOOKUP($A386,未改造信息!$A$2:$AQ$1002,COLUMN(AD385)-4,0))</f>
        <v>2</v>
      </c>
      <c r="AE386" s="446" t="str">
        <f>IF($H386="已改造",VLOOKUP($A386+1000,改造信息!$A$2:$AQ$1002,COLUMN(AE385)-4,0),VLOOKUP($A386,未改造信息!$A$2:$AQ$1002,COLUMN(AE385)-4,0))</f>
        <v>刺猬弹深弹投射器|改良型声纳</v>
      </c>
      <c r="AF386" s="445" t="s">
        <v>92</v>
      </c>
      <c r="AG386" s="445" t="s">
        <v>92</v>
      </c>
      <c r="AH386" s="442">
        <f>IF($H386="已改造",VLOOKUP($A386+1000,改造信息!$A$2:$AQ$1002,COLUMN(AH385)-6,0),VLOOKUP($A386,未改造信息!$A$2:$AQ$1002,COLUMN(AH385)-6,0))</f>
        <v>10</v>
      </c>
      <c r="AI386" s="442">
        <f>IF($H386="已改造",VLOOKUP($A386+1000,改造信息!$A$2:$AQ$1002,COLUMN(AI385)-6,0),VLOOKUP($A386,未改造信息!$A$2:$AQ$1002,COLUMN(AI385)-6,0))</f>
        <v>20</v>
      </c>
      <c r="AJ386" s="442">
        <f>IF($H386="已改造",VLOOKUP($A386+1000,改造信息!$A$2:$AQ$1002,COLUMN(AJ385)-6,0),VLOOKUP($A386,未改造信息!$A$2:$AQ$1002,COLUMN(AJ385)-6,0))</f>
        <v>0.47</v>
      </c>
      <c r="AK386" s="442">
        <f>IF($H386="已改造",VLOOKUP($A386+1000,改造信息!$A$2:$AQ$1002,COLUMN(AK385)-6,0),VLOOKUP($A386,未改造信息!$A$2:$AQ$1002,COLUMN(AK385)-6,0))</f>
        <v>0.85</v>
      </c>
      <c r="AL386" s="442">
        <f>IF($H386="已改造",VLOOKUP($A386+1000,改造信息!$A$2:$AQ$1002,COLUMN(AL385)-6,0),VLOOKUP($A386,未改造信息!$A$2:$AQ$1002,COLUMN(AL385)-6,0))</f>
        <v>0.375</v>
      </c>
      <c r="AM386" s="445" t="s">
        <v>92</v>
      </c>
      <c r="AN386" s="445" t="s">
        <v>92</v>
      </c>
      <c r="AO386" s="442">
        <f>IF($H386="已改造",VLOOKUP($A386+1000,改造信息!$A$2:$AQ$1002,COLUMN(AO385)-8,0),VLOOKUP($A386,未改造信息!$A$2:$AQ$1002,COLUMN(AO385)-8,0))</f>
        <v>4</v>
      </c>
      <c r="AP386" s="442">
        <f>IF($H386="已改造",VLOOKUP($A386+1000,改造信息!$A$2:$AQ$1002,COLUMN(AP385)-8,0),VLOOKUP($A386,未改造信息!$A$2:$AQ$1002,COLUMN(AP385)-8,0))</f>
        <v>8</v>
      </c>
      <c r="AQ386" s="442">
        <f>IF($H386="已改造",VLOOKUP($A386+1000,改造信息!$A$2:$AQ$1002,COLUMN(AQ385)-8,0),VLOOKUP($A386,未改造信息!$A$2:$AQ$1002,COLUMN(AQ385)-8,0))</f>
        <v>6</v>
      </c>
      <c r="AR386" s="442">
        <f>IF($H386="已改造",VLOOKUP($A386+1000,改造信息!$A$2:$AQ$1002,COLUMN(AR385)-8,0),VLOOKUP($A386,未改造信息!$A$2:$AQ$1002,COLUMN(AR385)-8,0))</f>
        <v>0</v>
      </c>
      <c r="AS386" s="442">
        <f>IF($H386="已改造",VLOOKUP($A386+1000,改造信息!$A$2:$AQ$1002,COLUMN(AS385)-8,0),VLOOKUP($A386,未改造信息!$A$2:$AQ$1002,COLUMN(AS385)-8,0))</f>
        <v>0</v>
      </c>
      <c r="AT386" s="442">
        <f>IF($H386="已改造",VLOOKUP($A386+1000,改造信息!$A$2:$AQ$1002,COLUMN(AT385)-8,0),VLOOKUP($A386,未改造信息!$A$2:$AQ$1002,COLUMN(AT385)-8,0))</f>
        <v>10</v>
      </c>
      <c r="AU386" s="442">
        <f>IF($H386="已改造",VLOOKUP($A386+1000,改造信息!$A$2:$AQ$1002,COLUMN(AU385)-8,0),VLOOKUP($A386,未改造信息!$A$2:$AQ$1002,COLUMN(AU385)-8,0))</f>
        <v>6</v>
      </c>
      <c r="AV386" s="442">
        <f>IF($H386="已改造",VLOOKUP($A386+1000,改造信息!$A$2:$AQ$1002,COLUMN(AV385)-8,0),VLOOKUP($A386,未改造信息!$A$2:$AQ$1002,COLUMN(AV385)-8,0))</f>
        <v>5</v>
      </c>
      <c r="AW386" s="445" t="s">
        <v>92</v>
      </c>
      <c r="AX386" s="445" t="s">
        <v>92</v>
      </c>
      <c r="AY386" s="442">
        <f>IF($H386="已改造",VLOOKUP($A386+1000,改造信息!$A$2:$AQ$1002,COLUMN(AY385)-10,0),VLOOKUP($A386,未改造信息!$A$2:$AQ$1002,COLUMN(AY385)-10,0))</f>
        <v>0</v>
      </c>
      <c r="AZ386" s="442">
        <f>IF($H386="已改造",VLOOKUP($A386+1000,改造信息!$A$2:$AQ$1002,COLUMN(AZ385)-10,0),VLOOKUP($A386,未改造信息!$A$2:$AQ$1002,COLUMN(AZ385)-10,0))</f>
        <v>0</v>
      </c>
      <c r="BA386" s="445" t="s">
        <v>92</v>
      </c>
      <c r="BB386" s="445" t="s">
        <v>92</v>
      </c>
      <c r="BC386" s="442" t="str">
        <f>IF($H386="尚未改造",VLOOKUP($A386,未改造信息!$A$2:$AQ$1002,COLUMN(BC385)-12,0),"0")</f>
        <v>0</v>
      </c>
      <c r="BD386" s="450">
        <f>VLOOKUP($A386,未改造信息!$A$2:$BA$1002,COLUMN(BD385)-12,0)</f>
        <v>0.0173611111111111</v>
      </c>
      <c r="BE386" s="442" t="s">
        <v>103</v>
      </c>
      <c r="BF386" s="445" t="s">
        <v>92</v>
      </c>
      <c r="BG386" s="445" t="s">
        <v>92</v>
      </c>
      <c r="BH386" s="442"/>
      <c r="BI386" s="450"/>
      <c r="BK386" s="442"/>
      <c r="BL386" s="450"/>
      <c r="BN386" s="442"/>
      <c r="BO386" s="450"/>
      <c r="BQ386" s="445" t="s">
        <v>92</v>
      </c>
      <c r="BR386" s="442"/>
      <c r="BS386" s="442"/>
      <c r="BT386" s="442"/>
      <c r="BU386" s="442"/>
      <c r="BV386" s="442"/>
    </row>
    <row r="387" spans="1:74">
      <c r="A387" s="442">
        <v>416</v>
      </c>
      <c r="B387" s="442" t="str">
        <f>IF($H387="已改造",VLOOKUP($A387+1000,改造信息!$A$2:$AQ$1002,COLUMN(B386),0),VLOOKUP($A387,未改造信息!$A$2:$AQ$1002,COLUMN(B386),0))</f>
        <v>S</v>
      </c>
      <c r="C387" s="442" t="str">
        <f>IF($H387="已改造",VLOOKUP($A387+1000,改造信息!$A$2:$AQ$1002,COLUMN(C386),0),VLOOKUP($A387,未改造信息!$A$2:$AQ$1002,COLUMN(C386),0))</f>
        <v>驱逐舰</v>
      </c>
      <c r="D387" s="442">
        <f>IF($H387="已改造",VLOOKUP($A387+1000,改造信息!$A$2:$AQ$1002,COLUMN(D386),0),VLOOKUP($A387,未改造信息!$A$2:$AQ$1002,COLUMN(D386),0))</f>
        <v>5</v>
      </c>
      <c r="E387" s="442" t="str">
        <f>IF($H387="已改造",VLOOKUP($A387+1000,改造信息!$A$2:$AQ$1002,COLUMN(E386),0),VLOOKUP($A387,未改造信息!$A$2:$AQ$1002,COLUMN(E386),0))</f>
        <v>47工程</v>
      </c>
      <c r="F387" s="442" t="str">
        <f>VLOOKUP(A387,未改造信息!$A$2:$F$1000,COLUMN(F386),0)</f>
        <v>未拥有</v>
      </c>
      <c r="H387" s="442" t="str">
        <f>IF(COUNTIF(改造信息!$A$2:$A$196,A387+1000),IF(VLOOKUP(A387+1000,改造信息!$A$2:$F$502,6,0)="已拥有","已改造","尚未改造"),"未开放改造")</f>
        <v>未开放改造</v>
      </c>
      <c r="I387" s="442" t="str">
        <f t="shared" si="5"/>
        <v>可建造</v>
      </c>
      <c r="J387" s="445" t="s">
        <v>92</v>
      </c>
      <c r="K387" s="442" t="str">
        <f>IF($H387="已改造",VLOOKUP($A387+1000,改造信息!$A$2:$AQ$1002,COLUMN(K386)-4,0),VLOOKUP($A387,未改造信息!$A$2:$AQ$1002,COLUMN(K386)-4,0))</f>
        <v>护卫舰</v>
      </c>
      <c r="L387" s="442" t="str">
        <f>IF($H387="已改造",VLOOKUP($A387+1000,改造信息!$A$2:$AQ$1002,COLUMN(L386)-4,0),VLOOKUP($A387,未改造信息!$A$2:$AQ$1002,COLUMN(L386)-4,0))</f>
        <v>小型舰</v>
      </c>
      <c r="M387" s="442">
        <f>IF($H387="已改造",VLOOKUP($A387+1000,改造信息!$A$2:$AQ$1002,COLUMN(M386)-4,0),VLOOKUP($A387,未改造信息!$A$2:$AQ$1002,COLUMN(M386)-4,0))</f>
        <v>2</v>
      </c>
      <c r="N387" s="442">
        <f>IF($H387="已改造",VLOOKUP($A387+1000,改造信息!$A$2:$AQ$1002,COLUMN(N386)-4,0),VLOOKUP($A387,未改造信息!$A$2:$AQ$1002,COLUMN(N386)-4,0))</f>
        <v>2</v>
      </c>
      <c r="O387" s="442">
        <f>IF($H387="已改造",VLOOKUP($A387+1000,改造信息!$A$2:$AQ$1002,COLUMN(O386)-4,0),VLOOKUP($A387,未改造信息!$A$2:$AQ$1002,COLUMN(O386)-4,0))</f>
        <v>28</v>
      </c>
      <c r="P387" s="442">
        <f>IF($H387="已改造",VLOOKUP($A387+1000,改造信息!$A$2:$AQ$1002,COLUMN(P386)-4,0),VLOOKUP($A387,未改造信息!$A$2:$AQ$1002,COLUMN(P386)-4,0))</f>
        <v>0</v>
      </c>
      <c r="Q387" s="442">
        <f>IF($H387="已改造",VLOOKUP($A387+1000,改造信息!$A$2:$AQ$1002,COLUMN(Q386)-4,0),VLOOKUP($A387,未改造信息!$A$2:$AQ$1002,COLUMN(Q386)-4,0))</f>
        <v>41</v>
      </c>
      <c r="R387" s="442">
        <f>IF($H387="已改造",VLOOKUP($A387+1000,改造信息!$A$2:$AQ$1002,COLUMN(R386)-4,0),VLOOKUP($A387,未改造信息!$A$2:$AQ$1002,COLUMN(R386)-4,0))</f>
        <v>40</v>
      </c>
      <c r="S387" s="442">
        <f>IF($H387="已改造",VLOOKUP($A387+1000,改造信息!$A$2:$AQ$1002,COLUMN(S386)-4,0),VLOOKUP($A387,未改造信息!$A$2:$AQ$1002,COLUMN(S386)-4,0))</f>
        <v>75</v>
      </c>
      <c r="T387" s="442">
        <f>IF($H387="已改造",VLOOKUP($A387+1000,改造信息!$A$2:$AQ$1002,COLUMN(T386)-4,0),VLOOKUP($A387,未改造信息!$A$2:$AQ$1002,COLUMN(T386)-4,0))</f>
        <v>54</v>
      </c>
      <c r="U387" s="442">
        <f>IF($H387="已改造",VLOOKUP($A387+1000,改造信息!$A$2:$AQ$1002,COLUMN(U386)-4,0),VLOOKUP($A387,未改造信息!$A$2:$AQ$1002,COLUMN(U386)-4,0))</f>
        <v>58</v>
      </c>
      <c r="V387" s="442">
        <f>IF($H387="已改造",VLOOKUP($A387+1000,改造信息!$A$2:$AQ$1002,COLUMN(V386)-4,0),VLOOKUP($A387,未改造信息!$A$2:$AQ$1002,COLUMN(V386)-4,0))</f>
        <v>16</v>
      </c>
      <c r="W387" s="442">
        <f>IF($H387="已改造",VLOOKUP($A387+1000,改造信息!$A$2:$AQ$1002,COLUMN(W386)-4,0),VLOOKUP($A387,未改造信息!$A$2:$AQ$1002,COLUMN(W386)-4,0))</f>
        <v>86</v>
      </c>
      <c r="X387" s="442">
        <f>IF($H387="已改造",VLOOKUP($A387+1000,改造信息!$A$2:$AQ$1002,COLUMN(X386)-4,0),VLOOKUP($A387,未改造信息!$A$2:$AQ$1002,COLUMN(X386)-4,0))</f>
        <v>87</v>
      </c>
      <c r="Y387" s="442">
        <f>IF($H387="已改造",VLOOKUP($A387+1000,改造信息!$A$2:$AQ$1002,COLUMN(Y386)-4,0),VLOOKUP($A387,未改造信息!$A$2:$AQ$1002,COLUMN(Y386)-4,0))</f>
        <v>7</v>
      </c>
      <c r="Z387" s="442">
        <f>IF($H387="已改造",VLOOKUP($A387+1000,改造信息!$A$2:$AQ$1002,COLUMN(Z386)-4,0),VLOOKUP($A387,未改造信息!$A$2:$AQ$1002,COLUMN(Z386)-4,0))</f>
        <v>38</v>
      </c>
      <c r="AA387" s="442" t="str">
        <f>IF($H387="已改造",VLOOKUP($A387+1000,改造信息!$A$2:$AQ$1002,COLUMN(AA386)-4,0),VLOOKUP($A387,未改造信息!$A$2:$AQ$1002,COLUMN(AA386)-4,0))</f>
        <v>短</v>
      </c>
      <c r="AB387" s="442">
        <f>IF($H387="已改造",VLOOKUP($A387+1000,改造信息!$A$2:$AQ$1002,COLUMN(AB386)-4,0),VLOOKUP($A387,未改造信息!$A$2:$AQ$1002,COLUMN(AB386)-4,0))</f>
        <v>0</v>
      </c>
      <c r="AC387" s="442">
        <f>IF($H387="已改造",VLOOKUP($A387+1000,改造信息!$A$2:$AQ$1002,COLUMN(AC386)-4,0),VLOOKUP($A387,未改造信息!$A$2:$AQ$1002,COLUMN(AC386)-4,0))</f>
        <v>0</v>
      </c>
      <c r="AD387" s="442">
        <f>IF($H387="已改造",VLOOKUP($A387+1000,改造信息!$A$2:$AQ$1002,COLUMN(AD386)-4,0),VLOOKUP($A387,未改造信息!$A$2:$AQ$1002,COLUMN(AD386)-4,0))</f>
        <v>2</v>
      </c>
      <c r="AE387" s="446" t="str">
        <f>IF($H387="已改造",VLOOKUP($A387+1000,改造信息!$A$2:$AQ$1002,COLUMN(AE386)-4,0),VLOOKUP($A387,未改造信息!$A$2:$AQ$1002,COLUMN(AE386)-4,0))</f>
        <v>改良型动力系统|533毫米2-н鱼雷</v>
      </c>
      <c r="AF387" s="445" t="s">
        <v>92</v>
      </c>
      <c r="AG387" s="445" t="s">
        <v>92</v>
      </c>
      <c r="AH387" s="442">
        <f>IF($H387="已改造",VLOOKUP($A387+1000,改造信息!$A$2:$AQ$1002,COLUMN(AH386)-6,0),VLOOKUP($A387,未改造信息!$A$2:$AQ$1002,COLUMN(AH386)-6,0))</f>
        <v>15</v>
      </c>
      <c r="AI387" s="442">
        <f>IF($H387="已改造",VLOOKUP($A387+1000,改造信息!$A$2:$AQ$1002,COLUMN(AI386)-6,0),VLOOKUP($A387,未改造信息!$A$2:$AQ$1002,COLUMN(AI386)-6,0))</f>
        <v>25</v>
      </c>
      <c r="AJ387" s="442">
        <f>IF($H387="已改造",VLOOKUP($A387+1000,改造信息!$A$2:$AQ$1002,COLUMN(AJ386)-6,0),VLOOKUP($A387,未改造信息!$A$2:$AQ$1002,COLUMN(AJ386)-6,0))</f>
        <v>0.5</v>
      </c>
      <c r="AK387" s="442">
        <f>IF($H387="已改造",VLOOKUP($A387+1000,改造信息!$A$2:$AQ$1002,COLUMN(AK386)-6,0),VLOOKUP($A387,未改造信息!$A$2:$AQ$1002,COLUMN(AK386)-6,0))</f>
        <v>0.9</v>
      </c>
      <c r="AL387" s="442">
        <f>IF($H387="已改造",VLOOKUP($A387+1000,改造信息!$A$2:$AQ$1002,COLUMN(AL386)-6,0),VLOOKUP($A387,未改造信息!$A$2:$AQ$1002,COLUMN(AL386)-6,0))</f>
        <v>0.55</v>
      </c>
      <c r="AM387" s="445" t="s">
        <v>92</v>
      </c>
      <c r="AN387" s="445" t="s">
        <v>92</v>
      </c>
      <c r="AO387" s="442">
        <f>IF($H387="已改造",VLOOKUP($A387+1000,改造信息!$A$2:$AQ$1002,COLUMN(AO386)-8,0),VLOOKUP($A387,未改造信息!$A$2:$AQ$1002,COLUMN(AO386)-8,0))</f>
        <v>4</v>
      </c>
      <c r="AP387" s="442">
        <f>IF($H387="已改造",VLOOKUP($A387+1000,改造信息!$A$2:$AQ$1002,COLUMN(AP386)-8,0),VLOOKUP($A387,未改造信息!$A$2:$AQ$1002,COLUMN(AP386)-8,0))</f>
        <v>8</v>
      </c>
      <c r="AQ387" s="442">
        <f>IF($H387="已改造",VLOOKUP($A387+1000,改造信息!$A$2:$AQ$1002,COLUMN(AQ386)-8,0),VLOOKUP($A387,未改造信息!$A$2:$AQ$1002,COLUMN(AQ386)-8,0))</f>
        <v>6</v>
      </c>
      <c r="AR387" s="442">
        <f>IF($H387="已改造",VLOOKUP($A387+1000,改造信息!$A$2:$AQ$1002,COLUMN(AR386)-8,0),VLOOKUP($A387,未改造信息!$A$2:$AQ$1002,COLUMN(AR386)-8,0))</f>
        <v>0</v>
      </c>
      <c r="AS387" s="442">
        <f>IF($H387="已改造",VLOOKUP($A387+1000,改造信息!$A$2:$AQ$1002,COLUMN(AS386)-8,0),VLOOKUP($A387,未改造信息!$A$2:$AQ$1002,COLUMN(AS386)-8,0))</f>
        <v>0</v>
      </c>
      <c r="AT387" s="442">
        <f>IF($H387="已改造",VLOOKUP($A387+1000,改造信息!$A$2:$AQ$1002,COLUMN(AT386)-8,0),VLOOKUP($A387,未改造信息!$A$2:$AQ$1002,COLUMN(AT386)-8,0))</f>
        <v>25</v>
      </c>
      <c r="AU387" s="442">
        <f>IF($H387="已改造",VLOOKUP($A387+1000,改造信息!$A$2:$AQ$1002,COLUMN(AU386)-8,0),VLOOKUP($A387,未改造信息!$A$2:$AQ$1002,COLUMN(AU386)-8,0))</f>
        <v>20</v>
      </c>
      <c r="AV387" s="442">
        <f>IF($H387="已改造",VLOOKUP($A387+1000,改造信息!$A$2:$AQ$1002,COLUMN(AV386)-8,0),VLOOKUP($A387,未改造信息!$A$2:$AQ$1002,COLUMN(AV386)-8,0))</f>
        <v>0</v>
      </c>
      <c r="AW387" s="445" t="s">
        <v>92</v>
      </c>
      <c r="AX387" s="445" t="s">
        <v>92</v>
      </c>
      <c r="AY387" s="442">
        <f>IF($H387="已改造",VLOOKUP($A387+1000,改造信息!$A$2:$AQ$1002,COLUMN(AY386)-10,0),VLOOKUP($A387,未改造信息!$A$2:$AQ$1002,COLUMN(AY386)-10,0))</f>
        <v>0</v>
      </c>
      <c r="AZ387" s="442">
        <f>IF($H387="已改造",VLOOKUP($A387+1000,改造信息!$A$2:$AQ$1002,COLUMN(AZ386)-10,0),VLOOKUP($A387,未改造信息!$A$2:$AQ$1002,COLUMN(AZ386)-10,0))</f>
        <v>0</v>
      </c>
      <c r="BA387" s="445" t="s">
        <v>92</v>
      </c>
      <c r="BB387" s="445" t="s">
        <v>92</v>
      </c>
      <c r="BC387" s="442" t="str">
        <f>IF($H387="尚未改造",VLOOKUP($A387,未改造信息!$A$2:$AQ$1002,COLUMN(BC386)-12,0),"0")</f>
        <v>0</v>
      </c>
      <c r="BD387" s="450">
        <f>VLOOKUP($A387,未改造信息!$A$2:$BA$1002,COLUMN(BD386)-12,0)</f>
        <v>0.0208333333333333</v>
      </c>
      <c r="BE387" s="442" t="s">
        <v>103</v>
      </c>
      <c r="BF387" s="445" t="s">
        <v>92</v>
      </c>
      <c r="BG387" s="445" t="s">
        <v>92</v>
      </c>
      <c r="BH387" s="442"/>
      <c r="BI387" s="450"/>
      <c r="BK387" s="442"/>
      <c r="BL387" s="450"/>
      <c r="BN387" s="442"/>
      <c r="BO387" s="450"/>
      <c r="BQ387" s="445" t="s">
        <v>92</v>
      </c>
      <c r="BR387" s="442"/>
      <c r="BS387" s="442"/>
      <c r="BT387" s="442"/>
      <c r="BU387" s="442"/>
      <c r="BV387" s="442"/>
    </row>
    <row r="388" spans="1:74">
      <c r="A388" s="442">
        <v>417</v>
      </c>
      <c r="B388" s="442" t="str">
        <f>IF($H388="已改造",VLOOKUP($A388+1000,改造信息!$A$2:$AQ$1002,COLUMN(B387),0),VLOOKUP($A388,未改造信息!$A$2:$AQ$1002,COLUMN(B387),0))</f>
        <v>F</v>
      </c>
      <c r="C388" s="442" t="str">
        <f>IF($H388="已改造",VLOOKUP($A388+1000,改造信息!$A$2:$AQ$1002,COLUMN(C387),0),VLOOKUP($A388,未改造信息!$A$2:$AQ$1002,COLUMN(C387),0))</f>
        <v>驱逐舰</v>
      </c>
      <c r="D388" s="442">
        <f>IF($H388="已改造",VLOOKUP($A388+1000,改造信息!$A$2:$AQ$1002,COLUMN(D387),0),VLOOKUP($A388,未改造信息!$A$2:$AQ$1002,COLUMN(D387),0))</f>
        <v>5</v>
      </c>
      <c r="E388" s="442" t="str">
        <f>IF($H388="已改造",VLOOKUP($A388+1000,改造信息!$A$2:$AQ$1002,COLUMN(E387),0),VLOOKUP($A388,未改造信息!$A$2:$AQ$1002,COLUMN(E387),0))</f>
        <v>可怖</v>
      </c>
      <c r="F388" s="442" t="str">
        <f>VLOOKUP(A388,未改造信息!$A$2:$F$1000,COLUMN(F387),0)</f>
        <v>未拥有</v>
      </c>
      <c r="H388" s="442" t="str">
        <f>IF(COUNTIF(改造信息!$A$2:$A$196,A388+1000),IF(VLOOKUP(A388+1000,改造信息!$A$2:$F$502,6,0)="已拥有","已改造","尚未改造"),"未开放改造")</f>
        <v>未开放改造</v>
      </c>
      <c r="I388" s="442" t="str">
        <f t="shared" ref="I388:I451" si="6">IF(F388="未拥有",BE388,"")</f>
        <v>E5 可建造</v>
      </c>
      <c r="J388" s="445" t="s">
        <v>92</v>
      </c>
      <c r="K388" s="442" t="str">
        <f>IF($H388="已改造",VLOOKUP($A388+1000,改造信息!$A$2:$AQ$1002,COLUMN(K387)-4,0),VLOOKUP($A388,未改造信息!$A$2:$AQ$1002,COLUMN(K387)-4,0))</f>
        <v>护卫舰</v>
      </c>
      <c r="L388" s="442" t="str">
        <f>IF($H388="已改造",VLOOKUP($A388+1000,改造信息!$A$2:$AQ$1002,COLUMN(L387)-4,0),VLOOKUP($A388,未改造信息!$A$2:$AQ$1002,COLUMN(L387)-4,0))</f>
        <v>小型舰</v>
      </c>
      <c r="M388" s="442">
        <f>IF($H388="已改造",VLOOKUP($A388+1000,改造信息!$A$2:$AQ$1002,COLUMN(M387)-4,0),VLOOKUP($A388,未改造信息!$A$2:$AQ$1002,COLUMN(M387)-4,0))</f>
        <v>1</v>
      </c>
      <c r="N388" s="442">
        <f>IF($H388="已改造",VLOOKUP($A388+1000,改造信息!$A$2:$AQ$1002,COLUMN(N387)-4,0),VLOOKUP($A388,未改造信息!$A$2:$AQ$1002,COLUMN(N387)-4,0))</f>
        <v>2</v>
      </c>
      <c r="O388" s="442">
        <f>IF($H388="已改造",VLOOKUP($A388+1000,改造信息!$A$2:$AQ$1002,COLUMN(O387)-4,0),VLOOKUP($A388,未改造信息!$A$2:$AQ$1002,COLUMN(O387)-4,0))</f>
        <v>22</v>
      </c>
      <c r="P388" s="442">
        <f>IF($H388="已改造",VLOOKUP($A388+1000,改造信息!$A$2:$AQ$1002,COLUMN(P387)-4,0),VLOOKUP($A388,未改造信息!$A$2:$AQ$1002,COLUMN(P387)-4,0))</f>
        <v>2</v>
      </c>
      <c r="Q388" s="442">
        <f>IF($H388="已改造",VLOOKUP($A388+1000,改造信息!$A$2:$AQ$1002,COLUMN(Q387)-4,0),VLOOKUP($A388,未改造信息!$A$2:$AQ$1002,COLUMN(Q387)-4,0))</f>
        <v>32</v>
      </c>
      <c r="R388" s="442">
        <f>IF($H388="已改造",VLOOKUP($A388+1000,改造信息!$A$2:$AQ$1002,COLUMN(R387)-4,0),VLOOKUP($A388,未改造信息!$A$2:$AQ$1002,COLUMN(R387)-4,0))</f>
        <v>22</v>
      </c>
      <c r="S388" s="442">
        <f>IF($H388="已改造",VLOOKUP($A388+1000,改造信息!$A$2:$AQ$1002,COLUMN(S387)-4,0),VLOOKUP($A388,未改造信息!$A$2:$AQ$1002,COLUMN(S387)-4,0))</f>
        <v>75</v>
      </c>
      <c r="T388" s="442">
        <f>IF($H388="已改造",VLOOKUP($A388+1000,改造信息!$A$2:$AQ$1002,COLUMN(T387)-4,0),VLOOKUP($A388,未改造信息!$A$2:$AQ$1002,COLUMN(T387)-4,0))</f>
        <v>48</v>
      </c>
      <c r="U388" s="442">
        <f>IF($H388="已改造",VLOOKUP($A388+1000,改造信息!$A$2:$AQ$1002,COLUMN(U387)-4,0),VLOOKUP($A388,未改造信息!$A$2:$AQ$1002,COLUMN(U387)-4,0))</f>
        <v>63</v>
      </c>
      <c r="V388" s="442">
        <f>IF($H388="已改造",VLOOKUP($A388+1000,改造信息!$A$2:$AQ$1002,COLUMN(V387)-4,0),VLOOKUP($A388,未改造信息!$A$2:$AQ$1002,COLUMN(V387)-4,0))</f>
        <v>19</v>
      </c>
      <c r="W388" s="442">
        <f>IF($H388="已改造",VLOOKUP($A388+1000,改造信息!$A$2:$AQ$1002,COLUMN(W387)-4,0),VLOOKUP($A388,未改造信息!$A$2:$AQ$1002,COLUMN(W387)-4,0))</f>
        <v>98</v>
      </c>
      <c r="X388" s="442">
        <f>IF($H388="已改造",VLOOKUP($A388+1000,改造信息!$A$2:$AQ$1002,COLUMN(X387)-4,0),VLOOKUP($A388,未改造信息!$A$2:$AQ$1002,COLUMN(X387)-4,0))</f>
        <v>87</v>
      </c>
      <c r="Y388" s="442">
        <f>IF($H388="已改造",VLOOKUP($A388+1000,改造信息!$A$2:$AQ$1002,COLUMN(Y387)-4,0),VLOOKUP($A388,未改造信息!$A$2:$AQ$1002,COLUMN(Y387)-4,0))</f>
        <v>20</v>
      </c>
      <c r="Z388" s="442">
        <f>IF($H388="已改造",VLOOKUP($A388+1000,改造信息!$A$2:$AQ$1002,COLUMN(Z387)-4,0),VLOOKUP($A388,未改造信息!$A$2:$AQ$1002,COLUMN(Z387)-4,0))</f>
        <v>45</v>
      </c>
      <c r="AA388" s="442" t="str">
        <f>IF($H388="已改造",VLOOKUP($A388+1000,改造信息!$A$2:$AQ$1002,COLUMN(AA387)-4,0),VLOOKUP($A388,未改造信息!$A$2:$AQ$1002,COLUMN(AA387)-4,0))</f>
        <v>短</v>
      </c>
      <c r="AB388" s="442">
        <f>IF($H388="已改造",VLOOKUP($A388+1000,改造信息!$A$2:$AQ$1002,COLUMN(AB387)-4,0),VLOOKUP($A388,未改造信息!$A$2:$AQ$1002,COLUMN(AB387)-4,0))</f>
        <v>0</v>
      </c>
      <c r="AC388" s="442">
        <f>IF($H388="已改造",VLOOKUP($A388+1000,改造信息!$A$2:$AQ$1002,COLUMN(AC387)-4,0),VLOOKUP($A388,未改造信息!$A$2:$AQ$1002,COLUMN(AC387)-4,0))</f>
        <v>0</v>
      </c>
      <c r="AD388" s="442">
        <f>IF($H388="已改造",VLOOKUP($A388+1000,改造信息!$A$2:$AQ$1002,COLUMN(AD387)-4,0),VLOOKUP($A388,未改造信息!$A$2:$AQ$1002,COLUMN(AD387)-4,0))</f>
        <v>2</v>
      </c>
      <c r="AE388" s="446" t="str">
        <f>IF($H388="已改造",VLOOKUP($A388+1000,改造信息!$A$2:$AQ$1002,COLUMN(AE387)-4,0),VLOOKUP($A388,未改造信息!$A$2:$AQ$1002,COLUMN(AE387)-4,0))</f>
        <v>F国单装138毫米炮|改良型动力系统</v>
      </c>
      <c r="AF388" s="445" t="s">
        <v>92</v>
      </c>
      <c r="AG388" s="445" t="s">
        <v>92</v>
      </c>
      <c r="AH388" s="442">
        <f>IF($H388="已改造",VLOOKUP($A388+1000,改造信息!$A$2:$AQ$1002,COLUMN(AH387)-6,0),VLOOKUP($A388,未改造信息!$A$2:$AQ$1002,COLUMN(AH387)-6,0))</f>
        <v>20</v>
      </c>
      <c r="AI388" s="442">
        <f>IF($H388="已改造",VLOOKUP($A388+1000,改造信息!$A$2:$AQ$1002,COLUMN(AI387)-6,0),VLOOKUP($A388,未改造信息!$A$2:$AQ$1002,COLUMN(AI387)-6,0))</f>
        <v>25</v>
      </c>
      <c r="AJ388" s="442">
        <f>IF($H388="已改造",VLOOKUP($A388+1000,改造信息!$A$2:$AQ$1002,COLUMN(AJ387)-6,0),VLOOKUP($A388,未改造信息!$A$2:$AQ$1002,COLUMN(AJ387)-6,0))</f>
        <v>0.64</v>
      </c>
      <c r="AK388" s="442">
        <f>IF($H388="已改造",VLOOKUP($A388+1000,改造信息!$A$2:$AQ$1002,COLUMN(AK387)-6,0),VLOOKUP($A388,未改造信息!$A$2:$AQ$1002,COLUMN(AK387)-6,0))</f>
        <v>0.9</v>
      </c>
      <c r="AL388" s="442">
        <f>IF($H388="已改造",VLOOKUP($A388+1000,改造信息!$A$2:$AQ$1002,COLUMN(AL387)-6,0),VLOOKUP($A388,未改造信息!$A$2:$AQ$1002,COLUMN(AL387)-6,0))</f>
        <v>0.5</v>
      </c>
      <c r="AM388" s="445" t="s">
        <v>92</v>
      </c>
      <c r="AN388" s="445" t="s">
        <v>92</v>
      </c>
      <c r="AO388" s="442">
        <f>IF($H388="已改造",VLOOKUP($A388+1000,改造信息!$A$2:$AQ$1002,COLUMN(AO387)-8,0),VLOOKUP($A388,未改造信息!$A$2:$AQ$1002,COLUMN(AO387)-8,0))</f>
        <v>4</v>
      </c>
      <c r="AP388" s="442">
        <f>IF($H388="已改造",VLOOKUP($A388+1000,改造信息!$A$2:$AQ$1002,COLUMN(AP387)-8,0),VLOOKUP($A388,未改造信息!$A$2:$AQ$1002,COLUMN(AP387)-8,0))</f>
        <v>8</v>
      </c>
      <c r="AQ388" s="442">
        <f>IF($H388="已改造",VLOOKUP($A388+1000,改造信息!$A$2:$AQ$1002,COLUMN(AQ387)-8,0),VLOOKUP($A388,未改造信息!$A$2:$AQ$1002,COLUMN(AQ387)-8,0))</f>
        <v>6</v>
      </c>
      <c r="AR388" s="442">
        <f>IF($H388="已改造",VLOOKUP($A388+1000,改造信息!$A$2:$AQ$1002,COLUMN(AR387)-8,0),VLOOKUP($A388,未改造信息!$A$2:$AQ$1002,COLUMN(AR387)-8,0))</f>
        <v>0</v>
      </c>
      <c r="AS388" s="442">
        <f>IF($H388="已改造",VLOOKUP($A388+1000,改造信息!$A$2:$AQ$1002,COLUMN(AS387)-8,0),VLOOKUP($A388,未改造信息!$A$2:$AQ$1002,COLUMN(AS387)-8,0))</f>
        <v>0</v>
      </c>
      <c r="AT388" s="442">
        <f>IF($H388="已改造",VLOOKUP($A388+1000,改造信息!$A$2:$AQ$1002,COLUMN(AT387)-8,0),VLOOKUP($A388,未改造信息!$A$2:$AQ$1002,COLUMN(AT387)-8,0))</f>
        <v>25</v>
      </c>
      <c r="AU388" s="442">
        <f>IF($H388="已改造",VLOOKUP($A388+1000,改造信息!$A$2:$AQ$1002,COLUMN(AU387)-8,0),VLOOKUP($A388,未改造信息!$A$2:$AQ$1002,COLUMN(AU387)-8,0))</f>
        <v>7</v>
      </c>
      <c r="AV388" s="442">
        <f>IF($H388="已改造",VLOOKUP($A388+1000,改造信息!$A$2:$AQ$1002,COLUMN(AV387)-8,0),VLOOKUP($A388,未改造信息!$A$2:$AQ$1002,COLUMN(AV387)-8,0))</f>
        <v>0</v>
      </c>
      <c r="AW388" s="445" t="s">
        <v>92</v>
      </c>
      <c r="AX388" s="445" t="s">
        <v>92</v>
      </c>
      <c r="AY388" s="442">
        <f>IF($H388="已改造",VLOOKUP($A388+1000,改造信息!$A$2:$AQ$1002,COLUMN(AY387)-10,0),VLOOKUP($A388,未改造信息!$A$2:$AQ$1002,COLUMN(AY387)-10,0))</f>
        <v>0</v>
      </c>
      <c r="AZ388" s="442">
        <f>IF($H388="已改造",VLOOKUP($A388+1000,改造信息!$A$2:$AQ$1002,COLUMN(AZ387)-10,0),VLOOKUP($A388,未改造信息!$A$2:$AQ$1002,COLUMN(AZ387)-10,0))</f>
        <v>0</v>
      </c>
      <c r="BA388" s="445" t="s">
        <v>92</v>
      </c>
      <c r="BB388" s="445" t="s">
        <v>92</v>
      </c>
      <c r="BC388" s="442" t="str">
        <f>IF($H388="尚未改造",VLOOKUP($A388,未改造信息!$A$2:$AQ$1002,COLUMN(BC387)-12,0),"0")</f>
        <v>0</v>
      </c>
      <c r="BD388" s="450">
        <f>VLOOKUP($A388,未改造信息!$A$2:$BA$1002,COLUMN(BD387)-12,0)</f>
        <v>0.0208333333333333</v>
      </c>
      <c r="BE388" s="442" t="s">
        <v>96</v>
      </c>
      <c r="BF388" s="445" t="s">
        <v>92</v>
      </c>
      <c r="BG388" s="445" t="s">
        <v>92</v>
      </c>
      <c r="BH388" s="442"/>
      <c r="BI388" s="450"/>
      <c r="BK388" s="442"/>
      <c r="BL388" s="450"/>
      <c r="BN388" s="442"/>
      <c r="BO388" s="450"/>
      <c r="BQ388" s="445" t="s">
        <v>92</v>
      </c>
      <c r="BR388" s="442"/>
      <c r="BS388" s="442"/>
      <c r="BT388" s="442"/>
      <c r="BU388" s="442"/>
      <c r="BV388" s="442"/>
    </row>
    <row r="389" spans="1:74">
      <c r="A389" s="442">
        <v>418</v>
      </c>
      <c r="B389" s="442" t="str">
        <f>IF($H389="已改造",VLOOKUP($A389+1000,改造信息!$A$2:$AQ$1002,COLUMN(B388),0),VLOOKUP($A389,未改造信息!$A$2:$AQ$1002,COLUMN(B388),0))</f>
        <v>E</v>
      </c>
      <c r="C389" s="442" t="str">
        <f>IF($H389="已改造",VLOOKUP($A389+1000,改造信息!$A$2:$AQ$1002,COLUMN(C388),0),VLOOKUP($A389,未改造信息!$A$2:$AQ$1002,COLUMN(C388),0))</f>
        <v>战列舰</v>
      </c>
      <c r="D389" s="442">
        <f>IF($H389="已改造",VLOOKUP($A389+1000,改造信息!$A$2:$AQ$1002,COLUMN(D388),0),VLOOKUP($A389,未改造信息!$A$2:$AQ$1002,COLUMN(D388),0))</f>
        <v>5</v>
      </c>
      <c r="E389" s="442" t="str">
        <f>IF($H389="已改造",VLOOKUP($A389+1000,改造信息!$A$2:$AQ$1002,COLUMN(E388),0),VLOOKUP($A389,未改造信息!$A$2:$AQ$1002,COLUMN(E388),0))</f>
        <v>阿金库尔</v>
      </c>
      <c r="F389" s="442" t="str">
        <f>VLOOKUP(A389,未改造信息!$A$2:$F$1000,COLUMN(F388),0)</f>
        <v>未拥有</v>
      </c>
      <c r="H389" s="442" t="str">
        <f>IF(COUNTIF(改造信息!$A$2:$A$196,A389+1000),IF(VLOOKUP(A389+1000,改造信息!$A$2:$F$502,6,0)="已拥有","已改造","尚未改造"),"未开放改造")</f>
        <v>未开放改造</v>
      </c>
      <c r="I389" s="442" t="str">
        <f t="shared" si="6"/>
        <v>E5 可建造</v>
      </c>
      <c r="J389" s="445" t="s">
        <v>92</v>
      </c>
      <c r="K389" s="442" t="str">
        <f>IF($H389="已改造",VLOOKUP($A389+1000,改造信息!$A$2:$AQ$1002,COLUMN(K388)-4,0),VLOOKUP($A389,未改造信息!$A$2:$AQ$1002,COLUMN(K388)-4,0))</f>
        <v>主力舰</v>
      </c>
      <c r="L389" s="442" t="str">
        <f>IF($H389="已改造",VLOOKUP($A389+1000,改造信息!$A$2:$AQ$1002,COLUMN(L388)-4,0),VLOOKUP($A389,未改造信息!$A$2:$AQ$1002,COLUMN(L388)-4,0))</f>
        <v>大型舰</v>
      </c>
      <c r="M389" s="442">
        <f>IF($H389="已改造",VLOOKUP($A389+1000,改造信息!$A$2:$AQ$1002,COLUMN(M388)-4,0),VLOOKUP($A389,未改造信息!$A$2:$AQ$1002,COLUMN(M388)-4,0))</f>
        <v>5</v>
      </c>
      <c r="N389" s="442">
        <f>IF($H389="已改造",VLOOKUP($A389+1000,改造信息!$A$2:$AQ$1002,COLUMN(N388)-4,0),VLOOKUP($A389,未改造信息!$A$2:$AQ$1002,COLUMN(N388)-4,0))</f>
        <v>4</v>
      </c>
      <c r="O389" s="442">
        <f>IF($H389="已改造",VLOOKUP($A389+1000,改造信息!$A$2:$AQ$1002,COLUMN(O388)-4,0),VLOOKUP($A389,未改造信息!$A$2:$AQ$1002,COLUMN(O388)-4,0))</f>
        <v>64</v>
      </c>
      <c r="P389" s="442">
        <f>IF($H389="已改造",VLOOKUP($A389+1000,改造信息!$A$2:$AQ$1002,COLUMN(P388)-4,0),VLOOKUP($A389,未改造信息!$A$2:$AQ$1002,COLUMN(P388)-4,0))</f>
        <v>0</v>
      </c>
      <c r="Q389" s="442">
        <f>IF($H389="已改造",VLOOKUP($A389+1000,改造信息!$A$2:$AQ$1002,COLUMN(Q388)-4,0),VLOOKUP($A389,未改造信息!$A$2:$AQ$1002,COLUMN(Q388)-4,0))</f>
        <v>87</v>
      </c>
      <c r="R389" s="442">
        <f>IF($H389="已改造",VLOOKUP($A389+1000,改造信息!$A$2:$AQ$1002,COLUMN(R388)-4,0),VLOOKUP($A389,未改造信息!$A$2:$AQ$1002,COLUMN(R388)-4,0))</f>
        <v>76</v>
      </c>
      <c r="S389" s="442">
        <f>IF($H389="已改造",VLOOKUP($A389+1000,改造信息!$A$2:$AQ$1002,COLUMN(S388)-4,0),VLOOKUP($A389,未改造信息!$A$2:$AQ$1002,COLUMN(S388)-4,0))</f>
        <v>0</v>
      </c>
      <c r="T389" s="442">
        <f>IF($H389="已改造",VLOOKUP($A389+1000,改造信息!$A$2:$AQ$1002,COLUMN(T388)-4,0),VLOOKUP($A389,未改造信息!$A$2:$AQ$1002,COLUMN(T388)-4,0))</f>
        <v>49</v>
      </c>
      <c r="U389" s="442">
        <f>IF($H389="已改造",VLOOKUP($A389+1000,改造信息!$A$2:$AQ$1002,COLUMN(U388)-4,0),VLOOKUP($A389,未改造信息!$A$2:$AQ$1002,COLUMN(U388)-4,0))</f>
        <v>0</v>
      </c>
      <c r="V389" s="442">
        <f>IF($H389="已改造",VLOOKUP($A389+1000,改造信息!$A$2:$AQ$1002,COLUMN(V388)-4,0),VLOOKUP($A389,未改造信息!$A$2:$AQ$1002,COLUMN(V388)-4,0))</f>
        <v>39</v>
      </c>
      <c r="W389" s="442">
        <f>IF($H389="已改造",VLOOKUP($A389+1000,改造信息!$A$2:$AQ$1002,COLUMN(W388)-4,0),VLOOKUP($A389,未改造信息!$A$2:$AQ$1002,COLUMN(W388)-4,0))</f>
        <v>40</v>
      </c>
      <c r="X389" s="442">
        <f>IF($H389="已改造",VLOOKUP($A389+1000,改造信息!$A$2:$AQ$1002,COLUMN(X388)-4,0),VLOOKUP($A389,未改造信息!$A$2:$AQ$1002,COLUMN(X388)-4,0))</f>
        <v>94</v>
      </c>
      <c r="Y389" s="442">
        <f>IF($H389="已改造",VLOOKUP($A389+1000,改造信息!$A$2:$AQ$1002,COLUMN(Y388)-4,0),VLOOKUP($A389,未改造信息!$A$2:$AQ$1002,COLUMN(Y388)-4,0))</f>
        <v>15</v>
      </c>
      <c r="Z389" s="442">
        <f>IF($H389="已改造",VLOOKUP($A389+1000,改造信息!$A$2:$AQ$1002,COLUMN(Z388)-4,0),VLOOKUP($A389,未改造信息!$A$2:$AQ$1002,COLUMN(Z388)-4,0))</f>
        <v>22.5</v>
      </c>
      <c r="AA389" s="442" t="str">
        <f>IF($H389="已改造",VLOOKUP($A389+1000,改造信息!$A$2:$AQ$1002,COLUMN(AA388)-4,0),VLOOKUP($A389,未改造信息!$A$2:$AQ$1002,COLUMN(AA388)-4,0))</f>
        <v>长</v>
      </c>
      <c r="AB389" s="442">
        <f>IF($H389="已改造",VLOOKUP($A389+1000,改造信息!$A$2:$AQ$1002,COLUMN(AB388)-4,0),VLOOKUP($A389,未改造信息!$A$2:$AQ$1002,COLUMN(AB388)-4,0))</f>
        <v>0</v>
      </c>
      <c r="AC389" s="442">
        <f>IF($H389="已改造",VLOOKUP($A389+1000,改造信息!$A$2:$AQ$1002,COLUMN(AC388)-4,0),VLOOKUP($A389,未改造信息!$A$2:$AQ$1002,COLUMN(AC388)-4,0))</f>
        <v>0</v>
      </c>
      <c r="AD389" s="442">
        <f>IF($H389="已改造",VLOOKUP($A389+1000,改造信息!$A$2:$AQ$1002,COLUMN(AD388)-4,0),VLOOKUP($A389,未改造信息!$A$2:$AQ$1002,COLUMN(AD388)-4,0))</f>
        <v>4</v>
      </c>
      <c r="AE389" s="446" t="str">
        <f>IF($H389="已改造",VLOOKUP($A389+1000,改造信息!$A$2:$AQ$1002,COLUMN(AE388)-4,0),VLOOKUP($A389,未改造信息!$A$2:$AQ$1002,COLUMN(AE388)-4,0))</f>
        <v>一星期主炮群</v>
      </c>
      <c r="AF389" s="445" t="s">
        <v>92</v>
      </c>
      <c r="AG389" s="445" t="s">
        <v>92</v>
      </c>
      <c r="AH389" s="442">
        <f>IF($H389="已改造",VLOOKUP($A389+1000,改造信息!$A$2:$AQ$1002,COLUMN(AH388)-6,0),VLOOKUP($A389,未改造信息!$A$2:$AQ$1002,COLUMN(AH388)-6,0))</f>
        <v>65</v>
      </c>
      <c r="AI389" s="442">
        <f>IF($H389="已改造",VLOOKUP($A389+1000,改造信息!$A$2:$AQ$1002,COLUMN(AI388)-6,0),VLOOKUP($A389,未改造信息!$A$2:$AQ$1002,COLUMN(AI388)-6,0))</f>
        <v>120</v>
      </c>
      <c r="AJ389" s="442">
        <f>IF($H389="已改造",VLOOKUP($A389+1000,改造信息!$A$2:$AQ$1002,COLUMN(AJ388)-6,0),VLOOKUP($A389,未改造信息!$A$2:$AQ$1002,COLUMN(AJ388)-6,0))</f>
        <v>2.9</v>
      </c>
      <c r="AK389" s="442">
        <f>IF($H389="已改造",VLOOKUP($A389+1000,改造信息!$A$2:$AQ$1002,COLUMN(AK388)-6,0),VLOOKUP($A389,未改造信息!$A$2:$AQ$1002,COLUMN(AK388)-6,0))</f>
        <v>5.3</v>
      </c>
      <c r="AL389" s="442">
        <f>IF($H389="已改造",VLOOKUP($A389+1000,改造信息!$A$2:$AQ$1002,COLUMN(AL388)-6,0),VLOOKUP($A389,未改造信息!$A$2:$AQ$1002,COLUMN(AL388)-6,0))</f>
        <v>0.75</v>
      </c>
      <c r="AM389" s="445" t="s">
        <v>92</v>
      </c>
      <c r="AN389" s="445" t="s">
        <v>92</v>
      </c>
      <c r="AO389" s="442">
        <f>IF($H389="已改造",VLOOKUP($A389+1000,改造信息!$A$2:$AQ$1002,COLUMN(AO388)-8,0),VLOOKUP($A389,未改造信息!$A$2:$AQ$1002,COLUMN(AO388)-8,0))</f>
        <v>50</v>
      </c>
      <c r="AP389" s="442">
        <f>IF($H389="已改造",VLOOKUP($A389+1000,改造信息!$A$2:$AQ$1002,COLUMN(AP388)-8,0),VLOOKUP($A389,未改造信息!$A$2:$AQ$1002,COLUMN(AP388)-8,0))</f>
        <v>60</v>
      </c>
      <c r="AQ389" s="442">
        <f>IF($H389="已改造",VLOOKUP($A389+1000,改造信息!$A$2:$AQ$1002,COLUMN(AQ388)-8,0),VLOOKUP($A389,未改造信息!$A$2:$AQ$1002,COLUMN(AQ388)-8,0))</f>
        <v>60</v>
      </c>
      <c r="AR389" s="442">
        <f>IF($H389="已改造",VLOOKUP($A389+1000,改造信息!$A$2:$AQ$1002,COLUMN(AR388)-8,0),VLOOKUP($A389,未改造信息!$A$2:$AQ$1002,COLUMN(AR388)-8,0))</f>
        <v>0</v>
      </c>
      <c r="AS389" s="442">
        <f>IF($H389="已改造",VLOOKUP($A389+1000,改造信息!$A$2:$AQ$1002,COLUMN(AS388)-8,0),VLOOKUP($A389,未改造信息!$A$2:$AQ$1002,COLUMN(AS388)-8,0))</f>
        <v>67</v>
      </c>
      <c r="AT389" s="442">
        <f>IF($H389="已改造",VLOOKUP($A389+1000,改造信息!$A$2:$AQ$1002,COLUMN(AT388)-8,0),VLOOKUP($A389,未改造信息!$A$2:$AQ$1002,COLUMN(AT388)-8,0))</f>
        <v>0</v>
      </c>
      <c r="AU389" s="442">
        <f>IF($H389="已改造",VLOOKUP($A389+1000,改造信息!$A$2:$AQ$1002,COLUMN(AU388)-8,0),VLOOKUP($A389,未改造信息!$A$2:$AQ$1002,COLUMN(AU388)-8,0))</f>
        <v>56</v>
      </c>
      <c r="AV389" s="442">
        <f>IF($H389="已改造",VLOOKUP($A389+1000,改造信息!$A$2:$AQ$1002,COLUMN(AV388)-8,0),VLOOKUP($A389,未改造信息!$A$2:$AQ$1002,COLUMN(AV388)-8,0))</f>
        <v>10</v>
      </c>
      <c r="AW389" s="445" t="s">
        <v>92</v>
      </c>
      <c r="AX389" s="445" t="s">
        <v>92</v>
      </c>
      <c r="AY389" s="442" t="str">
        <f>IF($H389="已改造",VLOOKUP($A389+1000,改造信息!$A$2:$AQ$1002,COLUMN(AY388)-10,0),VLOOKUP($A389,未改造信息!$A$2:$AQ$1002,COLUMN(AY388)-10,0))</f>
        <v>战列线</v>
      </c>
      <c r="AZ389" s="442">
        <f>IF($H389="已改造",VLOOKUP($A389+1000,改造信息!$A$2:$AQ$1002,COLUMN(AZ388)-10,0),VLOOKUP($A389,未改造信息!$A$2:$AQ$1002,COLUMN(AZ388)-10,0))</f>
        <v>0</v>
      </c>
      <c r="BA389" s="445" t="s">
        <v>92</v>
      </c>
      <c r="BB389" s="445" t="s">
        <v>92</v>
      </c>
      <c r="BC389" s="442" t="str">
        <f>IF($H389="尚未改造",VLOOKUP($A389,未改造信息!$A$2:$AQ$1002,COLUMN(BC388)-12,0),"0")</f>
        <v>0</v>
      </c>
      <c r="BD389" s="450">
        <f>VLOOKUP($A389,未改造信息!$A$2:$BA$1002,COLUMN(BD388)-12,0)</f>
        <v>0.222222222222222</v>
      </c>
      <c r="BE389" s="442" t="s">
        <v>96</v>
      </c>
      <c r="BF389" s="445" t="s">
        <v>92</v>
      </c>
      <c r="BG389" s="445" t="s">
        <v>92</v>
      </c>
      <c r="BH389" s="442"/>
      <c r="BI389" s="450"/>
      <c r="BK389" s="442"/>
      <c r="BL389" s="450"/>
      <c r="BN389" s="442"/>
      <c r="BO389" s="450"/>
      <c r="BQ389" s="445" t="s">
        <v>92</v>
      </c>
      <c r="BR389" s="442"/>
      <c r="BS389" s="442"/>
      <c r="BT389" s="442"/>
      <c r="BU389" s="442"/>
      <c r="BV389" s="442"/>
    </row>
    <row r="390" spans="1:74">
      <c r="A390" s="442">
        <v>419</v>
      </c>
      <c r="B390" s="442" t="str">
        <f>IF($H390="已改造",VLOOKUP($A390+1000,改造信息!$A$2:$AQ$1002,COLUMN(B389),0),VLOOKUP($A390,未改造信息!$A$2:$AQ$1002,COLUMN(B389),0))</f>
        <v>U</v>
      </c>
      <c r="C390" s="442" t="str">
        <f>IF($H390="已改造",VLOOKUP($A390+1000,改造信息!$A$2:$AQ$1002,COLUMN(C389),0),VLOOKUP($A390,未改造信息!$A$2:$AQ$1002,COLUMN(C389),0))</f>
        <v>轻型航母</v>
      </c>
      <c r="D390" s="442">
        <f>IF($H390="已改造",VLOOKUP($A390+1000,改造信息!$A$2:$AQ$1002,COLUMN(D389),0),VLOOKUP($A390,未改造信息!$A$2:$AQ$1002,COLUMN(D389),0))</f>
        <v>4</v>
      </c>
      <c r="E390" s="442" t="str">
        <f>IF($H390="已改造",VLOOKUP($A390+1000,改造信息!$A$2:$AQ$1002,COLUMN(E389),0),VLOOKUP($A390,未改造信息!$A$2:$AQ$1002,COLUMN(E389),0))</f>
        <v>桑提</v>
      </c>
      <c r="F390" s="442" t="str">
        <f>VLOOKUP(A390,未改造信息!$A$2:$F$1000,COLUMN(F389),0)</f>
        <v>未拥有</v>
      </c>
      <c r="H390" s="442" t="str">
        <f>IF(COUNTIF(改造信息!$A$2:$A$196,A390+1000),IF(VLOOKUP(A390+1000,改造信息!$A$2:$F$502,6,0)="已拥有","已改造","尚未改造"),"未开放改造")</f>
        <v>未开放改造</v>
      </c>
      <c r="I390" s="442" t="str">
        <f t="shared" si="6"/>
        <v>可建造</v>
      </c>
      <c r="J390" s="445" t="s">
        <v>92</v>
      </c>
      <c r="K390" s="442" t="str">
        <f>IF($H390="已改造",VLOOKUP($A390+1000,改造信息!$A$2:$AQ$1002,COLUMN(K389)-4,0),VLOOKUP($A390,未改造信息!$A$2:$AQ$1002,COLUMN(K389)-4,0))</f>
        <v>护卫舰</v>
      </c>
      <c r="L390" s="442" t="str">
        <f>IF($H390="已改造",VLOOKUP($A390+1000,改造信息!$A$2:$AQ$1002,COLUMN(L389)-4,0),VLOOKUP($A390,未改造信息!$A$2:$AQ$1002,COLUMN(L389)-4,0))</f>
        <v>中型舰</v>
      </c>
      <c r="M390" s="442">
        <f>IF($H390="已改造",VLOOKUP($A390+1000,改造信息!$A$2:$AQ$1002,COLUMN(M389)-4,0),VLOOKUP($A390,未改造信息!$A$2:$AQ$1002,COLUMN(M389)-4,0))</f>
        <v>1</v>
      </c>
      <c r="N390" s="442">
        <f>IF($H390="已改造",VLOOKUP($A390+1000,改造信息!$A$2:$AQ$1002,COLUMN(N389)-4,0),VLOOKUP($A390,未改造信息!$A$2:$AQ$1002,COLUMN(N389)-4,0))</f>
        <v>3</v>
      </c>
      <c r="O390" s="442">
        <f>IF($H390="已改造",VLOOKUP($A390+1000,改造信息!$A$2:$AQ$1002,COLUMN(O389)-4,0),VLOOKUP($A390,未改造信息!$A$2:$AQ$1002,COLUMN(O389)-4,0))</f>
        <v>40</v>
      </c>
      <c r="P390" s="442">
        <f>IF($H390="已改造",VLOOKUP($A390+1000,改造信息!$A$2:$AQ$1002,COLUMN(P389)-4,0),VLOOKUP($A390,未改造信息!$A$2:$AQ$1002,COLUMN(P389)-4,0))</f>
        <v>0</v>
      </c>
      <c r="Q390" s="442">
        <f>IF($H390="已改造",VLOOKUP($A390+1000,改造信息!$A$2:$AQ$1002,COLUMN(Q389)-4,0),VLOOKUP($A390,未改造信息!$A$2:$AQ$1002,COLUMN(Q389)-4,0))</f>
        <v>20</v>
      </c>
      <c r="R390" s="442">
        <f>IF($H390="已改造",VLOOKUP($A390+1000,改造信息!$A$2:$AQ$1002,COLUMN(R389)-4,0),VLOOKUP($A390,未改造信息!$A$2:$AQ$1002,COLUMN(R389)-4,0))</f>
        <v>30</v>
      </c>
      <c r="S390" s="442">
        <f>IF($H390="已改造",VLOOKUP($A390+1000,改造信息!$A$2:$AQ$1002,COLUMN(S389)-4,0),VLOOKUP($A390,未改造信息!$A$2:$AQ$1002,COLUMN(S389)-4,0))</f>
        <v>0</v>
      </c>
      <c r="T390" s="442">
        <f>IF($H390="已改造",VLOOKUP($A390+1000,改造信息!$A$2:$AQ$1002,COLUMN(T389)-4,0),VLOOKUP($A390,未改造信息!$A$2:$AQ$1002,COLUMN(T389)-4,0))</f>
        <v>70</v>
      </c>
      <c r="U390" s="442">
        <f>IF($H390="已改造",VLOOKUP($A390+1000,改造信息!$A$2:$AQ$1002,COLUMN(U389)-4,0),VLOOKUP($A390,未改造信息!$A$2:$AQ$1002,COLUMN(U389)-4,0))</f>
        <v>0</v>
      </c>
      <c r="V390" s="442">
        <f>IF($H390="已改造",VLOOKUP($A390+1000,改造信息!$A$2:$AQ$1002,COLUMN(V389)-4,0),VLOOKUP($A390,未改造信息!$A$2:$AQ$1002,COLUMN(V389)-4,0))</f>
        <v>63</v>
      </c>
      <c r="W390" s="442">
        <f>IF($H390="已改造",VLOOKUP($A390+1000,改造信息!$A$2:$AQ$1002,COLUMN(W389)-4,0),VLOOKUP($A390,未改造信息!$A$2:$AQ$1002,COLUMN(W389)-4,0))</f>
        <v>37</v>
      </c>
      <c r="X390" s="442">
        <f>IF($H390="已改造",VLOOKUP($A390+1000,改造信息!$A$2:$AQ$1002,COLUMN(X389)-4,0),VLOOKUP($A390,未改造信息!$A$2:$AQ$1002,COLUMN(X389)-4,0))</f>
        <v>90</v>
      </c>
      <c r="Y390" s="442">
        <f>IF($H390="已改造",VLOOKUP($A390+1000,改造信息!$A$2:$AQ$1002,COLUMN(Y389)-4,0),VLOOKUP($A390,未改造信息!$A$2:$AQ$1002,COLUMN(Y389)-4,0))</f>
        <v>20</v>
      </c>
      <c r="Z390" s="442">
        <f>IF($H390="已改造",VLOOKUP($A390+1000,改造信息!$A$2:$AQ$1002,COLUMN(Z389)-4,0),VLOOKUP($A390,未改造信息!$A$2:$AQ$1002,COLUMN(Z389)-4,0))</f>
        <v>18</v>
      </c>
      <c r="AA390" s="442" t="str">
        <f>IF($H390="已改造",VLOOKUP($A390+1000,改造信息!$A$2:$AQ$1002,COLUMN(AA389)-4,0),VLOOKUP($A390,未改造信息!$A$2:$AQ$1002,COLUMN(AA389)-4,0))</f>
        <v>短</v>
      </c>
      <c r="AB390" s="442" t="str">
        <f>IF($H390="已改造",VLOOKUP($A390+1000,改造信息!$A$2:$AQ$1002,COLUMN(AB389)-4,0),VLOOKUP($A390,未改造信息!$A$2:$AQ$1002,COLUMN(AB389)-4,0))</f>
        <v>[15,10,6]</v>
      </c>
      <c r="AC390" s="442">
        <f>IF($H390="已改造",VLOOKUP($A390+1000,改造信息!$A$2:$AQ$1002,COLUMN(AC389)-4,0),VLOOKUP($A390,未改造信息!$A$2:$AQ$1002,COLUMN(AC389)-4,0))</f>
        <v>31</v>
      </c>
      <c r="AD390" s="442">
        <f>IF($H390="已改造",VLOOKUP($A390+1000,改造信息!$A$2:$AQ$1002,COLUMN(AD389)-4,0),VLOOKUP($A390,未改造信息!$A$2:$AQ$1002,COLUMN(AD389)-4,0))</f>
        <v>3</v>
      </c>
      <c r="AE390" s="446" t="str">
        <f>IF($H390="已改造",VLOOKUP($A390+1000,改造信息!$A$2:$AQ$1002,COLUMN(AE389)-4,0),VLOOKUP($A390,未改造信息!$A$2:$AQ$1002,COLUMN(AE389)-4,0))</f>
        <v>SBD-3无畏|TBF复仇者|F6F地狱猫</v>
      </c>
      <c r="AF390" s="445" t="s">
        <v>92</v>
      </c>
      <c r="AG390" s="445" t="s">
        <v>92</v>
      </c>
      <c r="AH390" s="442">
        <f>IF($H390="已改造",VLOOKUP($A390+1000,改造信息!$A$2:$AQ$1002,COLUMN(AH389)-6,0),VLOOKUP($A390,未改造信息!$A$2:$AQ$1002,COLUMN(AH389)-6,0))</f>
        <v>40</v>
      </c>
      <c r="AI390" s="442">
        <f>IF($H390="已改造",VLOOKUP($A390+1000,改造信息!$A$2:$AQ$1002,COLUMN(AI389)-6,0),VLOOKUP($A390,未改造信息!$A$2:$AQ$1002,COLUMN(AI389)-6,0))</f>
        <v>40</v>
      </c>
      <c r="AJ390" s="442">
        <f>IF($H390="已改造",VLOOKUP($A390+1000,改造信息!$A$2:$AQ$1002,COLUMN(AJ389)-6,0),VLOOKUP($A390,未改造信息!$A$2:$AQ$1002,COLUMN(AJ389)-6,0))</f>
        <v>1.3</v>
      </c>
      <c r="AK390" s="442">
        <f>IF($H390="已改造",VLOOKUP($A390+1000,改造信息!$A$2:$AQ$1002,COLUMN(AK389)-6,0),VLOOKUP($A390,未改造信息!$A$2:$AQ$1002,COLUMN(AK389)-6,0))</f>
        <v>2.4</v>
      </c>
      <c r="AL390" s="442">
        <f>IF($H390="已改造",VLOOKUP($A390+1000,改造信息!$A$2:$AQ$1002,COLUMN(AL389)-6,0),VLOOKUP($A390,未改造信息!$A$2:$AQ$1002,COLUMN(AL389)-6,0))</f>
        <v>0.625</v>
      </c>
      <c r="AM390" s="445" t="s">
        <v>92</v>
      </c>
      <c r="AN390" s="445" t="s">
        <v>92</v>
      </c>
      <c r="AO390" s="442">
        <f>IF($H390="已改造",VLOOKUP($A390+1000,改造信息!$A$2:$AQ$1002,COLUMN(AO389)-8,0),VLOOKUP($A390,未改造信息!$A$2:$AQ$1002,COLUMN(AO389)-8,0))</f>
        <v>20</v>
      </c>
      <c r="AP390" s="442">
        <f>IF($H390="已改造",VLOOKUP($A390+1000,改造信息!$A$2:$AQ$1002,COLUMN(AP389)-8,0),VLOOKUP($A390,未改造信息!$A$2:$AQ$1002,COLUMN(AP389)-8,0))</f>
        <v>30</v>
      </c>
      <c r="AQ390" s="442">
        <f>IF($H390="已改造",VLOOKUP($A390+1000,改造信息!$A$2:$AQ$1002,COLUMN(AQ389)-8,0),VLOOKUP($A390,未改造信息!$A$2:$AQ$1002,COLUMN(AQ389)-8,0))</f>
        <v>50</v>
      </c>
      <c r="AR390" s="442">
        <f>IF($H390="已改造",VLOOKUP($A390+1000,改造信息!$A$2:$AQ$1002,COLUMN(AR389)-8,0),VLOOKUP($A390,未改造信息!$A$2:$AQ$1002,COLUMN(AR389)-8,0))</f>
        <v>20</v>
      </c>
      <c r="AS390" s="442">
        <f>IF($H390="已改造",VLOOKUP($A390+1000,改造信息!$A$2:$AQ$1002,COLUMN(AS389)-8,0),VLOOKUP($A390,未改造信息!$A$2:$AQ$1002,COLUMN(AS389)-8,0))</f>
        <v>0</v>
      </c>
      <c r="AT390" s="442">
        <f>IF($H390="已改造",VLOOKUP($A390+1000,改造信息!$A$2:$AQ$1002,COLUMN(AT389)-8,0),VLOOKUP($A390,未改造信息!$A$2:$AQ$1002,COLUMN(AT389)-8,0))</f>
        <v>0</v>
      </c>
      <c r="AU390" s="442">
        <f>IF($H390="已改造",VLOOKUP($A390+1000,改造信息!$A$2:$AQ$1002,COLUMN(AU389)-8,0),VLOOKUP($A390,未改造信息!$A$2:$AQ$1002,COLUMN(AU389)-8,0))</f>
        <v>5</v>
      </c>
      <c r="AV390" s="442">
        <f>IF($H390="已改造",VLOOKUP($A390+1000,改造信息!$A$2:$AQ$1002,COLUMN(AV389)-8,0),VLOOKUP($A390,未改造信息!$A$2:$AQ$1002,COLUMN(AV389)-8,0))</f>
        <v>49</v>
      </c>
      <c r="AW390" s="445" t="s">
        <v>92</v>
      </c>
      <c r="AX390" s="445" t="s">
        <v>92</v>
      </c>
      <c r="AY390" s="442">
        <f>IF($H390="已改造",VLOOKUP($A390+1000,改造信息!$A$2:$AQ$1002,COLUMN(AY389)-10,0),VLOOKUP($A390,未改造信息!$A$2:$AQ$1002,COLUMN(AY389)-10,0))</f>
        <v>0</v>
      </c>
      <c r="AZ390" s="442">
        <f>IF($H390="已改造",VLOOKUP($A390+1000,改造信息!$A$2:$AQ$1002,COLUMN(AZ389)-10,0),VLOOKUP($A390,未改造信息!$A$2:$AQ$1002,COLUMN(AZ389)-10,0))</f>
        <v>0</v>
      </c>
      <c r="BA390" s="445" t="s">
        <v>92</v>
      </c>
      <c r="BB390" s="445" t="s">
        <v>92</v>
      </c>
      <c r="BC390" s="442" t="str">
        <f>IF($H390="尚未改造",VLOOKUP($A390,未改造信息!$A$2:$AQ$1002,COLUMN(BC389)-12,0),"0")</f>
        <v>0</v>
      </c>
      <c r="BD390" s="450">
        <f>VLOOKUP($A390,未改造信息!$A$2:$BA$1002,COLUMN(BD389)-12,0)</f>
        <v>0.111111111111111</v>
      </c>
      <c r="BE390" s="442" t="s">
        <v>103</v>
      </c>
      <c r="BF390" s="445" t="s">
        <v>92</v>
      </c>
      <c r="BG390" s="445" t="s">
        <v>92</v>
      </c>
      <c r="BH390" s="442"/>
      <c r="BI390" s="450"/>
      <c r="BK390" s="442"/>
      <c r="BL390" s="450"/>
      <c r="BN390" s="442"/>
      <c r="BO390" s="450"/>
      <c r="BQ390" s="445" t="s">
        <v>92</v>
      </c>
      <c r="BR390" s="442"/>
      <c r="BS390" s="442"/>
      <c r="BT390" s="442"/>
      <c r="BU390" s="442"/>
      <c r="BV390" s="442"/>
    </row>
    <row r="391" spans="1:74">
      <c r="A391" s="442">
        <v>420</v>
      </c>
      <c r="B391" s="442" t="str">
        <f>IF($H391="已改造",VLOOKUP($A391+1000,改造信息!$A$2:$AQ$1002,COLUMN(B390),0),VLOOKUP($A391,未改造信息!$A$2:$AQ$1002,COLUMN(B390),0))</f>
        <v>E</v>
      </c>
      <c r="C391" s="442" t="str">
        <f>IF($H391="已改造",VLOOKUP($A391+1000,改造信息!$A$2:$AQ$1002,COLUMN(C390),0),VLOOKUP($A391,未改造信息!$A$2:$AQ$1002,COLUMN(C390),0))</f>
        <v>轻巡洋舰</v>
      </c>
      <c r="D391" s="442">
        <f>IF($H391="已改造",VLOOKUP($A391+1000,改造信息!$A$2:$AQ$1002,COLUMN(D390),0),VLOOKUP($A391,未改造信息!$A$2:$AQ$1002,COLUMN(D390),0))</f>
        <v>4</v>
      </c>
      <c r="E391" s="442" t="str">
        <f>IF($H391="已改造",VLOOKUP($A391+1000,改造信息!$A$2:$AQ$1002,COLUMN(E390),0),VLOOKUP($A391,未改造信息!$A$2:$AQ$1002,COLUMN(E390),0))</f>
        <v>亚尔古水手</v>
      </c>
      <c r="F391" s="442" t="str">
        <f>VLOOKUP(A391,未改造信息!$A$2:$F$1000,COLUMN(F390),0)</f>
        <v>未拥有</v>
      </c>
      <c r="H391" s="442" t="str">
        <f>IF(COUNTIF(改造信息!$A$2:$A$196,A391+1000),IF(VLOOKUP(A391+1000,改造信息!$A$2:$F$502,6,0)="已拥有","已改造","尚未改造"),"未开放改造")</f>
        <v>未开放改造</v>
      </c>
      <c r="I391" s="442" t="str">
        <f t="shared" si="6"/>
        <v>可建造</v>
      </c>
      <c r="J391" s="445" t="s">
        <v>92</v>
      </c>
      <c r="K391" s="442" t="str">
        <f>IF($H391="已改造",VLOOKUP($A391+1000,改造信息!$A$2:$AQ$1002,COLUMN(K390)-4,0),VLOOKUP($A391,未改造信息!$A$2:$AQ$1002,COLUMN(K390)-4,0))</f>
        <v>护卫舰</v>
      </c>
      <c r="L391" s="442" t="str">
        <f>IF($H391="已改造",VLOOKUP($A391+1000,改造信息!$A$2:$AQ$1002,COLUMN(L390)-4,0),VLOOKUP($A391,未改造信息!$A$2:$AQ$1002,COLUMN(L390)-4,0))</f>
        <v>中型舰</v>
      </c>
      <c r="M391" s="442">
        <f>IF($H391="已改造",VLOOKUP($A391+1000,改造信息!$A$2:$AQ$1002,COLUMN(M390)-4,0),VLOOKUP($A391,未改造信息!$A$2:$AQ$1002,COLUMN(M390)-4,0))</f>
        <v>1</v>
      </c>
      <c r="N391" s="442">
        <f>IF($H391="已改造",VLOOKUP($A391+1000,改造信息!$A$2:$AQ$1002,COLUMN(N390)-4,0),VLOOKUP($A391,未改造信息!$A$2:$AQ$1002,COLUMN(N390)-4,0))</f>
        <v>2</v>
      </c>
      <c r="O391" s="442">
        <f>IF($H391="已改造",VLOOKUP($A391+1000,改造信息!$A$2:$AQ$1002,COLUMN(O390)-4,0),VLOOKUP($A391,未改造信息!$A$2:$AQ$1002,COLUMN(O390)-4,0))</f>
        <v>28</v>
      </c>
      <c r="P391" s="442">
        <f>IF($H391="已改造",VLOOKUP($A391+1000,改造信息!$A$2:$AQ$1002,COLUMN(P390)-4,0),VLOOKUP($A391,未改造信息!$A$2:$AQ$1002,COLUMN(P390)-4,0))</f>
        <v>0</v>
      </c>
      <c r="Q391" s="442">
        <f>IF($H391="已改造",VLOOKUP($A391+1000,改造信息!$A$2:$AQ$1002,COLUMN(Q390)-4,0),VLOOKUP($A391,未改造信息!$A$2:$AQ$1002,COLUMN(Q390)-4,0))</f>
        <v>52</v>
      </c>
      <c r="R391" s="442">
        <f>IF($H391="已改造",VLOOKUP($A391+1000,改造信息!$A$2:$AQ$1002,COLUMN(R390)-4,0),VLOOKUP($A391,未改造信息!$A$2:$AQ$1002,COLUMN(R390)-4,0))</f>
        <v>46</v>
      </c>
      <c r="S391" s="442">
        <f>IF($H391="已改造",VLOOKUP($A391+1000,改造信息!$A$2:$AQ$1002,COLUMN(S390)-4,0),VLOOKUP($A391,未改造信息!$A$2:$AQ$1002,COLUMN(S390)-4,0))</f>
        <v>50</v>
      </c>
      <c r="T391" s="442">
        <f>IF($H391="已改造",VLOOKUP($A391+1000,改造信息!$A$2:$AQ$1002,COLUMN(T390)-4,0),VLOOKUP($A391,未改造信息!$A$2:$AQ$1002,COLUMN(T390)-4,0))</f>
        <v>90</v>
      </c>
      <c r="U391" s="442">
        <f>IF($H391="已改造",VLOOKUP($A391+1000,改造信息!$A$2:$AQ$1002,COLUMN(U390)-4,0),VLOOKUP($A391,未改造信息!$A$2:$AQ$1002,COLUMN(U390)-4,0))</f>
        <v>82</v>
      </c>
      <c r="V391" s="442">
        <f>IF($H391="已改造",VLOOKUP($A391+1000,改造信息!$A$2:$AQ$1002,COLUMN(V390)-4,0),VLOOKUP($A391,未改造信息!$A$2:$AQ$1002,COLUMN(V390)-4,0))</f>
        <v>22</v>
      </c>
      <c r="W391" s="442">
        <f>IF($H391="已改造",VLOOKUP($A391+1000,改造信息!$A$2:$AQ$1002,COLUMN(W390)-4,0),VLOOKUP($A391,未改造信息!$A$2:$AQ$1002,COLUMN(W390)-4,0))</f>
        <v>69</v>
      </c>
      <c r="X391" s="442">
        <f>IF($H391="已改造",VLOOKUP($A391+1000,改造信息!$A$2:$AQ$1002,COLUMN(X390)-4,0),VLOOKUP($A391,未改造信息!$A$2:$AQ$1002,COLUMN(X390)-4,0))</f>
        <v>92</v>
      </c>
      <c r="Y391" s="442">
        <f>IF($H391="已改造",VLOOKUP($A391+1000,改造信息!$A$2:$AQ$1002,COLUMN(Y390)-4,0),VLOOKUP($A391,未改造信息!$A$2:$AQ$1002,COLUMN(Y390)-4,0))</f>
        <v>20</v>
      </c>
      <c r="Z391" s="442">
        <f>IF($H391="已改造",VLOOKUP($A391+1000,改造信息!$A$2:$AQ$1002,COLUMN(Z390)-4,0),VLOOKUP($A391,未改造信息!$A$2:$AQ$1002,COLUMN(Z390)-4,0))</f>
        <v>32</v>
      </c>
      <c r="AA391" s="442" t="str">
        <f>IF($H391="已改造",VLOOKUP($A391+1000,改造信息!$A$2:$AQ$1002,COLUMN(AA390)-4,0),VLOOKUP($A391,未改造信息!$A$2:$AQ$1002,COLUMN(AA390)-4,0))</f>
        <v>中</v>
      </c>
      <c r="AB391" s="442">
        <f>IF($H391="已改造",VLOOKUP($A391+1000,改造信息!$A$2:$AQ$1002,COLUMN(AB390)-4,0),VLOOKUP($A391,未改造信息!$A$2:$AQ$1002,COLUMN(AB390)-4,0))</f>
        <v>0</v>
      </c>
      <c r="AC391" s="442">
        <f>IF($H391="已改造",VLOOKUP($A391+1000,改造信息!$A$2:$AQ$1002,COLUMN(AC390)-4,0),VLOOKUP($A391,未改造信息!$A$2:$AQ$1002,COLUMN(AC390)-4,0))</f>
        <v>0</v>
      </c>
      <c r="AD391" s="442">
        <f>IF($H391="已改造",VLOOKUP($A391+1000,改造信息!$A$2:$AQ$1002,COLUMN(AD390)-4,0),VLOOKUP($A391,未改造信息!$A$2:$AQ$1002,COLUMN(AD390)-4,0))</f>
        <v>3</v>
      </c>
      <c r="AE391" s="446" t="str">
        <f>IF($H391="已改造",VLOOKUP($A391+1000,改造信息!$A$2:$AQ$1002,COLUMN(AE390)-4,0),VLOOKUP($A391,未改造信息!$A$2:$AQ$1002,COLUMN(AE390)-4,0))</f>
        <v>E国双联5.25英寸炮</v>
      </c>
      <c r="AF391" s="445" t="s">
        <v>92</v>
      </c>
      <c r="AG391" s="445" t="s">
        <v>92</v>
      </c>
      <c r="AH391" s="442">
        <f>IF($H391="已改造",VLOOKUP($A391+1000,改造信息!$A$2:$AQ$1002,COLUMN(AH390)-6,0),VLOOKUP($A391,未改造信息!$A$2:$AQ$1002,COLUMN(AH390)-6,0))</f>
        <v>20</v>
      </c>
      <c r="AI391" s="442">
        <f>IF($H391="已改造",VLOOKUP($A391+1000,改造信息!$A$2:$AQ$1002,COLUMN(AI390)-6,0),VLOOKUP($A391,未改造信息!$A$2:$AQ$1002,COLUMN(AI390)-6,0))</f>
        <v>30</v>
      </c>
      <c r="AJ391" s="442">
        <f>IF($H391="已改造",VLOOKUP($A391+1000,改造信息!$A$2:$AQ$1002,COLUMN(AJ390)-6,0),VLOOKUP($A391,未改造信息!$A$2:$AQ$1002,COLUMN(AJ390)-6,0))</f>
        <v>0.96</v>
      </c>
      <c r="AK391" s="442">
        <f>IF($H391="已改造",VLOOKUP($A391+1000,改造信息!$A$2:$AQ$1002,COLUMN(AK390)-6,0),VLOOKUP($A391,未改造信息!$A$2:$AQ$1002,COLUMN(AK390)-6,0))</f>
        <v>1.8</v>
      </c>
      <c r="AL391" s="442">
        <f>IF($H391="已改造",VLOOKUP($A391+1000,改造信息!$A$2:$AQ$1002,COLUMN(AL390)-6,0),VLOOKUP($A391,未改造信息!$A$2:$AQ$1002,COLUMN(AL390)-6,0))</f>
        <v>0.5</v>
      </c>
      <c r="AM391" s="445" t="s">
        <v>92</v>
      </c>
      <c r="AN391" s="445" t="s">
        <v>92</v>
      </c>
      <c r="AO391" s="442">
        <f>IF($H391="已改造",VLOOKUP($A391+1000,改造信息!$A$2:$AQ$1002,COLUMN(AO390)-8,0),VLOOKUP($A391,未改造信息!$A$2:$AQ$1002,COLUMN(AO390)-8,0))</f>
        <v>10</v>
      </c>
      <c r="AP391" s="442">
        <f>IF($H391="已改造",VLOOKUP($A391+1000,改造信息!$A$2:$AQ$1002,COLUMN(AP390)-8,0),VLOOKUP($A391,未改造信息!$A$2:$AQ$1002,COLUMN(AP390)-8,0))</f>
        <v>16</v>
      </c>
      <c r="AQ391" s="442">
        <f>IF($H391="已改造",VLOOKUP($A391+1000,改造信息!$A$2:$AQ$1002,COLUMN(AQ390)-8,0),VLOOKUP($A391,未改造信息!$A$2:$AQ$1002,COLUMN(AQ390)-8,0))</f>
        <v>10</v>
      </c>
      <c r="AR391" s="442">
        <f>IF($H391="已改造",VLOOKUP($A391+1000,改造信息!$A$2:$AQ$1002,COLUMN(AR390)-8,0),VLOOKUP($A391,未改造信息!$A$2:$AQ$1002,COLUMN(AR390)-8,0))</f>
        <v>0</v>
      </c>
      <c r="AS391" s="442">
        <f>IF($H391="已改造",VLOOKUP($A391+1000,改造信息!$A$2:$AQ$1002,COLUMN(AS390)-8,0),VLOOKUP($A391,未改造信息!$A$2:$AQ$1002,COLUMN(AS390)-8,0))</f>
        <v>15</v>
      </c>
      <c r="AT391" s="442">
        <f>IF($H391="已改造",VLOOKUP($A391+1000,改造信息!$A$2:$AQ$1002,COLUMN(AT390)-8,0),VLOOKUP($A391,未改造信息!$A$2:$AQ$1002,COLUMN(AT390)-8,0))</f>
        <v>10</v>
      </c>
      <c r="AU391" s="442">
        <f>IF($H391="已改造",VLOOKUP($A391+1000,改造信息!$A$2:$AQ$1002,COLUMN(AU390)-8,0),VLOOKUP($A391,未改造信息!$A$2:$AQ$1002,COLUMN(AU390)-8,0))</f>
        <v>11</v>
      </c>
      <c r="AV391" s="442">
        <f>IF($H391="已改造",VLOOKUP($A391+1000,改造信息!$A$2:$AQ$1002,COLUMN(AV390)-8,0),VLOOKUP($A391,未改造信息!$A$2:$AQ$1002,COLUMN(AV390)-8,0))</f>
        <v>49</v>
      </c>
      <c r="AW391" s="445" t="s">
        <v>92</v>
      </c>
      <c r="AX391" s="445" t="s">
        <v>92</v>
      </c>
      <c r="AY391" s="442" t="str">
        <f>IF($H391="已改造",VLOOKUP($A391+1000,改造信息!$A$2:$AQ$1002,COLUMN(AY390)-10,0),VLOOKUP($A391,未改造信息!$A$2:$AQ$1002,COLUMN(AY390)-10,0))</f>
        <v>征战四海</v>
      </c>
      <c r="AZ391" s="442">
        <f>IF($H391="已改造",VLOOKUP($A391+1000,改造信息!$A$2:$AQ$1002,COLUMN(AZ390)-10,0),VLOOKUP($A391,未改造信息!$A$2:$AQ$1002,COLUMN(AZ390)-10,0))</f>
        <v>0</v>
      </c>
      <c r="BA391" s="445" t="s">
        <v>92</v>
      </c>
      <c r="BB391" s="445" t="s">
        <v>92</v>
      </c>
      <c r="BC391" s="442" t="str">
        <f>IF($H391="尚未改造",VLOOKUP($A391,未改造信息!$A$2:$AQ$1002,COLUMN(BC390)-12,0),"0")</f>
        <v>0</v>
      </c>
      <c r="BD391" s="450">
        <f>VLOOKUP($A391,未改造信息!$A$2:$BA$1002,COLUMN(BD390)-12,0)</f>
        <v>0.0520833333333333</v>
      </c>
      <c r="BE391" s="442" t="s">
        <v>103</v>
      </c>
      <c r="BF391" s="445" t="s">
        <v>92</v>
      </c>
      <c r="BG391" s="445" t="s">
        <v>92</v>
      </c>
      <c r="BH391" s="442"/>
      <c r="BI391" s="450"/>
      <c r="BK391" s="442"/>
      <c r="BL391" s="450"/>
      <c r="BN391" s="442"/>
      <c r="BO391" s="450"/>
      <c r="BQ391" s="445" t="s">
        <v>92</v>
      </c>
      <c r="BR391" s="442"/>
      <c r="BS391" s="442"/>
      <c r="BT391" s="442"/>
      <c r="BU391" s="442"/>
      <c r="BV391" s="442"/>
    </row>
    <row r="392" spans="1:74">
      <c r="A392" s="442">
        <v>421</v>
      </c>
      <c r="B392" s="442" t="str">
        <f>IF($H392="已改造",VLOOKUP($A392+1000,改造信息!$A$2:$AQ$1002,COLUMN(B391),0),VLOOKUP($A392,未改造信息!$A$2:$AQ$1002,COLUMN(B391),0))</f>
        <v>U</v>
      </c>
      <c r="C392" s="442" t="str">
        <f>IF($H392="已改造",VLOOKUP($A392+1000,改造信息!$A$2:$AQ$1002,COLUMN(C391),0),VLOOKUP($A392,未改造信息!$A$2:$AQ$1002,COLUMN(C391),0))</f>
        <v>轻巡洋舰</v>
      </c>
      <c r="D392" s="442">
        <f>IF($H392="已改造",VLOOKUP($A392+1000,改造信息!$A$2:$AQ$1002,COLUMN(D391),0),VLOOKUP($A392,未改造信息!$A$2:$AQ$1002,COLUMN(D391),0))</f>
        <v>4</v>
      </c>
      <c r="E392" s="442" t="str">
        <f>IF($H392="已改造",VLOOKUP($A392+1000,改造信息!$A$2:$AQ$1002,COLUMN(E391),0),VLOOKUP($A392,未改造信息!$A$2:$AQ$1002,COLUMN(E391),0))</f>
        <v>萨凡纳</v>
      </c>
      <c r="F392" s="442" t="str">
        <f>VLOOKUP(A392,未改造信息!$A$2:$F$1000,COLUMN(F391),0)</f>
        <v>未拥有</v>
      </c>
      <c r="H392" s="442" t="str">
        <f>IF(COUNTIF(改造信息!$A$2:$A$196,A392+1000),IF(VLOOKUP(A392+1000,改造信息!$A$2:$F$502,6,0)="已拥有","已改造","尚未改造"),"未开放改造")</f>
        <v>未开放改造</v>
      </c>
      <c r="I392" s="442" t="str">
        <f t="shared" si="6"/>
        <v>可建造</v>
      </c>
      <c r="J392" s="445" t="s">
        <v>92</v>
      </c>
      <c r="K392" s="442" t="str">
        <f>IF($H392="已改造",VLOOKUP($A392+1000,改造信息!$A$2:$AQ$1002,COLUMN(K391)-4,0),VLOOKUP($A392,未改造信息!$A$2:$AQ$1002,COLUMN(K391)-4,0))</f>
        <v>护卫舰</v>
      </c>
      <c r="L392" s="442" t="str">
        <f>IF($H392="已改造",VLOOKUP($A392+1000,改造信息!$A$2:$AQ$1002,COLUMN(L391)-4,0),VLOOKUP($A392,未改造信息!$A$2:$AQ$1002,COLUMN(L391)-4,0))</f>
        <v>中型舰</v>
      </c>
      <c r="M392" s="442">
        <f>IF($H392="已改造",VLOOKUP($A392+1000,改造信息!$A$2:$AQ$1002,COLUMN(M391)-4,0),VLOOKUP($A392,未改造信息!$A$2:$AQ$1002,COLUMN(M391)-4,0))</f>
        <v>2</v>
      </c>
      <c r="N392" s="442">
        <f>IF($H392="已改造",VLOOKUP($A392+1000,改造信息!$A$2:$AQ$1002,COLUMN(N391)-4,0),VLOOKUP($A392,未改造信息!$A$2:$AQ$1002,COLUMN(N391)-4,0))</f>
        <v>2</v>
      </c>
      <c r="O392" s="442">
        <f>IF($H392="已改造",VLOOKUP($A392+1000,改造信息!$A$2:$AQ$1002,COLUMN(O391)-4,0),VLOOKUP($A392,未改造信息!$A$2:$AQ$1002,COLUMN(O391)-4,0))</f>
        <v>32</v>
      </c>
      <c r="P392" s="442">
        <f>IF($H392="已改造",VLOOKUP($A392+1000,改造信息!$A$2:$AQ$1002,COLUMN(P391)-4,0),VLOOKUP($A392,未改造信息!$A$2:$AQ$1002,COLUMN(P391)-4,0))</f>
        <v>0</v>
      </c>
      <c r="Q392" s="442">
        <f>IF($H392="已改造",VLOOKUP($A392+1000,改造信息!$A$2:$AQ$1002,COLUMN(Q391)-4,0),VLOOKUP($A392,未改造信息!$A$2:$AQ$1002,COLUMN(Q391)-4,0))</f>
        <v>62</v>
      </c>
      <c r="R392" s="442">
        <f>IF($H392="已改造",VLOOKUP($A392+1000,改造信息!$A$2:$AQ$1002,COLUMN(R391)-4,0),VLOOKUP($A392,未改造信息!$A$2:$AQ$1002,COLUMN(R391)-4,0))</f>
        <v>54</v>
      </c>
      <c r="S392" s="442">
        <f>IF($H392="已改造",VLOOKUP($A392+1000,改造信息!$A$2:$AQ$1002,COLUMN(S391)-4,0),VLOOKUP($A392,未改造信息!$A$2:$AQ$1002,COLUMN(S391)-4,0))</f>
        <v>0</v>
      </c>
      <c r="T392" s="442">
        <f>IF($H392="已改造",VLOOKUP($A392+1000,改造信息!$A$2:$AQ$1002,COLUMN(T391)-4,0),VLOOKUP($A392,未改造信息!$A$2:$AQ$1002,COLUMN(T391)-4,0))</f>
        <v>91</v>
      </c>
      <c r="U392" s="442">
        <f>IF($H392="已改造",VLOOKUP($A392+1000,改造信息!$A$2:$AQ$1002,COLUMN(U391)-4,0),VLOOKUP($A392,未改造信息!$A$2:$AQ$1002,COLUMN(U391)-4,0))</f>
        <v>68</v>
      </c>
      <c r="V392" s="442">
        <f>IF($H392="已改造",VLOOKUP($A392+1000,改造信息!$A$2:$AQ$1002,COLUMN(V391)-4,0),VLOOKUP($A392,未改造信息!$A$2:$AQ$1002,COLUMN(V391)-4,0))</f>
        <v>23</v>
      </c>
      <c r="W392" s="442">
        <f>IF($H392="已改造",VLOOKUP($A392+1000,改造信息!$A$2:$AQ$1002,COLUMN(W391)-4,0),VLOOKUP($A392,未改造信息!$A$2:$AQ$1002,COLUMN(W391)-4,0))</f>
        <v>69</v>
      </c>
      <c r="X392" s="442">
        <f>IF($H392="已改造",VLOOKUP($A392+1000,改造信息!$A$2:$AQ$1002,COLUMN(X391)-4,0),VLOOKUP($A392,未改造信息!$A$2:$AQ$1002,COLUMN(X391)-4,0))</f>
        <v>89</v>
      </c>
      <c r="Y392" s="442">
        <f>IF($H392="已改造",VLOOKUP($A392+1000,改造信息!$A$2:$AQ$1002,COLUMN(Y391)-4,0),VLOOKUP($A392,未改造信息!$A$2:$AQ$1002,COLUMN(Y391)-4,0))</f>
        <v>20</v>
      </c>
      <c r="Z392" s="442">
        <f>IF($H392="已改造",VLOOKUP($A392+1000,改造信息!$A$2:$AQ$1002,COLUMN(Z391)-4,0),VLOOKUP($A392,未改造信息!$A$2:$AQ$1002,COLUMN(Z391)-4,0))</f>
        <v>32.5</v>
      </c>
      <c r="AA392" s="442" t="str">
        <f>IF($H392="已改造",VLOOKUP($A392+1000,改造信息!$A$2:$AQ$1002,COLUMN(AA391)-4,0),VLOOKUP($A392,未改造信息!$A$2:$AQ$1002,COLUMN(AA391)-4,0))</f>
        <v>中</v>
      </c>
      <c r="AB392" s="442" t="str">
        <f>IF($H392="已改造",VLOOKUP($A392+1000,改造信息!$A$2:$AQ$1002,COLUMN(AB391)-4,0),VLOOKUP($A392,未改造信息!$A$2:$AQ$1002,COLUMN(AB391)-4,0))</f>
        <v>[3,3,3]</v>
      </c>
      <c r="AC392" s="442">
        <f>IF($H392="已改造",VLOOKUP($A392+1000,改造信息!$A$2:$AQ$1002,COLUMN(AC391)-4,0),VLOOKUP($A392,未改造信息!$A$2:$AQ$1002,COLUMN(AC391)-4,0))</f>
        <v>9</v>
      </c>
      <c r="AD392" s="442">
        <f>IF($H392="已改造",VLOOKUP($A392+1000,改造信息!$A$2:$AQ$1002,COLUMN(AD391)-4,0),VLOOKUP($A392,未改造信息!$A$2:$AQ$1002,COLUMN(AD391)-4,0))</f>
        <v>3</v>
      </c>
      <c r="AE392" s="446" t="str">
        <f>IF($H392="已改造",VLOOKUP($A392+1000,改造信息!$A$2:$AQ$1002,COLUMN(AE391)-4,0),VLOOKUP($A392,未改造信息!$A$2:$AQ$1002,COLUMN(AE391)-4,0))</f>
        <v>U国三联6英寸炮|U国博福斯40毫米防空炮(四联)</v>
      </c>
      <c r="AF392" s="445" t="s">
        <v>92</v>
      </c>
      <c r="AG392" s="445" t="s">
        <v>92</v>
      </c>
      <c r="AH392" s="442">
        <f>IF($H392="已改造",VLOOKUP($A392+1000,改造信息!$A$2:$AQ$1002,COLUMN(AH391)-6,0),VLOOKUP($A392,未改造信息!$A$2:$AQ$1002,COLUMN(AH391)-6,0))</f>
        <v>30</v>
      </c>
      <c r="AI392" s="442">
        <f>IF($H392="已改造",VLOOKUP($A392+1000,改造信息!$A$2:$AQ$1002,COLUMN(AI391)-6,0),VLOOKUP($A392,未改造信息!$A$2:$AQ$1002,COLUMN(AI391)-6,0))</f>
        <v>35</v>
      </c>
      <c r="AJ392" s="442">
        <f>IF($H392="已改造",VLOOKUP($A392+1000,改造信息!$A$2:$AQ$1002,COLUMN(AJ391)-6,0),VLOOKUP($A392,未改造信息!$A$2:$AQ$1002,COLUMN(AJ391)-6,0))</f>
        <v>0.8</v>
      </c>
      <c r="AK392" s="442">
        <f>IF($H392="已改造",VLOOKUP($A392+1000,改造信息!$A$2:$AQ$1002,COLUMN(AK391)-6,0),VLOOKUP($A392,未改造信息!$A$2:$AQ$1002,COLUMN(AK391)-6,0))</f>
        <v>1.5</v>
      </c>
      <c r="AL392" s="442">
        <f>IF($H392="已改造",VLOOKUP($A392+1000,改造信息!$A$2:$AQ$1002,COLUMN(AL391)-6,0),VLOOKUP($A392,未改造信息!$A$2:$AQ$1002,COLUMN(AL391)-6,0))</f>
        <v>0.4</v>
      </c>
      <c r="AM392" s="445" t="s">
        <v>92</v>
      </c>
      <c r="AN392" s="445" t="s">
        <v>92</v>
      </c>
      <c r="AO392" s="442">
        <f>IF($H392="已改造",VLOOKUP($A392+1000,改造信息!$A$2:$AQ$1002,COLUMN(AO391)-8,0),VLOOKUP($A392,未改造信息!$A$2:$AQ$1002,COLUMN(AO391)-8,0))</f>
        <v>10</v>
      </c>
      <c r="AP392" s="442">
        <f>IF($H392="已改造",VLOOKUP($A392+1000,改造信息!$A$2:$AQ$1002,COLUMN(AP391)-8,0),VLOOKUP($A392,未改造信息!$A$2:$AQ$1002,COLUMN(AP391)-8,0))</f>
        <v>16</v>
      </c>
      <c r="AQ392" s="442">
        <f>IF($H392="已改造",VLOOKUP($A392+1000,改造信息!$A$2:$AQ$1002,COLUMN(AQ391)-8,0),VLOOKUP($A392,未改造信息!$A$2:$AQ$1002,COLUMN(AQ391)-8,0))</f>
        <v>10</v>
      </c>
      <c r="AR392" s="442">
        <f>IF($H392="已改造",VLOOKUP($A392+1000,改造信息!$A$2:$AQ$1002,COLUMN(AR391)-8,0),VLOOKUP($A392,未改造信息!$A$2:$AQ$1002,COLUMN(AR391)-8,0))</f>
        <v>0</v>
      </c>
      <c r="AS392" s="442">
        <f>IF($H392="已改造",VLOOKUP($A392+1000,改造信息!$A$2:$AQ$1002,COLUMN(AS391)-8,0),VLOOKUP($A392,未改造信息!$A$2:$AQ$1002,COLUMN(AS391)-8,0))</f>
        <v>16</v>
      </c>
      <c r="AT392" s="442">
        <f>IF($H392="已改造",VLOOKUP($A392+1000,改造信息!$A$2:$AQ$1002,COLUMN(AT391)-8,0),VLOOKUP($A392,未改造信息!$A$2:$AQ$1002,COLUMN(AT391)-8,0))</f>
        <v>0</v>
      </c>
      <c r="AU392" s="442">
        <f>IF($H392="已改造",VLOOKUP($A392+1000,改造信息!$A$2:$AQ$1002,COLUMN(AU391)-8,0),VLOOKUP($A392,未改造信息!$A$2:$AQ$1002,COLUMN(AU391)-8,0))</f>
        <v>15</v>
      </c>
      <c r="AV392" s="442">
        <f>IF($H392="已改造",VLOOKUP($A392+1000,改造信息!$A$2:$AQ$1002,COLUMN(AV391)-8,0),VLOOKUP($A392,未改造信息!$A$2:$AQ$1002,COLUMN(AV391)-8,0))</f>
        <v>62</v>
      </c>
      <c r="AW392" s="445" t="s">
        <v>92</v>
      </c>
      <c r="AX392" s="445" t="s">
        <v>92</v>
      </c>
      <c r="AY392" s="442">
        <f>IF($H392="已改造",VLOOKUP($A392+1000,改造信息!$A$2:$AQ$1002,COLUMN(AY391)-10,0),VLOOKUP($A392,未改造信息!$A$2:$AQ$1002,COLUMN(AY391)-10,0))</f>
        <v>0</v>
      </c>
      <c r="AZ392" s="442">
        <f>IF($H392="已改造",VLOOKUP($A392+1000,改造信息!$A$2:$AQ$1002,COLUMN(AZ391)-10,0),VLOOKUP($A392,未改造信息!$A$2:$AQ$1002,COLUMN(AZ391)-10,0))</f>
        <v>0</v>
      </c>
      <c r="BA392" s="445" t="s">
        <v>92</v>
      </c>
      <c r="BB392" s="445" t="s">
        <v>92</v>
      </c>
      <c r="BC392" s="442" t="str">
        <f>IF($H392="尚未改造",VLOOKUP($A392,未改造信息!$A$2:$AQ$1002,COLUMN(BC391)-12,0),"0")</f>
        <v>0</v>
      </c>
      <c r="BD392" s="450">
        <f>VLOOKUP($A392,未改造信息!$A$2:$BA$1002,COLUMN(BD391)-12,0)</f>
        <v>0.0416666666666667</v>
      </c>
      <c r="BE392" s="442" t="s">
        <v>103</v>
      </c>
      <c r="BF392" s="445" t="s">
        <v>92</v>
      </c>
      <c r="BG392" s="445" t="s">
        <v>92</v>
      </c>
      <c r="BH392" s="442"/>
      <c r="BI392" s="450"/>
      <c r="BK392" s="442"/>
      <c r="BL392" s="450"/>
      <c r="BN392" s="442"/>
      <c r="BO392" s="450"/>
      <c r="BQ392" s="445" t="s">
        <v>92</v>
      </c>
      <c r="BR392" s="442"/>
      <c r="BS392" s="442"/>
      <c r="BT392" s="442"/>
      <c r="BU392" s="442"/>
      <c r="BV392" s="442"/>
    </row>
    <row r="393" spans="1:74">
      <c r="A393" s="442">
        <v>422</v>
      </c>
      <c r="B393" s="442" t="str">
        <f>IF($H393="已改造",VLOOKUP($A393+1000,改造信息!$A$2:$AQ$1002,COLUMN(B392),0),VLOOKUP($A393,未改造信息!$A$2:$AQ$1002,COLUMN(B392),0))</f>
        <v>U</v>
      </c>
      <c r="C393" s="442" t="str">
        <f>IF($H393="已改造",VLOOKUP($A393+1000,改造信息!$A$2:$AQ$1002,COLUMN(C392),0),VLOOKUP($A393,未改造信息!$A$2:$AQ$1002,COLUMN(C392),0))</f>
        <v>轻巡洋舰</v>
      </c>
      <c r="D393" s="442">
        <f>IF($H393="已改造",VLOOKUP($A393+1000,改造信息!$A$2:$AQ$1002,COLUMN(D392),0),VLOOKUP($A393,未改造信息!$A$2:$AQ$1002,COLUMN(D392),0))</f>
        <v>4</v>
      </c>
      <c r="E393" s="442" t="str">
        <f>IF($H393="已改造",VLOOKUP($A393+1000,改造信息!$A$2:$AQ$1002,COLUMN(E392),0),VLOOKUP($A393,未改造信息!$A$2:$AQ$1002,COLUMN(E392),0))</f>
        <v>凤凰城</v>
      </c>
      <c r="F393" s="442" t="str">
        <f>VLOOKUP(A393,未改造信息!$A$2:$F$1000,COLUMN(F392),0)</f>
        <v>未拥有</v>
      </c>
      <c r="H393" s="442" t="str">
        <f>IF(COUNTIF(改造信息!$A$2:$A$196,A393+1000),IF(VLOOKUP(A393+1000,改造信息!$A$2:$F$502,6,0)="已拥有","已改造","尚未改造"),"未开放改造")</f>
        <v>未开放改造</v>
      </c>
      <c r="I393" s="442" t="str">
        <f t="shared" si="6"/>
        <v>E3~E4 打捞可获取</v>
      </c>
      <c r="J393" s="445" t="s">
        <v>92</v>
      </c>
      <c r="K393" s="442" t="str">
        <f>IF($H393="已改造",VLOOKUP($A393+1000,改造信息!$A$2:$AQ$1002,COLUMN(K392)-4,0),VLOOKUP($A393,未改造信息!$A$2:$AQ$1002,COLUMN(K392)-4,0))</f>
        <v>护卫舰</v>
      </c>
      <c r="L393" s="442" t="str">
        <f>IF($H393="已改造",VLOOKUP($A393+1000,改造信息!$A$2:$AQ$1002,COLUMN(L392)-4,0),VLOOKUP($A393,未改造信息!$A$2:$AQ$1002,COLUMN(L392)-4,0))</f>
        <v>中型舰</v>
      </c>
      <c r="M393" s="442">
        <f>IF($H393="已改造",VLOOKUP($A393+1000,改造信息!$A$2:$AQ$1002,COLUMN(M392)-4,0),VLOOKUP($A393,未改造信息!$A$2:$AQ$1002,COLUMN(M392)-4,0))</f>
        <v>2</v>
      </c>
      <c r="N393" s="442">
        <f>IF($H393="已改造",VLOOKUP($A393+1000,改造信息!$A$2:$AQ$1002,COLUMN(N392)-4,0),VLOOKUP($A393,未改造信息!$A$2:$AQ$1002,COLUMN(N392)-4,0))</f>
        <v>2</v>
      </c>
      <c r="O393" s="442">
        <f>IF($H393="已改造",VLOOKUP($A393+1000,改造信息!$A$2:$AQ$1002,COLUMN(O392)-4,0),VLOOKUP($A393,未改造信息!$A$2:$AQ$1002,COLUMN(O392)-4,0))</f>
        <v>33</v>
      </c>
      <c r="P393" s="442">
        <f>IF($H393="已改造",VLOOKUP($A393+1000,改造信息!$A$2:$AQ$1002,COLUMN(P392)-4,0),VLOOKUP($A393,未改造信息!$A$2:$AQ$1002,COLUMN(P392)-4,0))</f>
        <v>-1</v>
      </c>
      <c r="Q393" s="442">
        <f>IF($H393="已改造",VLOOKUP($A393+1000,改造信息!$A$2:$AQ$1002,COLUMN(Q392)-4,0),VLOOKUP($A393,未改造信息!$A$2:$AQ$1002,COLUMN(Q392)-4,0))</f>
        <v>62</v>
      </c>
      <c r="R393" s="442">
        <f>IF($H393="已改造",VLOOKUP($A393+1000,改造信息!$A$2:$AQ$1002,COLUMN(R392)-4,0),VLOOKUP($A393,未改造信息!$A$2:$AQ$1002,COLUMN(R392)-4,0))</f>
        <v>52</v>
      </c>
      <c r="S393" s="442">
        <f>IF($H393="已改造",VLOOKUP($A393+1000,改造信息!$A$2:$AQ$1002,COLUMN(S392)-4,0),VLOOKUP($A393,未改造信息!$A$2:$AQ$1002,COLUMN(S392)-4,0))</f>
        <v>0</v>
      </c>
      <c r="T393" s="442">
        <f>IF($H393="已改造",VLOOKUP($A393+1000,改造信息!$A$2:$AQ$1002,COLUMN(T392)-4,0),VLOOKUP($A393,未改造信息!$A$2:$AQ$1002,COLUMN(T392)-4,0))</f>
        <v>86</v>
      </c>
      <c r="U393" s="442">
        <f>IF($H393="已改造",VLOOKUP($A393+1000,改造信息!$A$2:$AQ$1002,COLUMN(U392)-4,0),VLOOKUP($A393,未改造信息!$A$2:$AQ$1002,COLUMN(U392)-4,0))</f>
        <v>63</v>
      </c>
      <c r="V393" s="442">
        <f>IF($H393="已改造",VLOOKUP($A393+1000,改造信息!$A$2:$AQ$1002,COLUMN(V392)-4,0),VLOOKUP($A393,未改造信息!$A$2:$AQ$1002,COLUMN(V392)-4,0))</f>
        <v>23</v>
      </c>
      <c r="W393" s="442">
        <f>IF($H393="已改造",VLOOKUP($A393+1000,改造信息!$A$2:$AQ$1002,COLUMN(W392)-4,0),VLOOKUP($A393,未改造信息!$A$2:$AQ$1002,COLUMN(W392)-4,0))</f>
        <v>72</v>
      </c>
      <c r="X393" s="442">
        <f>IF($H393="已改造",VLOOKUP($A393+1000,改造信息!$A$2:$AQ$1002,COLUMN(X392)-4,0),VLOOKUP($A393,未改造信息!$A$2:$AQ$1002,COLUMN(X392)-4,0))</f>
        <v>89</v>
      </c>
      <c r="Y393" s="442">
        <f>IF($H393="已改造",VLOOKUP($A393+1000,改造信息!$A$2:$AQ$1002,COLUMN(Y392)-4,0),VLOOKUP($A393,未改造信息!$A$2:$AQ$1002,COLUMN(Y392)-4,0))</f>
        <v>22</v>
      </c>
      <c r="Z393" s="442">
        <f>IF($H393="已改造",VLOOKUP($A393+1000,改造信息!$A$2:$AQ$1002,COLUMN(Z392)-4,0),VLOOKUP($A393,未改造信息!$A$2:$AQ$1002,COLUMN(Z392)-4,0))</f>
        <v>31.5</v>
      </c>
      <c r="AA393" s="442" t="str">
        <f>IF($H393="已改造",VLOOKUP($A393+1000,改造信息!$A$2:$AQ$1002,COLUMN(AA392)-4,0),VLOOKUP($A393,未改造信息!$A$2:$AQ$1002,COLUMN(AA392)-4,0))</f>
        <v>中</v>
      </c>
      <c r="AB393" s="442" t="str">
        <f>IF($H393="已改造",VLOOKUP($A393+1000,改造信息!$A$2:$AQ$1002,COLUMN(AB392)-4,0),VLOOKUP($A393,未改造信息!$A$2:$AQ$1002,COLUMN(AB392)-4,0))</f>
        <v>[3,3,3]</v>
      </c>
      <c r="AC393" s="442">
        <f>IF($H393="已改造",VLOOKUP($A393+1000,改造信息!$A$2:$AQ$1002,COLUMN(AC392)-4,0),VLOOKUP($A393,未改造信息!$A$2:$AQ$1002,COLUMN(AC392)-4,0))</f>
        <v>9</v>
      </c>
      <c r="AD393" s="442">
        <f>IF($H393="已改造",VLOOKUP($A393+1000,改造信息!$A$2:$AQ$1002,COLUMN(AD392)-4,0),VLOOKUP($A393,未改造信息!$A$2:$AQ$1002,COLUMN(AD392)-4,0))</f>
        <v>3</v>
      </c>
      <c r="AE393" s="446" t="str">
        <f>IF($H393="已改造",VLOOKUP($A393+1000,改造信息!$A$2:$AQ$1002,COLUMN(AE392)-4,0),VLOOKUP($A393,未改造信息!$A$2:$AQ$1002,COLUMN(AE392)-4,0))</f>
        <v>U国四联1.1英寸防空炮|U国三联6英寸炮</v>
      </c>
      <c r="AF393" s="445" t="s">
        <v>92</v>
      </c>
      <c r="AG393" s="445" t="s">
        <v>92</v>
      </c>
      <c r="AH393" s="442">
        <f>IF($H393="已改造",VLOOKUP($A393+1000,改造信息!$A$2:$AQ$1002,COLUMN(AH392)-6,0),VLOOKUP($A393,未改造信息!$A$2:$AQ$1002,COLUMN(AH392)-6,0))</f>
        <v>30</v>
      </c>
      <c r="AI393" s="442">
        <f>IF($H393="已改造",VLOOKUP($A393+1000,改造信息!$A$2:$AQ$1002,COLUMN(AI392)-6,0),VLOOKUP($A393,未改造信息!$A$2:$AQ$1002,COLUMN(AI392)-6,0))</f>
        <v>35</v>
      </c>
      <c r="AJ393" s="442">
        <f>IF($H393="已改造",VLOOKUP($A393+1000,改造信息!$A$2:$AQ$1002,COLUMN(AJ392)-6,0),VLOOKUP($A393,未改造信息!$A$2:$AQ$1002,COLUMN(AJ392)-6,0))</f>
        <v>0.8</v>
      </c>
      <c r="AK393" s="442">
        <f>IF($H393="已改造",VLOOKUP($A393+1000,改造信息!$A$2:$AQ$1002,COLUMN(AK392)-6,0),VLOOKUP($A393,未改造信息!$A$2:$AQ$1002,COLUMN(AK392)-6,0))</f>
        <v>1.5</v>
      </c>
      <c r="AL393" s="442">
        <f>IF($H393="已改造",VLOOKUP($A393+1000,改造信息!$A$2:$AQ$1002,COLUMN(AL392)-6,0),VLOOKUP($A393,未改造信息!$A$2:$AQ$1002,COLUMN(AL392)-6,0))</f>
        <v>0.4</v>
      </c>
      <c r="AM393" s="445" t="s">
        <v>92</v>
      </c>
      <c r="AN393" s="445" t="s">
        <v>92</v>
      </c>
      <c r="AO393" s="442">
        <f>IF($H393="已改造",VLOOKUP($A393+1000,改造信息!$A$2:$AQ$1002,COLUMN(AO392)-8,0),VLOOKUP($A393,未改造信息!$A$2:$AQ$1002,COLUMN(AO392)-8,0))</f>
        <v>10</v>
      </c>
      <c r="AP393" s="442">
        <f>IF($H393="已改造",VLOOKUP($A393+1000,改造信息!$A$2:$AQ$1002,COLUMN(AP392)-8,0),VLOOKUP($A393,未改造信息!$A$2:$AQ$1002,COLUMN(AP392)-8,0))</f>
        <v>16</v>
      </c>
      <c r="AQ393" s="442">
        <f>IF($H393="已改造",VLOOKUP($A393+1000,改造信息!$A$2:$AQ$1002,COLUMN(AQ392)-8,0),VLOOKUP($A393,未改造信息!$A$2:$AQ$1002,COLUMN(AQ392)-8,0))</f>
        <v>10</v>
      </c>
      <c r="AR393" s="442">
        <f>IF($H393="已改造",VLOOKUP($A393+1000,改造信息!$A$2:$AQ$1002,COLUMN(AR392)-8,0),VLOOKUP($A393,未改造信息!$A$2:$AQ$1002,COLUMN(AR392)-8,0))</f>
        <v>0</v>
      </c>
      <c r="AS393" s="442">
        <f>IF($H393="已改造",VLOOKUP($A393+1000,改造信息!$A$2:$AQ$1002,COLUMN(AS392)-8,0),VLOOKUP($A393,未改造信息!$A$2:$AQ$1002,COLUMN(AS392)-8,0))</f>
        <v>16</v>
      </c>
      <c r="AT393" s="442">
        <f>IF($H393="已改造",VLOOKUP($A393+1000,改造信息!$A$2:$AQ$1002,COLUMN(AT392)-8,0),VLOOKUP($A393,未改造信息!$A$2:$AQ$1002,COLUMN(AT392)-8,0))</f>
        <v>0</v>
      </c>
      <c r="AU393" s="442">
        <f>IF($H393="已改造",VLOOKUP($A393+1000,改造信息!$A$2:$AQ$1002,COLUMN(AU392)-8,0),VLOOKUP($A393,未改造信息!$A$2:$AQ$1002,COLUMN(AU392)-8,0))</f>
        <v>14</v>
      </c>
      <c r="AV393" s="442">
        <f>IF($H393="已改造",VLOOKUP($A393+1000,改造信息!$A$2:$AQ$1002,COLUMN(AV392)-8,0),VLOOKUP($A393,未改造信息!$A$2:$AQ$1002,COLUMN(AV392)-8,0))</f>
        <v>49</v>
      </c>
      <c r="AW393" s="445" t="s">
        <v>92</v>
      </c>
      <c r="AX393" s="445" t="s">
        <v>92</v>
      </c>
      <c r="AY393" s="442" t="str">
        <f>IF($H393="已改造",VLOOKUP($A393+1000,改造信息!$A$2:$AQ$1002,COLUMN(AY392)-10,0),VLOOKUP($A393,未改造信息!$A$2:$AQ$1002,COLUMN(AY392)-10,0))</f>
        <v>涅槃</v>
      </c>
      <c r="AZ393" s="442">
        <f>IF($H393="已改造",VLOOKUP($A393+1000,改造信息!$A$2:$AQ$1002,COLUMN(AZ392)-10,0),VLOOKUP($A393,未改造信息!$A$2:$AQ$1002,COLUMN(AZ392)-10,0))</f>
        <v>0</v>
      </c>
      <c r="BA393" s="445" t="s">
        <v>92</v>
      </c>
      <c r="BB393" s="445" t="s">
        <v>92</v>
      </c>
      <c r="BC393" s="442" t="str">
        <f>IF($H393="尚未改造",VLOOKUP($A393,未改造信息!$A$2:$AQ$1002,COLUMN(BC392)-12,0),"0")</f>
        <v>0</v>
      </c>
      <c r="BD393" s="442">
        <f>VLOOKUP($A393,未改造信息!$A$2:$BA$1002,COLUMN(BD392)-12,0)</f>
        <v>0</v>
      </c>
      <c r="BE393" s="442" t="s">
        <v>99</v>
      </c>
      <c r="BF393" s="445" t="s">
        <v>92</v>
      </c>
      <c r="BG393" s="445" t="s">
        <v>92</v>
      </c>
      <c r="BH393" s="442"/>
      <c r="BI393" s="442"/>
      <c r="BK393" s="442"/>
      <c r="BL393" s="442"/>
      <c r="BN393" s="442"/>
      <c r="BO393" s="442"/>
      <c r="BQ393" s="445" t="s">
        <v>92</v>
      </c>
      <c r="BR393" s="442"/>
      <c r="BS393" s="442"/>
      <c r="BT393" s="442"/>
      <c r="BU393" s="442"/>
      <c r="BV393" s="442"/>
    </row>
    <row r="394" spans="1:74">
      <c r="A394" s="442">
        <v>423</v>
      </c>
      <c r="B394" s="442" t="str">
        <f>IF($H394="已改造",VLOOKUP($A394+1000,改造信息!$A$2:$AQ$1002,COLUMN(B393),0),VLOOKUP($A394,未改造信息!$A$2:$AQ$1002,COLUMN(B393),0))</f>
        <v>E</v>
      </c>
      <c r="C394" s="442" t="str">
        <f>IF($H394="已改造",VLOOKUP($A394+1000,改造信息!$A$2:$AQ$1002,COLUMN(C393),0),VLOOKUP($A394,未改造信息!$A$2:$AQ$1002,COLUMN(C393),0))</f>
        <v>驱逐舰</v>
      </c>
      <c r="D394" s="442">
        <f>IF($H394="已改造",VLOOKUP($A394+1000,改造信息!$A$2:$AQ$1002,COLUMN(D393),0),VLOOKUP($A394,未改造信息!$A$2:$AQ$1002,COLUMN(D393),0))</f>
        <v>4</v>
      </c>
      <c r="E394" s="442" t="str">
        <f>IF($H394="已改造",VLOOKUP($A394+1000,改造信息!$A$2:$AQ$1002,COLUMN(E393),0),VLOOKUP($A394,未改造信息!$A$2:$AQ$1002,COLUMN(E393),0))</f>
        <v>燕八哥</v>
      </c>
      <c r="F394" s="442" t="str">
        <f>VLOOKUP(A394,未改造信息!$A$2:$F$1000,COLUMN(F393),0)</f>
        <v>未拥有</v>
      </c>
      <c r="H394" s="442" t="str">
        <f>IF(COUNTIF(改造信息!$A$2:$A$196,A394+1000),IF(VLOOKUP(A394+1000,改造信息!$A$2:$F$502,6,0)="已拥有","已改造","尚未改造"),"未开放改造")</f>
        <v>未开放改造</v>
      </c>
      <c r="I394" s="442" t="str">
        <f t="shared" si="6"/>
        <v>E1~E2 可建造</v>
      </c>
      <c r="J394" s="445" t="s">
        <v>92</v>
      </c>
      <c r="K394" s="442" t="str">
        <f>IF($H394="已改造",VLOOKUP($A394+1000,改造信息!$A$2:$AQ$1002,COLUMN(K393)-4,0),VLOOKUP($A394,未改造信息!$A$2:$AQ$1002,COLUMN(K393)-4,0))</f>
        <v>护卫舰</v>
      </c>
      <c r="L394" s="442" t="str">
        <f>IF($H394="已改造",VLOOKUP($A394+1000,改造信息!$A$2:$AQ$1002,COLUMN(L393)-4,0),VLOOKUP($A394,未改造信息!$A$2:$AQ$1002,COLUMN(L393)-4,0))</f>
        <v>小型舰</v>
      </c>
      <c r="M394" s="442">
        <f>IF($H394="已改造",VLOOKUP($A394+1000,改造信息!$A$2:$AQ$1002,COLUMN(M393)-4,0),VLOOKUP($A394,未改造信息!$A$2:$AQ$1002,COLUMN(M393)-4,0))</f>
        <v>1</v>
      </c>
      <c r="N394" s="442">
        <f>IF($H394="已改造",VLOOKUP($A394+1000,改造信息!$A$2:$AQ$1002,COLUMN(N393)-4,0),VLOOKUP($A394,未改造信息!$A$2:$AQ$1002,COLUMN(N393)-4,0))</f>
        <v>2</v>
      </c>
      <c r="O394" s="442">
        <f>IF($H394="已改造",VLOOKUP($A394+1000,改造信息!$A$2:$AQ$1002,COLUMN(O393)-4,0),VLOOKUP($A394,未改造信息!$A$2:$AQ$1002,COLUMN(O393)-4,0))</f>
        <v>13</v>
      </c>
      <c r="P394" s="442">
        <f>IF($H394="已改造",VLOOKUP($A394+1000,改造信息!$A$2:$AQ$1002,COLUMN(P393)-4,0),VLOOKUP($A394,未改造信息!$A$2:$AQ$1002,COLUMN(P393)-4,0))</f>
        <v>-1</v>
      </c>
      <c r="Q394" s="442">
        <f>IF($H394="已改造",VLOOKUP($A394+1000,改造信息!$A$2:$AQ$1002,COLUMN(Q393)-4,0),VLOOKUP($A394,未改造信息!$A$2:$AQ$1002,COLUMN(Q393)-4,0))</f>
        <v>28</v>
      </c>
      <c r="R394" s="442">
        <f>IF($H394="已改造",VLOOKUP($A394+1000,改造信息!$A$2:$AQ$1002,COLUMN(R393)-4,0),VLOOKUP($A394,未改造信息!$A$2:$AQ$1002,COLUMN(R393)-4,0))</f>
        <v>19</v>
      </c>
      <c r="S394" s="442">
        <f>IF($H394="已改造",VLOOKUP($A394+1000,改造信息!$A$2:$AQ$1002,COLUMN(S393)-4,0),VLOOKUP($A394,未改造信息!$A$2:$AQ$1002,COLUMN(S393)-4,0))</f>
        <v>55</v>
      </c>
      <c r="T394" s="442">
        <f>IF($H394="已改造",VLOOKUP($A394+1000,改造信息!$A$2:$AQ$1002,COLUMN(T393)-4,0),VLOOKUP($A394,未改造信息!$A$2:$AQ$1002,COLUMN(T393)-4,0))</f>
        <v>47</v>
      </c>
      <c r="U394" s="442">
        <f>IF($H394="已改造",VLOOKUP($A394+1000,改造信息!$A$2:$AQ$1002,COLUMN(U393)-4,0),VLOOKUP($A394,未改造信息!$A$2:$AQ$1002,COLUMN(U393)-4,0))</f>
        <v>121</v>
      </c>
      <c r="V394" s="442">
        <f>IF($H394="已改造",VLOOKUP($A394+1000,改造信息!$A$2:$AQ$1002,COLUMN(V393)-4,0),VLOOKUP($A394,未改造信息!$A$2:$AQ$1002,COLUMN(V393)-4,0))</f>
        <v>15</v>
      </c>
      <c r="W394" s="442">
        <f>IF($H394="已改造",VLOOKUP($A394+1000,改造信息!$A$2:$AQ$1002,COLUMN(W393)-4,0),VLOOKUP($A394,未改造信息!$A$2:$AQ$1002,COLUMN(W393)-4,0))</f>
        <v>75</v>
      </c>
      <c r="X394" s="442">
        <f>IF($H394="已改造",VLOOKUP($A394+1000,改造信息!$A$2:$AQ$1002,COLUMN(X393)-4,0),VLOOKUP($A394,未改造信息!$A$2:$AQ$1002,COLUMN(X393)-4,0))</f>
        <v>87</v>
      </c>
      <c r="Y394" s="442">
        <f>IF($H394="已改造",VLOOKUP($A394+1000,改造信息!$A$2:$AQ$1002,COLUMN(Y393)-4,0),VLOOKUP($A394,未改造信息!$A$2:$AQ$1002,COLUMN(Y393)-4,0))</f>
        <v>24</v>
      </c>
      <c r="Z394" s="442">
        <f>IF($H394="已改造",VLOOKUP($A394+1000,改造信息!$A$2:$AQ$1002,COLUMN(Z393)-4,0),VLOOKUP($A394,未改造信息!$A$2:$AQ$1002,COLUMN(Z393)-4,0))</f>
        <v>20</v>
      </c>
      <c r="AA394" s="442" t="str">
        <f>IF($H394="已改造",VLOOKUP($A394+1000,改造信息!$A$2:$AQ$1002,COLUMN(AA393)-4,0),VLOOKUP($A394,未改造信息!$A$2:$AQ$1002,COLUMN(AA393)-4,0))</f>
        <v>短</v>
      </c>
      <c r="AB394" s="442">
        <f>IF($H394="已改造",VLOOKUP($A394+1000,改造信息!$A$2:$AQ$1002,COLUMN(AB393)-4,0),VLOOKUP($A394,未改造信息!$A$2:$AQ$1002,COLUMN(AB393)-4,0))</f>
        <v>0</v>
      </c>
      <c r="AC394" s="442">
        <f>IF($H394="已改造",VLOOKUP($A394+1000,改造信息!$A$2:$AQ$1002,COLUMN(AC393)-4,0),VLOOKUP($A394,未改造信息!$A$2:$AQ$1002,COLUMN(AC393)-4,0))</f>
        <v>0</v>
      </c>
      <c r="AD394" s="442">
        <f>IF($H394="已改造",VLOOKUP($A394+1000,改造信息!$A$2:$AQ$1002,COLUMN(AD393)-4,0),VLOOKUP($A394,未改造信息!$A$2:$AQ$1002,COLUMN(AD393)-4,0))</f>
        <v>2</v>
      </c>
      <c r="AE394" s="446" t="str">
        <f>IF($H394="已改造",VLOOKUP($A394+1000,改造信息!$A$2:$AQ$1002,COLUMN(AE393)-4,0),VLOOKUP($A394,未改造信息!$A$2:$AQ$1002,COLUMN(AE393)-4,0))</f>
        <v>刺猬弹深弹投射器|改良型深弹投射器</v>
      </c>
      <c r="AF394" s="445" t="s">
        <v>92</v>
      </c>
      <c r="AG394" s="445" t="s">
        <v>92</v>
      </c>
      <c r="AH394" s="442">
        <f>IF($H394="已改造",VLOOKUP($A394+1000,改造信息!$A$2:$AQ$1002,COLUMN(AH393)-6,0),VLOOKUP($A394,未改造信息!$A$2:$AQ$1002,COLUMN(AH393)-6,0))</f>
        <v>10</v>
      </c>
      <c r="AI394" s="442">
        <f>IF($H394="已改造",VLOOKUP($A394+1000,改造信息!$A$2:$AQ$1002,COLUMN(AI393)-6,0),VLOOKUP($A394,未改造信息!$A$2:$AQ$1002,COLUMN(AI393)-6,0))</f>
        <v>25</v>
      </c>
      <c r="AJ394" s="442">
        <f>IF($H394="已改造",VLOOKUP($A394+1000,改造信息!$A$2:$AQ$1002,COLUMN(AJ393)-6,0),VLOOKUP($A394,未改造信息!$A$2:$AQ$1002,COLUMN(AJ393)-6,0))</f>
        <v>0.48</v>
      </c>
      <c r="AK394" s="442">
        <f>IF($H394="已改造",VLOOKUP($A394+1000,改造信息!$A$2:$AQ$1002,COLUMN(AK393)-6,0),VLOOKUP($A394,未改造信息!$A$2:$AQ$1002,COLUMN(AK393)-6,0))</f>
        <v>0.9</v>
      </c>
      <c r="AL394" s="442">
        <f>IF($H394="已改造",VLOOKUP($A394+1000,改造信息!$A$2:$AQ$1002,COLUMN(AL393)-6,0),VLOOKUP($A394,未改造信息!$A$2:$AQ$1002,COLUMN(AL393)-6,0))</f>
        <v>0.5</v>
      </c>
      <c r="AM394" s="445" t="s">
        <v>92</v>
      </c>
      <c r="AN394" s="445" t="s">
        <v>92</v>
      </c>
      <c r="AO394" s="442">
        <f>IF($H394="已改造",VLOOKUP($A394+1000,改造信息!$A$2:$AQ$1002,COLUMN(AO393)-8,0),VLOOKUP($A394,未改造信息!$A$2:$AQ$1002,COLUMN(AO393)-8,0))</f>
        <v>4</v>
      </c>
      <c r="AP394" s="442">
        <f>IF($H394="已改造",VLOOKUP($A394+1000,改造信息!$A$2:$AQ$1002,COLUMN(AP393)-8,0),VLOOKUP($A394,未改造信息!$A$2:$AQ$1002,COLUMN(AP393)-8,0))</f>
        <v>8</v>
      </c>
      <c r="AQ394" s="442">
        <f>IF($H394="已改造",VLOOKUP($A394+1000,改造信息!$A$2:$AQ$1002,COLUMN(AQ393)-8,0),VLOOKUP($A394,未改造信息!$A$2:$AQ$1002,COLUMN(AQ393)-8,0))</f>
        <v>6</v>
      </c>
      <c r="AR394" s="442">
        <f>IF($H394="已改造",VLOOKUP($A394+1000,改造信息!$A$2:$AQ$1002,COLUMN(AR393)-8,0),VLOOKUP($A394,未改造信息!$A$2:$AQ$1002,COLUMN(AR393)-8,0))</f>
        <v>0</v>
      </c>
      <c r="AS394" s="442">
        <f>IF($H394="已改造",VLOOKUP($A394+1000,改造信息!$A$2:$AQ$1002,COLUMN(AS393)-8,0),VLOOKUP($A394,未改造信息!$A$2:$AQ$1002,COLUMN(AS393)-8,0))</f>
        <v>3</v>
      </c>
      <c r="AT394" s="442">
        <f>IF($H394="已改造",VLOOKUP($A394+1000,改造信息!$A$2:$AQ$1002,COLUMN(AT393)-8,0),VLOOKUP($A394,未改造信息!$A$2:$AQ$1002,COLUMN(AT393)-8,0))</f>
        <v>5</v>
      </c>
      <c r="AU394" s="442">
        <f>IF($H394="已改造",VLOOKUP($A394+1000,改造信息!$A$2:$AQ$1002,COLUMN(AU393)-8,0),VLOOKUP($A394,未改造信息!$A$2:$AQ$1002,COLUMN(AU393)-8,0))</f>
        <v>4</v>
      </c>
      <c r="AV394" s="442">
        <f>IF($H394="已改造",VLOOKUP($A394+1000,改造信息!$A$2:$AQ$1002,COLUMN(AV393)-8,0),VLOOKUP($A394,未改造信息!$A$2:$AQ$1002,COLUMN(AV393)-8,0))</f>
        <v>0</v>
      </c>
      <c r="AW394" s="445" t="s">
        <v>92</v>
      </c>
      <c r="AX394" s="445" t="s">
        <v>92</v>
      </c>
      <c r="AY394" s="442">
        <f>IF($H394="已改造",VLOOKUP($A394+1000,改造信息!$A$2:$AQ$1002,COLUMN(AY393)-10,0),VLOOKUP($A394,未改造信息!$A$2:$AQ$1002,COLUMN(AY393)-10,0))</f>
        <v>0</v>
      </c>
      <c r="AZ394" s="442">
        <f>IF($H394="已改造",VLOOKUP($A394+1000,改造信息!$A$2:$AQ$1002,COLUMN(AZ393)-10,0),VLOOKUP($A394,未改造信息!$A$2:$AQ$1002,COLUMN(AZ393)-10,0))</f>
        <v>0</v>
      </c>
      <c r="BA394" s="445" t="s">
        <v>92</v>
      </c>
      <c r="BB394" s="445" t="s">
        <v>92</v>
      </c>
      <c r="BC394" s="442" t="str">
        <f>IF($H394="尚未改造",VLOOKUP($A394,未改造信息!$A$2:$AQ$1002,COLUMN(BC393)-12,0),"0")</f>
        <v>0</v>
      </c>
      <c r="BD394" s="450">
        <f>VLOOKUP($A394,未改造信息!$A$2:$BA$1002,COLUMN(BD393)-12,0)</f>
        <v>0.0173611111111111</v>
      </c>
      <c r="BE394" s="442" t="s">
        <v>102</v>
      </c>
      <c r="BF394" s="445" t="s">
        <v>92</v>
      </c>
      <c r="BG394" s="445" t="s">
        <v>92</v>
      </c>
      <c r="BH394" s="442"/>
      <c r="BI394" s="450"/>
      <c r="BK394" s="442"/>
      <c r="BL394" s="450"/>
      <c r="BN394" s="442"/>
      <c r="BO394" s="450"/>
      <c r="BQ394" s="445" t="s">
        <v>92</v>
      </c>
      <c r="BR394" s="442"/>
      <c r="BS394" s="442"/>
      <c r="BT394" s="442"/>
      <c r="BU394" s="442"/>
      <c r="BV394" s="442"/>
    </row>
    <row r="395" spans="1:74">
      <c r="A395" s="442">
        <v>424</v>
      </c>
      <c r="B395" s="442" t="str">
        <f>IF($H395="已改造",VLOOKUP($A395+1000,改造信息!$A$2:$AQ$1002,COLUMN(B394),0),VLOOKUP($A395,未改造信息!$A$2:$AQ$1002,COLUMN(B394),0))</f>
        <v>U</v>
      </c>
      <c r="C395" s="442" t="str">
        <f>IF($H395="已改造",VLOOKUP($A395+1000,改造信息!$A$2:$AQ$1002,COLUMN(C394),0),VLOOKUP($A395,未改造信息!$A$2:$AQ$1002,COLUMN(C394),0))</f>
        <v>驱逐舰</v>
      </c>
      <c r="D395" s="442">
        <f>IF($H395="已改造",VLOOKUP($A395+1000,改造信息!$A$2:$AQ$1002,COLUMN(D394),0),VLOOKUP($A395,未改造信息!$A$2:$AQ$1002,COLUMN(D394),0))</f>
        <v>4</v>
      </c>
      <c r="E395" s="442" t="str">
        <f>IF($H395="已改造",VLOOKUP($A395+1000,改造信息!$A$2:$AQ$1002,COLUMN(E394),0),VLOOKUP($A395,未改造信息!$A$2:$AQ$1002,COLUMN(E394),0))</f>
        <v>蒂默曼</v>
      </c>
      <c r="F395" s="442" t="str">
        <f>VLOOKUP(A395,未改造信息!$A$2:$F$1000,COLUMN(F394),0)</f>
        <v>未拥有</v>
      </c>
      <c r="H395" s="442" t="str">
        <f>IF(COUNTIF(改造信息!$A$2:$A$196,A395+1000),IF(VLOOKUP(A395+1000,改造信息!$A$2:$F$502,6,0)="已拥有","已改造","尚未改造"),"未开放改造")</f>
        <v>未开放改造</v>
      </c>
      <c r="I395" s="442" t="str">
        <f t="shared" si="6"/>
        <v>可建造</v>
      </c>
      <c r="J395" s="445" t="s">
        <v>92</v>
      </c>
      <c r="K395" s="442" t="str">
        <f>IF($H395="已改造",VLOOKUP($A395+1000,改造信息!$A$2:$AQ$1002,COLUMN(K394)-4,0),VLOOKUP($A395,未改造信息!$A$2:$AQ$1002,COLUMN(K394)-4,0))</f>
        <v>护卫舰</v>
      </c>
      <c r="L395" s="442" t="str">
        <f>IF($H395="已改造",VLOOKUP($A395+1000,改造信息!$A$2:$AQ$1002,COLUMN(L394)-4,0),VLOOKUP($A395,未改造信息!$A$2:$AQ$1002,COLUMN(L394)-4,0))</f>
        <v>小型舰</v>
      </c>
      <c r="M395" s="442">
        <f>IF($H395="已改造",VLOOKUP($A395+1000,改造信息!$A$2:$AQ$1002,COLUMN(M394)-4,0),VLOOKUP($A395,未改造信息!$A$2:$AQ$1002,COLUMN(M394)-4,0))</f>
        <v>1</v>
      </c>
      <c r="N395" s="442">
        <f>IF($H395="已改造",VLOOKUP($A395+1000,改造信息!$A$2:$AQ$1002,COLUMN(N394)-4,0),VLOOKUP($A395,未改造信息!$A$2:$AQ$1002,COLUMN(N394)-4,0))</f>
        <v>2</v>
      </c>
      <c r="O395" s="442">
        <f>IF($H395="已改造",VLOOKUP($A395+1000,改造信息!$A$2:$AQ$1002,COLUMN(O394)-4,0),VLOOKUP($A395,未改造信息!$A$2:$AQ$1002,COLUMN(O394)-4,0))</f>
        <v>20</v>
      </c>
      <c r="P395" s="442">
        <f>IF($H395="已改造",VLOOKUP($A395+1000,改造信息!$A$2:$AQ$1002,COLUMN(P394)-4,0),VLOOKUP($A395,未改造信息!$A$2:$AQ$1002,COLUMN(P394)-4,0))</f>
        <v>0</v>
      </c>
      <c r="Q395" s="442">
        <f>IF($H395="已改造",VLOOKUP($A395+1000,改造信息!$A$2:$AQ$1002,COLUMN(Q394)-4,0),VLOOKUP($A395,未改造信息!$A$2:$AQ$1002,COLUMN(Q394)-4,0))</f>
        <v>30</v>
      </c>
      <c r="R395" s="442">
        <f>IF($H395="已改造",VLOOKUP($A395+1000,改造信息!$A$2:$AQ$1002,COLUMN(R394)-4,0),VLOOKUP($A395,未改造信息!$A$2:$AQ$1002,COLUMN(R394)-4,0))</f>
        <v>25</v>
      </c>
      <c r="S395" s="442">
        <f>IF($H395="已改造",VLOOKUP($A395+1000,改造信息!$A$2:$AQ$1002,COLUMN(S394)-4,0),VLOOKUP($A395,未改造信息!$A$2:$AQ$1002,COLUMN(S394)-4,0))</f>
        <v>70</v>
      </c>
      <c r="T395" s="442">
        <f>IF($H395="已改造",VLOOKUP($A395+1000,改造信息!$A$2:$AQ$1002,COLUMN(T394)-4,0),VLOOKUP($A395,未改造信息!$A$2:$AQ$1002,COLUMN(T394)-4,0))</f>
        <v>78</v>
      </c>
      <c r="U395" s="442">
        <f>IF($H395="已改造",VLOOKUP($A395+1000,改造信息!$A$2:$AQ$1002,COLUMN(U394)-4,0),VLOOKUP($A395,未改造信息!$A$2:$AQ$1002,COLUMN(U394)-4,0))</f>
        <v>82</v>
      </c>
      <c r="V395" s="442">
        <f>IF($H395="已改造",VLOOKUP($A395+1000,改造信息!$A$2:$AQ$1002,COLUMN(V394)-4,0),VLOOKUP($A395,未改造信息!$A$2:$AQ$1002,COLUMN(V394)-4,0))</f>
        <v>21</v>
      </c>
      <c r="W395" s="442">
        <f>IF($H395="已改造",VLOOKUP($A395+1000,改造信息!$A$2:$AQ$1002,COLUMN(W394)-4,0),VLOOKUP($A395,未改造信息!$A$2:$AQ$1002,COLUMN(W394)-4,0))</f>
        <v>93</v>
      </c>
      <c r="X395" s="442">
        <f>IF($H395="已改造",VLOOKUP($A395+1000,改造信息!$A$2:$AQ$1002,COLUMN(X394)-4,0),VLOOKUP($A395,未改造信息!$A$2:$AQ$1002,COLUMN(X394)-4,0))</f>
        <v>87</v>
      </c>
      <c r="Y395" s="442">
        <f>IF($H395="已改造",VLOOKUP($A395+1000,改造信息!$A$2:$AQ$1002,COLUMN(Y394)-4,0),VLOOKUP($A395,未改造信息!$A$2:$AQ$1002,COLUMN(Y394)-4,0))</f>
        <v>10</v>
      </c>
      <c r="Z395" s="442">
        <f>IF($H395="已改造",VLOOKUP($A395+1000,改造信息!$A$2:$AQ$1002,COLUMN(Z394)-4,0),VLOOKUP($A395,未改造信息!$A$2:$AQ$1002,COLUMN(Z394)-4,0))</f>
        <v>43</v>
      </c>
      <c r="AA395" s="442" t="str">
        <f>IF($H395="已改造",VLOOKUP($A395+1000,改造信息!$A$2:$AQ$1002,COLUMN(AA394)-4,0),VLOOKUP($A395,未改造信息!$A$2:$AQ$1002,COLUMN(AA394)-4,0))</f>
        <v>短</v>
      </c>
      <c r="AB395" s="442">
        <f>IF($H395="已改造",VLOOKUP($A395+1000,改造信息!$A$2:$AQ$1002,COLUMN(AB394)-4,0),VLOOKUP($A395,未改造信息!$A$2:$AQ$1002,COLUMN(AB394)-4,0))</f>
        <v>0</v>
      </c>
      <c r="AC395" s="442">
        <f>IF($H395="已改造",VLOOKUP($A395+1000,改造信息!$A$2:$AQ$1002,COLUMN(AC394)-4,0),VLOOKUP($A395,未改造信息!$A$2:$AQ$1002,COLUMN(AC394)-4,0))</f>
        <v>0</v>
      </c>
      <c r="AD395" s="442">
        <f>IF($H395="已改造",VLOOKUP($A395+1000,改造信息!$A$2:$AQ$1002,COLUMN(AD394)-4,0),VLOOKUP($A395,未改造信息!$A$2:$AQ$1002,COLUMN(AD394)-4,0))</f>
        <v>2</v>
      </c>
      <c r="AE395" s="446" t="str">
        <f>IF($H395="已改造",VLOOKUP($A395+1000,改造信息!$A$2:$AQ$1002,COLUMN(AE394)-4,0),VLOOKUP($A395,未改造信息!$A$2:$AQ$1002,COLUMN(AE394)-4,0))</f>
        <v>改良型动力系统</v>
      </c>
      <c r="AF395" s="445" t="s">
        <v>92</v>
      </c>
      <c r="AG395" s="445" t="s">
        <v>92</v>
      </c>
      <c r="AH395" s="442">
        <f>IF($H395="已改造",VLOOKUP($A395+1000,改造信息!$A$2:$AQ$1002,COLUMN(AH394)-6,0),VLOOKUP($A395,未改造信息!$A$2:$AQ$1002,COLUMN(AH394)-6,0))</f>
        <v>15</v>
      </c>
      <c r="AI395" s="442">
        <f>IF($H395="已改造",VLOOKUP($A395+1000,改造信息!$A$2:$AQ$1002,COLUMN(AI394)-6,0),VLOOKUP($A395,未改造信息!$A$2:$AQ$1002,COLUMN(AI394)-6,0))</f>
        <v>25</v>
      </c>
      <c r="AJ395" s="442">
        <f>IF($H395="已改造",VLOOKUP($A395+1000,改造信息!$A$2:$AQ$1002,COLUMN(AJ394)-6,0),VLOOKUP($A395,未改造信息!$A$2:$AQ$1002,COLUMN(AJ394)-6,0))</f>
        <v>0.5</v>
      </c>
      <c r="AK395" s="442">
        <f>IF($H395="已改造",VLOOKUP($A395+1000,改造信息!$A$2:$AQ$1002,COLUMN(AK394)-6,0),VLOOKUP($A395,未改造信息!$A$2:$AQ$1002,COLUMN(AK394)-6,0))</f>
        <v>0.9</v>
      </c>
      <c r="AL395" s="442">
        <f>IF($H395="已改造",VLOOKUP($A395+1000,改造信息!$A$2:$AQ$1002,COLUMN(AL394)-6,0),VLOOKUP($A395,未改造信息!$A$2:$AQ$1002,COLUMN(AL394)-6,0))</f>
        <v>0.375</v>
      </c>
      <c r="AM395" s="445" t="s">
        <v>92</v>
      </c>
      <c r="AN395" s="445" t="s">
        <v>92</v>
      </c>
      <c r="AO395" s="442">
        <f>IF($H395="已改造",VLOOKUP($A395+1000,改造信息!$A$2:$AQ$1002,COLUMN(AO394)-8,0),VLOOKUP($A395,未改造信息!$A$2:$AQ$1002,COLUMN(AO394)-8,0))</f>
        <v>4</v>
      </c>
      <c r="AP395" s="442">
        <f>IF($H395="已改造",VLOOKUP($A395+1000,改造信息!$A$2:$AQ$1002,COLUMN(AP394)-8,0),VLOOKUP($A395,未改造信息!$A$2:$AQ$1002,COLUMN(AP394)-8,0))</f>
        <v>8</v>
      </c>
      <c r="AQ395" s="442">
        <f>IF($H395="已改造",VLOOKUP($A395+1000,改造信息!$A$2:$AQ$1002,COLUMN(AQ394)-8,0),VLOOKUP($A395,未改造信息!$A$2:$AQ$1002,COLUMN(AQ394)-8,0))</f>
        <v>6</v>
      </c>
      <c r="AR395" s="442">
        <f>IF($H395="已改造",VLOOKUP($A395+1000,改造信息!$A$2:$AQ$1002,COLUMN(AR394)-8,0),VLOOKUP($A395,未改造信息!$A$2:$AQ$1002,COLUMN(AR394)-8,0))</f>
        <v>0</v>
      </c>
      <c r="AS395" s="442">
        <f>IF($H395="已改造",VLOOKUP($A395+1000,改造信息!$A$2:$AQ$1002,COLUMN(AS394)-8,0),VLOOKUP($A395,未改造信息!$A$2:$AQ$1002,COLUMN(AS394)-8,0))</f>
        <v>0</v>
      </c>
      <c r="AT395" s="442">
        <f>IF($H395="已改造",VLOOKUP($A395+1000,改造信息!$A$2:$AQ$1002,COLUMN(AT394)-8,0),VLOOKUP($A395,未改造信息!$A$2:$AQ$1002,COLUMN(AT394)-8,0))</f>
        <v>20</v>
      </c>
      <c r="AU395" s="442">
        <f>IF($H395="已改造",VLOOKUP($A395+1000,改造信息!$A$2:$AQ$1002,COLUMN(AU394)-8,0),VLOOKUP($A395,未改造信息!$A$2:$AQ$1002,COLUMN(AU394)-8,0))</f>
        <v>10</v>
      </c>
      <c r="AV395" s="442">
        <f>IF($H395="已改造",VLOOKUP($A395+1000,改造信息!$A$2:$AQ$1002,COLUMN(AV394)-8,0),VLOOKUP($A395,未改造信息!$A$2:$AQ$1002,COLUMN(AV394)-8,0))</f>
        <v>18</v>
      </c>
      <c r="AW395" s="445" t="s">
        <v>92</v>
      </c>
      <c r="AX395" s="445" t="s">
        <v>92</v>
      </c>
      <c r="AY395" s="442">
        <f>IF($H395="已改造",VLOOKUP($A395+1000,改造信息!$A$2:$AQ$1002,COLUMN(AY394)-10,0),VLOOKUP($A395,未改造信息!$A$2:$AQ$1002,COLUMN(AY394)-10,0))</f>
        <v>0</v>
      </c>
      <c r="AZ395" s="442">
        <f>IF($H395="已改造",VLOOKUP($A395+1000,改造信息!$A$2:$AQ$1002,COLUMN(AZ394)-10,0),VLOOKUP($A395,未改造信息!$A$2:$AQ$1002,COLUMN(AZ394)-10,0))</f>
        <v>0</v>
      </c>
      <c r="BA395" s="445" t="s">
        <v>92</v>
      </c>
      <c r="BB395" s="445" t="s">
        <v>92</v>
      </c>
      <c r="BC395" s="442" t="str">
        <f>IF($H395="尚未改造",VLOOKUP($A395,未改造信息!$A$2:$AQ$1002,COLUMN(BC394)-12,0),"0")</f>
        <v>0</v>
      </c>
      <c r="BD395" s="450">
        <f>VLOOKUP($A395,未改造信息!$A$2:$BA$1002,COLUMN(BD394)-12,0)</f>
        <v>0.0173611111111111</v>
      </c>
      <c r="BE395" s="442" t="s">
        <v>103</v>
      </c>
      <c r="BF395" s="445" t="s">
        <v>92</v>
      </c>
      <c r="BG395" s="445" t="s">
        <v>92</v>
      </c>
      <c r="BH395" s="442"/>
      <c r="BI395" s="450"/>
      <c r="BK395" s="442"/>
      <c r="BL395" s="450"/>
      <c r="BN395" s="442"/>
      <c r="BO395" s="450"/>
      <c r="BQ395" s="445" t="s">
        <v>92</v>
      </c>
      <c r="BR395" s="442"/>
      <c r="BS395" s="442"/>
      <c r="BT395" s="442"/>
      <c r="BU395" s="442"/>
      <c r="BV395" s="442"/>
    </row>
    <row r="396" spans="1:74">
      <c r="A396" s="442">
        <v>425</v>
      </c>
      <c r="B396" s="442" t="str">
        <f>IF($H396="已改造",VLOOKUP($A396+1000,改造信息!$A$2:$AQ$1002,COLUMN(B395),0),VLOOKUP($A396,未改造信息!$A$2:$AQ$1002,COLUMN(B395),0))</f>
        <v>U</v>
      </c>
      <c r="C396" s="442" t="str">
        <f>IF($H396="已改造",VLOOKUP($A396+1000,改造信息!$A$2:$AQ$1002,COLUMN(C395),0),VLOOKUP($A396,未改造信息!$A$2:$AQ$1002,COLUMN(C395),0))</f>
        <v>驱逐舰</v>
      </c>
      <c r="D396" s="442">
        <f>IF($H396="已改造",VLOOKUP($A396+1000,改造信息!$A$2:$AQ$1002,COLUMN(D395),0),VLOOKUP($A396,未改造信息!$A$2:$AQ$1002,COLUMN(D395),0))</f>
        <v>4</v>
      </c>
      <c r="E396" s="442" t="str">
        <f>IF($H396="已改造",VLOOKUP($A396+1000,改造信息!$A$2:$AQ$1002,COLUMN(E395),0),VLOOKUP($A396,未改造信息!$A$2:$AQ$1002,COLUMN(E395),0))</f>
        <v>史密斯</v>
      </c>
      <c r="F396" s="442" t="str">
        <f>VLOOKUP(A396,未改造信息!$A$2:$F$1000,COLUMN(F395),0)</f>
        <v>未拥有</v>
      </c>
      <c r="H396" s="442" t="str">
        <f>IF(COUNTIF(改造信息!$A$2:$A$196,A396+1000),IF(VLOOKUP(A396+1000,改造信息!$A$2:$F$502,6,0)="已拥有","已改造","尚未改造"),"未开放改造")</f>
        <v>尚未改造</v>
      </c>
      <c r="I396" s="442" t="str">
        <f t="shared" si="6"/>
        <v>仅打捞可获取</v>
      </c>
      <c r="J396" s="445" t="s">
        <v>92</v>
      </c>
      <c r="K396" s="442" t="str">
        <f>IF($H396="已改造",VLOOKUP($A396+1000,改造信息!$A$2:$AQ$1002,COLUMN(K395)-4,0),VLOOKUP($A396,未改造信息!$A$2:$AQ$1002,COLUMN(K395)-4,0))</f>
        <v>护卫舰</v>
      </c>
      <c r="L396" s="442" t="str">
        <f>IF($H396="已改造",VLOOKUP($A396+1000,改造信息!$A$2:$AQ$1002,COLUMN(L395)-4,0),VLOOKUP($A396,未改造信息!$A$2:$AQ$1002,COLUMN(L395)-4,0))</f>
        <v>小型舰</v>
      </c>
      <c r="M396" s="442">
        <f>IF($H396="已改造",VLOOKUP($A396+1000,改造信息!$A$2:$AQ$1002,COLUMN(M395)-4,0),VLOOKUP($A396,未改造信息!$A$2:$AQ$1002,COLUMN(M395)-4,0))</f>
        <v>1</v>
      </c>
      <c r="N396" s="442">
        <f>IF($H396="已改造",VLOOKUP($A396+1000,改造信息!$A$2:$AQ$1002,COLUMN(N395)-4,0),VLOOKUP($A396,未改造信息!$A$2:$AQ$1002,COLUMN(N395)-4,0))</f>
        <v>2</v>
      </c>
      <c r="O396" s="442">
        <f>IF($H396="已改造",VLOOKUP($A396+1000,改造信息!$A$2:$AQ$1002,COLUMN(O395)-4,0),VLOOKUP($A396,未改造信息!$A$2:$AQ$1002,COLUMN(O395)-4,0))</f>
        <v>16</v>
      </c>
      <c r="P396" s="442">
        <f>IF($H396="已改造",VLOOKUP($A396+1000,改造信息!$A$2:$AQ$1002,COLUMN(P395)-4,0),VLOOKUP($A396,未改造信息!$A$2:$AQ$1002,COLUMN(P395)-4,0))</f>
        <v>0</v>
      </c>
      <c r="Q396" s="442">
        <f>IF($H396="已改造",VLOOKUP($A396+1000,改造信息!$A$2:$AQ$1002,COLUMN(Q395)-4,0),VLOOKUP($A396,未改造信息!$A$2:$AQ$1002,COLUMN(Q395)-4,0))</f>
        <v>29</v>
      </c>
      <c r="R396" s="442">
        <f>IF($H396="已改造",VLOOKUP($A396+1000,改造信息!$A$2:$AQ$1002,COLUMN(R395)-4,0),VLOOKUP($A396,未改造信息!$A$2:$AQ$1002,COLUMN(R395)-4,0))</f>
        <v>22</v>
      </c>
      <c r="S396" s="442">
        <f>IF($H396="已改造",VLOOKUP($A396+1000,改造信息!$A$2:$AQ$1002,COLUMN(S395)-4,0),VLOOKUP($A396,未改造信息!$A$2:$AQ$1002,COLUMN(S395)-4,0))</f>
        <v>74</v>
      </c>
      <c r="T396" s="442">
        <f>IF($H396="已改造",VLOOKUP($A396+1000,改造信息!$A$2:$AQ$1002,COLUMN(T395)-4,0),VLOOKUP($A396,未改造信息!$A$2:$AQ$1002,COLUMN(T395)-4,0))</f>
        <v>49</v>
      </c>
      <c r="U396" s="442">
        <f>IF($H396="已改造",VLOOKUP($A396+1000,改造信息!$A$2:$AQ$1002,COLUMN(U395)-4,0),VLOOKUP($A396,未改造信息!$A$2:$AQ$1002,COLUMN(U395)-4,0))</f>
        <v>58</v>
      </c>
      <c r="V396" s="442">
        <f>IF($H396="已改造",VLOOKUP($A396+1000,改造信息!$A$2:$AQ$1002,COLUMN(V395)-4,0),VLOOKUP($A396,未改造信息!$A$2:$AQ$1002,COLUMN(V395)-4,0))</f>
        <v>17</v>
      </c>
      <c r="W396" s="442">
        <f>IF($H396="已改造",VLOOKUP($A396+1000,改造信息!$A$2:$AQ$1002,COLUMN(W395)-4,0),VLOOKUP($A396,未改造信息!$A$2:$AQ$1002,COLUMN(W395)-4,0))</f>
        <v>81</v>
      </c>
      <c r="X396" s="442">
        <f>IF($H396="已改造",VLOOKUP($A396+1000,改造信息!$A$2:$AQ$1002,COLUMN(X395)-4,0),VLOOKUP($A396,未改造信息!$A$2:$AQ$1002,COLUMN(X395)-4,0))</f>
        <v>87</v>
      </c>
      <c r="Y396" s="442">
        <f>IF($H396="已改造",VLOOKUP($A396+1000,改造信息!$A$2:$AQ$1002,COLUMN(Y395)-4,0),VLOOKUP($A396,未改造信息!$A$2:$AQ$1002,COLUMN(Y395)-4,0))</f>
        <v>23</v>
      </c>
      <c r="Z396" s="442">
        <f>IF($H396="已改造",VLOOKUP($A396+1000,改造信息!$A$2:$AQ$1002,COLUMN(Z395)-4,0),VLOOKUP($A396,未改造信息!$A$2:$AQ$1002,COLUMN(Z395)-4,0))</f>
        <v>37</v>
      </c>
      <c r="AA396" s="442" t="str">
        <f>IF($H396="已改造",VLOOKUP($A396+1000,改造信息!$A$2:$AQ$1002,COLUMN(AA395)-4,0),VLOOKUP($A396,未改造信息!$A$2:$AQ$1002,COLUMN(AA395)-4,0))</f>
        <v>短</v>
      </c>
      <c r="AB396" s="442">
        <f>IF($H396="已改造",VLOOKUP($A396+1000,改造信息!$A$2:$AQ$1002,COLUMN(AB395)-4,0),VLOOKUP($A396,未改造信息!$A$2:$AQ$1002,COLUMN(AB395)-4,0))</f>
        <v>0</v>
      </c>
      <c r="AC396" s="442">
        <f>IF($H396="已改造",VLOOKUP($A396+1000,改造信息!$A$2:$AQ$1002,COLUMN(AC395)-4,0),VLOOKUP($A396,未改造信息!$A$2:$AQ$1002,COLUMN(AC395)-4,0))</f>
        <v>0</v>
      </c>
      <c r="AD396" s="442">
        <f>IF($H396="已改造",VLOOKUP($A396+1000,改造信息!$A$2:$AQ$1002,COLUMN(AD395)-4,0),VLOOKUP($A396,未改造信息!$A$2:$AQ$1002,COLUMN(AD395)-4,0))</f>
        <v>2</v>
      </c>
      <c r="AE396" s="446" t="str">
        <f>IF($H396="已改造",VLOOKUP($A396+1000,改造信息!$A$2:$AQ$1002,COLUMN(AE395)-4,0),VLOOKUP($A396,未改造信息!$A$2:$AQ$1002,COLUMN(AE395)-4,0))</f>
        <v>四联533毫米鱼雷</v>
      </c>
      <c r="AF396" s="445" t="s">
        <v>92</v>
      </c>
      <c r="AG396" s="445" t="s">
        <v>92</v>
      </c>
      <c r="AH396" s="442">
        <f>IF($H396="已改造",VLOOKUP($A396+1000,改造信息!$A$2:$AQ$1002,COLUMN(AH395)-6,0),VLOOKUP($A396,未改造信息!$A$2:$AQ$1002,COLUMN(AH395)-6,0))</f>
        <v>15</v>
      </c>
      <c r="AI396" s="442">
        <f>IF($H396="已改造",VLOOKUP($A396+1000,改造信息!$A$2:$AQ$1002,COLUMN(AI395)-6,0),VLOOKUP($A396,未改造信息!$A$2:$AQ$1002,COLUMN(AI395)-6,0))</f>
        <v>25</v>
      </c>
      <c r="AJ396" s="442">
        <f>IF($H396="已改造",VLOOKUP($A396+1000,改造信息!$A$2:$AQ$1002,COLUMN(AJ395)-6,0),VLOOKUP($A396,未改造信息!$A$2:$AQ$1002,COLUMN(AJ395)-6,0))</f>
        <v>0.48</v>
      </c>
      <c r="AK396" s="442">
        <f>IF($H396="已改造",VLOOKUP($A396+1000,改造信息!$A$2:$AQ$1002,COLUMN(AK395)-6,0),VLOOKUP($A396,未改造信息!$A$2:$AQ$1002,COLUMN(AK395)-6,0))</f>
        <v>0.9</v>
      </c>
      <c r="AL396" s="442">
        <f>IF($H396="已改造",VLOOKUP($A396+1000,改造信息!$A$2:$AQ$1002,COLUMN(AL395)-6,0),VLOOKUP($A396,未改造信息!$A$2:$AQ$1002,COLUMN(AL395)-6,0))</f>
        <v>0.4</v>
      </c>
      <c r="AM396" s="445" t="s">
        <v>92</v>
      </c>
      <c r="AN396" s="445" t="s">
        <v>92</v>
      </c>
      <c r="AO396" s="442">
        <f>IF($H396="已改造",VLOOKUP($A396+1000,改造信息!$A$2:$AQ$1002,COLUMN(AO395)-8,0),VLOOKUP($A396,未改造信息!$A$2:$AQ$1002,COLUMN(AO395)-8,0))</f>
        <v>4</v>
      </c>
      <c r="AP396" s="442">
        <f>IF($H396="已改造",VLOOKUP($A396+1000,改造信息!$A$2:$AQ$1002,COLUMN(AP395)-8,0),VLOOKUP($A396,未改造信息!$A$2:$AQ$1002,COLUMN(AP395)-8,0))</f>
        <v>8</v>
      </c>
      <c r="AQ396" s="442">
        <f>IF($H396="已改造",VLOOKUP($A396+1000,改造信息!$A$2:$AQ$1002,COLUMN(AQ395)-8,0),VLOOKUP($A396,未改造信息!$A$2:$AQ$1002,COLUMN(AQ395)-8,0))</f>
        <v>6</v>
      </c>
      <c r="AR396" s="442">
        <f>IF($H396="已改造",VLOOKUP($A396+1000,改造信息!$A$2:$AQ$1002,COLUMN(AR395)-8,0),VLOOKUP($A396,未改造信息!$A$2:$AQ$1002,COLUMN(AR395)-8,0))</f>
        <v>0</v>
      </c>
      <c r="AS396" s="442">
        <f>IF($H396="已改造",VLOOKUP($A396+1000,改造信息!$A$2:$AQ$1002,COLUMN(AS395)-8,0),VLOOKUP($A396,未改造信息!$A$2:$AQ$1002,COLUMN(AS395)-8,0))</f>
        <v>0</v>
      </c>
      <c r="AT396" s="442">
        <f>IF($H396="已改造",VLOOKUP($A396+1000,改造信息!$A$2:$AQ$1002,COLUMN(AT395)-8,0),VLOOKUP($A396,未改造信息!$A$2:$AQ$1002,COLUMN(AT395)-8,0))</f>
        <v>24</v>
      </c>
      <c r="AU396" s="442">
        <f>IF($H396="已改造",VLOOKUP($A396+1000,改造信息!$A$2:$AQ$1002,COLUMN(AU395)-8,0),VLOOKUP($A396,未改造信息!$A$2:$AQ$1002,COLUMN(AU395)-8,0))</f>
        <v>7</v>
      </c>
      <c r="AV396" s="442">
        <f>IF($H396="已改造",VLOOKUP($A396+1000,改造信息!$A$2:$AQ$1002,COLUMN(AV395)-8,0),VLOOKUP($A396,未改造信息!$A$2:$AQ$1002,COLUMN(AV395)-8,0))</f>
        <v>4</v>
      </c>
      <c r="AW396" s="445" t="s">
        <v>92</v>
      </c>
      <c r="AX396" s="445" t="s">
        <v>92</v>
      </c>
      <c r="AY396" s="442">
        <f>IF($H396="已改造",VLOOKUP($A396+1000,改造信息!$A$2:$AQ$1002,COLUMN(AY395)-10,0),VLOOKUP($A396,未改造信息!$A$2:$AQ$1002,COLUMN(AY395)-10,0))</f>
        <v>0</v>
      </c>
      <c r="AZ396" s="442">
        <f>IF($H396="已改造",VLOOKUP($A396+1000,改造信息!$A$2:$AQ$1002,COLUMN(AZ395)-10,0),VLOOKUP($A396,未改造信息!$A$2:$AQ$1002,COLUMN(AZ395)-10,0))</f>
        <v>0</v>
      </c>
      <c r="BA396" s="445" t="s">
        <v>92</v>
      </c>
      <c r="BB396" s="445" t="s">
        <v>92</v>
      </c>
      <c r="BC396" s="446" t="str">
        <f>IF($H396="尚未改造",VLOOKUP($A396,未改造信息!$A$2:$AQ$1002,COLUMN(BC395)-12,0),"0")</f>
        <v>等级40|驱逐核心10|油300|弹300|钢300|铝100</v>
      </c>
      <c r="BD396" s="442">
        <f>VLOOKUP($A396,未改造信息!$A$2:$BA$1002,COLUMN(BD395)-12,0)</f>
        <v>0</v>
      </c>
      <c r="BE396" s="442" t="s">
        <v>94</v>
      </c>
      <c r="BF396" s="445" t="s">
        <v>92</v>
      </c>
      <c r="BG396" s="445" t="s">
        <v>92</v>
      </c>
      <c r="BH396" s="446"/>
      <c r="BI396" s="442"/>
      <c r="BK396" s="446"/>
      <c r="BL396" s="442"/>
      <c r="BN396" s="446"/>
      <c r="BO396" s="442"/>
      <c r="BQ396" s="445" t="s">
        <v>92</v>
      </c>
      <c r="BR396" s="442"/>
      <c r="BS396" s="442"/>
      <c r="BT396" s="442"/>
      <c r="BU396" s="442"/>
      <c r="BV396" s="442"/>
    </row>
    <row r="397" spans="1:74">
      <c r="A397" s="442">
        <v>426</v>
      </c>
      <c r="B397" s="442" t="str">
        <f>IF($H397="已改造",VLOOKUP($A397+1000,改造信息!$A$2:$AQ$1002,COLUMN(B396),0),VLOOKUP($A397,未改造信息!$A$2:$AQ$1002,COLUMN(B396),0))</f>
        <v>G</v>
      </c>
      <c r="C397" s="442" t="str">
        <f>IF($H397="已改造",VLOOKUP($A397+1000,改造信息!$A$2:$AQ$1002,COLUMN(C396),0),VLOOKUP($A397,未改造信息!$A$2:$AQ$1002,COLUMN(C396),0))</f>
        <v>航空母舰</v>
      </c>
      <c r="D397" s="442">
        <f>IF($H397="已改造",VLOOKUP($A397+1000,改造信息!$A$2:$AQ$1002,COLUMN(D396),0),VLOOKUP($A397,未改造信息!$A$2:$AQ$1002,COLUMN(D396),0))</f>
        <v>5</v>
      </c>
      <c r="E397" s="442" t="str">
        <f>IF($H397="已改造",VLOOKUP($A397+1000,改造信息!$A$2:$AQ$1002,COLUMN(E396),0),VLOOKUP($A397,未改造信息!$A$2:$AQ$1002,COLUMN(E396),0))</f>
        <v>彼得·施特拉塞尔</v>
      </c>
      <c r="F397" s="442" t="str">
        <f>VLOOKUP(A397,未改造信息!$A$2:$F$1000,COLUMN(F396),0)</f>
        <v>未拥有</v>
      </c>
      <c r="H397" s="442" t="str">
        <f>IF(COUNTIF(改造信息!$A$2:$A$196,A397+1000),IF(VLOOKUP(A397+1000,改造信息!$A$2:$F$502,6,0)="已拥有","已改造","尚未改造"),"未开放改造")</f>
        <v>未开放改造</v>
      </c>
      <c r="I397" s="442" t="str">
        <f t="shared" si="6"/>
        <v>仅打捞可获取</v>
      </c>
      <c r="J397" s="445" t="s">
        <v>92</v>
      </c>
      <c r="K397" s="442" t="str">
        <f>IF($H397="已改造",VLOOKUP($A397+1000,改造信息!$A$2:$AQ$1002,COLUMN(K396)-4,0),VLOOKUP($A397,未改造信息!$A$2:$AQ$1002,COLUMN(K396)-4,0))</f>
        <v>主力舰</v>
      </c>
      <c r="L397" s="442" t="str">
        <f>IF($H397="已改造",VLOOKUP($A397+1000,改造信息!$A$2:$AQ$1002,COLUMN(L396)-4,0),VLOOKUP($A397,未改造信息!$A$2:$AQ$1002,COLUMN(L396)-4,0))</f>
        <v>大型舰</v>
      </c>
      <c r="M397" s="442">
        <f>IF($H397="已改造",VLOOKUP($A397+1000,改造信息!$A$2:$AQ$1002,COLUMN(M396)-4,0),VLOOKUP($A397,未改造信息!$A$2:$AQ$1002,COLUMN(M396)-4,0))</f>
        <v>3</v>
      </c>
      <c r="N397" s="442">
        <f>IF($H397="已改造",VLOOKUP($A397+1000,改造信息!$A$2:$AQ$1002,COLUMN(N396)-4,0),VLOOKUP($A397,未改造信息!$A$2:$AQ$1002,COLUMN(N396)-4,0))</f>
        <v>4</v>
      </c>
      <c r="O397" s="442">
        <f>IF($H397="已改造",VLOOKUP($A397+1000,改造信息!$A$2:$AQ$1002,COLUMN(O396)-4,0),VLOOKUP($A397,未改造信息!$A$2:$AQ$1002,COLUMN(O396)-4,0))</f>
        <v>52</v>
      </c>
      <c r="P397" s="442">
        <f>IF($H397="已改造",VLOOKUP($A397+1000,改造信息!$A$2:$AQ$1002,COLUMN(P396)-4,0),VLOOKUP($A397,未改造信息!$A$2:$AQ$1002,COLUMN(P396)-4,0))</f>
        <v>0</v>
      </c>
      <c r="Q397" s="442">
        <f>IF($H397="已改造",VLOOKUP($A397+1000,改造信息!$A$2:$AQ$1002,COLUMN(Q396)-4,0),VLOOKUP($A397,未改造信息!$A$2:$AQ$1002,COLUMN(Q396)-4,0))</f>
        <v>40</v>
      </c>
      <c r="R397" s="442">
        <f>IF($H397="已改造",VLOOKUP($A397+1000,改造信息!$A$2:$AQ$1002,COLUMN(R396)-4,0),VLOOKUP($A397,未改造信息!$A$2:$AQ$1002,COLUMN(R396)-4,0))</f>
        <v>57</v>
      </c>
      <c r="S397" s="442">
        <f>IF($H397="已改造",VLOOKUP($A397+1000,改造信息!$A$2:$AQ$1002,COLUMN(S396)-4,0),VLOOKUP($A397,未改造信息!$A$2:$AQ$1002,COLUMN(S396)-4,0))</f>
        <v>0</v>
      </c>
      <c r="T397" s="442">
        <f>IF($H397="已改造",VLOOKUP($A397+1000,改造信息!$A$2:$AQ$1002,COLUMN(T396)-4,0),VLOOKUP($A397,未改造信息!$A$2:$AQ$1002,COLUMN(T396)-4,0))</f>
        <v>62</v>
      </c>
      <c r="U397" s="442">
        <f>IF($H397="已改造",VLOOKUP($A397+1000,改造信息!$A$2:$AQ$1002,COLUMN(U396)-4,0),VLOOKUP($A397,未改造信息!$A$2:$AQ$1002,COLUMN(U396)-4,0))</f>
        <v>0</v>
      </c>
      <c r="V397" s="442">
        <f>IF($H397="已改造",VLOOKUP($A397+1000,改造信息!$A$2:$AQ$1002,COLUMN(V396)-4,0),VLOOKUP($A397,未改造信息!$A$2:$AQ$1002,COLUMN(V396)-4,0))</f>
        <v>65</v>
      </c>
      <c r="W397" s="442">
        <f>IF($H397="已改造",VLOOKUP($A397+1000,改造信息!$A$2:$AQ$1002,COLUMN(W396)-4,0),VLOOKUP($A397,未改造信息!$A$2:$AQ$1002,COLUMN(W396)-4,0))</f>
        <v>54</v>
      </c>
      <c r="X397" s="442">
        <f>IF($H397="已改造",VLOOKUP($A397+1000,改造信息!$A$2:$AQ$1002,COLUMN(X396)-4,0),VLOOKUP($A397,未改造信息!$A$2:$AQ$1002,COLUMN(X396)-4,0))</f>
        <v>95</v>
      </c>
      <c r="Y397" s="442">
        <f>IF($H397="已改造",VLOOKUP($A397+1000,改造信息!$A$2:$AQ$1002,COLUMN(Y396)-4,0),VLOOKUP($A397,未改造信息!$A$2:$AQ$1002,COLUMN(Y396)-4,0))</f>
        <v>5</v>
      </c>
      <c r="Z397" s="442">
        <f>IF($H397="已改造",VLOOKUP($A397+1000,改造信息!$A$2:$AQ$1002,COLUMN(Z396)-4,0),VLOOKUP($A397,未改造信息!$A$2:$AQ$1002,COLUMN(Z396)-4,0))</f>
        <v>35</v>
      </c>
      <c r="AA397" s="442" t="str">
        <f>IF($H397="已改造",VLOOKUP($A397+1000,改造信息!$A$2:$AQ$1002,COLUMN(AA396)-4,0),VLOOKUP($A397,未改造信息!$A$2:$AQ$1002,COLUMN(AA396)-4,0))</f>
        <v>短</v>
      </c>
      <c r="AB397" s="442" t="str">
        <f>IF($H397="已改造",VLOOKUP($A397+1000,改造信息!$A$2:$AQ$1002,COLUMN(AB396)-4,0),VLOOKUP($A397,未改造信息!$A$2:$AQ$1002,COLUMN(AB396)-4,0))</f>
        <v>[12,21,17,12]</v>
      </c>
      <c r="AC397" s="442">
        <f>IF($H397="已改造",VLOOKUP($A397+1000,改造信息!$A$2:$AQ$1002,COLUMN(AC396)-4,0),VLOOKUP($A397,未改造信息!$A$2:$AQ$1002,COLUMN(AC396)-4,0))</f>
        <v>62</v>
      </c>
      <c r="AD397" s="442">
        <f>IF($H397="已改造",VLOOKUP($A397+1000,改造信息!$A$2:$AQ$1002,COLUMN(AD396)-4,0),VLOOKUP($A397,未改造信息!$A$2:$AQ$1002,COLUMN(AD396)-4,0))</f>
        <v>4</v>
      </c>
      <c r="AE397" s="446" t="str">
        <f>IF($H397="已改造",VLOOKUP($A397+1000,改造信息!$A$2:$AQ$1002,COLUMN(AE396)-4,0),VLOOKUP($A397,未改造信息!$A$2:$AQ$1002,COLUMN(AE396)-4,0))</f>
        <v>BF109T|Ju-87C斯图卡</v>
      </c>
      <c r="AF397" s="445" t="s">
        <v>92</v>
      </c>
      <c r="AG397" s="445" t="s">
        <v>92</v>
      </c>
      <c r="AH397" s="442">
        <f>IF($H397="已改造",VLOOKUP($A397+1000,改造信息!$A$2:$AQ$1002,COLUMN(AH396)-6,0),VLOOKUP($A397,未改造信息!$A$2:$AQ$1002,COLUMN(AH396)-6,0))</f>
        <v>50</v>
      </c>
      <c r="AI397" s="442">
        <f>IF($H397="已改造",VLOOKUP($A397+1000,改造信息!$A$2:$AQ$1002,COLUMN(AI396)-6,0),VLOOKUP($A397,未改造信息!$A$2:$AQ$1002,COLUMN(AI396)-6,0))</f>
        <v>60</v>
      </c>
      <c r="AJ397" s="442">
        <f>IF($H397="已改造",VLOOKUP($A397+1000,改造信息!$A$2:$AQ$1002,COLUMN(AJ396)-6,0),VLOOKUP($A397,未改造信息!$A$2:$AQ$1002,COLUMN(AJ396)-6,0))</f>
        <v>2.08</v>
      </c>
      <c r="AK397" s="442">
        <f>IF($H397="已改造",VLOOKUP($A397+1000,改造信息!$A$2:$AQ$1002,COLUMN(AK396)-6,0),VLOOKUP($A397,未改造信息!$A$2:$AQ$1002,COLUMN(AK396)-6,0))</f>
        <v>4.3</v>
      </c>
      <c r="AL397" s="442">
        <f>IF($H397="已改造",VLOOKUP($A397+1000,改造信息!$A$2:$AQ$1002,COLUMN(AL396)-6,0),VLOOKUP($A397,未改造信息!$A$2:$AQ$1002,COLUMN(AL396)-6,0))</f>
        <v>1</v>
      </c>
      <c r="AM397" s="445" t="s">
        <v>92</v>
      </c>
      <c r="AN397" s="445" t="s">
        <v>92</v>
      </c>
      <c r="AO397" s="442">
        <f>IF($H397="已改造",VLOOKUP($A397+1000,改造信息!$A$2:$AQ$1002,COLUMN(AO396)-8,0),VLOOKUP($A397,未改造信息!$A$2:$AQ$1002,COLUMN(AO396)-8,0))</f>
        <v>30</v>
      </c>
      <c r="AP397" s="442">
        <f>IF($H397="已改造",VLOOKUP($A397+1000,改造信息!$A$2:$AQ$1002,COLUMN(AP396)-8,0),VLOOKUP($A397,未改造信息!$A$2:$AQ$1002,COLUMN(AP396)-8,0))</f>
        <v>40</v>
      </c>
      <c r="AQ397" s="442">
        <f>IF($H397="已改造",VLOOKUP($A397+1000,改造信息!$A$2:$AQ$1002,COLUMN(AQ396)-8,0),VLOOKUP($A397,未改造信息!$A$2:$AQ$1002,COLUMN(AQ396)-8,0))</f>
        <v>60</v>
      </c>
      <c r="AR397" s="442">
        <f>IF($H397="已改造",VLOOKUP($A397+1000,改造信息!$A$2:$AQ$1002,COLUMN(AR396)-8,0),VLOOKUP($A397,未改造信息!$A$2:$AQ$1002,COLUMN(AR396)-8,0))</f>
        <v>40</v>
      </c>
      <c r="AS397" s="442">
        <f>IF($H397="已改造",VLOOKUP($A397+1000,改造信息!$A$2:$AQ$1002,COLUMN(AS396)-8,0),VLOOKUP($A397,未改造信息!$A$2:$AQ$1002,COLUMN(AS396)-8,0))</f>
        <v>0</v>
      </c>
      <c r="AT397" s="442">
        <f>IF($H397="已改造",VLOOKUP($A397+1000,改造信息!$A$2:$AQ$1002,COLUMN(AT396)-8,0),VLOOKUP($A397,未改造信息!$A$2:$AQ$1002,COLUMN(AT396)-8,0))</f>
        <v>0</v>
      </c>
      <c r="AU397" s="442">
        <f>IF($H397="已改造",VLOOKUP($A397+1000,改造信息!$A$2:$AQ$1002,COLUMN(AU396)-8,0),VLOOKUP($A397,未改造信息!$A$2:$AQ$1002,COLUMN(AU396)-8,0))</f>
        <v>19</v>
      </c>
      <c r="AV397" s="442">
        <f>IF($H397="已改造",VLOOKUP($A397+1000,改造信息!$A$2:$AQ$1002,COLUMN(AV396)-8,0),VLOOKUP($A397,未改造信息!$A$2:$AQ$1002,COLUMN(AV396)-8,0))</f>
        <v>32</v>
      </c>
      <c r="AW397" s="445" t="s">
        <v>92</v>
      </c>
      <c r="AX397" s="445" t="s">
        <v>92</v>
      </c>
      <c r="AY397" s="442" t="str">
        <f>IF($H397="已改造",VLOOKUP($A397+1000,改造信息!$A$2:$AQ$1002,COLUMN(AY396)-10,0),VLOOKUP($A397,未改造信息!$A$2:$AQ$1002,COLUMN(AY396)-10,0))</f>
        <v>超重型航弹</v>
      </c>
      <c r="AZ397" s="442">
        <f>IF($H397="已改造",VLOOKUP($A397+1000,改造信息!$A$2:$AQ$1002,COLUMN(AZ396)-10,0),VLOOKUP($A397,未改造信息!$A$2:$AQ$1002,COLUMN(AZ396)-10,0))</f>
        <v>0</v>
      </c>
      <c r="BA397" s="445" t="s">
        <v>92</v>
      </c>
      <c r="BB397" s="445" t="s">
        <v>92</v>
      </c>
      <c r="BC397" s="442" t="str">
        <f>IF($H397="尚未改造",VLOOKUP($A397,未改造信息!$A$2:$AQ$1002,COLUMN(BC396)-12,0),"0")</f>
        <v>0</v>
      </c>
      <c r="BD397" s="442">
        <f>VLOOKUP($A397,未改造信息!$A$2:$BA$1002,COLUMN(BD396)-12,0)</f>
        <v>0</v>
      </c>
      <c r="BE397" s="442" t="s">
        <v>94</v>
      </c>
      <c r="BF397" s="445" t="s">
        <v>92</v>
      </c>
      <c r="BG397" s="445" t="s">
        <v>92</v>
      </c>
      <c r="BH397" s="442"/>
      <c r="BI397" s="442"/>
      <c r="BK397" s="442"/>
      <c r="BL397" s="442"/>
      <c r="BN397" s="442"/>
      <c r="BO397" s="442"/>
      <c r="BQ397" s="445" t="s">
        <v>92</v>
      </c>
      <c r="BR397" s="442"/>
      <c r="BS397" s="442"/>
      <c r="BT397" s="442"/>
      <c r="BU397" s="442"/>
      <c r="BV397" s="442"/>
    </row>
    <row r="398" spans="1:74">
      <c r="A398" s="442">
        <v>427</v>
      </c>
      <c r="B398" s="442" t="str">
        <f>IF($H398="已改造",VLOOKUP($A398+1000,改造信息!$A$2:$AQ$1002,COLUMN(B397),0),VLOOKUP($A398,未改造信息!$A$2:$AQ$1002,COLUMN(B397),0))</f>
        <v>U</v>
      </c>
      <c r="C398" s="442" t="str">
        <f>IF($H398="已改造",VLOOKUP($A398+1000,改造信息!$A$2:$AQ$1002,COLUMN(C397),0),VLOOKUP($A398,未改造信息!$A$2:$AQ$1002,COLUMN(C397),0))</f>
        <v>轻型航母</v>
      </c>
      <c r="D398" s="442">
        <f>IF($H398="已改造",VLOOKUP($A398+1000,改造信息!$A$2:$AQ$1002,COLUMN(D397),0),VLOOKUP($A398,未改造信息!$A$2:$AQ$1002,COLUMN(D397),0))</f>
        <v>4</v>
      </c>
      <c r="E398" s="442" t="str">
        <f>IF($H398="已改造",VLOOKUP($A398+1000,改造信息!$A$2:$AQ$1002,COLUMN(E397),0),VLOOKUP($A398,未改造信息!$A$2:$AQ$1002,COLUMN(E397),0))</f>
        <v>塞班</v>
      </c>
      <c r="F398" s="442" t="str">
        <f>VLOOKUP(A398,未改造信息!$A$2:$F$1000,COLUMN(F397),0)</f>
        <v>未拥有</v>
      </c>
      <c r="H398" s="442" t="str">
        <f>IF(COUNTIF(改造信息!$A$2:$A$196,A398+1000),IF(VLOOKUP(A398+1000,改造信息!$A$2:$F$502,6,0)="已拥有","已改造","尚未改造"),"未开放改造")</f>
        <v>未开放改造</v>
      </c>
      <c r="I398" s="442" t="str">
        <f t="shared" si="6"/>
        <v>仅打捞可获取</v>
      </c>
      <c r="J398" s="445" t="s">
        <v>92</v>
      </c>
      <c r="K398" s="442" t="str">
        <f>IF($H398="已改造",VLOOKUP($A398+1000,改造信息!$A$2:$AQ$1002,COLUMN(K397)-4,0),VLOOKUP($A398,未改造信息!$A$2:$AQ$1002,COLUMN(K397)-4,0))</f>
        <v>护卫舰</v>
      </c>
      <c r="L398" s="442" t="str">
        <f>IF($H398="已改造",VLOOKUP($A398+1000,改造信息!$A$2:$AQ$1002,COLUMN(L397)-4,0),VLOOKUP($A398,未改造信息!$A$2:$AQ$1002,COLUMN(L397)-4,0))</f>
        <v>中型舰</v>
      </c>
      <c r="M398" s="442">
        <f>IF($H398="已改造",VLOOKUP($A398+1000,改造信息!$A$2:$AQ$1002,COLUMN(M397)-4,0),VLOOKUP($A398,未改造信息!$A$2:$AQ$1002,COLUMN(M397)-4,0))</f>
        <v>2</v>
      </c>
      <c r="N398" s="442">
        <f>IF($H398="已改造",VLOOKUP($A398+1000,改造信息!$A$2:$AQ$1002,COLUMN(N397)-4,0),VLOOKUP($A398,未改造信息!$A$2:$AQ$1002,COLUMN(N397)-4,0))</f>
        <v>2</v>
      </c>
      <c r="O398" s="442">
        <f>IF($H398="已改造",VLOOKUP($A398+1000,改造信息!$A$2:$AQ$1002,COLUMN(O397)-4,0),VLOOKUP($A398,未改造信息!$A$2:$AQ$1002,COLUMN(O397)-4,0))</f>
        <v>40</v>
      </c>
      <c r="P398" s="442">
        <f>IF($H398="已改造",VLOOKUP($A398+1000,改造信息!$A$2:$AQ$1002,COLUMN(P397)-4,0),VLOOKUP($A398,未改造信息!$A$2:$AQ$1002,COLUMN(P397)-4,0))</f>
        <v>0</v>
      </c>
      <c r="Q398" s="442">
        <f>IF($H398="已改造",VLOOKUP($A398+1000,改造信息!$A$2:$AQ$1002,COLUMN(Q397)-4,0),VLOOKUP($A398,未改造信息!$A$2:$AQ$1002,COLUMN(Q397)-4,0))</f>
        <v>20</v>
      </c>
      <c r="R398" s="442">
        <f>IF($H398="已改造",VLOOKUP($A398+1000,改造信息!$A$2:$AQ$1002,COLUMN(R397)-4,0),VLOOKUP($A398,未改造信息!$A$2:$AQ$1002,COLUMN(R397)-4,0))</f>
        <v>42</v>
      </c>
      <c r="S398" s="442">
        <f>IF($H398="已改造",VLOOKUP($A398+1000,改造信息!$A$2:$AQ$1002,COLUMN(S397)-4,0),VLOOKUP($A398,未改造信息!$A$2:$AQ$1002,COLUMN(S397)-4,0))</f>
        <v>0</v>
      </c>
      <c r="T398" s="442">
        <f>IF($H398="已改造",VLOOKUP($A398+1000,改造信息!$A$2:$AQ$1002,COLUMN(T397)-4,0),VLOOKUP($A398,未改造信息!$A$2:$AQ$1002,COLUMN(T397)-4,0))</f>
        <v>83</v>
      </c>
      <c r="U398" s="442">
        <f>IF($H398="已改造",VLOOKUP($A398+1000,改造信息!$A$2:$AQ$1002,COLUMN(U397)-4,0),VLOOKUP($A398,未改造信息!$A$2:$AQ$1002,COLUMN(U397)-4,0))</f>
        <v>0</v>
      </c>
      <c r="V398" s="442">
        <f>IF($H398="已改造",VLOOKUP($A398+1000,改造信息!$A$2:$AQ$1002,COLUMN(V397)-4,0),VLOOKUP($A398,未改造信息!$A$2:$AQ$1002,COLUMN(V397)-4,0))</f>
        <v>66</v>
      </c>
      <c r="W398" s="442">
        <f>IF($H398="已改造",VLOOKUP($A398+1000,改造信息!$A$2:$AQ$1002,COLUMN(W397)-4,0),VLOOKUP($A398,未改造信息!$A$2:$AQ$1002,COLUMN(W397)-4,0))</f>
        <v>54</v>
      </c>
      <c r="X398" s="442">
        <f>IF($H398="已改造",VLOOKUP($A398+1000,改造信息!$A$2:$AQ$1002,COLUMN(X397)-4,0),VLOOKUP($A398,未改造信息!$A$2:$AQ$1002,COLUMN(X397)-4,0))</f>
        <v>89</v>
      </c>
      <c r="Y398" s="442">
        <f>IF($H398="已改造",VLOOKUP($A398+1000,改造信息!$A$2:$AQ$1002,COLUMN(Y397)-4,0),VLOOKUP($A398,未改造信息!$A$2:$AQ$1002,COLUMN(Y397)-4,0))</f>
        <v>15</v>
      </c>
      <c r="Z398" s="442">
        <f>IF($H398="已改造",VLOOKUP($A398+1000,改造信息!$A$2:$AQ$1002,COLUMN(Z397)-4,0),VLOOKUP($A398,未改造信息!$A$2:$AQ$1002,COLUMN(Z397)-4,0))</f>
        <v>32</v>
      </c>
      <c r="AA398" s="442" t="str">
        <f>IF($H398="已改造",VLOOKUP($A398+1000,改造信息!$A$2:$AQ$1002,COLUMN(AA397)-4,0),VLOOKUP($A398,未改造信息!$A$2:$AQ$1002,COLUMN(AA397)-4,0))</f>
        <v>短</v>
      </c>
      <c r="AB398" s="442" t="str">
        <f>IF($H398="已改造",VLOOKUP($A398+1000,改造信息!$A$2:$AQ$1002,COLUMN(AB397)-4,0),VLOOKUP($A398,未改造信息!$A$2:$AQ$1002,COLUMN(AB397)-4,0))</f>
        <v>[15,25,10]</v>
      </c>
      <c r="AC398" s="442">
        <f>IF($H398="已改造",VLOOKUP($A398+1000,改造信息!$A$2:$AQ$1002,COLUMN(AC397)-4,0),VLOOKUP($A398,未改造信息!$A$2:$AQ$1002,COLUMN(AC397)-4,0))</f>
        <v>50</v>
      </c>
      <c r="AD398" s="442">
        <f>IF($H398="已改造",VLOOKUP($A398+1000,改造信息!$A$2:$AQ$1002,COLUMN(AD397)-4,0),VLOOKUP($A398,未改造信息!$A$2:$AQ$1002,COLUMN(AD397)-4,0))</f>
        <v>3</v>
      </c>
      <c r="AE398" s="446" t="str">
        <f>IF($H398="已改造",VLOOKUP($A398+1000,改造信息!$A$2:$AQ$1002,COLUMN(AE397)-4,0),VLOOKUP($A398,未改造信息!$A$2:$AQ$1002,COLUMN(AE397)-4,0))</f>
        <v>F4U海盗</v>
      </c>
      <c r="AF398" s="445" t="s">
        <v>92</v>
      </c>
      <c r="AG398" s="445" t="s">
        <v>92</v>
      </c>
      <c r="AH398" s="442">
        <f>IF($H398="已改造",VLOOKUP($A398+1000,改造信息!$A$2:$AQ$1002,COLUMN(AH397)-6,0),VLOOKUP($A398,未改造信息!$A$2:$AQ$1002,COLUMN(AH397)-6,0))</f>
        <v>40</v>
      </c>
      <c r="AI398" s="442">
        <f>IF($H398="已改造",VLOOKUP($A398+1000,改造信息!$A$2:$AQ$1002,COLUMN(AI397)-6,0),VLOOKUP($A398,未改造信息!$A$2:$AQ$1002,COLUMN(AI397)-6,0))</f>
        <v>40</v>
      </c>
      <c r="AJ398" s="442">
        <f>IF($H398="已改造",VLOOKUP($A398+1000,改造信息!$A$2:$AQ$1002,COLUMN(AJ397)-6,0),VLOOKUP($A398,未改造信息!$A$2:$AQ$1002,COLUMN(AJ397)-6,0))</f>
        <v>1.28</v>
      </c>
      <c r="AK398" s="442">
        <f>IF($H398="已改造",VLOOKUP($A398+1000,改造信息!$A$2:$AQ$1002,COLUMN(AK397)-6,0),VLOOKUP($A398,未改造信息!$A$2:$AQ$1002,COLUMN(AK397)-6,0))</f>
        <v>2.4</v>
      </c>
      <c r="AL398" s="442">
        <f>IF($H398="已改造",VLOOKUP($A398+1000,改造信息!$A$2:$AQ$1002,COLUMN(AL397)-6,0),VLOOKUP($A398,未改造信息!$A$2:$AQ$1002,COLUMN(AL397)-6,0))</f>
        <v>0.65</v>
      </c>
      <c r="AM398" s="445" t="s">
        <v>92</v>
      </c>
      <c r="AN398" s="445" t="s">
        <v>92</v>
      </c>
      <c r="AO398" s="442">
        <f>IF($H398="已改造",VLOOKUP($A398+1000,改造信息!$A$2:$AQ$1002,COLUMN(AO397)-8,0),VLOOKUP($A398,未改造信息!$A$2:$AQ$1002,COLUMN(AO397)-8,0))</f>
        <v>20</v>
      </c>
      <c r="AP398" s="442">
        <f>IF($H398="已改造",VLOOKUP($A398+1000,改造信息!$A$2:$AQ$1002,COLUMN(AP397)-8,0),VLOOKUP($A398,未改造信息!$A$2:$AQ$1002,COLUMN(AP397)-8,0))</f>
        <v>30</v>
      </c>
      <c r="AQ398" s="442">
        <f>IF($H398="已改造",VLOOKUP($A398+1000,改造信息!$A$2:$AQ$1002,COLUMN(AQ397)-8,0),VLOOKUP($A398,未改造信息!$A$2:$AQ$1002,COLUMN(AQ397)-8,0))</f>
        <v>50</v>
      </c>
      <c r="AR398" s="442">
        <f>IF($H398="已改造",VLOOKUP($A398+1000,改造信息!$A$2:$AQ$1002,COLUMN(AR397)-8,0),VLOOKUP($A398,未改造信息!$A$2:$AQ$1002,COLUMN(AR397)-8,0))</f>
        <v>20</v>
      </c>
      <c r="AS398" s="442">
        <f>IF($H398="已改造",VLOOKUP($A398+1000,改造信息!$A$2:$AQ$1002,COLUMN(AS397)-8,0),VLOOKUP($A398,未改造信息!$A$2:$AQ$1002,COLUMN(AS397)-8,0))</f>
        <v>0</v>
      </c>
      <c r="AT398" s="442">
        <f>IF($H398="已改造",VLOOKUP($A398+1000,改造信息!$A$2:$AQ$1002,COLUMN(AT397)-8,0),VLOOKUP($A398,未改造信息!$A$2:$AQ$1002,COLUMN(AT397)-8,0))</f>
        <v>0</v>
      </c>
      <c r="AU398" s="442">
        <f>IF($H398="已改造",VLOOKUP($A398+1000,改造信息!$A$2:$AQ$1002,COLUMN(AU397)-8,0),VLOOKUP($A398,未改造信息!$A$2:$AQ$1002,COLUMN(AU397)-8,0))</f>
        <v>11</v>
      </c>
      <c r="AV398" s="442">
        <f>IF($H398="已改造",VLOOKUP($A398+1000,改造信息!$A$2:$AQ$1002,COLUMN(AV397)-8,0),VLOOKUP($A398,未改造信息!$A$2:$AQ$1002,COLUMN(AV397)-8,0))</f>
        <v>76</v>
      </c>
      <c r="AW398" s="445" t="s">
        <v>92</v>
      </c>
      <c r="AX398" s="445" t="s">
        <v>92</v>
      </c>
      <c r="AY398" s="442">
        <f>IF($H398="已改造",VLOOKUP($A398+1000,改造信息!$A$2:$AQ$1002,COLUMN(AY397)-10,0),VLOOKUP($A398,未改造信息!$A$2:$AQ$1002,COLUMN(AY397)-10,0))</f>
        <v>0</v>
      </c>
      <c r="AZ398" s="442">
        <f>IF($H398="已改造",VLOOKUP($A398+1000,改造信息!$A$2:$AQ$1002,COLUMN(AZ397)-10,0),VLOOKUP($A398,未改造信息!$A$2:$AQ$1002,COLUMN(AZ397)-10,0))</f>
        <v>0</v>
      </c>
      <c r="BA398" s="445" t="s">
        <v>92</v>
      </c>
      <c r="BB398" s="445" t="s">
        <v>92</v>
      </c>
      <c r="BC398" s="442" t="str">
        <f>IF($H398="尚未改造",VLOOKUP($A398,未改造信息!$A$2:$AQ$1002,COLUMN(BC397)-12,0),"0")</f>
        <v>0</v>
      </c>
      <c r="BD398" s="442">
        <f>VLOOKUP($A398,未改造信息!$A$2:$BA$1002,COLUMN(BD397)-12,0)</f>
        <v>0</v>
      </c>
      <c r="BE398" s="442" t="s">
        <v>94</v>
      </c>
      <c r="BF398" s="445" t="s">
        <v>92</v>
      </c>
      <c r="BG398" s="445" t="s">
        <v>92</v>
      </c>
      <c r="BH398" s="442"/>
      <c r="BI398" s="442"/>
      <c r="BK398" s="442"/>
      <c r="BL398" s="442"/>
      <c r="BN398" s="442"/>
      <c r="BO398" s="442"/>
      <c r="BQ398" s="445" t="s">
        <v>92</v>
      </c>
      <c r="BR398" s="442"/>
      <c r="BS398" s="442"/>
      <c r="BT398" s="442"/>
      <c r="BU398" s="442"/>
      <c r="BV398" s="442"/>
    </row>
    <row r="399" spans="1:74">
      <c r="A399" s="442">
        <v>428</v>
      </c>
      <c r="B399" s="442" t="str">
        <f>IF($H399="已改造",VLOOKUP($A399+1000,改造信息!$A$2:$AQ$1002,COLUMN(B398),0),VLOOKUP($A399,未改造信息!$A$2:$AQ$1002,COLUMN(B398),0))</f>
        <v>U</v>
      </c>
      <c r="C399" s="442" t="str">
        <f>IF($H399="已改造",VLOOKUP($A399+1000,改造信息!$A$2:$AQ$1002,COLUMN(C398),0),VLOOKUP($A399,未改造信息!$A$2:$AQ$1002,COLUMN(C398),0))</f>
        <v>驱逐舰</v>
      </c>
      <c r="D399" s="442">
        <f>IF($H399="已改造",VLOOKUP($A399+1000,改造信息!$A$2:$AQ$1002,COLUMN(D398),0),VLOOKUP($A399,未改造信息!$A$2:$AQ$1002,COLUMN(D398),0))</f>
        <v>5</v>
      </c>
      <c r="E399" s="442" t="str">
        <f>IF($H399="已改造",VLOOKUP($A399+1000,改造信息!$A$2:$AQ$1002,COLUMN(E398),0),VLOOKUP($A399,未改造信息!$A$2:$AQ$1002,COLUMN(E398),0))</f>
        <v>尼古拉斯</v>
      </c>
      <c r="F399" s="442" t="str">
        <f>VLOOKUP(A399,未改造信息!$A$2:$F$1000,COLUMN(F398),0)</f>
        <v>未拥有</v>
      </c>
      <c r="H399" s="442" t="str">
        <f>IF(COUNTIF(改造信息!$A$2:$A$196,A399+1000),IF(VLOOKUP(A399+1000,改造信息!$A$2:$F$502,6,0)="已拥有","已改造","尚未改造"),"未开放改造")</f>
        <v>未开放改造</v>
      </c>
      <c r="I399" s="442" t="str">
        <f t="shared" si="6"/>
        <v>仅打捞可获取</v>
      </c>
      <c r="J399" s="445" t="s">
        <v>92</v>
      </c>
      <c r="K399" s="442" t="str">
        <f>IF($H399="已改造",VLOOKUP($A399+1000,改造信息!$A$2:$AQ$1002,COLUMN(K398)-4,0),VLOOKUP($A399,未改造信息!$A$2:$AQ$1002,COLUMN(K398)-4,0))</f>
        <v>护卫舰</v>
      </c>
      <c r="L399" s="442" t="str">
        <f>IF($H399="已改造",VLOOKUP($A399+1000,改造信息!$A$2:$AQ$1002,COLUMN(L398)-4,0),VLOOKUP($A399,未改造信息!$A$2:$AQ$1002,COLUMN(L398)-4,0))</f>
        <v>小型舰</v>
      </c>
      <c r="M399" s="442">
        <f>IF($H399="已改造",VLOOKUP($A399+1000,改造信息!$A$2:$AQ$1002,COLUMN(M398)-4,0),VLOOKUP($A399,未改造信息!$A$2:$AQ$1002,COLUMN(M398)-4,0))</f>
        <v>1</v>
      </c>
      <c r="N399" s="442">
        <f>IF($H399="已改造",VLOOKUP($A399+1000,改造信息!$A$2:$AQ$1002,COLUMN(N398)-4,0),VLOOKUP($A399,未改造信息!$A$2:$AQ$1002,COLUMN(N398)-4,0))</f>
        <v>2</v>
      </c>
      <c r="O399" s="442">
        <f>IF($H399="已改造",VLOOKUP($A399+1000,改造信息!$A$2:$AQ$1002,COLUMN(O398)-4,0),VLOOKUP($A399,未改造信息!$A$2:$AQ$1002,COLUMN(O398)-4,0))</f>
        <v>17</v>
      </c>
      <c r="P399" s="442">
        <f>IF($H399="已改造",VLOOKUP($A399+1000,改造信息!$A$2:$AQ$1002,COLUMN(P398)-4,0),VLOOKUP($A399,未改造信息!$A$2:$AQ$1002,COLUMN(P398)-4,0))</f>
        <v>-1</v>
      </c>
      <c r="Q399" s="442">
        <f>IF($H399="已改造",VLOOKUP($A399+1000,改造信息!$A$2:$AQ$1002,COLUMN(Q398)-4,0),VLOOKUP($A399,未改造信息!$A$2:$AQ$1002,COLUMN(Q398)-4,0))</f>
        <v>28</v>
      </c>
      <c r="R399" s="442">
        <f>IF($H399="已改造",VLOOKUP($A399+1000,改造信息!$A$2:$AQ$1002,COLUMN(R398)-4,0),VLOOKUP($A399,未改造信息!$A$2:$AQ$1002,COLUMN(R398)-4,0))</f>
        <v>22</v>
      </c>
      <c r="S399" s="442">
        <f>IF($H399="已改造",VLOOKUP($A399+1000,改造信息!$A$2:$AQ$1002,COLUMN(S398)-4,0),VLOOKUP($A399,未改造信息!$A$2:$AQ$1002,COLUMN(S398)-4,0))</f>
        <v>73</v>
      </c>
      <c r="T399" s="442">
        <f>IF($H399="已改造",VLOOKUP($A399+1000,改造信息!$A$2:$AQ$1002,COLUMN(T398)-4,0),VLOOKUP($A399,未改造信息!$A$2:$AQ$1002,COLUMN(T398)-4,0))</f>
        <v>54</v>
      </c>
      <c r="U399" s="442">
        <f>IF($H399="已改造",VLOOKUP($A399+1000,改造信息!$A$2:$AQ$1002,COLUMN(U398)-4,0),VLOOKUP($A399,未改造信息!$A$2:$AQ$1002,COLUMN(U398)-4,0))</f>
        <v>79</v>
      </c>
      <c r="V399" s="442">
        <f>IF($H399="已改造",VLOOKUP($A399+1000,改造信息!$A$2:$AQ$1002,COLUMN(V398)-4,0),VLOOKUP($A399,未改造信息!$A$2:$AQ$1002,COLUMN(V398)-4,0))</f>
        <v>18</v>
      </c>
      <c r="W399" s="442">
        <f>IF($H399="已改造",VLOOKUP($A399+1000,改造信息!$A$2:$AQ$1002,COLUMN(W398)-4,0),VLOOKUP($A399,未改造信息!$A$2:$AQ$1002,COLUMN(W398)-4,0))</f>
        <v>84</v>
      </c>
      <c r="X399" s="442">
        <f>IF($H399="已改造",VLOOKUP($A399+1000,改造信息!$A$2:$AQ$1002,COLUMN(X398)-4,0),VLOOKUP($A399,未改造信息!$A$2:$AQ$1002,COLUMN(X398)-4,0))</f>
        <v>87</v>
      </c>
      <c r="Y399" s="442">
        <f>IF($H399="已改造",VLOOKUP($A399+1000,改造信息!$A$2:$AQ$1002,COLUMN(Y398)-4,0),VLOOKUP($A399,未改造信息!$A$2:$AQ$1002,COLUMN(Y398)-4,0))</f>
        <v>52</v>
      </c>
      <c r="Z399" s="442">
        <f>IF($H399="已改造",VLOOKUP($A399+1000,改造信息!$A$2:$AQ$1002,COLUMN(Z398)-4,0),VLOOKUP($A399,未改造信息!$A$2:$AQ$1002,COLUMN(Z398)-4,0))</f>
        <v>37</v>
      </c>
      <c r="AA399" s="442" t="str">
        <f>IF($H399="已改造",VLOOKUP($A399+1000,改造信息!$A$2:$AQ$1002,COLUMN(AA398)-4,0),VLOOKUP($A399,未改造信息!$A$2:$AQ$1002,COLUMN(AA398)-4,0))</f>
        <v>短</v>
      </c>
      <c r="AB399" s="442">
        <f>IF($H399="已改造",VLOOKUP($A399+1000,改造信息!$A$2:$AQ$1002,COLUMN(AB398)-4,0),VLOOKUP($A399,未改造信息!$A$2:$AQ$1002,COLUMN(AB398)-4,0))</f>
        <v>0</v>
      </c>
      <c r="AC399" s="442">
        <f>IF($H399="已改造",VLOOKUP($A399+1000,改造信息!$A$2:$AQ$1002,COLUMN(AC398)-4,0),VLOOKUP($A399,未改造信息!$A$2:$AQ$1002,COLUMN(AC398)-4,0))</f>
        <v>0</v>
      </c>
      <c r="AD399" s="442">
        <f>IF($H399="已改造",VLOOKUP($A399+1000,改造信息!$A$2:$AQ$1002,COLUMN(AD398)-4,0),VLOOKUP($A399,未改造信息!$A$2:$AQ$1002,COLUMN(AD398)-4,0))</f>
        <v>2</v>
      </c>
      <c r="AE399" s="446" t="str">
        <f>IF($H399="已改造",VLOOKUP($A399+1000,改造信息!$A$2:$AQ$1002,COLUMN(AE398)-4,0),VLOOKUP($A399,未改造信息!$A$2:$AQ$1002,COLUMN(AE398)-4,0))</f>
        <v>U国单装5英寸炮</v>
      </c>
      <c r="AF399" s="445" t="s">
        <v>92</v>
      </c>
      <c r="AG399" s="445" t="s">
        <v>92</v>
      </c>
      <c r="AH399" s="442">
        <f>IF($H399="已改造",VLOOKUP($A399+1000,改造信息!$A$2:$AQ$1002,COLUMN(AH398)-6,0),VLOOKUP($A399,未改造信息!$A$2:$AQ$1002,COLUMN(AH398)-6,0))</f>
        <v>15</v>
      </c>
      <c r="AI399" s="442">
        <f>IF($H399="已改造",VLOOKUP($A399+1000,改造信息!$A$2:$AQ$1002,COLUMN(AI398)-6,0),VLOOKUP($A399,未改造信息!$A$2:$AQ$1002,COLUMN(AI398)-6,0))</f>
        <v>25</v>
      </c>
      <c r="AJ399" s="442">
        <f>IF($H399="已改造",VLOOKUP($A399+1000,改造信息!$A$2:$AQ$1002,COLUMN(AJ398)-6,0),VLOOKUP($A399,未改造信息!$A$2:$AQ$1002,COLUMN(AJ398)-6,0))</f>
        <v>0.48</v>
      </c>
      <c r="AK399" s="442">
        <f>IF($H399="已改造",VLOOKUP($A399+1000,改造信息!$A$2:$AQ$1002,COLUMN(AK398)-6,0),VLOOKUP($A399,未改造信息!$A$2:$AQ$1002,COLUMN(AK398)-6,0))</f>
        <v>0.9</v>
      </c>
      <c r="AL399" s="442">
        <f>IF($H399="已改造",VLOOKUP($A399+1000,改造信息!$A$2:$AQ$1002,COLUMN(AL398)-6,0),VLOOKUP($A399,未改造信息!$A$2:$AQ$1002,COLUMN(AL398)-6,0))</f>
        <v>0.4</v>
      </c>
      <c r="AM399" s="445" t="s">
        <v>92</v>
      </c>
      <c r="AN399" s="445" t="s">
        <v>92</v>
      </c>
      <c r="AO399" s="442">
        <f>IF($H399="已改造",VLOOKUP($A399+1000,改造信息!$A$2:$AQ$1002,COLUMN(AO398)-8,0),VLOOKUP($A399,未改造信息!$A$2:$AQ$1002,COLUMN(AO398)-8,0))</f>
        <v>4</v>
      </c>
      <c r="AP399" s="442">
        <f>IF($H399="已改造",VLOOKUP($A399+1000,改造信息!$A$2:$AQ$1002,COLUMN(AP398)-8,0),VLOOKUP($A399,未改造信息!$A$2:$AQ$1002,COLUMN(AP398)-8,0))</f>
        <v>8</v>
      </c>
      <c r="AQ399" s="442">
        <f>IF($H399="已改造",VLOOKUP($A399+1000,改造信息!$A$2:$AQ$1002,COLUMN(AQ398)-8,0),VLOOKUP($A399,未改造信息!$A$2:$AQ$1002,COLUMN(AQ398)-8,0))</f>
        <v>6</v>
      </c>
      <c r="AR399" s="442">
        <f>IF($H399="已改造",VLOOKUP($A399+1000,改造信息!$A$2:$AQ$1002,COLUMN(AR398)-8,0),VLOOKUP($A399,未改造信息!$A$2:$AQ$1002,COLUMN(AR398)-8,0))</f>
        <v>0</v>
      </c>
      <c r="AS399" s="442">
        <f>IF($H399="已改造",VLOOKUP($A399+1000,改造信息!$A$2:$AQ$1002,COLUMN(AS398)-8,0),VLOOKUP($A399,未改造信息!$A$2:$AQ$1002,COLUMN(AS398)-8,0))</f>
        <v>0</v>
      </c>
      <c r="AT399" s="442">
        <f>IF($H399="已改造",VLOOKUP($A399+1000,改造信息!$A$2:$AQ$1002,COLUMN(AT398)-8,0),VLOOKUP($A399,未改造信息!$A$2:$AQ$1002,COLUMN(AT398)-8,0))</f>
        <v>23</v>
      </c>
      <c r="AU399" s="442">
        <f>IF($H399="已改造",VLOOKUP($A399+1000,改造信息!$A$2:$AQ$1002,COLUMN(AU398)-8,0),VLOOKUP($A399,未改造信息!$A$2:$AQ$1002,COLUMN(AU398)-8,0))</f>
        <v>7</v>
      </c>
      <c r="AV399" s="442">
        <f>IF($H399="已改造",VLOOKUP($A399+1000,改造信息!$A$2:$AQ$1002,COLUMN(AV398)-8,0),VLOOKUP($A399,未改造信息!$A$2:$AQ$1002,COLUMN(AV398)-8,0))</f>
        <v>5</v>
      </c>
      <c r="AW399" s="445" t="s">
        <v>92</v>
      </c>
      <c r="AX399" s="445" t="s">
        <v>92</v>
      </c>
      <c r="AY399" s="442">
        <f>IF($H399="已改造",VLOOKUP($A399+1000,改造信息!$A$2:$AQ$1002,COLUMN(AY398)-10,0),VLOOKUP($A399,未改造信息!$A$2:$AQ$1002,COLUMN(AY398)-10,0))</f>
        <v>0</v>
      </c>
      <c r="AZ399" s="442">
        <f>IF($H399="已改造",VLOOKUP($A399+1000,改造信息!$A$2:$AQ$1002,COLUMN(AZ398)-10,0),VLOOKUP($A399,未改造信息!$A$2:$AQ$1002,COLUMN(AZ398)-10,0))</f>
        <v>0</v>
      </c>
      <c r="BA399" s="445" t="s">
        <v>92</v>
      </c>
      <c r="BB399" s="445" t="s">
        <v>92</v>
      </c>
      <c r="BC399" s="442" t="str">
        <f>IF($H399="尚未改造",VLOOKUP($A399,未改造信息!$A$2:$AQ$1002,COLUMN(BC398)-12,0),"0")</f>
        <v>0</v>
      </c>
      <c r="BD399" s="442">
        <f>VLOOKUP($A399,未改造信息!$A$2:$BA$1002,COLUMN(BD398)-12,0)</f>
        <v>0</v>
      </c>
      <c r="BE399" s="442" t="s">
        <v>94</v>
      </c>
      <c r="BF399" s="445" t="s">
        <v>92</v>
      </c>
      <c r="BG399" s="445" t="s">
        <v>92</v>
      </c>
      <c r="BH399" s="442"/>
      <c r="BI399" s="442"/>
      <c r="BK399" s="442"/>
      <c r="BL399" s="442"/>
      <c r="BN399" s="442"/>
      <c r="BO399" s="442"/>
      <c r="BQ399" s="445" t="s">
        <v>92</v>
      </c>
      <c r="BR399" s="442"/>
      <c r="BS399" s="442"/>
      <c r="BT399" s="442"/>
      <c r="BU399" s="442"/>
      <c r="BV399" s="442"/>
    </row>
    <row r="400" spans="1:74">
      <c r="A400" s="442">
        <v>429</v>
      </c>
      <c r="B400" s="442" t="str">
        <f>IF($H400="已改造",VLOOKUP($A400+1000,改造信息!$A$2:$AQ$1002,COLUMN(B399),0),VLOOKUP($A400,未改造信息!$A$2:$AQ$1002,COLUMN(B399),0))</f>
        <v>F</v>
      </c>
      <c r="C400" s="442" t="str">
        <f>IF($H400="已改造",VLOOKUP($A400+1000,改造信息!$A$2:$AQ$1002,COLUMN(C399),0),VLOOKUP($A400,未改造信息!$A$2:$AQ$1002,COLUMN(C399),0))</f>
        <v>驱逐舰</v>
      </c>
      <c r="D400" s="442">
        <f>IF($H400="已改造",VLOOKUP($A400+1000,改造信息!$A$2:$AQ$1002,COLUMN(D399),0),VLOOKUP($A400,未改造信息!$A$2:$AQ$1002,COLUMN(D399),0))</f>
        <v>4</v>
      </c>
      <c r="E400" s="442" t="str">
        <f>IF($H400="已改造",VLOOKUP($A400+1000,改造信息!$A$2:$AQ$1002,COLUMN(E399),0),VLOOKUP($A400,未改造信息!$A$2:$AQ$1002,COLUMN(E399),0))</f>
        <v>马伊·布雷泽</v>
      </c>
      <c r="F400" s="442" t="str">
        <f>VLOOKUP(A400,未改造信息!$A$2:$F$1000,COLUMN(F399),0)</f>
        <v>未拥有</v>
      </c>
      <c r="H400" s="442" t="str">
        <f>IF(COUNTIF(改造信息!$A$2:$A$196,A400+1000),IF(VLOOKUP(A400+1000,改造信息!$A$2:$F$502,6,0)="已拥有","已改造","尚未改造"),"未开放改造")</f>
        <v>未开放改造</v>
      </c>
      <c r="I400" s="442" t="str">
        <f t="shared" si="6"/>
        <v>仅打捞可获取</v>
      </c>
      <c r="J400" s="445" t="s">
        <v>92</v>
      </c>
      <c r="K400" s="442" t="str">
        <f>IF($H400="已改造",VLOOKUP($A400+1000,改造信息!$A$2:$AQ$1002,COLUMN(K399)-4,0),VLOOKUP($A400,未改造信息!$A$2:$AQ$1002,COLUMN(K399)-4,0))</f>
        <v>护卫舰</v>
      </c>
      <c r="L400" s="442" t="str">
        <f>IF($H400="已改造",VLOOKUP($A400+1000,改造信息!$A$2:$AQ$1002,COLUMN(L399)-4,0),VLOOKUP($A400,未改造信息!$A$2:$AQ$1002,COLUMN(L399)-4,0))</f>
        <v>小型舰</v>
      </c>
      <c r="M400" s="442">
        <f>IF($H400="已改造",VLOOKUP($A400+1000,改造信息!$A$2:$AQ$1002,COLUMN(M399)-4,0),VLOOKUP($A400,未改造信息!$A$2:$AQ$1002,COLUMN(M399)-4,0))</f>
        <v>1</v>
      </c>
      <c r="N400" s="442">
        <f>IF($H400="已改造",VLOOKUP($A400+1000,改造信息!$A$2:$AQ$1002,COLUMN(N399)-4,0),VLOOKUP($A400,未改造信息!$A$2:$AQ$1002,COLUMN(N399)-4,0))</f>
        <v>2</v>
      </c>
      <c r="O400" s="442">
        <f>IF($H400="已改造",VLOOKUP($A400+1000,改造信息!$A$2:$AQ$1002,COLUMN(O399)-4,0),VLOOKUP($A400,未改造信息!$A$2:$AQ$1002,COLUMN(O399)-4,0))</f>
        <v>24</v>
      </c>
      <c r="P400" s="442">
        <f>IF($H400="已改造",VLOOKUP($A400+1000,改造信息!$A$2:$AQ$1002,COLUMN(P399)-4,0),VLOOKUP($A400,未改造信息!$A$2:$AQ$1002,COLUMN(P399)-4,0))</f>
        <v>0</v>
      </c>
      <c r="Q400" s="442">
        <f>IF($H400="已改造",VLOOKUP($A400+1000,改造信息!$A$2:$AQ$1002,COLUMN(Q399)-4,0),VLOOKUP($A400,未改造信息!$A$2:$AQ$1002,COLUMN(Q399)-4,0))</f>
        <v>32</v>
      </c>
      <c r="R400" s="442">
        <f>IF($H400="已改造",VLOOKUP($A400+1000,改造信息!$A$2:$AQ$1002,COLUMN(R399)-4,0),VLOOKUP($A400,未改造信息!$A$2:$AQ$1002,COLUMN(R399)-4,0))</f>
        <v>25</v>
      </c>
      <c r="S400" s="442">
        <f>IF($H400="已改造",VLOOKUP($A400+1000,改造信息!$A$2:$AQ$1002,COLUMN(S399)-4,0),VLOOKUP($A400,未改造信息!$A$2:$AQ$1002,COLUMN(S399)-4,0))</f>
        <v>75</v>
      </c>
      <c r="T400" s="442">
        <f>IF($H400="已改造",VLOOKUP($A400+1000,改造信息!$A$2:$AQ$1002,COLUMN(T399)-4,0),VLOOKUP($A400,未改造信息!$A$2:$AQ$1002,COLUMN(T399)-4,0))</f>
        <v>80</v>
      </c>
      <c r="U400" s="442">
        <f>IF($H400="已改造",VLOOKUP($A400+1000,改造信息!$A$2:$AQ$1002,COLUMN(U399)-4,0),VLOOKUP($A400,未改造信息!$A$2:$AQ$1002,COLUMN(U399)-4,0))</f>
        <v>84</v>
      </c>
      <c r="V400" s="442">
        <f>IF($H400="已改造",VLOOKUP($A400+1000,改造信息!$A$2:$AQ$1002,COLUMN(V399)-4,0),VLOOKUP($A400,未改造信息!$A$2:$AQ$1002,COLUMN(V399)-4,0))</f>
        <v>21</v>
      </c>
      <c r="W400" s="442">
        <f>IF($H400="已改造",VLOOKUP($A400+1000,改造信息!$A$2:$AQ$1002,COLUMN(W399)-4,0),VLOOKUP($A400,未改造信息!$A$2:$AQ$1002,COLUMN(W399)-4,0))</f>
        <v>72</v>
      </c>
      <c r="X400" s="442">
        <f>IF($H400="已改造",VLOOKUP($A400+1000,改造信息!$A$2:$AQ$1002,COLUMN(X399)-4,0),VLOOKUP($A400,未改造信息!$A$2:$AQ$1002,COLUMN(X399)-4,0))</f>
        <v>87</v>
      </c>
      <c r="Y400" s="442">
        <f>IF($H400="已改造",VLOOKUP($A400+1000,改造信息!$A$2:$AQ$1002,COLUMN(Y399)-4,0),VLOOKUP($A400,未改造信息!$A$2:$AQ$1002,COLUMN(Y399)-4,0))</f>
        <v>20</v>
      </c>
      <c r="Z400" s="442">
        <f>IF($H400="已改造",VLOOKUP($A400+1000,改造信息!$A$2:$AQ$1002,COLUMN(Z399)-4,0),VLOOKUP($A400,未改造信息!$A$2:$AQ$1002,COLUMN(Z399)-4,0))</f>
        <v>34</v>
      </c>
      <c r="AA400" s="442" t="str">
        <f>IF($H400="已改造",VLOOKUP($A400+1000,改造信息!$A$2:$AQ$1002,COLUMN(AA399)-4,0),VLOOKUP($A400,未改造信息!$A$2:$AQ$1002,COLUMN(AA399)-4,0))</f>
        <v>短</v>
      </c>
      <c r="AB400" s="442">
        <f>IF($H400="已改造",VLOOKUP($A400+1000,改造信息!$A$2:$AQ$1002,COLUMN(AB399)-4,0),VLOOKUP($A400,未改造信息!$A$2:$AQ$1002,COLUMN(AB399)-4,0))</f>
        <v>0</v>
      </c>
      <c r="AC400" s="442">
        <f>IF($H400="已改造",VLOOKUP($A400+1000,改造信息!$A$2:$AQ$1002,COLUMN(AC399)-4,0),VLOOKUP($A400,未改造信息!$A$2:$AQ$1002,COLUMN(AC399)-4,0))</f>
        <v>0</v>
      </c>
      <c r="AD400" s="442">
        <f>IF($H400="已改造",VLOOKUP($A400+1000,改造信息!$A$2:$AQ$1002,COLUMN(AD399)-4,0),VLOOKUP($A400,未改造信息!$A$2:$AQ$1002,COLUMN(AD399)-4,0))</f>
        <v>2</v>
      </c>
      <c r="AE400" s="446" t="str">
        <f>IF($H400="已改造",VLOOKUP($A400+1000,改造信息!$A$2:$AQ$1002,COLUMN(AE399)-4,0),VLOOKUP($A400,未改造信息!$A$2:$AQ$1002,COLUMN(AE399)-4,0))</f>
        <v>F国M1948双联127毫米炮</v>
      </c>
      <c r="AF400" s="445" t="s">
        <v>92</v>
      </c>
      <c r="AG400" s="445" t="s">
        <v>92</v>
      </c>
      <c r="AH400" s="442">
        <f>IF($H400="已改造",VLOOKUP($A400+1000,改造信息!$A$2:$AQ$1002,COLUMN(AH399)-6,0),VLOOKUP($A400,未改造信息!$A$2:$AQ$1002,COLUMN(AH399)-6,0))</f>
        <v>15</v>
      </c>
      <c r="AI400" s="442">
        <f>IF($H400="已改造",VLOOKUP($A400+1000,改造信息!$A$2:$AQ$1002,COLUMN(AI399)-6,0),VLOOKUP($A400,未改造信息!$A$2:$AQ$1002,COLUMN(AI399)-6,0))</f>
        <v>25</v>
      </c>
      <c r="AJ400" s="442">
        <f>IF($H400="已改造",VLOOKUP($A400+1000,改造信息!$A$2:$AQ$1002,COLUMN(AJ399)-6,0),VLOOKUP($A400,未改造信息!$A$2:$AQ$1002,COLUMN(AJ399)-6,0))</f>
        <v>0.6</v>
      </c>
      <c r="AK400" s="442">
        <f>IF($H400="已改造",VLOOKUP($A400+1000,改造信息!$A$2:$AQ$1002,COLUMN(AK399)-6,0),VLOOKUP($A400,未改造信息!$A$2:$AQ$1002,COLUMN(AK399)-6,0))</f>
        <v>0.95</v>
      </c>
      <c r="AL400" s="442">
        <f>IF($H400="已改造",VLOOKUP($A400+1000,改造信息!$A$2:$AQ$1002,COLUMN(AL399)-6,0),VLOOKUP($A400,未改造信息!$A$2:$AQ$1002,COLUMN(AL399)-6,0))</f>
        <v>0.5</v>
      </c>
      <c r="AM400" s="445" t="s">
        <v>92</v>
      </c>
      <c r="AN400" s="445" t="s">
        <v>92</v>
      </c>
      <c r="AO400" s="442">
        <f>IF($H400="已改造",VLOOKUP($A400+1000,改造信息!$A$2:$AQ$1002,COLUMN(AO399)-8,0),VLOOKUP($A400,未改造信息!$A$2:$AQ$1002,COLUMN(AO399)-8,0))</f>
        <v>4</v>
      </c>
      <c r="AP400" s="442">
        <f>IF($H400="已改造",VLOOKUP($A400+1000,改造信息!$A$2:$AQ$1002,COLUMN(AP399)-8,0),VLOOKUP($A400,未改造信息!$A$2:$AQ$1002,COLUMN(AP399)-8,0))</f>
        <v>8</v>
      </c>
      <c r="AQ400" s="442">
        <f>IF($H400="已改造",VLOOKUP($A400+1000,改造信息!$A$2:$AQ$1002,COLUMN(AQ399)-8,0),VLOOKUP($A400,未改造信息!$A$2:$AQ$1002,COLUMN(AQ399)-8,0))</f>
        <v>6</v>
      </c>
      <c r="AR400" s="442">
        <f>IF($H400="已改造",VLOOKUP($A400+1000,改造信息!$A$2:$AQ$1002,COLUMN(AR399)-8,0),VLOOKUP($A400,未改造信息!$A$2:$AQ$1002,COLUMN(AR399)-8,0))</f>
        <v>0</v>
      </c>
      <c r="AS400" s="442">
        <f>IF($H400="已改造",VLOOKUP($A400+1000,改造信息!$A$2:$AQ$1002,COLUMN(AS399)-8,0),VLOOKUP($A400,未改造信息!$A$2:$AQ$1002,COLUMN(AS399)-8,0))</f>
        <v>0</v>
      </c>
      <c r="AT400" s="442">
        <f>IF($H400="已改造",VLOOKUP($A400+1000,改造信息!$A$2:$AQ$1002,COLUMN(AT399)-8,0),VLOOKUP($A400,未改造信息!$A$2:$AQ$1002,COLUMN(AT399)-8,0))</f>
        <v>25</v>
      </c>
      <c r="AU400" s="442">
        <f>IF($H400="已改造",VLOOKUP($A400+1000,改造信息!$A$2:$AQ$1002,COLUMN(AU399)-8,0),VLOOKUP($A400,未改造信息!$A$2:$AQ$1002,COLUMN(AU399)-8,0))</f>
        <v>10</v>
      </c>
      <c r="AV400" s="442">
        <f>IF($H400="已改造",VLOOKUP($A400+1000,改造信息!$A$2:$AQ$1002,COLUMN(AV399)-8,0),VLOOKUP($A400,未改造信息!$A$2:$AQ$1002,COLUMN(AV399)-8,0))</f>
        <v>14</v>
      </c>
      <c r="AW400" s="445" t="s">
        <v>92</v>
      </c>
      <c r="AX400" s="445" t="s">
        <v>92</v>
      </c>
      <c r="AY400" s="442">
        <f>IF($H400="已改造",VLOOKUP($A400+1000,改造信息!$A$2:$AQ$1002,COLUMN(AY399)-10,0),VLOOKUP($A400,未改造信息!$A$2:$AQ$1002,COLUMN(AY399)-10,0))</f>
        <v>0</v>
      </c>
      <c r="AZ400" s="442">
        <f>IF($H400="已改造",VLOOKUP($A400+1000,改造信息!$A$2:$AQ$1002,COLUMN(AZ399)-10,0),VLOOKUP($A400,未改造信息!$A$2:$AQ$1002,COLUMN(AZ399)-10,0))</f>
        <v>0</v>
      </c>
      <c r="BA400" s="445" t="s">
        <v>92</v>
      </c>
      <c r="BB400" s="445" t="s">
        <v>92</v>
      </c>
      <c r="BC400" s="442" t="str">
        <f>IF($H400="尚未改造",VLOOKUP($A400,未改造信息!$A$2:$AQ$1002,COLUMN(BC399)-12,0),"0")</f>
        <v>0</v>
      </c>
      <c r="BD400" s="442">
        <f>VLOOKUP($A400,未改造信息!$A$2:$BA$1002,COLUMN(BD399)-12,0)</f>
        <v>0</v>
      </c>
      <c r="BE400" s="442" t="s">
        <v>94</v>
      </c>
      <c r="BF400" s="445" t="s">
        <v>92</v>
      </c>
      <c r="BG400" s="445" t="s">
        <v>92</v>
      </c>
      <c r="BH400" s="442"/>
      <c r="BI400" s="442"/>
      <c r="BK400" s="442"/>
      <c r="BL400" s="442"/>
      <c r="BN400" s="442"/>
      <c r="BO400" s="442"/>
      <c r="BQ400" s="445" t="s">
        <v>92</v>
      </c>
      <c r="BR400" s="442"/>
      <c r="BS400" s="442"/>
      <c r="BT400" s="442"/>
      <c r="BU400" s="442"/>
      <c r="BV400" s="442"/>
    </row>
    <row r="401" spans="1:74">
      <c r="A401" s="442">
        <v>430</v>
      </c>
      <c r="B401" s="442" t="str">
        <f>IF($H401="已改造",VLOOKUP($A401+1000,改造信息!$A$2:$AQ$1002,COLUMN(B400),0),VLOOKUP($A401,未改造信息!$A$2:$AQ$1002,COLUMN(B400),0))</f>
        <v>S</v>
      </c>
      <c r="C401" s="442" t="str">
        <f>IF($H401="已改造",VLOOKUP($A401+1000,改造信息!$A$2:$AQ$1002,COLUMN(C400),0),VLOOKUP($A401,未改造信息!$A$2:$AQ$1002,COLUMN(C400),0))</f>
        <v>轻巡洋舰</v>
      </c>
      <c r="D401" s="442">
        <f>IF($H401="已改造",VLOOKUP($A401+1000,改造信息!$A$2:$AQ$1002,COLUMN(D400),0),VLOOKUP($A401,未改造信息!$A$2:$AQ$1002,COLUMN(D400),0))</f>
        <v>4</v>
      </c>
      <c r="E401" s="442" t="str">
        <f>IF($H401="已改造",VLOOKUP($A401+1000,改造信息!$A$2:$AQ$1002,COLUMN(E400),0),VLOOKUP($A401,未改造信息!$A$2:$AQ$1002,COLUMN(E400),0))</f>
        <v>捷尔任斯基</v>
      </c>
      <c r="F401" s="442" t="str">
        <f>VLOOKUP(A401,未改造信息!$A$2:$F$1000,COLUMN(F400),0)</f>
        <v>未拥有</v>
      </c>
      <c r="H401" s="442" t="str">
        <f>IF(COUNTIF(改造信息!$A$2:$A$196,A401+1000),IF(VLOOKUP(A401+1000,改造信息!$A$2:$F$502,6,0)="已拥有","已改造","尚未改造"),"未开放改造")</f>
        <v>未开放改造</v>
      </c>
      <c r="I401" s="442" t="str">
        <f t="shared" si="6"/>
        <v>可建造</v>
      </c>
      <c r="J401" s="445" t="s">
        <v>92</v>
      </c>
      <c r="K401" s="442" t="str">
        <f>IF($H401="已改造",VLOOKUP($A401+1000,改造信息!$A$2:$AQ$1002,COLUMN(K400)-4,0),VLOOKUP($A401,未改造信息!$A$2:$AQ$1002,COLUMN(K400)-4,0))</f>
        <v>护卫舰</v>
      </c>
      <c r="L401" s="442" t="str">
        <f>IF($H401="已改造",VLOOKUP($A401+1000,改造信息!$A$2:$AQ$1002,COLUMN(L400)-4,0),VLOOKUP($A401,未改造信息!$A$2:$AQ$1002,COLUMN(L400)-4,0))</f>
        <v>中型舰</v>
      </c>
      <c r="M401" s="442">
        <f>IF($H401="已改造",VLOOKUP($A401+1000,改造信息!$A$2:$AQ$1002,COLUMN(M400)-4,0),VLOOKUP($A401,未改造信息!$A$2:$AQ$1002,COLUMN(M400)-4,0))</f>
        <v>1</v>
      </c>
      <c r="N401" s="442">
        <f>IF($H401="已改造",VLOOKUP($A401+1000,改造信息!$A$2:$AQ$1002,COLUMN(N400)-4,0),VLOOKUP($A401,未改造信息!$A$2:$AQ$1002,COLUMN(N400)-4,0))</f>
        <v>2</v>
      </c>
      <c r="O401" s="442">
        <f>IF($H401="已改造",VLOOKUP($A401+1000,改造信息!$A$2:$AQ$1002,COLUMN(O400)-4,0),VLOOKUP($A401,未改造信息!$A$2:$AQ$1002,COLUMN(O400)-4,0))</f>
        <v>36</v>
      </c>
      <c r="P401" s="442">
        <f>IF($H401="已改造",VLOOKUP($A401+1000,改造信息!$A$2:$AQ$1002,COLUMN(P400)-4,0),VLOOKUP($A401,未改造信息!$A$2:$AQ$1002,COLUMN(P400)-4,0))</f>
        <v>0</v>
      </c>
      <c r="Q401" s="442">
        <f>IF($H401="已改造",VLOOKUP($A401+1000,改造信息!$A$2:$AQ$1002,COLUMN(Q400)-4,0),VLOOKUP($A401,未改造信息!$A$2:$AQ$1002,COLUMN(Q400)-4,0))</f>
        <v>61</v>
      </c>
      <c r="R401" s="442">
        <f>IF($H401="已改造",VLOOKUP($A401+1000,改造信息!$A$2:$AQ$1002,COLUMN(R400)-4,0),VLOOKUP($A401,未改造信息!$A$2:$AQ$1002,COLUMN(R400)-4,0))</f>
        <v>48</v>
      </c>
      <c r="S401" s="442">
        <f>IF($H401="已改造",VLOOKUP($A401+1000,改造信息!$A$2:$AQ$1002,COLUMN(S400)-4,0),VLOOKUP($A401,未改造信息!$A$2:$AQ$1002,COLUMN(S400)-4,0))</f>
        <v>56</v>
      </c>
      <c r="T401" s="442">
        <f>IF($H401="已改造",VLOOKUP($A401+1000,改造信息!$A$2:$AQ$1002,COLUMN(T400)-4,0),VLOOKUP($A401,未改造信息!$A$2:$AQ$1002,COLUMN(T400)-4,0))</f>
        <v>85</v>
      </c>
      <c r="U401" s="442">
        <f>IF($H401="已改造",VLOOKUP($A401+1000,改造信息!$A$2:$AQ$1002,COLUMN(U400)-4,0),VLOOKUP($A401,未改造信息!$A$2:$AQ$1002,COLUMN(U400)-4,0))</f>
        <v>74</v>
      </c>
      <c r="V401" s="442">
        <f>IF($H401="已改造",VLOOKUP($A401+1000,改造信息!$A$2:$AQ$1002,COLUMN(V400)-4,0),VLOOKUP($A401,未改造信息!$A$2:$AQ$1002,COLUMN(V400)-4,0))</f>
        <v>36</v>
      </c>
      <c r="W401" s="442">
        <f>IF($H401="已改造",VLOOKUP($A401+1000,改造信息!$A$2:$AQ$1002,COLUMN(W400)-4,0),VLOOKUP($A401,未改造信息!$A$2:$AQ$1002,COLUMN(W400)-4,0))</f>
        <v>66</v>
      </c>
      <c r="X401" s="442">
        <f>IF($H401="已改造",VLOOKUP($A401+1000,改造信息!$A$2:$AQ$1002,COLUMN(X400)-4,0),VLOOKUP($A401,未改造信息!$A$2:$AQ$1002,COLUMN(X400)-4,0))</f>
        <v>92</v>
      </c>
      <c r="Y401" s="442">
        <f>IF($H401="已改造",VLOOKUP($A401+1000,改造信息!$A$2:$AQ$1002,COLUMN(Y400)-4,0),VLOOKUP($A401,未改造信息!$A$2:$AQ$1002,COLUMN(Y400)-4,0))</f>
        <v>15</v>
      </c>
      <c r="Z401" s="442">
        <f>IF($H401="已改造",VLOOKUP($A401+1000,改造信息!$A$2:$AQ$1002,COLUMN(Z400)-4,0),VLOOKUP($A401,未改造信息!$A$2:$AQ$1002,COLUMN(Z400)-4,0))</f>
        <v>33</v>
      </c>
      <c r="AA401" s="442" t="str">
        <f>IF($H401="已改造",VLOOKUP($A401+1000,改造信息!$A$2:$AQ$1002,COLUMN(AA400)-4,0),VLOOKUP($A401,未改造信息!$A$2:$AQ$1002,COLUMN(AA400)-4,0))</f>
        <v>中</v>
      </c>
      <c r="AB401" s="442">
        <f>IF($H401="已改造",VLOOKUP($A401+1000,改造信息!$A$2:$AQ$1002,COLUMN(AB400)-4,0),VLOOKUP($A401,未改造信息!$A$2:$AQ$1002,COLUMN(AB400)-4,0))</f>
        <v>0</v>
      </c>
      <c r="AC401" s="442">
        <f>IF($H401="已改造",VLOOKUP($A401+1000,改造信息!$A$2:$AQ$1002,COLUMN(AC400)-4,0),VLOOKUP($A401,未改造信息!$A$2:$AQ$1002,COLUMN(AC400)-4,0))</f>
        <v>0</v>
      </c>
      <c r="AD401" s="442">
        <f>IF($H401="已改造",VLOOKUP($A401+1000,改造信息!$A$2:$AQ$1002,COLUMN(AD400)-4,0),VLOOKUP($A401,未改造信息!$A$2:$AQ$1002,COLUMN(AD400)-4,0))</f>
        <v>3</v>
      </c>
      <c r="AE401" s="446" t="str">
        <f>IF($H401="已改造",VLOOKUP($A401+1000,改造信息!$A$2:$AQ$1002,COLUMN(AE400)-4,0),VLOOKUP($A401,未改造信息!$A$2:$AQ$1002,COLUMN(AE400)-4,0))</f>
        <v>S国СМ-5-1双联100毫米高炮|S国三联Б-38型152毫米炮</v>
      </c>
      <c r="AF401" s="445" t="s">
        <v>92</v>
      </c>
      <c r="AG401" s="445" t="s">
        <v>92</v>
      </c>
      <c r="AH401" s="442">
        <f>IF($H401="已改造",VLOOKUP($A401+1000,改造信息!$A$2:$AQ$1002,COLUMN(AH400)-6,0),VLOOKUP($A401,未改造信息!$A$2:$AQ$1002,COLUMN(AH400)-6,0))</f>
        <v>25</v>
      </c>
      <c r="AI401" s="442">
        <f>IF($H401="已改造",VLOOKUP($A401+1000,改造信息!$A$2:$AQ$1002,COLUMN(AI400)-6,0),VLOOKUP($A401,未改造信息!$A$2:$AQ$1002,COLUMN(AI400)-6,0))</f>
        <v>35</v>
      </c>
      <c r="AJ401" s="442">
        <f>IF($H401="已改造",VLOOKUP($A401+1000,改造信息!$A$2:$AQ$1002,COLUMN(AJ400)-6,0),VLOOKUP($A401,未改造信息!$A$2:$AQ$1002,COLUMN(AJ400)-6,0))</f>
        <v>0.8</v>
      </c>
      <c r="AK401" s="442">
        <f>IF($H401="已改造",VLOOKUP($A401+1000,改造信息!$A$2:$AQ$1002,COLUMN(AK400)-6,0),VLOOKUP($A401,未改造信息!$A$2:$AQ$1002,COLUMN(AK400)-6,0))</f>
        <v>1.5</v>
      </c>
      <c r="AL401" s="442">
        <f>IF($H401="已改造",VLOOKUP($A401+1000,改造信息!$A$2:$AQ$1002,COLUMN(AL400)-6,0),VLOOKUP($A401,未改造信息!$A$2:$AQ$1002,COLUMN(AL400)-6,0))</f>
        <v>0.5</v>
      </c>
      <c r="AM401" s="445" t="s">
        <v>92</v>
      </c>
      <c r="AN401" s="445" t="s">
        <v>92</v>
      </c>
      <c r="AO401" s="442">
        <f>IF($H401="已改造",VLOOKUP($A401+1000,改造信息!$A$2:$AQ$1002,COLUMN(AO400)-8,0),VLOOKUP($A401,未改造信息!$A$2:$AQ$1002,COLUMN(AO400)-8,0))</f>
        <v>10</v>
      </c>
      <c r="AP401" s="442">
        <f>IF($H401="已改造",VLOOKUP($A401+1000,改造信息!$A$2:$AQ$1002,COLUMN(AP400)-8,0),VLOOKUP($A401,未改造信息!$A$2:$AQ$1002,COLUMN(AP400)-8,0))</f>
        <v>16</v>
      </c>
      <c r="AQ401" s="442">
        <f>IF($H401="已改造",VLOOKUP($A401+1000,改造信息!$A$2:$AQ$1002,COLUMN(AQ400)-8,0),VLOOKUP($A401,未改造信息!$A$2:$AQ$1002,COLUMN(AQ400)-8,0))</f>
        <v>10</v>
      </c>
      <c r="AR401" s="442">
        <f>IF($H401="已改造",VLOOKUP($A401+1000,改造信息!$A$2:$AQ$1002,COLUMN(AR400)-8,0),VLOOKUP($A401,未改造信息!$A$2:$AQ$1002,COLUMN(AR400)-8,0))</f>
        <v>0</v>
      </c>
      <c r="AS401" s="442">
        <f>IF($H401="已改造",VLOOKUP($A401+1000,改造信息!$A$2:$AQ$1002,COLUMN(AS400)-8,0),VLOOKUP($A401,未改造信息!$A$2:$AQ$1002,COLUMN(AS400)-8,0))</f>
        <v>16</v>
      </c>
      <c r="AT401" s="442">
        <f>IF($H401="已改造",VLOOKUP($A401+1000,改造信息!$A$2:$AQ$1002,COLUMN(AT400)-8,0),VLOOKUP($A401,未改造信息!$A$2:$AQ$1002,COLUMN(AT400)-8,0))</f>
        <v>16</v>
      </c>
      <c r="AU401" s="442">
        <f>IF($H401="已改造",VLOOKUP($A401+1000,改造信息!$A$2:$AQ$1002,COLUMN(AU400)-8,0),VLOOKUP($A401,未改造信息!$A$2:$AQ$1002,COLUMN(AU400)-8,0))</f>
        <v>14</v>
      </c>
      <c r="AV401" s="442">
        <f>IF($H401="已改造",VLOOKUP($A401+1000,改造信息!$A$2:$AQ$1002,COLUMN(AV400)-8,0),VLOOKUP($A401,未改造信息!$A$2:$AQ$1002,COLUMN(AV400)-8,0))</f>
        <v>47</v>
      </c>
      <c r="AW401" s="445" t="s">
        <v>92</v>
      </c>
      <c r="AX401" s="445" t="s">
        <v>92</v>
      </c>
      <c r="AY401" s="442">
        <f>IF($H401="已改造",VLOOKUP($A401+1000,改造信息!$A$2:$AQ$1002,COLUMN(AY400)-10,0),VLOOKUP($A401,未改造信息!$A$2:$AQ$1002,COLUMN(AY400)-10,0))</f>
        <v>0</v>
      </c>
      <c r="AZ401" s="442">
        <f>IF($H401="已改造",VLOOKUP($A401+1000,改造信息!$A$2:$AQ$1002,COLUMN(AZ400)-10,0),VLOOKUP($A401,未改造信息!$A$2:$AQ$1002,COLUMN(AZ400)-10,0))</f>
        <v>0</v>
      </c>
      <c r="BA401" s="445" t="s">
        <v>92</v>
      </c>
      <c r="BB401" s="445" t="s">
        <v>92</v>
      </c>
      <c r="BC401" s="442" t="str">
        <f>IF($H401="尚未改造",VLOOKUP($A401,未改造信息!$A$2:$AQ$1002,COLUMN(BC400)-12,0),"0")</f>
        <v>0</v>
      </c>
      <c r="BD401" s="450">
        <f>VLOOKUP($A401,未改造信息!$A$2:$BA$1002,COLUMN(BD400)-12,0)</f>
        <v>0.0486111111111111</v>
      </c>
      <c r="BE401" s="442" t="s">
        <v>103</v>
      </c>
      <c r="BF401" s="445" t="s">
        <v>92</v>
      </c>
      <c r="BG401" s="445" t="s">
        <v>92</v>
      </c>
      <c r="BH401" s="442"/>
      <c r="BI401" s="450"/>
      <c r="BK401" s="442"/>
      <c r="BL401" s="450"/>
      <c r="BN401" s="442"/>
      <c r="BO401" s="450"/>
      <c r="BQ401" s="445" t="s">
        <v>92</v>
      </c>
      <c r="BR401" s="442"/>
      <c r="BS401" s="442"/>
      <c r="BT401" s="442"/>
      <c r="BU401" s="442"/>
      <c r="BV401" s="442"/>
    </row>
    <row r="402" spans="1:74">
      <c r="A402" s="442">
        <v>431</v>
      </c>
      <c r="B402" s="442" t="str">
        <f>IF($H402="已改造",VLOOKUP($A402+1000,改造信息!$A$2:$AQ$1002,COLUMN(B401),0),VLOOKUP($A402,未改造信息!$A$2:$AQ$1002,COLUMN(B401),0))</f>
        <v>E</v>
      </c>
      <c r="C402" s="442" t="str">
        <f>IF($H402="已改造",VLOOKUP($A402+1000,改造信息!$A$2:$AQ$1002,COLUMN(C401),0),VLOOKUP($A402,未改造信息!$A$2:$AQ$1002,COLUMN(C401),0))</f>
        <v>重巡洋舰</v>
      </c>
      <c r="D402" s="442">
        <f>IF($H402="已改造",VLOOKUP($A402+1000,改造信息!$A$2:$AQ$1002,COLUMN(D401),0),VLOOKUP($A402,未改造信息!$A$2:$AQ$1002,COLUMN(D401),0))</f>
        <v>4</v>
      </c>
      <c r="E402" s="442" t="str">
        <f>IF($H402="已改造",VLOOKUP($A402+1000,改造信息!$A$2:$AQ$1002,COLUMN(E401),0),VLOOKUP($A402,未改造信息!$A$2:$AQ$1002,COLUMN(E401),0))</f>
        <v>什罗普郡</v>
      </c>
      <c r="F402" s="442" t="str">
        <f>VLOOKUP(A402,未改造信息!$A$2:$F$1000,COLUMN(F401),0)</f>
        <v>未拥有</v>
      </c>
      <c r="H402" s="442" t="str">
        <f>IF(COUNTIF(改造信息!$A$2:$A$196,A402+1000),IF(VLOOKUP(A402+1000,改造信息!$A$2:$F$502,6,0)="已拥有","已改造","尚未改造"),"未开放改造")</f>
        <v>尚未改造</v>
      </c>
      <c r="I402" s="442" t="str">
        <f t="shared" si="6"/>
        <v>可建造</v>
      </c>
      <c r="J402" s="445" t="s">
        <v>92</v>
      </c>
      <c r="K402" s="442" t="str">
        <f>IF($H402="已改造",VLOOKUP($A402+1000,改造信息!$A$2:$AQ$1002,COLUMN(K401)-4,0),VLOOKUP($A402,未改造信息!$A$2:$AQ$1002,COLUMN(K401)-4,0))</f>
        <v>护卫舰</v>
      </c>
      <c r="L402" s="442" t="str">
        <f>IF($H402="已改造",VLOOKUP($A402+1000,改造信息!$A$2:$AQ$1002,COLUMN(L401)-4,0),VLOOKUP($A402,未改造信息!$A$2:$AQ$1002,COLUMN(L401)-4,0))</f>
        <v>中型舰</v>
      </c>
      <c r="M402" s="442">
        <f>IF($H402="已改造",VLOOKUP($A402+1000,改造信息!$A$2:$AQ$1002,COLUMN(M401)-4,0),VLOOKUP($A402,未改造信息!$A$2:$AQ$1002,COLUMN(M401)-4,0))</f>
        <v>0</v>
      </c>
      <c r="N402" s="442">
        <f>IF($H402="已改造",VLOOKUP($A402+1000,改造信息!$A$2:$AQ$1002,COLUMN(N401)-4,0),VLOOKUP($A402,未改造信息!$A$2:$AQ$1002,COLUMN(N401)-4,0))</f>
        <v>2</v>
      </c>
      <c r="O402" s="442">
        <f>IF($H402="已改造",VLOOKUP($A402+1000,改造信息!$A$2:$AQ$1002,COLUMN(O401)-4,0),VLOOKUP($A402,未改造信息!$A$2:$AQ$1002,COLUMN(O401)-4,0))</f>
        <v>50</v>
      </c>
      <c r="P402" s="442">
        <f>IF($H402="已改造",VLOOKUP($A402+1000,改造信息!$A$2:$AQ$1002,COLUMN(P401)-4,0),VLOOKUP($A402,未改造信息!$A$2:$AQ$1002,COLUMN(P401)-4,0))</f>
        <v>2</v>
      </c>
      <c r="Q402" s="442">
        <f>IF($H402="已改造",VLOOKUP($A402+1000,改造信息!$A$2:$AQ$1002,COLUMN(Q401)-4,0),VLOOKUP($A402,未改造信息!$A$2:$AQ$1002,COLUMN(Q401)-4,0))</f>
        <v>55</v>
      </c>
      <c r="R402" s="442">
        <f>IF($H402="已改造",VLOOKUP($A402+1000,改造信息!$A$2:$AQ$1002,COLUMN(R401)-4,0),VLOOKUP($A402,未改造信息!$A$2:$AQ$1002,COLUMN(R401)-4,0))</f>
        <v>41</v>
      </c>
      <c r="S402" s="442">
        <f>IF($H402="已改造",VLOOKUP($A402+1000,改造信息!$A$2:$AQ$1002,COLUMN(S401)-4,0),VLOOKUP($A402,未改造信息!$A$2:$AQ$1002,COLUMN(S401)-4,0))</f>
        <v>53</v>
      </c>
      <c r="T402" s="442">
        <f>IF($H402="已改造",VLOOKUP($A402+1000,改造信息!$A$2:$AQ$1002,COLUMN(T401)-4,0),VLOOKUP($A402,未改造信息!$A$2:$AQ$1002,COLUMN(T401)-4,0))</f>
        <v>76</v>
      </c>
      <c r="U402" s="442">
        <f>IF($H402="已改造",VLOOKUP($A402+1000,改造信息!$A$2:$AQ$1002,COLUMN(U401)-4,0),VLOOKUP($A402,未改造信息!$A$2:$AQ$1002,COLUMN(U401)-4,0))</f>
        <v>0</v>
      </c>
      <c r="V402" s="442">
        <f>IF($H402="已改造",VLOOKUP($A402+1000,改造信息!$A$2:$AQ$1002,COLUMN(V401)-4,0),VLOOKUP($A402,未改造信息!$A$2:$AQ$1002,COLUMN(V401)-4,0))</f>
        <v>53</v>
      </c>
      <c r="W402" s="442">
        <f>IF($H402="已改造",VLOOKUP($A402+1000,改造信息!$A$2:$AQ$1002,COLUMN(W401)-4,0),VLOOKUP($A402,未改造信息!$A$2:$AQ$1002,COLUMN(W401)-4,0))</f>
        <v>75</v>
      </c>
      <c r="X402" s="442">
        <f>IF($H402="已改造",VLOOKUP($A402+1000,改造信息!$A$2:$AQ$1002,COLUMN(X401)-4,0),VLOOKUP($A402,未改造信息!$A$2:$AQ$1002,COLUMN(X401)-4,0))</f>
        <v>91</v>
      </c>
      <c r="Y402" s="442">
        <f>IF($H402="已改造",VLOOKUP($A402+1000,改造信息!$A$2:$AQ$1002,COLUMN(Y401)-4,0),VLOOKUP($A402,未改造信息!$A$2:$AQ$1002,COLUMN(Y401)-4,0))</f>
        <v>18</v>
      </c>
      <c r="Z402" s="442">
        <f>IF($H402="已改造",VLOOKUP($A402+1000,改造信息!$A$2:$AQ$1002,COLUMN(Z401)-4,0),VLOOKUP($A402,未改造信息!$A$2:$AQ$1002,COLUMN(Z401)-4,0))</f>
        <v>31.5</v>
      </c>
      <c r="AA402" s="442" t="str">
        <f>IF($H402="已改造",VLOOKUP($A402+1000,改造信息!$A$2:$AQ$1002,COLUMN(AA401)-4,0),VLOOKUP($A402,未改造信息!$A$2:$AQ$1002,COLUMN(AA401)-4,0))</f>
        <v>中</v>
      </c>
      <c r="AB402" s="442">
        <f>IF($H402="已改造",VLOOKUP($A402+1000,改造信息!$A$2:$AQ$1002,COLUMN(AB401)-4,0),VLOOKUP($A402,未改造信息!$A$2:$AQ$1002,COLUMN(AB401)-4,0))</f>
        <v>0</v>
      </c>
      <c r="AC402" s="442">
        <f>IF($H402="已改造",VLOOKUP($A402+1000,改造信息!$A$2:$AQ$1002,COLUMN(AC401)-4,0),VLOOKUP($A402,未改造信息!$A$2:$AQ$1002,COLUMN(AC401)-4,0))</f>
        <v>0</v>
      </c>
      <c r="AD402" s="442">
        <f>IF($H402="已改造",VLOOKUP($A402+1000,改造信息!$A$2:$AQ$1002,COLUMN(AD401)-4,0),VLOOKUP($A402,未改造信息!$A$2:$AQ$1002,COLUMN(AD401)-4,0))</f>
        <v>3</v>
      </c>
      <c r="AE402" s="446" t="str">
        <f>IF($H402="已改造",VLOOKUP($A402+1000,改造信息!$A$2:$AQ$1002,COLUMN(AE401)-4,0),VLOOKUP($A402,未改造信息!$A$2:$AQ$1002,COLUMN(AE401)-4,0))</f>
        <v>E国八联40毫米砰砰炮|E国双联8英寸炮</v>
      </c>
      <c r="AF402" s="445" t="s">
        <v>92</v>
      </c>
      <c r="AG402" s="445" t="s">
        <v>92</v>
      </c>
      <c r="AH402" s="442">
        <f>IF($H402="已改造",VLOOKUP($A402+1000,改造信息!$A$2:$AQ$1002,COLUMN(AH401)-6,0),VLOOKUP($A402,未改造信息!$A$2:$AQ$1002,COLUMN(AH401)-6,0))</f>
        <v>35</v>
      </c>
      <c r="AI402" s="442">
        <f>IF($H402="已改造",VLOOKUP($A402+1000,改造信息!$A$2:$AQ$1002,COLUMN(AI401)-6,0),VLOOKUP($A402,未改造信息!$A$2:$AQ$1002,COLUMN(AI401)-6,0))</f>
        <v>70</v>
      </c>
      <c r="AJ402" s="442">
        <f>IF($H402="已改造",VLOOKUP($A402+1000,改造信息!$A$2:$AQ$1002,COLUMN(AJ401)-6,0),VLOOKUP($A402,未改造信息!$A$2:$AQ$1002,COLUMN(AJ401)-6,0))</f>
        <v>1.28</v>
      </c>
      <c r="AK402" s="442">
        <f>IF($H402="已改造",VLOOKUP($A402+1000,改造信息!$A$2:$AQ$1002,COLUMN(AK401)-6,0),VLOOKUP($A402,未改造信息!$A$2:$AQ$1002,COLUMN(AK401)-6,0))</f>
        <v>2.4</v>
      </c>
      <c r="AL402" s="442">
        <f>IF($H402="已改造",VLOOKUP($A402+1000,改造信息!$A$2:$AQ$1002,COLUMN(AL401)-6,0),VLOOKUP($A402,未改造信息!$A$2:$AQ$1002,COLUMN(AL401)-6,0))</f>
        <v>0.75</v>
      </c>
      <c r="AM402" s="445" t="s">
        <v>92</v>
      </c>
      <c r="AN402" s="445" t="s">
        <v>92</v>
      </c>
      <c r="AO402" s="442">
        <f>IF($H402="已改造",VLOOKUP($A402+1000,改造信息!$A$2:$AQ$1002,COLUMN(AO401)-8,0),VLOOKUP($A402,未改造信息!$A$2:$AQ$1002,COLUMN(AO401)-8,0))</f>
        <v>30</v>
      </c>
      <c r="AP402" s="442">
        <f>IF($H402="已改造",VLOOKUP($A402+1000,改造信息!$A$2:$AQ$1002,COLUMN(AP401)-8,0),VLOOKUP($A402,未改造信息!$A$2:$AQ$1002,COLUMN(AP401)-8,0))</f>
        <v>40</v>
      </c>
      <c r="AQ402" s="442">
        <f>IF($H402="已改造",VLOOKUP($A402+1000,改造信息!$A$2:$AQ$1002,COLUMN(AQ401)-8,0),VLOOKUP($A402,未改造信息!$A$2:$AQ$1002,COLUMN(AQ401)-8,0))</f>
        <v>30</v>
      </c>
      <c r="AR402" s="442">
        <f>IF($H402="已改造",VLOOKUP($A402+1000,改造信息!$A$2:$AQ$1002,COLUMN(AR401)-8,0),VLOOKUP($A402,未改造信息!$A$2:$AQ$1002,COLUMN(AR401)-8,0))</f>
        <v>0</v>
      </c>
      <c r="AS402" s="442">
        <f>IF($H402="已改造",VLOOKUP($A402+1000,改造信息!$A$2:$AQ$1002,COLUMN(AS401)-8,0),VLOOKUP($A402,未改造信息!$A$2:$AQ$1002,COLUMN(AS401)-8,0))</f>
        <v>40</v>
      </c>
      <c r="AT402" s="442">
        <f>IF($H402="已改造",VLOOKUP($A402+1000,改造信息!$A$2:$AQ$1002,COLUMN(AT401)-8,0),VLOOKUP($A402,未改造信息!$A$2:$AQ$1002,COLUMN(AT401)-8,0))</f>
        <v>9</v>
      </c>
      <c r="AU402" s="442">
        <f>IF($H402="已改造",VLOOKUP($A402+1000,改造信息!$A$2:$AQ$1002,COLUMN(AU401)-8,0),VLOOKUP($A402,未改造信息!$A$2:$AQ$1002,COLUMN(AU401)-8,0))</f>
        <v>14</v>
      </c>
      <c r="AV402" s="442">
        <f>IF($H402="已改造",VLOOKUP($A402+1000,改造信息!$A$2:$AQ$1002,COLUMN(AV401)-8,0),VLOOKUP($A402,未改造信息!$A$2:$AQ$1002,COLUMN(AV401)-8,0))</f>
        <v>33</v>
      </c>
      <c r="AW402" s="445" t="s">
        <v>92</v>
      </c>
      <c r="AX402" s="445" t="s">
        <v>92</v>
      </c>
      <c r="AY402" s="442">
        <f>IF($H402="已改造",VLOOKUP($A402+1000,改造信息!$A$2:$AQ$1002,COLUMN(AY401)-10,0),VLOOKUP($A402,未改造信息!$A$2:$AQ$1002,COLUMN(AY401)-10,0))</f>
        <v>0</v>
      </c>
      <c r="AZ402" s="442">
        <f>IF($H402="已改造",VLOOKUP($A402+1000,改造信息!$A$2:$AQ$1002,COLUMN(AZ401)-10,0),VLOOKUP($A402,未改造信息!$A$2:$AQ$1002,COLUMN(AZ401)-10,0))</f>
        <v>0</v>
      </c>
      <c r="BA402" s="445" t="s">
        <v>92</v>
      </c>
      <c r="BB402" s="445" t="s">
        <v>92</v>
      </c>
      <c r="BC402" s="446" t="str">
        <f>IF($H402="尚未改造",VLOOKUP($A402,未改造信息!$A$2:$AQ$1002,COLUMN(BC401)-12,0),"0")</f>
        <v>等级45|巡洋核心10|油20|弹500|钢500|铝100</v>
      </c>
      <c r="BD402" s="450">
        <f>VLOOKUP($A402,未改造信息!$A$2:$BA$1002,COLUMN(BD401)-12,0)</f>
        <v>0.0590277777777778</v>
      </c>
      <c r="BE402" s="442" t="s">
        <v>103</v>
      </c>
      <c r="BF402" s="445" t="s">
        <v>92</v>
      </c>
      <c r="BG402" s="445" t="s">
        <v>92</v>
      </c>
      <c r="BH402" s="446"/>
      <c r="BI402" s="450"/>
      <c r="BK402" s="446"/>
      <c r="BL402" s="450"/>
      <c r="BN402" s="446"/>
      <c r="BO402" s="450"/>
      <c r="BQ402" s="445" t="s">
        <v>92</v>
      </c>
      <c r="BR402" s="442"/>
      <c r="BS402" s="442"/>
      <c r="BT402" s="442"/>
      <c r="BU402" s="442"/>
      <c r="BV402" s="442"/>
    </row>
    <row r="403" spans="1:74">
      <c r="A403" s="442">
        <v>432</v>
      </c>
      <c r="B403" s="442" t="str">
        <f>IF($H403="已改造",VLOOKUP($A403+1000,改造信息!$A$2:$AQ$1002,COLUMN(B402),0),VLOOKUP($A403,未改造信息!$A$2:$AQ$1002,COLUMN(B402),0))</f>
        <v>U</v>
      </c>
      <c r="C403" s="442" t="str">
        <f>IF($H403="已改造",VLOOKUP($A403+1000,改造信息!$A$2:$AQ$1002,COLUMN(C402),0),VLOOKUP($A403,未改造信息!$A$2:$AQ$1002,COLUMN(C402),0))</f>
        <v>重巡洋舰</v>
      </c>
      <c r="D403" s="442">
        <f>IF($H403="已改造",VLOOKUP($A403+1000,改造信息!$A$2:$AQ$1002,COLUMN(D402),0),VLOOKUP($A403,未改造信息!$A$2:$AQ$1002,COLUMN(D402),0))</f>
        <v>4</v>
      </c>
      <c r="E403" s="442" t="str">
        <f>IF($H403="已改造",VLOOKUP($A403+1000,改造信息!$A$2:$AQ$1002,COLUMN(E402),0),VLOOKUP($A403,未改造信息!$A$2:$AQ$1002,COLUMN(E402),0))</f>
        <v>波士顿</v>
      </c>
      <c r="F403" s="442" t="str">
        <f>VLOOKUP(A403,未改造信息!$A$2:$F$1000,COLUMN(F402),0)</f>
        <v>未拥有</v>
      </c>
      <c r="H403" s="442" t="str">
        <f>IF(COUNTIF(改造信息!$A$2:$A$196,A403+1000),IF(VLOOKUP(A403+1000,改造信息!$A$2:$F$502,6,0)="已拥有","已改造","尚未改造"),"未开放改造")</f>
        <v>未开放改造</v>
      </c>
      <c r="I403" s="442" t="str">
        <f t="shared" si="6"/>
        <v>仅打捞可获取</v>
      </c>
      <c r="J403" s="445" t="s">
        <v>92</v>
      </c>
      <c r="K403" s="442" t="str">
        <f>IF($H403="已改造",VLOOKUP($A403+1000,改造信息!$A$2:$AQ$1002,COLUMN(K402)-4,0),VLOOKUP($A403,未改造信息!$A$2:$AQ$1002,COLUMN(K402)-4,0))</f>
        <v>护卫舰</v>
      </c>
      <c r="L403" s="442" t="str">
        <f>IF($H403="已改造",VLOOKUP($A403+1000,改造信息!$A$2:$AQ$1002,COLUMN(L402)-4,0),VLOOKUP($A403,未改造信息!$A$2:$AQ$1002,COLUMN(L402)-4,0))</f>
        <v>中型舰</v>
      </c>
      <c r="M403" s="442">
        <f>IF($H403="已改造",VLOOKUP($A403+1000,改造信息!$A$2:$AQ$1002,COLUMN(M402)-4,0),VLOOKUP($A403,未改造信息!$A$2:$AQ$1002,COLUMN(M402)-4,0))</f>
        <v>1</v>
      </c>
      <c r="N403" s="442">
        <f>IF($H403="已改造",VLOOKUP($A403+1000,改造信息!$A$2:$AQ$1002,COLUMN(N402)-4,0),VLOOKUP($A403,未改造信息!$A$2:$AQ$1002,COLUMN(N402)-4,0))</f>
        <v>2</v>
      </c>
      <c r="O403" s="442">
        <f>IF($H403="已改造",VLOOKUP($A403+1000,改造信息!$A$2:$AQ$1002,COLUMN(O402)-4,0),VLOOKUP($A403,未改造信息!$A$2:$AQ$1002,COLUMN(O402)-4,0))</f>
        <v>52</v>
      </c>
      <c r="P403" s="442">
        <f>IF($H403="已改造",VLOOKUP($A403+1000,改造信息!$A$2:$AQ$1002,COLUMN(P402)-4,0),VLOOKUP($A403,未改造信息!$A$2:$AQ$1002,COLUMN(P402)-4,0))</f>
        <v>0</v>
      </c>
      <c r="Q403" s="442">
        <f>IF($H403="已改造",VLOOKUP($A403+1000,改造信息!$A$2:$AQ$1002,COLUMN(Q402)-4,0),VLOOKUP($A403,未改造信息!$A$2:$AQ$1002,COLUMN(Q402)-4,0))</f>
        <v>68</v>
      </c>
      <c r="R403" s="442">
        <f>IF($H403="已改造",VLOOKUP($A403+1000,改造信息!$A$2:$AQ$1002,COLUMN(R402)-4,0),VLOOKUP($A403,未改造信息!$A$2:$AQ$1002,COLUMN(R402)-4,0))</f>
        <v>56</v>
      </c>
      <c r="S403" s="442">
        <f>IF($H403="已改造",VLOOKUP($A403+1000,改造信息!$A$2:$AQ$1002,COLUMN(S402)-4,0),VLOOKUP($A403,未改造信息!$A$2:$AQ$1002,COLUMN(S402)-4,0))</f>
        <v>0</v>
      </c>
      <c r="T403" s="442">
        <f>IF($H403="已改造",VLOOKUP($A403+1000,改造信息!$A$2:$AQ$1002,COLUMN(T402)-4,0),VLOOKUP($A403,未改造信息!$A$2:$AQ$1002,COLUMN(T402)-4,0))</f>
        <v>92</v>
      </c>
      <c r="U403" s="442">
        <f>IF($H403="已改造",VLOOKUP($A403+1000,改造信息!$A$2:$AQ$1002,COLUMN(U402)-4,0),VLOOKUP($A403,未改造信息!$A$2:$AQ$1002,COLUMN(U402)-4,0))</f>
        <v>0</v>
      </c>
      <c r="V403" s="442">
        <f>IF($H403="已改造",VLOOKUP($A403+1000,改造信息!$A$2:$AQ$1002,COLUMN(V402)-4,0),VLOOKUP($A403,未改造信息!$A$2:$AQ$1002,COLUMN(V402)-4,0))</f>
        <v>56</v>
      </c>
      <c r="W403" s="442">
        <f>IF($H403="已改造",VLOOKUP($A403+1000,改造信息!$A$2:$AQ$1002,COLUMN(W402)-4,0),VLOOKUP($A403,未改造信息!$A$2:$AQ$1002,COLUMN(W402)-4,0))</f>
        <v>75</v>
      </c>
      <c r="X403" s="442">
        <f>IF($H403="已改造",VLOOKUP($A403+1000,改造信息!$A$2:$AQ$1002,COLUMN(X402)-4,0),VLOOKUP($A403,未改造信息!$A$2:$AQ$1002,COLUMN(X402)-4,0))</f>
        <v>92</v>
      </c>
      <c r="Y403" s="442">
        <f>IF($H403="已改造",VLOOKUP($A403+1000,改造信息!$A$2:$AQ$1002,COLUMN(Y402)-4,0),VLOOKUP($A403,未改造信息!$A$2:$AQ$1002,COLUMN(Y402)-4,0))</f>
        <v>20</v>
      </c>
      <c r="Z403" s="442">
        <f>IF($H403="已改造",VLOOKUP($A403+1000,改造信息!$A$2:$AQ$1002,COLUMN(Z402)-4,0),VLOOKUP($A403,未改造信息!$A$2:$AQ$1002,COLUMN(Z402)-4,0))</f>
        <v>33</v>
      </c>
      <c r="AA403" s="442" t="str">
        <f>IF($H403="已改造",VLOOKUP($A403+1000,改造信息!$A$2:$AQ$1002,COLUMN(AA402)-4,0),VLOOKUP($A403,未改造信息!$A$2:$AQ$1002,COLUMN(AA402)-4,0))</f>
        <v>中</v>
      </c>
      <c r="AB403" s="442" t="str">
        <f>IF($H403="已改造",VLOOKUP($A403+1000,改造信息!$A$2:$AQ$1002,COLUMN(AB402)-4,0),VLOOKUP($A403,未改造信息!$A$2:$AQ$1002,COLUMN(AB402)-4,0))</f>
        <v>[3,3,3]</v>
      </c>
      <c r="AC403" s="442">
        <f>IF($H403="已改造",VLOOKUP($A403+1000,改造信息!$A$2:$AQ$1002,COLUMN(AC402)-4,0),VLOOKUP($A403,未改造信息!$A$2:$AQ$1002,COLUMN(AC402)-4,0))</f>
        <v>9</v>
      </c>
      <c r="AD403" s="442">
        <f>IF($H403="已改造",VLOOKUP($A403+1000,改造信息!$A$2:$AQ$1002,COLUMN(AD402)-4,0),VLOOKUP($A403,未改造信息!$A$2:$AQ$1002,COLUMN(AD402)-4,0))</f>
        <v>3</v>
      </c>
      <c r="AE403" s="446" t="str">
        <f>IF($H403="已改造",VLOOKUP($A403+1000,改造信息!$A$2:$AQ$1002,COLUMN(AE402)-4,0),VLOOKUP($A403,未改造信息!$A$2:$AQ$1002,COLUMN(AE402)-4,0))</f>
        <v>U国三联8英寸炮(MK12/15)</v>
      </c>
      <c r="AF403" s="445" t="s">
        <v>92</v>
      </c>
      <c r="AG403" s="445" t="s">
        <v>92</v>
      </c>
      <c r="AH403" s="442">
        <f>IF($H403="已改造",VLOOKUP($A403+1000,改造信息!$A$2:$AQ$1002,COLUMN(AH402)-6,0),VLOOKUP($A403,未改造信息!$A$2:$AQ$1002,COLUMN(AH402)-6,0))</f>
        <v>40</v>
      </c>
      <c r="AI403" s="442">
        <f>IF($H403="已改造",VLOOKUP($A403+1000,改造信息!$A$2:$AQ$1002,COLUMN(AI402)-6,0),VLOOKUP($A403,未改造信息!$A$2:$AQ$1002,COLUMN(AI402)-6,0))</f>
        <v>70</v>
      </c>
      <c r="AJ403" s="442">
        <f>IF($H403="已改造",VLOOKUP($A403+1000,改造信息!$A$2:$AQ$1002,COLUMN(AJ402)-6,0),VLOOKUP($A403,未改造信息!$A$2:$AQ$1002,COLUMN(AJ402)-6,0))</f>
        <v>1.28</v>
      </c>
      <c r="AK403" s="442">
        <f>IF($H403="已改造",VLOOKUP($A403+1000,改造信息!$A$2:$AQ$1002,COLUMN(AK402)-6,0),VLOOKUP($A403,未改造信息!$A$2:$AQ$1002,COLUMN(AK402)-6,0))</f>
        <v>2.4</v>
      </c>
      <c r="AL403" s="442">
        <f>IF($H403="已改造",VLOOKUP($A403+1000,改造信息!$A$2:$AQ$1002,COLUMN(AL402)-6,0),VLOOKUP($A403,未改造信息!$A$2:$AQ$1002,COLUMN(AL402)-6,0))</f>
        <v>0.625</v>
      </c>
      <c r="AM403" s="445" t="s">
        <v>92</v>
      </c>
      <c r="AN403" s="445" t="s">
        <v>92</v>
      </c>
      <c r="AO403" s="442">
        <f>IF($H403="已改造",VLOOKUP($A403+1000,改造信息!$A$2:$AQ$1002,COLUMN(AO402)-8,0),VLOOKUP($A403,未改造信息!$A$2:$AQ$1002,COLUMN(AO402)-8,0))</f>
        <v>30</v>
      </c>
      <c r="AP403" s="442">
        <f>IF($H403="已改造",VLOOKUP($A403+1000,改造信息!$A$2:$AQ$1002,COLUMN(AP402)-8,0),VLOOKUP($A403,未改造信息!$A$2:$AQ$1002,COLUMN(AP402)-8,0))</f>
        <v>40</v>
      </c>
      <c r="AQ403" s="442">
        <f>IF($H403="已改造",VLOOKUP($A403+1000,改造信息!$A$2:$AQ$1002,COLUMN(AQ402)-8,0),VLOOKUP($A403,未改造信息!$A$2:$AQ$1002,COLUMN(AQ402)-8,0))</f>
        <v>30</v>
      </c>
      <c r="AR403" s="442">
        <f>IF($H403="已改造",VLOOKUP($A403+1000,改造信息!$A$2:$AQ$1002,COLUMN(AR402)-8,0),VLOOKUP($A403,未改造信息!$A$2:$AQ$1002,COLUMN(AR402)-8,0))</f>
        <v>0</v>
      </c>
      <c r="AS403" s="442">
        <f>IF($H403="已改造",VLOOKUP($A403+1000,改造信息!$A$2:$AQ$1002,COLUMN(AS402)-8,0),VLOOKUP($A403,未改造信息!$A$2:$AQ$1002,COLUMN(AS402)-8,0))</f>
        <v>43</v>
      </c>
      <c r="AT403" s="442">
        <f>IF($H403="已改造",VLOOKUP($A403+1000,改造信息!$A$2:$AQ$1002,COLUMN(AT402)-8,0),VLOOKUP($A403,未改造信息!$A$2:$AQ$1002,COLUMN(AT402)-8,0))</f>
        <v>0</v>
      </c>
      <c r="AU403" s="442">
        <f>IF($H403="已改造",VLOOKUP($A403+1000,改造信息!$A$2:$AQ$1002,COLUMN(AU402)-8,0),VLOOKUP($A403,未改造信息!$A$2:$AQ$1002,COLUMN(AU402)-8,0))</f>
        <v>18</v>
      </c>
      <c r="AV403" s="442">
        <f>IF($H403="已改造",VLOOKUP($A403+1000,改造信息!$A$2:$AQ$1002,COLUMN(AV402)-8,0),VLOOKUP($A403,未改造信息!$A$2:$AQ$1002,COLUMN(AV402)-8,0))</f>
        <v>63</v>
      </c>
      <c r="AW403" s="445" t="s">
        <v>92</v>
      </c>
      <c r="AX403" s="445" t="s">
        <v>92</v>
      </c>
      <c r="AY403" s="442">
        <f>IF($H403="已改造",VLOOKUP($A403+1000,改造信息!$A$2:$AQ$1002,COLUMN(AY402)-10,0),VLOOKUP($A403,未改造信息!$A$2:$AQ$1002,COLUMN(AY402)-10,0))</f>
        <v>0</v>
      </c>
      <c r="AZ403" s="442">
        <f>IF($H403="已改造",VLOOKUP($A403+1000,改造信息!$A$2:$AQ$1002,COLUMN(AZ402)-10,0),VLOOKUP($A403,未改造信息!$A$2:$AQ$1002,COLUMN(AZ402)-10,0))</f>
        <v>0</v>
      </c>
      <c r="BA403" s="445" t="s">
        <v>92</v>
      </c>
      <c r="BB403" s="445" t="s">
        <v>92</v>
      </c>
      <c r="BC403" s="442" t="str">
        <f>IF($H403="尚未改造",VLOOKUP($A403,未改造信息!$A$2:$AQ$1002,COLUMN(BC402)-12,0),"0")</f>
        <v>0</v>
      </c>
      <c r="BD403" s="442">
        <f>VLOOKUP($A403,未改造信息!$A$2:$BA$1002,COLUMN(BD402)-12,0)</f>
        <v>0</v>
      </c>
      <c r="BE403" s="442" t="s">
        <v>94</v>
      </c>
      <c r="BF403" s="445" t="s">
        <v>92</v>
      </c>
      <c r="BG403" s="445" t="s">
        <v>92</v>
      </c>
      <c r="BH403" s="442"/>
      <c r="BI403" s="442"/>
      <c r="BK403" s="442"/>
      <c r="BL403" s="442"/>
      <c r="BN403" s="442"/>
      <c r="BO403" s="442"/>
      <c r="BQ403" s="445" t="s">
        <v>92</v>
      </c>
      <c r="BR403" s="442"/>
      <c r="BS403" s="442"/>
      <c r="BT403" s="442"/>
      <c r="BU403" s="442"/>
      <c r="BV403" s="442"/>
    </row>
    <row r="404" spans="1:74">
      <c r="A404" s="442">
        <v>433</v>
      </c>
      <c r="B404" s="442" t="str">
        <f>IF($H404="已改造",VLOOKUP($A404+1000,改造信息!$A$2:$AQ$1002,COLUMN(B403),0),VLOOKUP($A404,未改造信息!$A$2:$AQ$1002,COLUMN(B403),0))</f>
        <v>U</v>
      </c>
      <c r="C404" s="442" t="str">
        <f>IF($H404="已改造",VLOOKUP($A404+1000,改造信息!$A$2:$AQ$1002,COLUMN(C403),0),VLOOKUP($A404,未改造信息!$A$2:$AQ$1002,COLUMN(C403),0))</f>
        <v>航空母舰</v>
      </c>
      <c r="D404" s="442">
        <f>IF($H404="已改造",VLOOKUP($A404+1000,改造信息!$A$2:$AQ$1002,COLUMN(D403),0),VLOOKUP($A404,未改造信息!$A$2:$AQ$1002,COLUMN(D403),0))</f>
        <v>5</v>
      </c>
      <c r="E404" s="442" t="str">
        <f>IF($H404="已改造",VLOOKUP($A404+1000,改造信息!$A$2:$AQ$1002,COLUMN(E403),0),VLOOKUP($A404,未改造信息!$A$2:$AQ$1002,COLUMN(E403),0))</f>
        <v>提康德罗加</v>
      </c>
      <c r="F404" s="442" t="str">
        <f>VLOOKUP(A404,未改造信息!$A$2:$F$1000,COLUMN(F403),0)</f>
        <v>未拥有</v>
      </c>
      <c r="H404" s="442" t="str">
        <f>IF(COUNTIF(改造信息!$A$2:$A$196,A404+1000),IF(VLOOKUP(A404+1000,改造信息!$A$2:$F$502,6,0)="已拥有","已改造","尚未改造"),"未开放改造")</f>
        <v>未开放改造</v>
      </c>
      <c r="I404" s="442" t="str">
        <f t="shared" si="6"/>
        <v>可建造</v>
      </c>
      <c r="J404" s="445" t="s">
        <v>92</v>
      </c>
      <c r="K404" s="442" t="str">
        <f>IF($H404="已改造",VLOOKUP($A404+1000,改造信息!$A$2:$AQ$1002,COLUMN(K403)-4,0),VLOOKUP($A404,未改造信息!$A$2:$AQ$1002,COLUMN(K403)-4,0))</f>
        <v>主力舰</v>
      </c>
      <c r="L404" s="442" t="str">
        <f>IF($H404="已改造",VLOOKUP($A404+1000,改造信息!$A$2:$AQ$1002,COLUMN(L403)-4,0),VLOOKUP($A404,未改造信息!$A$2:$AQ$1002,COLUMN(L403)-4,0))</f>
        <v>大型舰</v>
      </c>
      <c r="M404" s="442">
        <f>IF($H404="已改造",VLOOKUP($A404+1000,改造信息!$A$2:$AQ$1002,COLUMN(M403)-4,0),VLOOKUP($A404,未改造信息!$A$2:$AQ$1002,COLUMN(M403)-4,0))</f>
        <v>3</v>
      </c>
      <c r="N404" s="442">
        <f>IF($H404="已改造",VLOOKUP($A404+1000,改造信息!$A$2:$AQ$1002,COLUMN(N403)-4,0),VLOOKUP($A404,未改造信息!$A$2:$AQ$1002,COLUMN(N403)-4,0))</f>
        <v>4</v>
      </c>
      <c r="O404" s="442">
        <f>IF($H404="已改造",VLOOKUP($A404+1000,改造信息!$A$2:$AQ$1002,COLUMN(O403)-4,0),VLOOKUP($A404,未改造信息!$A$2:$AQ$1002,COLUMN(O403)-4,0))</f>
        <v>60</v>
      </c>
      <c r="P404" s="442">
        <f>IF($H404="已改造",VLOOKUP($A404+1000,改造信息!$A$2:$AQ$1002,COLUMN(P403)-4,0),VLOOKUP($A404,未改造信息!$A$2:$AQ$1002,COLUMN(P403)-4,0))</f>
        <v>0</v>
      </c>
      <c r="Q404" s="442">
        <f>IF($H404="已改造",VLOOKUP($A404+1000,改造信息!$A$2:$AQ$1002,COLUMN(Q403)-4,0),VLOOKUP($A404,未改造信息!$A$2:$AQ$1002,COLUMN(Q403)-4,0))</f>
        <v>40</v>
      </c>
      <c r="R404" s="442">
        <f>IF($H404="已改造",VLOOKUP($A404+1000,改造信息!$A$2:$AQ$1002,COLUMN(R403)-4,0),VLOOKUP($A404,未改造信息!$A$2:$AQ$1002,COLUMN(R403)-4,0))</f>
        <v>60</v>
      </c>
      <c r="S404" s="442">
        <f>IF($H404="已改造",VLOOKUP($A404+1000,改造信息!$A$2:$AQ$1002,COLUMN(S403)-4,0),VLOOKUP($A404,未改造信息!$A$2:$AQ$1002,COLUMN(S403)-4,0))</f>
        <v>0</v>
      </c>
      <c r="T404" s="442">
        <f>IF($H404="已改造",VLOOKUP($A404+1000,改造信息!$A$2:$AQ$1002,COLUMN(T403)-4,0),VLOOKUP($A404,未改造信息!$A$2:$AQ$1002,COLUMN(T403)-4,0))</f>
        <v>98</v>
      </c>
      <c r="U404" s="442">
        <f>IF($H404="已改造",VLOOKUP($A404+1000,改造信息!$A$2:$AQ$1002,COLUMN(U403)-4,0),VLOOKUP($A404,未改造信息!$A$2:$AQ$1002,COLUMN(U403)-4,0))</f>
        <v>0</v>
      </c>
      <c r="V404" s="442">
        <f>IF($H404="已改造",VLOOKUP($A404+1000,改造信息!$A$2:$AQ$1002,COLUMN(V403)-4,0),VLOOKUP($A404,未改造信息!$A$2:$AQ$1002,COLUMN(V403)-4,0))</f>
        <v>77</v>
      </c>
      <c r="W404" s="442">
        <f>IF($H404="已改造",VLOOKUP($A404+1000,改造信息!$A$2:$AQ$1002,COLUMN(W403)-4,0),VLOOKUP($A404,未改造信息!$A$2:$AQ$1002,COLUMN(W403)-4,0))</f>
        <v>52</v>
      </c>
      <c r="X404" s="442">
        <f>IF($H404="已改造",VLOOKUP($A404+1000,改造信息!$A$2:$AQ$1002,COLUMN(X403)-4,0),VLOOKUP($A404,未改造信息!$A$2:$AQ$1002,COLUMN(X403)-4,0))</f>
        <v>96</v>
      </c>
      <c r="Y404" s="442">
        <f>IF($H404="已改造",VLOOKUP($A404+1000,改造信息!$A$2:$AQ$1002,COLUMN(Y403)-4,0),VLOOKUP($A404,未改造信息!$A$2:$AQ$1002,COLUMN(Y403)-4,0))</f>
        <v>22</v>
      </c>
      <c r="Z404" s="442">
        <f>IF($H404="已改造",VLOOKUP($A404+1000,改造信息!$A$2:$AQ$1002,COLUMN(Z403)-4,0),VLOOKUP($A404,未改造信息!$A$2:$AQ$1002,COLUMN(Z403)-4,0))</f>
        <v>33</v>
      </c>
      <c r="AA404" s="442" t="str">
        <f>IF($H404="已改造",VLOOKUP($A404+1000,改造信息!$A$2:$AQ$1002,COLUMN(AA403)-4,0),VLOOKUP($A404,未改造信息!$A$2:$AQ$1002,COLUMN(AA403)-4,0))</f>
        <v>短</v>
      </c>
      <c r="AB404" s="442" t="str">
        <f>IF($H404="已改造",VLOOKUP($A404+1000,改造信息!$A$2:$AQ$1002,COLUMN(AB403)-4,0),VLOOKUP($A404,未改造信息!$A$2:$AQ$1002,COLUMN(AB403)-4,0))</f>
        <v>[18,20,34,18]</v>
      </c>
      <c r="AC404" s="442">
        <f>IF($H404="已改造",VLOOKUP($A404+1000,改造信息!$A$2:$AQ$1002,COLUMN(AC403)-4,0),VLOOKUP($A404,未改造信息!$A$2:$AQ$1002,COLUMN(AC403)-4,0))</f>
        <v>90</v>
      </c>
      <c r="AD404" s="442">
        <f>IF($H404="已改造",VLOOKUP($A404+1000,改造信息!$A$2:$AQ$1002,COLUMN(AD403)-4,0),VLOOKUP($A404,未改造信息!$A$2:$AQ$1002,COLUMN(AD403)-4,0))</f>
        <v>4</v>
      </c>
      <c r="AE404" s="446" t="str">
        <f>IF($H404="已改造",VLOOKUP($A404+1000,改造信息!$A$2:$AQ$1002,COLUMN(AE403)-4,0),VLOOKUP($A404,未改造信息!$A$2:$AQ$1002,COLUMN(AE403)-4,0))</f>
        <v>TBF复仇者|F6F地狱猫</v>
      </c>
      <c r="AF404" s="445" t="s">
        <v>92</v>
      </c>
      <c r="AG404" s="445" t="s">
        <v>92</v>
      </c>
      <c r="AH404" s="442">
        <f>IF($H404="已改造",VLOOKUP($A404+1000,改造信息!$A$2:$AQ$1002,COLUMN(AH403)-6,0),VLOOKUP($A404,未改造信息!$A$2:$AQ$1002,COLUMN(AH403)-6,0))</f>
        <v>60</v>
      </c>
      <c r="AI404" s="442">
        <f>IF($H404="已改造",VLOOKUP($A404+1000,改造信息!$A$2:$AQ$1002,COLUMN(AI403)-6,0),VLOOKUP($A404,未改造信息!$A$2:$AQ$1002,COLUMN(AI403)-6,0))</f>
        <v>65</v>
      </c>
      <c r="AJ404" s="442">
        <f>IF($H404="已改造",VLOOKUP($A404+1000,改造信息!$A$2:$AQ$1002,COLUMN(AJ403)-6,0),VLOOKUP($A404,未改造信息!$A$2:$AQ$1002,COLUMN(AJ403)-6,0))</f>
        <v>2.4</v>
      </c>
      <c r="AK404" s="442">
        <f>IF($H404="已改造",VLOOKUP($A404+1000,改造信息!$A$2:$AQ$1002,COLUMN(AK403)-6,0),VLOOKUP($A404,未改造信息!$A$2:$AQ$1002,COLUMN(AK403)-6,0))</f>
        <v>4.6</v>
      </c>
      <c r="AL404" s="442">
        <f>IF($H404="已改造",VLOOKUP($A404+1000,改造信息!$A$2:$AQ$1002,COLUMN(AL403)-6,0),VLOOKUP($A404,未改造信息!$A$2:$AQ$1002,COLUMN(AL403)-6,0))</f>
        <v>0.8</v>
      </c>
      <c r="AM404" s="445" t="s">
        <v>92</v>
      </c>
      <c r="AN404" s="445" t="s">
        <v>92</v>
      </c>
      <c r="AO404" s="442">
        <f>IF($H404="已改造",VLOOKUP($A404+1000,改造信息!$A$2:$AQ$1002,COLUMN(AO403)-8,0),VLOOKUP($A404,未改造信息!$A$2:$AQ$1002,COLUMN(AO403)-8,0))</f>
        <v>30</v>
      </c>
      <c r="AP404" s="442">
        <f>IF($H404="已改造",VLOOKUP($A404+1000,改造信息!$A$2:$AQ$1002,COLUMN(AP403)-8,0),VLOOKUP($A404,未改造信息!$A$2:$AQ$1002,COLUMN(AP403)-8,0))</f>
        <v>40</v>
      </c>
      <c r="AQ404" s="442">
        <f>IF($H404="已改造",VLOOKUP($A404+1000,改造信息!$A$2:$AQ$1002,COLUMN(AQ403)-8,0),VLOOKUP($A404,未改造信息!$A$2:$AQ$1002,COLUMN(AQ403)-8,0))</f>
        <v>60</v>
      </c>
      <c r="AR404" s="442">
        <f>IF($H404="已改造",VLOOKUP($A404+1000,改造信息!$A$2:$AQ$1002,COLUMN(AR403)-8,0),VLOOKUP($A404,未改造信息!$A$2:$AQ$1002,COLUMN(AR403)-8,0))</f>
        <v>40</v>
      </c>
      <c r="AS404" s="442">
        <f>IF($H404="已改造",VLOOKUP($A404+1000,改造信息!$A$2:$AQ$1002,COLUMN(AS403)-8,0),VLOOKUP($A404,未改造信息!$A$2:$AQ$1002,COLUMN(AS403)-8,0))</f>
        <v>0</v>
      </c>
      <c r="AT404" s="442">
        <f>IF($H404="已改造",VLOOKUP($A404+1000,改造信息!$A$2:$AQ$1002,COLUMN(AT403)-8,0),VLOOKUP($A404,未改造信息!$A$2:$AQ$1002,COLUMN(AT403)-8,0))</f>
        <v>0</v>
      </c>
      <c r="AU404" s="442">
        <f>IF($H404="已改造",VLOOKUP($A404+1000,改造信息!$A$2:$AQ$1002,COLUMN(AU403)-8,0),VLOOKUP($A404,未改造信息!$A$2:$AQ$1002,COLUMN(AU403)-8,0))</f>
        <v>18</v>
      </c>
      <c r="AV404" s="442">
        <f>IF($H404="已改造",VLOOKUP($A404+1000,改造信息!$A$2:$AQ$1002,COLUMN(AV403)-8,0),VLOOKUP($A404,未改造信息!$A$2:$AQ$1002,COLUMN(AV403)-8,0))</f>
        <v>107</v>
      </c>
      <c r="AW404" s="445" t="s">
        <v>92</v>
      </c>
      <c r="AX404" s="445" t="s">
        <v>92</v>
      </c>
      <c r="AY404" s="442" t="str">
        <f>IF($H404="已改造",VLOOKUP($A404+1000,改造信息!$A$2:$AQ$1002,COLUMN(AY403)-10,0),VLOOKUP($A404,未改造信息!$A$2:$AQ$1002,COLUMN(AY403)-10,0))</f>
        <v>制空权</v>
      </c>
      <c r="AZ404" s="442">
        <f>IF($H404="已改造",VLOOKUP($A404+1000,改造信息!$A$2:$AQ$1002,COLUMN(AZ403)-10,0),VLOOKUP($A404,未改造信息!$A$2:$AQ$1002,COLUMN(AZ403)-10,0))</f>
        <v>0</v>
      </c>
      <c r="BA404" s="445" t="s">
        <v>92</v>
      </c>
      <c r="BB404" s="445" t="s">
        <v>92</v>
      </c>
      <c r="BC404" s="442" t="str">
        <f>IF($H404="尚未改造",VLOOKUP($A404,未改造信息!$A$2:$AQ$1002,COLUMN(BC403)-12,0),"0")</f>
        <v>0</v>
      </c>
      <c r="BD404" s="450">
        <f>VLOOKUP($A404,未改造信息!$A$2:$BA$1002,COLUMN(BD403)-12,0)</f>
        <v>0.166666666666667</v>
      </c>
      <c r="BE404" s="442" t="s">
        <v>103</v>
      </c>
      <c r="BF404" s="445" t="s">
        <v>92</v>
      </c>
      <c r="BG404" s="445" t="s">
        <v>92</v>
      </c>
      <c r="BH404" s="442"/>
      <c r="BI404" s="450"/>
      <c r="BK404" s="442"/>
      <c r="BL404" s="450"/>
      <c r="BN404" s="442"/>
      <c r="BO404" s="450"/>
      <c r="BQ404" s="445" t="s">
        <v>92</v>
      </c>
      <c r="BR404" s="442"/>
      <c r="BS404" s="442"/>
      <c r="BT404" s="442"/>
      <c r="BU404" s="442"/>
      <c r="BV404" s="442"/>
    </row>
    <row r="405" spans="1:74">
      <c r="A405" s="442">
        <v>434</v>
      </c>
      <c r="B405" s="442" t="str">
        <f>IF($H405="已改造",VLOOKUP($A405+1000,改造信息!$A$2:$AQ$1002,COLUMN(B404),0),VLOOKUP($A405,未改造信息!$A$2:$AQ$1002,COLUMN(B404),0))</f>
        <v>U</v>
      </c>
      <c r="C405" s="442" t="str">
        <f>IF($H405="已改造",VLOOKUP($A405+1000,改造信息!$A$2:$AQ$1002,COLUMN(C404),0),VLOOKUP($A405,未改造信息!$A$2:$AQ$1002,COLUMN(C404),0))</f>
        <v>轻巡洋舰</v>
      </c>
      <c r="D405" s="442">
        <f>IF($H405="已改造",VLOOKUP($A405+1000,改造信息!$A$2:$AQ$1002,COLUMN(D404),0),VLOOKUP($A405,未改造信息!$A$2:$AQ$1002,COLUMN(D404),0))</f>
        <v>4</v>
      </c>
      <c r="E405" s="442" t="str">
        <f>IF($H405="已改造",VLOOKUP($A405+1000,改造信息!$A$2:$AQ$1002,COLUMN(E404),0),VLOOKUP($A405,未改造信息!$A$2:$AQ$1002,COLUMN(E404),0))</f>
        <v>亨廷顿</v>
      </c>
      <c r="F405" s="442" t="str">
        <f>VLOOKUP(A405,未改造信息!$A$2:$F$1000,COLUMN(F404),0)</f>
        <v>未拥有</v>
      </c>
      <c r="H405" s="442" t="str">
        <f>IF(COUNTIF(改造信息!$A$2:$A$196,A405+1000),IF(VLOOKUP(A405+1000,改造信息!$A$2:$F$502,6,0)="已拥有","已改造","尚未改造"),"未开放改造")</f>
        <v>未开放改造</v>
      </c>
      <c r="I405" s="442" t="str">
        <f t="shared" si="6"/>
        <v>仅打捞可获取</v>
      </c>
      <c r="J405" s="445" t="s">
        <v>92</v>
      </c>
      <c r="K405" s="442" t="str">
        <f>IF($H405="已改造",VLOOKUP($A405+1000,改造信息!$A$2:$AQ$1002,COLUMN(K404)-4,0),VLOOKUP($A405,未改造信息!$A$2:$AQ$1002,COLUMN(K404)-4,0))</f>
        <v>护卫舰</v>
      </c>
      <c r="L405" s="442" t="str">
        <f>IF($H405="已改造",VLOOKUP($A405+1000,改造信息!$A$2:$AQ$1002,COLUMN(L404)-4,0),VLOOKUP($A405,未改造信息!$A$2:$AQ$1002,COLUMN(L404)-4,0))</f>
        <v>中型舰</v>
      </c>
      <c r="M405" s="442">
        <f>IF($H405="已改造",VLOOKUP($A405+1000,改造信息!$A$2:$AQ$1002,COLUMN(M404)-4,0),VLOOKUP($A405,未改造信息!$A$2:$AQ$1002,COLUMN(M404)-4,0))</f>
        <v>1</v>
      </c>
      <c r="N405" s="442">
        <f>IF($H405="已改造",VLOOKUP($A405+1000,改造信息!$A$2:$AQ$1002,COLUMN(N404)-4,0),VLOOKUP($A405,未改造信息!$A$2:$AQ$1002,COLUMN(N404)-4,0))</f>
        <v>2</v>
      </c>
      <c r="O405" s="442">
        <f>IF($H405="已改造",VLOOKUP($A405+1000,改造信息!$A$2:$AQ$1002,COLUMN(O404)-4,0),VLOOKUP($A405,未改造信息!$A$2:$AQ$1002,COLUMN(O404)-4,0))</f>
        <v>36</v>
      </c>
      <c r="P405" s="442">
        <f>IF($H405="已改造",VLOOKUP($A405+1000,改造信息!$A$2:$AQ$1002,COLUMN(P404)-4,0),VLOOKUP($A405,未改造信息!$A$2:$AQ$1002,COLUMN(P404)-4,0))</f>
        <v>0</v>
      </c>
      <c r="Q405" s="442">
        <f>IF($H405="已改造",VLOOKUP($A405+1000,改造信息!$A$2:$AQ$1002,COLUMN(Q404)-4,0),VLOOKUP($A405,未改造信息!$A$2:$AQ$1002,COLUMN(Q404)-4,0))</f>
        <v>61</v>
      </c>
      <c r="R405" s="442">
        <f>IF($H405="已改造",VLOOKUP($A405+1000,改造信息!$A$2:$AQ$1002,COLUMN(R404)-4,0),VLOOKUP($A405,未改造信息!$A$2:$AQ$1002,COLUMN(R404)-4,0))</f>
        <v>57</v>
      </c>
      <c r="S405" s="442">
        <f>IF($H405="已改造",VLOOKUP($A405+1000,改造信息!$A$2:$AQ$1002,COLUMN(S404)-4,0),VLOOKUP($A405,未改造信息!$A$2:$AQ$1002,COLUMN(S404)-4,0))</f>
        <v>0</v>
      </c>
      <c r="T405" s="442">
        <f>IF($H405="已改造",VLOOKUP($A405+1000,改造信息!$A$2:$AQ$1002,COLUMN(T404)-4,0),VLOOKUP($A405,未改造信息!$A$2:$AQ$1002,COLUMN(T404)-4,0))</f>
        <v>110</v>
      </c>
      <c r="U405" s="442">
        <f>IF($H405="已改造",VLOOKUP($A405+1000,改造信息!$A$2:$AQ$1002,COLUMN(U404)-4,0),VLOOKUP($A405,未改造信息!$A$2:$AQ$1002,COLUMN(U404)-4,0))</f>
        <v>79</v>
      </c>
      <c r="V405" s="442">
        <f>IF($H405="已改造",VLOOKUP($A405+1000,改造信息!$A$2:$AQ$1002,COLUMN(V404)-4,0),VLOOKUP($A405,未改造信息!$A$2:$AQ$1002,COLUMN(V404)-4,0))</f>
        <v>50</v>
      </c>
      <c r="W405" s="442">
        <f>IF($H405="已改造",VLOOKUP($A405+1000,改造信息!$A$2:$AQ$1002,COLUMN(W404)-4,0),VLOOKUP($A405,未改造信息!$A$2:$AQ$1002,COLUMN(W404)-4,0))</f>
        <v>70</v>
      </c>
      <c r="X405" s="442">
        <f>IF($H405="已改造",VLOOKUP($A405+1000,改造信息!$A$2:$AQ$1002,COLUMN(X404)-4,0),VLOOKUP($A405,未改造信息!$A$2:$AQ$1002,COLUMN(X404)-4,0))</f>
        <v>91</v>
      </c>
      <c r="Y405" s="442">
        <f>IF($H405="已改造",VLOOKUP($A405+1000,改造信息!$A$2:$AQ$1002,COLUMN(Y404)-4,0),VLOOKUP($A405,未改造信息!$A$2:$AQ$1002,COLUMN(Y404)-4,0))</f>
        <v>10</v>
      </c>
      <c r="Z405" s="442">
        <f>IF($H405="已改造",VLOOKUP($A405+1000,改造信息!$A$2:$AQ$1002,COLUMN(Z404)-4,0),VLOOKUP($A405,未改造信息!$A$2:$AQ$1002,COLUMN(Z404)-4,0))</f>
        <v>32.5</v>
      </c>
      <c r="AA405" s="442" t="str">
        <f>IF($H405="已改造",VLOOKUP($A405+1000,改造信息!$A$2:$AQ$1002,COLUMN(AA404)-4,0),VLOOKUP($A405,未改造信息!$A$2:$AQ$1002,COLUMN(AA404)-4,0))</f>
        <v>中</v>
      </c>
      <c r="AB405" s="442" t="str">
        <f>IF($H405="已改造",VLOOKUP($A405+1000,改造信息!$A$2:$AQ$1002,COLUMN(AB404)-4,0),VLOOKUP($A405,未改造信息!$A$2:$AQ$1002,COLUMN(AB404)-4,0))</f>
        <v>[3,3,3]</v>
      </c>
      <c r="AC405" s="442">
        <f>IF($H405="已改造",VLOOKUP($A405+1000,改造信息!$A$2:$AQ$1002,COLUMN(AC404)-4,0),VLOOKUP($A405,未改造信息!$A$2:$AQ$1002,COLUMN(AC404)-4,0))</f>
        <v>9</v>
      </c>
      <c r="AD405" s="442">
        <f>IF($H405="已改造",VLOOKUP($A405+1000,改造信息!$A$2:$AQ$1002,COLUMN(AD404)-4,0),VLOOKUP($A405,未改造信息!$A$2:$AQ$1002,COLUMN(AD404)-4,0))</f>
        <v>3</v>
      </c>
      <c r="AE405" s="446" t="str">
        <f>IF($H405="已改造",VLOOKUP($A405+1000,改造信息!$A$2:$AQ$1002,COLUMN(AE404)-4,0),VLOOKUP($A405,未改造信息!$A$2:$AQ$1002,COLUMN(AE404)-4,0))</f>
        <v>U国博福斯40毫米防空炮(四联)|U国三联6英寸炮</v>
      </c>
      <c r="AF405" s="445" t="s">
        <v>92</v>
      </c>
      <c r="AG405" s="445" t="s">
        <v>92</v>
      </c>
      <c r="AH405" s="442">
        <f>IF($H405="已改造",VLOOKUP($A405+1000,改造信息!$A$2:$AQ$1002,COLUMN(AH404)-6,0),VLOOKUP($A405,未改造信息!$A$2:$AQ$1002,COLUMN(AH404)-6,0))</f>
        <v>25</v>
      </c>
      <c r="AI405" s="442">
        <f>IF($H405="已改造",VLOOKUP($A405+1000,改造信息!$A$2:$AQ$1002,COLUMN(AI404)-6,0),VLOOKUP($A405,未改造信息!$A$2:$AQ$1002,COLUMN(AI404)-6,0))</f>
        <v>30</v>
      </c>
      <c r="AJ405" s="442">
        <f>IF($H405="已改造",VLOOKUP($A405+1000,改造信息!$A$2:$AQ$1002,COLUMN(AJ404)-6,0),VLOOKUP($A405,未改造信息!$A$2:$AQ$1002,COLUMN(AJ404)-6,0))</f>
        <v>0.8</v>
      </c>
      <c r="AK405" s="442">
        <f>IF($H405="已改造",VLOOKUP($A405+1000,改造信息!$A$2:$AQ$1002,COLUMN(AK404)-6,0),VLOOKUP($A405,未改造信息!$A$2:$AQ$1002,COLUMN(AK404)-6,0))</f>
        <v>1.5</v>
      </c>
      <c r="AL405" s="442">
        <f>IF($H405="已改造",VLOOKUP($A405+1000,改造信息!$A$2:$AQ$1002,COLUMN(AL404)-6,0),VLOOKUP($A405,未改造信息!$A$2:$AQ$1002,COLUMN(AL404)-6,0))</f>
        <v>0.4</v>
      </c>
      <c r="AM405" s="445" t="s">
        <v>92</v>
      </c>
      <c r="AN405" s="445" t="s">
        <v>92</v>
      </c>
      <c r="AO405" s="442">
        <f>IF($H405="已改造",VLOOKUP($A405+1000,改造信息!$A$2:$AQ$1002,COLUMN(AO404)-8,0),VLOOKUP($A405,未改造信息!$A$2:$AQ$1002,COLUMN(AO404)-8,0))</f>
        <v>10</v>
      </c>
      <c r="AP405" s="442">
        <f>IF($H405="已改造",VLOOKUP($A405+1000,改造信息!$A$2:$AQ$1002,COLUMN(AP404)-8,0),VLOOKUP($A405,未改造信息!$A$2:$AQ$1002,COLUMN(AP404)-8,0))</f>
        <v>16</v>
      </c>
      <c r="AQ405" s="442">
        <f>IF($H405="已改造",VLOOKUP($A405+1000,改造信息!$A$2:$AQ$1002,COLUMN(AQ404)-8,0),VLOOKUP($A405,未改造信息!$A$2:$AQ$1002,COLUMN(AQ404)-8,0))</f>
        <v>10</v>
      </c>
      <c r="AR405" s="442">
        <f>IF($H405="已改造",VLOOKUP($A405+1000,改造信息!$A$2:$AQ$1002,COLUMN(AR404)-8,0),VLOOKUP($A405,未改造信息!$A$2:$AQ$1002,COLUMN(AR404)-8,0))</f>
        <v>0</v>
      </c>
      <c r="AS405" s="442">
        <f>IF($H405="已改造",VLOOKUP($A405+1000,改造信息!$A$2:$AQ$1002,COLUMN(AS404)-8,0),VLOOKUP($A405,未改造信息!$A$2:$AQ$1002,COLUMN(AS404)-8,0))</f>
        <v>16</v>
      </c>
      <c r="AT405" s="442">
        <f>IF($H405="已改造",VLOOKUP($A405+1000,改造信息!$A$2:$AQ$1002,COLUMN(AT404)-8,0),VLOOKUP($A405,未改造信息!$A$2:$AQ$1002,COLUMN(AT404)-8,0))</f>
        <v>0</v>
      </c>
      <c r="AU405" s="442">
        <f>IF($H405="已改造",VLOOKUP($A405+1000,改造信息!$A$2:$AQ$1002,COLUMN(AU404)-8,0),VLOOKUP($A405,未改造信息!$A$2:$AQ$1002,COLUMN(AU404)-8,0))</f>
        <v>16</v>
      </c>
      <c r="AV405" s="442">
        <f>IF($H405="已改造",VLOOKUP($A405+1000,改造信息!$A$2:$AQ$1002,COLUMN(AV404)-8,0),VLOOKUP($A405,未改造信息!$A$2:$AQ$1002,COLUMN(AV404)-8,0))</f>
        <v>86</v>
      </c>
      <c r="AW405" s="445" t="s">
        <v>92</v>
      </c>
      <c r="AX405" s="445" t="s">
        <v>92</v>
      </c>
      <c r="AY405" s="442">
        <f>IF($H405="已改造",VLOOKUP($A405+1000,改造信息!$A$2:$AQ$1002,COLUMN(AY404)-10,0),VLOOKUP($A405,未改造信息!$A$2:$AQ$1002,COLUMN(AY404)-10,0))</f>
        <v>0</v>
      </c>
      <c r="AZ405" s="442">
        <f>IF($H405="已改造",VLOOKUP($A405+1000,改造信息!$A$2:$AQ$1002,COLUMN(AZ404)-10,0),VLOOKUP($A405,未改造信息!$A$2:$AQ$1002,COLUMN(AZ404)-10,0))</f>
        <v>0</v>
      </c>
      <c r="BA405" s="445" t="s">
        <v>92</v>
      </c>
      <c r="BB405" s="445" t="s">
        <v>92</v>
      </c>
      <c r="BC405" s="442" t="str">
        <f>IF($H405="尚未改造",VLOOKUP($A405,未改造信息!$A$2:$AQ$1002,COLUMN(BC404)-12,0),"0")</f>
        <v>0</v>
      </c>
      <c r="BD405" s="442">
        <f>VLOOKUP($A405,未改造信息!$A$2:$BA$1002,COLUMN(BD404)-12,0)</f>
        <v>0</v>
      </c>
      <c r="BE405" s="442" t="s">
        <v>94</v>
      </c>
      <c r="BF405" s="445" t="s">
        <v>92</v>
      </c>
      <c r="BG405" s="445" t="s">
        <v>92</v>
      </c>
      <c r="BH405" s="442"/>
      <c r="BI405" s="442"/>
      <c r="BK405" s="442"/>
      <c r="BL405" s="442"/>
      <c r="BN405" s="442"/>
      <c r="BO405" s="442"/>
      <c r="BQ405" s="445" t="s">
        <v>92</v>
      </c>
      <c r="BR405" s="442"/>
      <c r="BS405" s="442"/>
      <c r="BT405" s="442"/>
      <c r="BU405" s="442"/>
      <c r="BV405" s="442"/>
    </row>
    <row r="406" spans="1:74">
      <c r="A406" s="442">
        <v>435</v>
      </c>
      <c r="B406" s="442" t="str">
        <f>IF($H406="已改造",VLOOKUP($A406+1000,改造信息!$A$2:$AQ$1002,COLUMN(B405),0),VLOOKUP($A406,未改造信息!$A$2:$AQ$1002,COLUMN(B405),0))</f>
        <v>J</v>
      </c>
      <c r="C406" s="442" t="str">
        <f>IF($H406="已改造",VLOOKUP($A406+1000,改造信息!$A$2:$AQ$1002,COLUMN(C405),0),VLOOKUP($A406,未改造信息!$A$2:$AQ$1002,COLUMN(C405),0))</f>
        <v>战列巡洋舰</v>
      </c>
      <c r="D406" s="442">
        <f>IF($H406="已改造",VLOOKUP($A406+1000,改造信息!$A$2:$AQ$1002,COLUMN(D405),0),VLOOKUP($A406,未改造信息!$A$2:$AQ$1002,COLUMN(D405),0))</f>
        <v>4</v>
      </c>
      <c r="E406" s="442" t="str">
        <f>IF($H406="已改造",VLOOKUP($A406+1000,改造信息!$A$2:$AQ$1002,COLUMN(E405),0),VLOOKUP($A406,未改造信息!$A$2:$AQ$1002,COLUMN(E405),0))</f>
        <v>B65</v>
      </c>
      <c r="F406" s="442" t="str">
        <f>VLOOKUP(A406,未改造信息!$A$2:$F$1000,COLUMN(F405),0)</f>
        <v>未拥有</v>
      </c>
      <c r="H406" s="442" t="str">
        <f>IF(COUNTIF(改造信息!$A$2:$A$196,A406+1000),IF(VLOOKUP(A406+1000,改造信息!$A$2:$F$502,6,0)="已拥有","已改造","尚未改造"),"未开放改造")</f>
        <v>未开放改造</v>
      </c>
      <c r="I406" s="442" t="str">
        <f t="shared" si="6"/>
        <v>仅打捞可获取</v>
      </c>
      <c r="J406" s="445" t="s">
        <v>92</v>
      </c>
      <c r="K406" s="442" t="str">
        <f>IF($H406="已改造",VLOOKUP($A406+1000,改造信息!$A$2:$AQ$1002,COLUMN(K405)-4,0),VLOOKUP($A406,未改造信息!$A$2:$AQ$1002,COLUMN(K405)-4,0))</f>
        <v>主力舰</v>
      </c>
      <c r="L406" s="442" t="str">
        <f>IF($H406="已改造",VLOOKUP($A406+1000,改造信息!$A$2:$AQ$1002,COLUMN(L405)-4,0),VLOOKUP($A406,未改造信息!$A$2:$AQ$1002,COLUMN(L405)-4,0))</f>
        <v>大型舰</v>
      </c>
      <c r="M406" s="442">
        <f>IF($H406="已改造",VLOOKUP($A406+1000,改造信息!$A$2:$AQ$1002,COLUMN(M405)-4,0),VLOOKUP($A406,未改造信息!$A$2:$AQ$1002,COLUMN(M405)-4,0))</f>
        <v>4</v>
      </c>
      <c r="N406" s="442">
        <f>IF($H406="已改造",VLOOKUP($A406+1000,改造信息!$A$2:$AQ$1002,COLUMN(N405)-4,0),VLOOKUP($A406,未改造信息!$A$2:$AQ$1002,COLUMN(N405)-4,0))</f>
        <v>5</v>
      </c>
      <c r="O406" s="442">
        <f>IF($H406="已改造",VLOOKUP($A406+1000,改造信息!$A$2:$AQ$1002,COLUMN(O405)-4,0),VLOOKUP($A406,未改造信息!$A$2:$AQ$1002,COLUMN(O405)-4,0))</f>
        <v>62</v>
      </c>
      <c r="P406" s="442">
        <f>IF($H406="已改造",VLOOKUP($A406+1000,改造信息!$A$2:$AQ$1002,COLUMN(P405)-4,0),VLOOKUP($A406,未改造信息!$A$2:$AQ$1002,COLUMN(P405)-4,0))</f>
        <v>2</v>
      </c>
      <c r="Q406" s="442">
        <f>IF($H406="已改造",VLOOKUP($A406+1000,改造信息!$A$2:$AQ$1002,COLUMN(Q405)-4,0),VLOOKUP($A406,未改造信息!$A$2:$AQ$1002,COLUMN(Q405)-4,0))</f>
        <v>93</v>
      </c>
      <c r="R406" s="442">
        <f>IF($H406="已改造",VLOOKUP($A406+1000,改造信息!$A$2:$AQ$1002,COLUMN(R405)-4,0),VLOOKUP($A406,未改造信息!$A$2:$AQ$1002,COLUMN(R405)-4,0))</f>
        <v>74</v>
      </c>
      <c r="S406" s="442">
        <f>IF($H406="已改造",VLOOKUP($A406+1000,改造信息!$A$2:$AQ$1002,COLUMN(S405)-4,0),VLOOKUP($A406,未改造信息!$A$2:$AQ$1002,COLUMN(S405)-4,0))</f>
        <v>0</v>
      </c>
      <c r="T406" s="442">
        <f>IF($H406="已改造",VLOOKUP($A406+1000,改造信息!$A$2:$AQ$1002,COLUMN(T405)-4,0),VLOOKUP($A406,未改造信息!$A$2:$AQ$1002,COLUMN(T405)-4,0))</f>
        <v>80</v>
      </c>
      <c r="U406" s="442">
        <f>IF($H406="已改造",VLOOKUP($A406+1000,改造信息!$A$2:$AQ$1002,COLUMN(U405)-4,0),VLOOKUP($A406,未改造信息!$A$2:$AQ$1002,COLUMN(U405)-4,0))</f>
        <v>0</v>
      </c>
      <c r="V406" s="442">
        <f>IF($H406="已改造",VLOOKUP($A406+1000,改造信息!$A$2:$AQ$1002,COLUMN(V405)-4,0),VLOOKUP($A406,未改造信息!$A$2:$AQ$1002,COLUMN(V405)-4,0))</f>
        <v>40</v>
      </c>
      <c r="W406" s="442">
        <f>IF($H406="已改造",VLOOKUP($A406+1000,改造信息!$A$2:$AQ$1002,COLUMN(W405)-4,0),VLOOKUP($A406,未改造信息!$A$2:$AQ$1002,COLUMN(W405)-4,0))</f>
        <v>66</v>
      </c>
      <c r="X406" s="442">
        <f>IF($H406="已改造",VLOOKUP($A406+1000,改造信息!$A$2:$AQ$1002,COLUMN(X405)-4,0),VLOOKUP($A406,未改造信息!$A$2:$AQ$1002,COLUMN(X405)-4,0))</f>
        <v>94</v>
      </c>
      <c r="Y406" s="442">
        <f>IF($H406="已改造",VLOOKUP($A406+1000,改造信息!$A$2:$AQ$1002,COLUMN(Y405)-4,0),VLOOKUP($A406,未改造信息!$A$2:$AQ$1002,COLUMN(Y405)-4,0))</f>
        <v>5</v>
      </c>
      <c r="Z406" s="442">
        <f>IF($H406="已改造",VLOOKUP($A406+1000,改造信息!$A$2:$AQ$1002,COLUMN(Z405)-4,0),VLOOKUP($A406,未改造信息!$A$2:$AQ$1002,COLUMN(Z405)-4,0))</f>
        <v>33</v>
      </c>
      <c r="AA406" s="442" t="str">
        <f>IF($H406="已改造",VLOOKUP($A406+1000,改造信息!$A$2:$AQ$1002,COLUMN(AA405)-4,0),VLOOKUP($A406,未改造信息!$A$2:$AQ$1002,COLUMN(AA405)-4,0))</f>
        <v>长</v>
      </c>
      <c r="AB406" s="442" t="str">
        <f>IF($H406="已改造",VLOOKUP($A406+1000,改造信息!$A$2:$AQ$1002,COLUMN(AB405)-4,0),VLOOKUP($A406,未改造信息!$A$2:$AQ$1002,COLUMN(AB405)-4,0))</f>
        <v>[3,3,3,3]</v>
      </c>
      <c r="AC406" s="442">
        <f>IF($H406="已改造",VLOOKUP($A406+1000,改造信息!$A$2:$AQ$1002,COLUMN(AC405)-4,0),VLOOKUP($A406,未改造信息!$A$2:$AQ$1002,COLUMN(AC405)-4,0))</f>
        <v>12</v>
      </c>
      <c r="AD406" s="442">
        <f>IF($H406="已改造",VLOOKUP($A406+1000,改造信息!$A$2:$AQ$1002,COLUMN(AD405)-4,0),VLOOKUP($A406,未改造信息!$A$2:$AQ$1002,COLUMN(AD405)-4,0))</f>
        <v>4</v>
      </c>
      <c r="AE406" s="446" t="str">
        <f>IF($H406="已改造",VLOOKUP($A406+1000,改造信息!$A$2:$AQ$1002,COLUMN(AE405)-4,0),VLOOKUP($A406,未改造信息!$A$2:$AQ$1002,COLUMN(AE405)-4,0))</f>
        <v>零式水上侦察机|改良型动力系统</v>
      </c>
      <c r="AF406" s="445" t="s">
        <v>92</v>
      </c>
      <c r="AG406" s="445" t="s">
        <v>92</v>
      </c>
      <c r="AH406" s="442">
        <f>IF($H406="已改造",VLOOKUP($A406+1000,改造信息!$A$2:$AQ$1002,COLUMN(AH405)-6,0),VLOOKUP($A406,未改造信息!$A$2:$AQ$1002,COLUMN(AH405)-6,0))</f>
        <v>80</v>
      </c>
      <c r="AI406" s="442">
        <f>IF($H406="已改造",VLOOKUP($A406+1000,改造信息!$A$2:$AQ$1002,COLUMN(AI405)-6,0),VLOOKUP($A406,未改造信息!$A$2:$AQ$1002,COLUMN(AI405)-6,0))</f>
        <v>110</v>
      </c>
      <c r="AJ406" s="442">
        <f>IF($H406="已改造",VLOOKUP($A406+1000,改造信息!$A$2:$AQ$1002,COLUMN(AJ405)-6,0),VLOOKUP($A406,未改造信息!$A$2:$AQ$1002,COLUMN(AJ405)-6,0))</f>
        <v>2.88</v>
      </c>
      <c r="AK406" s="442">
        <f>IF($H406="已改造",VLOOKUP($A406+1000,改造信息!$A$2:$AQ$1002,COLUMN(AK405)-6,0),VLOOKUP($A406,未改造信息!$A$2:$AQ$1002,COLUMN(AK405)-6,0))</f>
        <v>5.4</v>
      </c>
      <c r="AL406" s="442">
        <f>IF($H406="已改造",VLOOKUP($A406+1000,改造信息!$A$2:$AQ$1002,COLUMN(AL405)-6,0),VLOOKUP($A406,未改造信息!$A$2:$AQ$1002,COLUMN(AL405)-6,0))</f>
        <v>0.75</v>
      </c>
      <c r="AM406" s="445" t="s">
        <v>92</v>
      </c>
      <c r="AN406" s="445" t="s">
        <v>92</v>
      </c>
      <c r="AO406" s="442">
        <f>IF($H406="已改造",VLOOKUP($A406+1000,改造信息!$A$2:$AQ$1002,COLUMN(AO405)-8,0),VLOOKUP($A406,未改造信息!$A$2:$AQ$1002,COLUMN(AO405)-8,0))</f>
        <v>40</v>
      </c>
      <c r="AP406" s="442">
        <f>IF($H406="已改造",VLOOKUP($A406+1000,改造信息!$A$2:$AQ$1002,COLUMN(AP405)-8,0),VLOOKUP($A406,未改造信息!$A$2:$AQ$1002,COLUMN(AP405)-8,0))</f>
        <v>50</v>
      </c>
      <c r="AQ406" s="442">
        <f>IF($H406="已改造",VLOOKUP($A406+1000,改造信息!$A$2:$AQ$1002,COLUMN(AQ405)-8,0),VLOOKUP($A406,未改造信息!$A$2:$AQ$1002,COLUMN(AQ405)-8,0))</f>
        <v>40</v>
      </c>
      <c r="AR406" s="442">
        <f>IF($H406="已改造",VLOOKUP($A406+1000,改造信息!$A$2:$AQ$1002,COLUMN(AR405)-8,0),VLOOKUP($A406,未改造信息!$A$2:$AQ$1002,COLUMN(AR405)-8,0))</f>
        <v>0</v>
      </c>
      <c r="AS406" s="442">
        <f>IF($H406="已改造",VLOOKUP($A406+1000,改造信息!$A$2:$AQ$1002,COLUMN(AS405)-8,0),VLOOKUP($A406,未改造信息!$A$2:$AQ$1002,COLUMN(AS405)-8,0))</f>
        <v>67</v>
      </c>
      <c r="AT406" s="442">
        <f>IF($H406="已改造",VLOOKUP($A406+1000,改造信息!$A$2:$AQ$1002,COLUMN(AT405)-8,0),VLOOKUP($A406,未改造信息!$A$2:$AQ$1002,COLUMN(AT405)-8,0))</f>
        <v>0</v>
      </c>
      <c r="AU406" s="442">
        <f>IF($H406="已改造",VLOOKUP($A406+1000,改造信息!$A$2:$AQ$1002,COLUMN(AU405)-8,0),VLOOKUP($A406,未改造信息!$A$2:$AQ$1002,COLUMN(AU405)-8,0))</f>
        <v>59</v>
      </c>
      <c r="AV406" s="442">
        <f>IF($H406="已改造",VLOOKUP($A406+1000,改造信息!$A$2:$AQ$1002,COLUMN(AV405)-8,0),VLOOKUP($A406,未改造信息!$A$2:$AQ$1002,COLUMN(AV405)-8,0))</f>
        <v>39</v>
      </c>
      <c r="AW406" s="445" t="s">
        <v>92</v>
      </c>
      <c r="AX406" s="445" t="s">
        <v>92</v>
      </c>
      <c r="AY406" s="442" t="str">
        <f>IF($H406="已改造",VLOOKUP($A406+1000,改造信息!$A$2:$AQ$1002,COLUMN(AY405)-10,0),VLOOKUP($A406,未改造信息!$A$2:$AQ$1002,COLUMN(AY405)-10,0))</f>
        <v>夜战核心</v>
      </c>
      <c r="AZ406" s="442">
        <f>IF($H406="已改造",VLOOKUP($A406+1000,改造信息!$A$2:$AQ$1002,COLUMN(AZ405)-10,0),VLOOKUP($A406,未改造信息!$A$2:$AQ$1002,COLUMN(AZ405)-10,0))</f>
        <v>0</v>
      </c>
      <c r="BA406" s="445" t="s">
        <v>92</v>
      </c>
      <c r="BB406" s="445" t="s">
        <v>92</v>
      </c>
      <c r="BC406" s="442" t="str">
        <f>IF($H406="尚未改造",VLOOKUP($A406,未改造信息!$A$2:$AQ$1002,COLUMN(BC405)-12,0),"0")</f>
        <v>0</v>
      </c>
      <c r="BD406" s="442">
        <f>VLOOKUP($A406,未改造信息!$A$2:$BA$1002,COLUMN(BD405)-12,0)</f>
        <v>0</v>
      </c>
      <c r="BE406" s="442" t="s">
        <v>94</v>
      </c>
      <c r="BF406" s="445" t="s">
        <v>92</v>
      </c>
      <c r="BG406" s="445" t="s">
        <v>92</v>
      </c>
      <c r="BH406" s="442"/>
      <c r="BI406" s="442"/>
      <c r="BK406" s="442"/>
      <c r="BL406" s="442"/>
      <c r="BN406" s="442"/>
      <c r="BO406" s="442"/>
      <c r="BQ406" s="445" t="s">
        <v>92</v>
      </c>
      <c r="BR406" s="442"/>
      <c r="BS406" s="442"/>
      <c r="BT406" s="442"/>
      <c r="BU406" s="442"/>
      <c r="BV406" s="442"/>
    </row>
    <row r="407" spans="1:74">
      <c r="A407" s="442">
        <v>436</v>
      </c>
      <c r="B407" s="442" t="str">
        <f>IF($H407="已改造",VLOOKUP($A407+1000,改造信息!$A$2:$AQ$1002,COLUMN(B406),0),VLOOKUP($A407,未改造信息!$A$2:$AQ$1002,COLUMN(B406),0))</f>
        <v>J</v>
      </c>
      <c r="C407" s="442" t="str">
        <f>IF($H407="已改造",VLOOKUP($A407+1000,改造信息!$A$2:$AQ$1002,COLUMN(C406),0),VLOOKUP($A407,未改造信息!$A$2:$AQ$1002,COLUMN(C406),0))</f>
        <v>战列巡洋舰</v>
      </c>
      <c r="D407" s="442">
        <f>IF($H407="已改造",VLOOKUP($A407+1000,改造信息!$A$2:$AQ$1002,COLUMN(D406),0),VLOOKUP($A407,未改造信息!$A$2:$AQ$1002,COLUMN(D406),0))</f>
        <v>5</v>
      </c>
      <c r="E407" s="442" t="str">
        <f>IF($H407="已改造",VLOOKUP($A407+1000,改造信息!$A$2:$AQ$1002,COLUMN(E406),0),VLOOKUP($A407,未改造信息!$A$2:$AQ$1002,COLUMN(E406),0))</f>
        <v>十三号战舰</v>
      </c>
      <c r="F407" s="442" t="str">
        <f>VLOOKUP(A407,未改造信息!$A$2:$F$1000,COLUMN(F406),0)</f>
        <v>未拥有</v>
      </c>
      <c r="H407" s="442" t="str">
        <f>IF(COUNTIF(改造信息!$A$2:$A$196,A407+1000),IF(VLOOKUP(A407+1000,改造信息!$A$2:$F$502,6,0)="已拥有","已改造","尚未改造"),"未开放改造")</f>
        <v>未开放改造</v>
      </c>
      <c r="I407" s="442" t="str">
        <f t="shared" si="6"/>
        <v>可建造</v>
      </c>
      <c r="J407" s="445" t="s">
        <v>92</v>
      </c>
      <c r="K407" s="442" t="str">
        <f>IF($H407="已改造",VLOOKUP($A407+1000,改造信息!$A$2:$AQ$1002,COLUMN(K406)-4,0),VLOOKUP($A407,未改造信息!$A$2:$AQ$1002,COLUMN(K406)-4,0))</f>
        <v>主力舰</v>
      </c>
      <c r="L407" s="442" t="str">
        <f>IF($H407="已改造",VLOOKUP($A407+1000,改造信息!$A$2:$AQ$1002,COLUMN(L406)-4,0),VLOOKUP($A407,未改造信息!$A$2:$AQ$1002,COLUMN(L406)-4,0))</f>
        <v>大型舰</v>
      </c>
      <c r="M407" s="442">
        <f>IF($H407="已改造",VLOOKUP($A407+1000,改造信息!$A$2:$AQ$1002,COLUMN(M406)-4,0),VLOOKUP($A407,未改造信息!$A$2:$AQ$1002,COLUMN(M406)-4,0))</f>
        <v>5</v>
      </c>
      <c r="N407" s="442">
        <f>IF($H407="已改造",VLOOKUP($A407+1000,改造信息!$A$2:$AQ$1002,COLUMN(N406)-4,0),VLOOKUP($A407,未改造信息!$A$2:$AQ$1002,COLUMN(N406)-4,0))</f>
        <v>5</v>
      </c>
      <c r="O407" s="442">
        <f>IF($H407="已改造",VLOOKUP($A407+1000,改造信息!$A$2:$AQ$1002,COLUMN(O406)-4,0),VLOOKUP($A407,未改造信息!$A$2:$AQ$1002,COLUMN(O406)-4,0))</f>
        <v>80</v>
      </c>
      <c r="P407" s="442">
        <f>IF($H407="已改造",VLOOKUP($A407+1000,改造信息!$A$2:$AQ$1002,COLUMN(P406)-4,0),VLOOKUP($A407,未改造信息!$A$2:$AQ$1002,COLUMN(P406)-4,0))</f>
        <v>0</v>
      </c>
      <c r="Q407" s="442">
        <f>IF($H407="已改造",VLOOKUP($A407+1000,改造信息!$A$2:$AQ$1002,COLUMN(Q406)-4,0),VLOOKUP($A407,未改造信息!$A$2:$AQ$1002,COLUMN(Q406)-4,0))</f>
        <v>117</v>
      </c>
      <c r="R407" s="442">
        <f>IF($H407="已改造",VLOOKUP($A407+1000,改造信息!$A$2:$AQ$1002,COLUMN(R406)-4,0),VLOOKUP($A407,未改造信息!$A$2:$AQ$1002,COLUMN(R406)-4,0))</f>
        <v>95</v>
      </c>
      <c r="S407" s="442">
        <f>IF($H407="已改造",VLOOKUP($A407+1000,改造信息!$A$2:$AQ$1002,COLUMN(S406)-4,0),VLOOKUP($A407,未改造信息!$A$2:$AQ$1002,COLUMN(S406)-4,0))</f>
        <v>0</v>
      </c>
      <c r="T407" s="442">
        <f>IF($H407="已改造",VLOOKUP($A407+1000,改造信息!$A$2:$AQ$1002,COLUMN(T406)-4,0),VLOOKUP($A407,未改造信息!$A$2:$AQ$1002,COLUMN(T406)-4,0))</f>
        <v>56</v>
      </c>
      <c r="U407" s="442">
        <f>IF($H407="已改造",VLOOKUP($A407+1000,改造信息!$A$2:$AQ$1002,COLUMN(U406)-4,0),VLOOKUP($A407,未改造信息!$A$2:$AQ$1002,COLUMN(U406)-4,0))</f>
        <v>0</v>
      </c>
      <c r="V407" s="442">
        <f>IF($H407="已改造",VLOOKUP($A407+1000,改造信息!$A$2:$AQ$1002,COLUMN(V406)-4,0),VLOOKUP($A407,未改造信息!$A$2:$AQ$1002,COLUMN(V406)-4,0))</f>
        <v>42</v>
      </c>
      <c r="W407" s="442">
        <f>IF($H407="已改造",VLOOKUP($A407+1000,改造信息!$A$2:$AQ$1002,COLUMN(W406)-4,0),VLOOKUP($A407,未改造信息!$A$2:$AQ$1002,COLUMN(W406)-4,0))</f>
        <v>61</v>
      </c>
      <c r="X407" s="442">
        <f>IF($H407="已改造",VLOOKUP($A407+1000,改造信息!$A$2:$AQ$1002,COLUMN(X406)-4,0),VLOOKUP($A407,未改造信息!$A$2:$AQ$1002,COLUMN(X406)-4,0))</f>
        <v>96</v>
      </c>
      <c r="Y407" s="442">
        <f>IF($H407="已改造",VLOOKUP($A407+1000,改造信息!$A$2:$AQ$1002,COLUMN(Y406)-4,0),VLOOKUP($A407,未改造信息!$A$2:$AQ$1002,COLUMN(Y406)-4,0))</f>
        <v>5</v>
      </c>
      <c r="Z407" s="442">
        <f>IF($H407="已改造",VLOOKUP($A407+1000,改造信息!$A$2:$AQ$1002,COLUMN(Z406)-4,0),VLOOKUP($A407,未改造信息!$A$2:$AQ$1002,COLUMN(Z406)-4,0))</f>
        <v>30</v>
      </c>
      <c r="AA407" s="442" t="str">
        <f>IF($H407="已改造",VLOOKUP($A407+1000,改造信息!$A$2:$AQ$1002,COLUMN(AA406)-4,0),VLOOKUP($A407,未改造信息!$A$2:$AQ$1002,COLUMN(AA406)-4,0))</f>
        <v>长</v>
      </c>
      <c r="AB407" s="442" t="str">
        <f>IF($H407="已改造",VLOOKUP($A407+1000,改造信息!$A$2:$AQ$1002,COLUMN(AB406)-4,0),VLOOKUP($A407,未改造信息!$A$2:$AQ$1002,COLUMN(AB406)-4,0))</f>
        <v>[3,3,3,3]</v>
      </c>
      <c r="AC407" s="442">
        <f>IF($H407="已改造",VLOOKUP($A407+1000,改造信息!$A$2:$AQ$1002,COLUMN(AC406)-4,0),VLOOKUP($A407,未改造信息!$A$2:$AQ$1002,COLUMN(AC406)-4,0))</f>
        <v>12</v>
      </c>
      <c r="AD407" s="442">
        <f>IF($H407="已改造",VLOOKUP($A407+1000,改造信息!$A$2:$AQ$1002,COLUMN(AD406)-4,0),VLOOKUP($A407,未改造信息!$A$2:$AQ$1002,COLUMN(AD406)-4,0))</f>
        <v>4</v>
      </c>
      <c r="AE407" s="446" t="str">
        <f>IF($H407="已改造",VLOOKUP($A407+1000,改造信息!$A$2:$AQ$1002,COLUMN(AE406)-4,0),VLOOKUP($A407,未改造信息!$A$2:$AQ$1002,COLUMN(AE406)-4,0))</f>
        <v>五年式四十六厘主炮</v>
      </c>
      <c r="AF407" s="445" t="s">
        <v>92</v>
      </c>
      <c r="AG407" s="445" t="s">
        <v>92</v>
      </c>
      <c r="AH407" s="442">
        <f>IF($H407="已改造",VLOOKUP($A407+1000,改造信息!$A$2:$AQ$1002,COLUMN(AH406)-6,0),VLOOKUP($A407,未改造信息!$A$2:$AQ$1002,COLUMN(AH406)-6,0))</f>
        <v>100</v>
      </c>
      <c r="AI407" s="442">
        <f>IF($H407="已改造",VLOOKUP($A407+1000,改造信息!$A$2:$AQ$1002,COLUMN(AI406)-6,0),VLOOKUP($A407,未改造信息!$A$2:$AQ$1002,COLUMN(AI406)-6,0))</f>
        <v>140</v>
      </c>
      <c r="AJ407" s="442">
        <f>IF($H407="已改造",VLOOKUP($A407+1000,改造信息!$A$2:$AQ$1002,COLUMN(AJ406)-6,0),VLOOKUP($A407,未改造信息!$A$2:$AQ$1002,COLUMN(AJ406)-6,0))</f>
        <v>3.3</v>
      </c>
      <c r="AK407" s="442">
        <f>IF($H407="已改造",VLOOKUP($A407+1000,改造信息!$A$2:$AQ$1002,COLUMN(AK406)-6,0),VLOOKUP($A407,未改造信息!$A$2:$AQ$1002,COLUMN(AK406)-6,0))</f>
        <v>6.1</v>
      </c>
      <c r="AL407" s="442">
        <f>IF($H407="已改造",VLOOKUP($A407+1000,改造信息!$A$2:$AQ$1002,COLUMN(AL406)-6,0),VLOOKUP($A407,未改造信息!$A$2:$AQ$1002,COLUMN(AL406)-6,0))</f>
        <v>1</v>
      </c>
      <c r="AM407" s="445" t="s">
        <v>92</v>
      </c>
      <c r="AN407" s="445" t="s">
        <v>92</v>
      </c>
      <c r="AO407" s="442">
        <f>IF($H407="已改造",VLOOKUP($A407+1000,改造信息!$A$2:$AQ$1002,COLUMN(AO406)-8,0),VLOOKUP($A407,未改造信息!$A$2:$AQ$1002,COLUMN(AO406)-8,0))</f>
        <v>40</v>
      </c>
      <c r="AP407" s="442">
        <f>IF($H407="已改造",VLOOKUP($A407+1000,改造信息!$A$2:$AQ$1002,COLUMN(AP406)-8,0),VLOOKUP($A407,未改造信息!$A$2:$AQ$1002,COLUMN(AP406)-8,0))</f>
        <v>50</v>
      </c>
      <c r="AQ407" s="442">
        <f>IF($H407="已改造",VLOOKUP($A407+1000,改造信息!$A$2:$AQ$1002,COLUMN(AQ406)-8,0),VLOOKUP($A407,未改造信息!$A$2:$AQ$1002,COLUMN(AQ406)-8,0))</f>
        <v>40</v>
      </c>
      <c r="AR407" s="442">
        <f>IF($H407="已改造",VLOOKUP($A407+1000,改造信息!$A$2:$AQ$1002,COLUMN(AR406)-8,0),VLOOKUP($A407,未改造信息!$A$2:$AQ$1002,COLUMN(AR406)-8,0))</f>
        <v>0</v>
      </c>
      <c r="AS407" s="442">
        <f>IF($H407="已改造",VLOOKUP($A407+1000,改造信息!$A$2:$AQ$1002,COLUMN(AS406)-8,0),VLOOKUP($A407,未改造信息!$A$2:$AQ$1002,COLUMN(AS406)-8,0))</f>
        <v>92</v>
      </c>
      <c r="AT407" s="442">
        <f>IF($H407="已改造",VLOOKUP($A407+1000,改造信息!$A$2:$AQ$1002,COLUMN(AT406)-8,0),VLOOKUP($A407,未改造信息!$A$2:$AQ$1002,COLUMN(AT406)-8,0))</f>
        <v>0</v>
      </c>
      <c r="AU407" s="442">
        <f>IF($H407="已改造",VLOOKUP($A407+1000,改造信息!$A$2:$AQ$1002,COLUMN(AU406)-8,0),VLOOKUP($A407,未改造信息!$A$2:$AQ$1002,COLUMN(AU406)-8,0))</f>
        <v>75</v>
      </c>
      <c r="AV407" s="442">
        <f>IF($H407="已改造",VLOOKUP($A407+1000,改造信息!$A$2:$AQ$1002,COLUMN(AV406)-8,0),VLOOKUP($A407,未改造信息!$A$2:$AQ$1002,COLUMN(AV406)-8,0))</f>
        <v>13</v>
      </c>
      <c r="AW407" s="445" t="s">
        <v>92</v>
      </c>
      <c r="AX407" s="445" t="s">
        <v>92</v>
      </c>
      <c r="AY407" s="442" t="str">
        <f>IF($H407="已改造",VLOOKUP($A407+1000,改造信息!$A$2:$AQ$1002,COLUMN(AY406)-10,0),VLOOKUP($A407,未改造信息!$A$2:$AQ$1002,COLUMN(AY406)-10,0))</f>
        <v>大舰巨炮</v>
      </c>
      <c r="AZ407" s="442">
        <f>IF($H407="已改造",VLOOKUP($A407+1000,改造信息!$A$2:$AQ$1002,COLUMN(AZ406)-10,0),VLOOKUP($A407,未改造信息!$A$2:$AQ$1002,COLUMN(AZ406)-10,0))</f>
        <v>0</v>
      </c>
      <c r="BA407" s="445" t="s">
        <v>92</v>
      </c>
      <c r="BB407" s="445" t="s">
        <v>92</v>
      </c>
      <c r="BC407" s="442" t="str">
        <f>IF($H407="尚未改造",VLOOKUP($A407,未改造信息!$A$2:$AQ$1002,COLUMN(BC406)-12,0),"0")</f>
        <v>0</v>
      </c>
      <c r="BD407" s="450">
        <f>VLOOKUP($A407,未改造信息!$A$2:$BA$1002,COLUMN(BD406)-12,0)</f>
        <v>0.1875</v>
      </c>
      <c r="BE407" s="442" t="s">
        <v>103</v>
      </c>
      <c r="BF407" s="445" t="s">
        <v>92</v>
      </c>
      <c r="BG407" s="445" t="s">
        <v>92</v>
      </c>
      <c r="BH407" s="442"/>
      <c r="BI407" s="450"/>
      <c r="BK407" s="442"/>
      <c r="BL407" s="450"/>
      <c r="BN407" s="442"/>
      <c r="BO407" s="450"/>
      <c r="BQ407" s="445" t="s">
        <v>92</v>
      </c>
      <c r="BR407" s="442"/>
      <c r="BS407" s="442"/>
      <c r="BT407" s="442"/>
      <c r="BU407" s="442"/>
      <c r="BV407" s="442"/>
    </row>
    <row r="408" spans="1:74">
      <c r="A408" s="442">
        <v>437</v>
      </c>
      <c r="B408" s="442" t="str">
        <f>IF($H408="已改造",VLOOKUP($A408+1000,改造信息!$A$2:$AQ$1002,COLUMN(B407),0),VLOOKUP($A408,未改造信息!$A$2:$AQ$1002,COLUMN(B407),0))</f>
        <v>J</v>
      </c>
      <c r="C408" s="442" t="str">
        <f>IF($H408="已改造",VLOOKUP($A408+1000,改造信息!$A$2:$AQ$1002,COLUMN(C407),0),VLOOKUP($A408,未改造信息!$A$2:$AQ$1002,COLUMN(C407),0))</f>
        <v>重巡洋舰</v>
      </c>
      <c r="D408" s="442">
        <f>IF($H408="已改造",VLOOKUP($A408+1000,改造信息!$A$2:$AQ$1002,COLUMN(D407),0),VLOOKUP($A408,未改造信息!$A$2:$AQ$1002,COLUMN(D407),0))</f>
        <v>4</v>
      </c>
      <c r="E408" s="442" t="str">
        <f>IF($H408="已改造",VLOOKUP($A408+1000,改造信息!$A$2:$AQ$1002,COLUMN(E407),0),VLOOKUP($A408,未改造信息!$A$2:$AQ$1002,COLUMN(E407),0))</f>
        <v>鞍马</v>
      </c>
      <c r="F408" s="442" t="str">
        <f>VLOOKUP(A408,未改造信息!$A$2:$F$1000,COLUMN(F407),0)</f>
        <v>未拥有</v>
      </c>
      <c r="H408" s="442" t="str">
        <f>IF(COUNTIF(改造信息!$A$2:$A$196,A408+1000),IF(VLOOKUP(A408+1000,改造信息!$A$2:$F$502,6,0)="已拥有","已改造","尚未改造"),"未开放改造")</f>
        <v>未开放改造</v>
      </c>
      <c r="I408" s="442" t="str">
        <f t="shared" si="6"/>
        <v>可建造</v>
      </c>
      <c r="J408" s="445" t="s">
        <v>92</v>
      </c>
      <c r="K408" s="442" t="str">
        <f>IF($H408="已改造",VLOOKUP($A408+1000,改造信息!$A$2:$AQ$1002,COLUMN(K407)-4,0),VLOOKUP($A408,未改造信息!$A$2:$AQ$1002,COLUMN(K407)-4,0))</f>
        <v>护卫舰</v>
      </c>
      <c r="L408" s="442" t="str">
        <f>IF($H408="已改造",VLOOKUP($A408+1000,改造信息!$A$2:$AQ$1002,COLUMN(L407)-4,0),VLOOKUP($A408,未改造信息!$A$2:$AQ$1002,COLUMN(L407)-4,0))</f>
        <v>中型舰</v>
      </c>
      <c r="M408" s="442">
        <f>IF($H408="已改造",VLOOKUP($A408+1000,改造信息!$A$2:$AQ$1002,COLUMN(M407)-4,0),VLOOKUP($A408,未改造信息!$A$2:$AQ$1002,COLUMN(M407)-4,0))</f>
        <v>0</v>
      </c>
      <c r="N408" s="442">
        <f>IF($H408="已改造",VLOOKUP($A408+1000,改造信息!$A$2:$AQ$1002,COLUMN(N407)-4,0),VLOOKUP($A408,未改造信息!$A$2:$AQ$1002,COLUMN(N407)-4,0))</f>
        <v>2</v>
      </c>
      <c r="O408" s="442">
        <f>IF($H408="已改造",VLOOKUP($A408+1000,改造信息!$A$2:$AQ$1002,COLUMN(O407)-4,0),VLOOKUP($A408,未改造信息!$A$2:$AQ$1002,COLUMN(O407)-4,0))</f>
        <v>42</v>
      </c>
      <c r="P408" s="442">
        <f>IF($H408="已改造",VLOOKUP($A408+1000,改造信息!$A$2:$AQ$1002,COLUMN(P407)-4,0),VLOOKUP($A408,未改造信息!$A$2:$AQ$1002,COLUMN(P407)-4,0))</f>
        <v>2</v>
      </c>
      <c r="Q408" s="442">
        <f>IF($H408="已改造",VLOOKUP($A408+1000,改造信息!$A$2:$AQ$1002,COLUMN(Q407)-4,0),VLOOKUP($A408,未改造信息!$A$2:$AQ$1002,COLUMN(Q407)-4,0))</f>
        <v>61</v>
      </c>
      <c r="R408" s="442">
        <f>IF($H408="已改造",VLOOKUP($A408+1000,改造信息!$A$2:$AQ$1002,COLUMN(R407)-4,0),VLOOKUP($A408,未改造信息!$A$2:$AQ$1002,COLUMN(R407)-4,0))</f>
        <v>50</v>
      </c>
      <c r="S408" s="442">
        <f>IF($H408="已改造",VLOOKUP($A408+1000,改造信息!$A$2:$AQ$1002,COLUMN(S407)-4,0),VLOOKUP($A408,未改造信息!$A$2:$AQ$1002,COLUMN(S407)-4,0))</f>
        <v>65</v>
      </c>
      <c r="T408" s="442">
        <f>IF($H408="已改造",VLOOKUP($A408+1000,改造信息!$A$2:$AQ$1002,COLUMN(T407)-4,0),VLOOKUP($A408,未改造信息!$A$2:$AQ$1002,COLUMN(T407)-4,0))</f>
        <v>60</v>
      </c>
      <c r="U408" s="442">
        <f>IF($H408="已改造",VLOOKUP($A408+1000,改造信息!$A$2:$AQ$1002,COLUMN(U407)-4,0),VLOOKUP($A408,未改造信息!$A$2:$AQ$1002,COLUMN(U407)-4,0))</f>
        <v>0</v>
      </c>
      <c r="V408" s="442">
        <f>IF($H408="已改造",VLOOKUP($A408+1000,改造信息!$A$2:$AQ$1002,COLUMN(V407)-4,0),VLOOKUP($A408,未改造信息!$A$2:$AQ$1002,COLUMN(V407)-4,0))</f>
        <v>51</v>
      </c>
      <c r="W408" s="442">
        <f>IF($H408="已改造",VLOOKUP($A408+1000,改造信息!$A$2:$AQ$1002,COLUMN(W407)-4,0),VLOOKUP($A408,未改造信息!$A$2:$AQ$1002,COLUMN(W407)-4,0))</f>
        <v>79</v>
      </c>
      <c r="X408" s="442">
        <f>IF($H408="已改造",VLOOKUP($A408+1000,改造信息!$A$2:$AQ$1002,COLUMN(X407)-4,0),VLOOKUP($A408,未改造信息!$A$2:$AQ$1002,COLUMN(X407)-4,0))</f>
        <v>92</v>
      </c>
      <c r="Y408" s="442">
        <f>IF($H408="已改造",VLOOKUP($A408+1000,改造信息!$A$2:$AQ$1002,COLUMN(Y407)-4,0),VLOOKUP($A408,未改造信息!$A$2:$AQ$1002,COLUMN(Y407)-4,0))</f>
        <v>5</v>
      </c>
      <c r="Z408" s="442">
        <f>IF($H408="已改造",VLOOKUP($A408+1000,改造信息!$A$2:$AQ$1002,COLUMN(Z407)-4,0),VLOOKUP($A408,未改造信息!$A$2:$AQ$1002,COLUMN(Z407)-4,0))</f>
        <v>35</v>
      </c>
      <c r="AA408" s="442" t="str">
        <f>IF($H408="已改造",VLOOKUP($A408+1000,改造信息!$A$2:$AQ$1002,COLUMN(AA407)-4,0),VLOOKUP($A408,未改造信息!$A$2:$AQ$1002,COLUMN(AA407)-4,0))</f>
        <v>中</v>
      </c>
      <c r="AB408" s="442" t="str">
        <f>IF($H408="已改造",VLOOKUP($A408+1000,改造信息!$A$2:$AQ$1002,COLUMN(AB407)-4,0),VLOOKUP($A408,未改造信息!$A$2:$AQ$1002,COLUMN(AB407)-4,0))</f>
        <v>[3,3,3]</v>
      </c>
      <c r="AC408" s="442">
        <f>IF($H408="已改造",VLOOKUP($A408+1000,改造信息!$A$2:$AQ$1002,COLUMN(AC407)-4,0),VLOOKUP($A408,未改造信息!$A$2:$AQ$1002,COLUMN(AC407)-4,0))</f>
        <v>9</v>
      </c>
      <c r="AD408" s="442">
        <f>IF($H408="已改造",VLOOKUP($A408+1000,改造信息!$A$2:$AQ$1002,COLUMN(AD407)-4,0),VLOOKUP($A408,未改造信息!$A$2:$AQ$1002,COLUMN(AD407)-4,0))</f>
        <v>3</v>
      </c>
      <c r="AE408" s="446" t="str">
        <f>IF($H408="已改造",VLOOKUP($A408+1000,改造信息!$A$2:$AQ$1002,COLUMN(AE407)-4,0),VLOOKUP($A408,未改造信息!$A$2:$AQ$1002,COLUMN(AE407)-4,0))</f>
        <v>J国20.3厘米连装炮</v>
      </c>
      <c r="AF408" s="445" t="s">
        <v>92</v>
      </c>
      <c r="AG408" s="445" t="s">
        <v>92</v>
      </c>
      <c r="AH408" s="442">
        <f>IF($H408="已改造",VLOOKUP($A408+1000,改造信息!$A$2:$AQ$1002,COLUMN(AH407)-6,0),VLOOKUP($A408,未改造信息!$A$2:$AQ$1002,COLUMN(AH407)-6,0))</f>
        <v>40</v>
      </c>
      <c r="AI408" s="442">
        <f>IF($H408="已改造",VLOOKUP($A408+1000,改造信息!$A$2:$AQ$1002,COLUMN(AI407)-6,0),VLOOKUP($A408,未改造信息!$A$2:$AQ$1002,COLUMN(AI407)-6,0))</f>
        <v>65</v>
      </c>
      <c r="AJ408" s="442">
        <f>IF($H408="已改造",VLOOKUP($A408+1000,改造信息!$A$2:$AQ$1002,COLUMN(AJ407)-6,0),VLOOKUP($A408,未改造信息!$A$2:$AQ$1002,COLUMN(AJ407)-6,0))</f>
        <v>1.28</v>
      </c>
      <c r="AK408" s="442">
        <f>IF($H408="已改造",VLOOKUP($A408+1000,改造信息!$A$2:$AQ$1002,COLUMN(AK407)-6,0),VLOOKUP($A408,未改造信息!$A$2:$AQ$1002,COLUMN(AK407)-6,0))</f>
        <v>2.4</v>
      </c>
      <c r="AL408" s="442">
        <f>IF($H408="已改造",VLOOKUP($A408+1000,改造信息!$A$2:$AQ$1002,COLUMN(AL407)-6,0),VLOOKUP($A408,未改造信息!$A$2:$AQ$1002,COLUMN(AL407)-6,0))</f>
        <v>0.75</v>
      </c>
      <c r="AM408" s="445" t="s">
        <v>92</v>
      </c>
      <c r="AN408" s="445" t="s">
        <v>92</v>
      </c>
      <c r="AO408" s="442">
        <f>IF($H408="已改造",VLOOKUP($A408+1000,改造信息!$A$2:$AQ$1002,COLUMN(AO407)-8,0),VLOOKUP($A408,未改造信息!$A$2:$AQ$1002,COLUMN(AO407)-8,0))</f>
        <v>30</v>
      </c>
      <c r="AP408" s="442">
        <f>IF($H408="已改造",VLOOKUP($A408+1000,改造信息!$A$2:$AQ$1002,COLUMN(AP407)-8,0),VLOOKUP($A408,未改造信息!$A$2:$AQ$1002,COLUMN(AP407)-8,0))</f>
        <v>40</v>
      </c>
      <c r="AQ408" s="442">
        <f>IF($H408="已改造",VLOOKUP($A408+1000,改造信息!$A$2:$AQ$1002,COLUMN(AQ407)-8,0),VLOOKUP($A408,未改造信息!$A$2:$AQ$1002,COLUMN(AQ407)-8,0))</f>
        <v>30</v>
      </c>
      <c r="AR408" s="442">
        <f>IF($H408="已改造",VLOOKUP($A408+1000,改造信息!$A$2:$AQ$1002,COLUMN(AR407)-8,0),VLOOKUP($A408,未改造信息!$A$2:$AQ$1002,COLUMN(AR407)-8,0))</f>
        <v>0</v>
      </c>
      <c r="AS408" s="442">
        <f>IF($H408="已改造",VLOOKUP($A408+1000,改造信息!$A$2:$AQ$1002,COLUMN(AS407)-8,0),VLOOKUP($A408,未改造信息!$A$2:$AQ$1002,COLUMN(AS407)-8,0))</f>
        <v>41</v>
      </c>
      <c r="AT408" s="442">
        <f>IF($H408="已改造",VLOOKUP($A408+1000,改造信息!$A$2:$AQ$1002,COLUMN(AT407)-8,0),VLOOKUP($A408,未改造信息!$A$2:$AQ$1002,COLUMN(AT407)-8,0))</f>
        <v>18</v>
      </c>
      <c r="AU408" s="442">
        <f>IF($H408="已改造",VLOOKUP($A408+1000,改造信息!$A$2:$AQ$1002,COLUMN(AU407)-8,0),VLOOKUP($A408,未改造信息!$A$2:$AQ$1002,COLUMN(AU407)-8,0))</f>
        <v>18</v>
      </c>
      <c r="AV408" s="442">
        <f>IF($H408="已改造",VLOOKUP($A408+1000,改造信息!$A$2:$AQ$1002,COLUMN(AV407)-8,0),VLOOKUP($A408,未改造信息!$A$2:$AQ$1002,COLUMN(AV407)-8,0))</f>
        <v>15</v>
      </c>
      <c r="AW408" s="445" t="s">
        <v>92</v>
      </c>
      <c r="AX408" s="445" t="s">
        <v>92</v>
      </c>
      <c r="AY408" s="442">
        <f>IF($H408="已改造",VLOOKUP($A408+1000,改造信息!$A$2:$AQ$1002,COLUMN(AY407)-10,0),VLOOKUP($A408,未改造信息!$A$2:$AQ$1002,COLUMN(AY407)-10,0))</f>
        <v>0</v>
      </c>
      <c r="AZ408" s="442">
        <f>IF($H408="已改造",VLOOKUP($A408+1000,改造信息!$A$2:$AQ$1002,COLUMN(AZ407)-10,0),VLOOKUP($A408,未改造信息!$A$2:$AQ$1002,COLUMN(AZ407)-10,0))</f>
        <v>0</v>
      </c>
      <c r="BA408" s="445" t="s">
        <v>92</v>
      </c>
      <c r="BB408" s="445" t="s">
        <v>92</v>
      </c>
      <c r="BC408" s="442" t="str">
        <f>IF($H408="尚未改造",VLOOKUP($A408,未改造信息!$A$2:$AQ$1002,COLUMN(BC407)-12,0),"0")</f>
        <v>0</v>
      </c>
      <c r="BD408" s="450">
        <f>VLOOKUP($A408,未改造信息!$A$2:$BA$1002,COLUMN(BD407)-12,0)</f>
        <v>0.0590277777777778</v>
      </c>
      <c r="BE408" s="442" t="s">
        <v>103</v>
      </c>
      <c r="BF408" s="445" t="s">
        <v>92</v>
      </c>
      <c r="BG408" s="445" t="s">
        <v>92</v>
      </c>
      <c r="BH408" s="442"/>
      <c r="BI408" s="450"/>
      <c r="BK408" s="442"/>
      <c r="BL408" s="450"/>
      <c r="BN408" s="442"/>
      <c r="BO408" s="450"/>
      <c r="BQ408" s="445" t="s">
        <v>92</v>
      </c>
      <c r="BR408" s="442"/>
      <c r="BS408" s="442"/>
      <c r="BT408" s="442"/>
      <c r="BU408" s="442"/>
      <c r="BV408" s="442"/>
    </row>
    <row r="409" spans="1:74">
      <c r="A409" s="442">
        <v>438</v>
      </c>
      <c r="B409" s="442" t="str">
        <f>IF($H409="已改造",VLOOKUP($A409+1000,改造信息!$A$2:$AQ$1002,COLUMN(B408),0),VLOOKUP($A409,未改造信息!$A$2:$AQ$1002,COLUMN(B408),0))</f>
        <v>U</v>
      </c>
      <c r="C409" s="442" t="str">
        <f>IF($H409="已改造",VLOOKUP($A409+1000,改造信息!$A$2:$AQ$1002,COLUMN(C408),0),VLOOKUP($A409,未改造信息!$A$2:$AQ$1002,COLUMN(C408),0))</f>
        <v>重巡洋舰</v>
      </c>
      <c r="D409" s="442">
        <f>IF($H409="已改造",VLOOKUP($A409+1000,改造信息!$A$2:$AQ$1002,COLUMN(D408),0),VLOOKUP($A409,未改造信息!$A$2:$AQ$1002,COLUMN(D408),0))</f>
        <v>4</v>
      </c>
      <c r="E409" s="442" t="str">
        <f>IF($H409="已改造",VLOOKUP($A409+1000,改造信息!$A$2:$AQ$1002,COLUMN(E408),0),VLOOKUP($A409,未改造信息!$A$2:$AQ$1002,COLUMN(E408),0))</f>
        <v>梅肯</v>
      </c>
      <c r="F409" s="442" t="str">
        <f>VLOOKUP(A409,未改造信息!$A$2:$F$1000,COLUMN(F408),0)</f>
        <v>未拥有</v>
      </c>
      <c r="H409" s="442" t="str">
        <f>IF(COUNTIF(改造信息!$A$2:$A$196,A409+1000),IF(VLOOKUP(A409+1000,改造信息!$A$2:$F$502,6,0)="已拥有","已改造","尚未改造"),"未开放改造")</f>
        <v>未开放改造</v>
      </c>
      <c r="I409" s="442" t="str">
        <f t="shared" si="6"/>
        <v>可建造</v>
      </c>
      <c r="J409" s="445" t="s">
        <v>92</v>
      </c>
      <c r="K409" s="442" t="str">
        <f>IF($H409="已改造",VLOOKUP($A409+1000,改造信息!$A$2:$AQ$1002,COLUMN(K408)-4,0),VLOOKUP($A409,未改造信息!$A$2:$AQ$1002,COLUMN(K408)-4,0))</f>
        <v>护卫舰</v>
      </c>
      <c r="L409" s="442" t="str">
        <f>IF($H409="已改造",VLOOKUP($A409+1000,改造信息!$A$2:$AQ$1002,COLUMN(L408)-4,0),VLOOKUP($A409,未改造信息!$A$2:$AQ$1002,COLUMN(L408)-4,0))</f>
        <v>中型舰</v>
      </c>
      <c r="M409" s="442">
        <f>IF($H409="已改造",VLOOKUP($A409+1000,改造信息!$A$2:$AQ$1002,COLUMN(M408)-4,0),VLOOKUP($A409,未改造信息!$A$2:$AQ$1002,COLUMN(M408)-4,0))</f>
        <v>0</v>
      </c>
      <c r="N409" s="442">
        <f>IF($H409="已改造",VLOOKUP($A409+1000,改造信息!$A$2:$AQ$1002,COLUMN(N408)-4,0),VLOOKUP($A409,未改造信息!$A$2:$AQ$1002,COLUMN(N408)-4,0))</f>
        <v>2</v>
      </c>
      <c r="O409" s="442">
        <f>IF($H409="已改造",VLOOKUP($A409+1000,改造信息!$A$2:$AQ$1002,COLUMN(O408)-4,0),VLOOKUP($A409,未改造信息!$A$2:$AQ$1002,COLUMN(O408)-4,0))</f>
        <v>52</v>
      </c>
      <c r="P409" s="442">
        <f>IF($H409="已改造",VLOOKUP($A409+1000,改造信息!$A$2:$AQ$1002,COLUMN(P408)-4,0),VLOOKUP($A409,未改造信息!$A$2:$AQ$1002,COLUMN(P408)-4,0))</f>
        <v>0</v>
      </c>
      <c r="Q409" s="442">
        <f>IF($H409="已改造",VLOOKUP($A409+1000,改造信息!$A$2:$AQ$1002,COLUMN(Q408)-4,0),VLOOKUP($A409,未改造信息!$A$2:$AQ$1002,COLUMN(Q408)-4,0))</f>
        <v>68</v>
      </c>
      <c r="R409" s="442">
        <f>IF($H409="已改造",VLOOKUP($A409+1000,改造信息!$A$2:$AQ$1002,COLUMN(R408)-4,0),VLOOKUP($A409,未改造信息!$A$2:$AQ$1002,COLUMN(R408)-4,0))</f>
        <v>56</v>
      </c>
      <c r="S409" s="442">
        <f>IF($H409="已改造",VLOOKUP($A409+1000,改造信息!$A$2:$AQ$1002,COLUMN(S408)-4,0),VLOOKUP($A409,未改造信息!$A$2:$AQ$1002,COLUMN(S408)-4,0))</f>
        <v>0</v>
      </c>
      <c r="T409" s="442">
        <f>IF($H409="已改造",VLOOKUP($A409+1000,改造信息!$A$2:$AQ$1002,COLUMN(T408)-4,0),VLOOKUP($A409,未改造信息!$A$2:$AQ$1002,COLUMN(T408)-4,0))</f>
        <v>95</v>
      </c>
      <c r="U409" s="442">
        <f>IF($H409="已改造",VLOOKUP($A409+1000,改造信息!$A$2:$AQ$1002,COLUMN(U408)-4,0),VLOOKUP($A409,未改造信息!$A$2:$AQ$1002,COLUMN(U408)-4,0))</f>
        <v>0</v>
      </c>
      <c r="V409" s="442">
        <f>IF($H409="已改造",VLOOKUP($A409+1000,改造信息!$A$2:$AQ$1002,COLUMN(V408)-4,0),VLOOKUP($A409,未改造信息!$A$2:$AQ$1002,COLUMN(V408)-4,0))</f>
        <v>56</v>
      </c>
      <c r="W409" s="442">
        <f>IF($H409="已改造",VLOOKUP($A409+1000,改造信息!$A$2:$AQ$1002,COLUMN(W408)-4,0),VLOOKUP($A409,未改造信息!$A$2:$AQ$1002,COLUMN(W408)-4,0))</f>
        <v>75</v>
      </c>
      <c r="X409" s="442">
        <f>IF($H409="已改造",VLOOKUP($A409+1000,改造信息!$A$2:$AQ$1002,COLUMN(X408)-4,0),VLOOKUP($A409,未改造信息!$A$2:$AQ$1002,COLUMN(X408)-4,0))</f>
        <v>92</v>
      </c>
      <c r="Y409" s="442">
        <f>IF($H409="已改造",VLOOKUP($A409+1000,改造信息!$A$2:$AQ$1002,COLUMN(Y408)-4,0),VLOOKUP($A409,未改造信息!$A$2:$AQ$1002,COLUMN(Y408)-4,0))</f>
        <v>10</v>
      </c>
      <c r="Z409" s="442">
        <f>IF($H409="已改造",VLOOKUP($A409+1000,改造信息!$A$2:$AQ$1002,COLUMN(Z408)-4,0),VLOOKUP($A409,未改造信息!$A$2:$AQ$1002,COLUMN(Z408)-4,0))</f>
        <v>33</v>
      </c>
      <c r="AA409" s="442" t="str">
        <f>IF($H409="已改造",VLOOKUP($A409+1000,改造信息!$A$2:$AQ$1002,COLUMN(AA408)-4,0),VLOOKUP($A409,未改造信息!$A$2:$AQ$1002,COLUMN(AA408)-4,0))</f>
        <v>中</v>
      </c>
      <c r="AB409" s="442" t="str">
        <f>IF($H409="已改造",VLOOKUP($A409+1000,改造信息!$A$2:$AQ$1002,COLUMN(AB408)-4,0),VLOOKUP($A409,未改造信息!$A$2:$AQ$1002,COLUMN(AB408)-4,0))</f>
        <v>[3,3,3]</v>
      </c>
      <c r="AC409" s="442">
        <f>IF($H409="已改造",VLOOKUP($A409+1000,改造信息!$A$2:$AQ$1002,COLUMN(AC408)-4,0),VLOOKUP($A409,未改造信息!$A$2:$AQ$1002,COLUMN(AC408)-4,0))</f>
        <v>9</v>
      </c>
      <c r="AD409" s="442">
        <f>IF($H409="已改造",VLOOKUP($A409+1000,改造信息!$A$2:$AQ$1002,COLUMN(AD408)-4,0),VLOOKUP($A409,未改造信息!$A$2:$AQ$1002,COLUMN(AD408)-4,0))</f>
        <v>3</v>
      </c>
      <c r="AE409" s="446" t="str">
        <f>IF($H409="已改造",VLOOKUP($A409+1000,改造信息!$A$2:$AQ$1002,COLUMN(AE408)-4,0),VLOOKUP($A409,未改造信息!$A$2:$AQ$1002,COLUMN(AE408)-4,0))</f>
        <v>U国三联8英寸炮(MK12/15)</v>
      </c>
      <c r="AF409" s="445" t="s">
        <v>92</v>
      </c>
      <c r="AG409" s="445" t="s">
        <v>92</v>
      </c>
      <c r="AH409" s="442">
        <f>IF($H409="已改造",VLOOKUP($A409+1000,改造信息!$A$2:$AQ$1002,COLUMN(AH408)-6,0),VLOOKUP($A409,未改造信息!$A$2:$AQ$1002,COLUMN(AH408)-6,0))</f>
        <v>40</v>
      </c>
      <c r="AI409" s="442">
        <f>IF($H409="已改造",VLOOKUP($A409+1000,改造信息!$A$2:$AQ$1002,COLUMN(AI408)-6,0),VLOOKUP($A409,未改造信息!$A$2:$AQ$1002,COLUMN(AI408)-6,0))</f>
        <v>70</v>
      </c>
      <c r="AJ409" s="442">
        <f>IF($H409="已改造",VLOOKUP($A409+1000,改造信息!$A$2:$AQ$1002,COLUMN(AJ408)-6,0),VLOOKUP($A409,未改造信息!$A$2:$AQ$1002,COLUMN(AJ408)-6,0))</f>
        <v>1.28</v>
      </c>
      <c r="AK409" s="442">
        <f>IF($H409="已改造",VLOOKUP($A409+1000,改造信息!$A$2:$AQ$1002,COLUMN(AK408)-6,0),VLOOKUP($A409,未改造信息!$A$2:$AQ$1002,COLUMN(AK408)-6,0))</f>
        <v>2.4</v>
      </c>
      <c r="AL409" s="442">
        <f>IF($H409="已改造",VLOOKUP($A409+1000,改造信息!$A$2:$AQ$1002,COLUMN(AL408)-6,0),VLOOKUP($A409,未改造信息!$A$2:$AQ$1002,COLUMN(AL408)-6,0))</f>
        <v>0.625</v>
      </c>
      <c r="AM409" s="445" t="s">
        <v>92</v>
      </c>
      <c r="AN409" s="445" t="s">
        <v>92</v>
      </c>
      <c r="AO409" s="442">
        <f>IF($H409="已改造",VLOOKUP($A409+1000,改造信息!$A$2:$AQ$1002,COLUMN(AO408)-8,0),VLOOKUP($A409,未改造信息!$A$2:$AQ$1002,COLUMN(AO408)-8,0))</f>
        <v>30</v>
      </c>
      <c r="AP409" s="442">
        <f>IF($H409="已改造",VLOOKUP($A409+1000,改造信息!$A$2:$AQ$1002,COLUMN(AP408)-8,0),VLOOKUP($A409,未改造信息!$A$2:$AQ$1002,COLUMN(AP408)-8,0))</f>
        <v>40</v>
      </c>
      <c r="AQ409" s="442">
        <f>IF($H409="已改造",VLOOKUP($A409+1000,改造信息!$A$2:$AQ$1002,COLUMN(AQ408)-8,0),VLOOKUP($A409,未改造信息!$A$2:$AQ$1002,COLUMN(AQ408)-8,0))</f>
        <v>30</v>
      </c>
      <c r="AR409" s="442">
        <f>IF($H409="已改造",VLOOKUP($A409+1000,改造信息!$A$2:$AQ$1002,COLUMN(AR408)-8,0),VLOOKUP($A409,未改造信息!$A$2:$AQ$1002,COLUMN(AR408)-8,0))</f>
        <v>0</v>
      </c>
      <c r="AS409" s="442">
        <f>IF($H409="已改造",VLOOKUP($A409+1000,改造信息!$A$2:$AQ$1002,COLUMN(AS408)-8,0),VLOOKUP($A409,未改造信息!$A$2:$AQ$1002,COLUMN(AS408)-8,0))</f>
        <v>43</v>
      </c>
      <c r="AT409" s="442">
        <f>IF($H409="已改造",VLOOKUP($A409+1000,改造信息!$A$2:$AQ$1002,COLUMN(AT408)-8,0),VLOOKUP($A409,未改造信息!$A$2:$AQ$1002,COLUMN(AT408)-8,0))</f>
        <v>0</v>
      </c>
      <c r="AU409" s="442">
        <f>IF($H409="已改造",VLOOKUP($A409+1000,改造信息!$A$2:$AQ$1002,COLUMN(AU408)-8,0),VLOOKUP($A409,未改造信息!$A$2:$AQ$1002,COLUMN(AU408)-8,0))</f>
        <v>18</v>
      </c>
      <c r="AV409" s="442">
        <f>IF($H409="已改造",VLOOKUP($A409+1000,改造信息!$A$2:$AQ$1002,COLUMN(AV408)-8,0),VLOOKUP($A409,未改造信息!$A$2:$AQ$1002,COLUMN(AV408)-8,0))</f>
        <v>68</v>
      </c>
      <c r="AW409" s="445" t="s">
        <v>92</v>
      </c>
      <c r="AX409" s="445" t="s">
        <v>92</v>
      </c>
      <c r="AY409" s="442" t="str">
        <f>IF($H409="已改造",VLOOKUP($A409+1000,改造信息!$A$2:$AQ$1002,COLUMN(AY408)-10,0),VLOOKUP($A409,未改造信息!$A$2:$AQ$1002,COLUMN(AY408)-10,0))</f>
        <v>天狮星</v>
      </c>
      <c r="AZ409" s="442">
        <f>IF($H409="已改造",VLOOKUP($A409+1000,改造信息!$A$2:$AQ$1002,COLUMN(AZ408)-10,0),VLOOKUP($A409,未改造信息!$A$2:$AQ$1002,COLUMN(AZ408)-10,0))</f>
        <v>0</v>
      </c>
      <c r="BA409" s="445" t="s">
        <v>92</v>
      </c>
      <c r="BB409" s="445" t="s">
        <v>92</v>
      </c>
      <c r="BC409" s="442" t="str">
        <f>IF($H409="尚未改造",VLOOKUP($A409,未改造信息!$A$2:$AQ$1002,COLUMN(BC408)-12,0),"0")</f>
        <v>0</v>
      </c>
      <c r="BD409" s="450">
        <f>VLOOKUP($A409,未改造信息!$A$2:$BA$1002,COLUMN(BD408)-12,0)</f>
        <v>0.0590277777777778</v>
      </c>
      <c r="BE409" s="442" t="s">
        <v>103</v>
      </c>
      <c r="BF409" s="445" t="s">
        <v>92</v>
      </c>
      <c r="BG409" s="445" t="s">
        <v>92</v>
      </c>
      <c r="BH409" s="442"/>
      <c r="BI409" s="450"/>
      <c r="BK409" s="442"/>
      <c r="BL409" s="450"/>
      <c r="BN409" s="442"/>
      <c r="BO409" s="450"/>
      <c r="BQ409" s="445" t="s">
        <v>92</v>
      </c>
      <c r="BR409" s="442"/>
      <c r="BS409" s="442"/>
      <c r="BT409" s="442"/>
      <c r="BU409" s="442"/>
      <c r="BV409" s="442"/>
    </row>
    <row r="410" spans="1:74">
      <c r="A410" s="442">
        <v>439</v>
      </c>
      <c r="B410" s="442" t="str">
        <f>IF($H410="已改造",VLOOKUP($A410+1000,改造信息!$A$2:$AQ$1002,COLUMN(B409),0),VLOOKUP($A410,未改造信息!$A$2:$AQ$1002,COLUMN(B409),0))</f>
        <v>J</v>
      </c>
      <c r="C410" s="442" t="str">
        <f>IF($H410="已改造",VLOOKUP($A410+1000,改造信息!$A$2:$AQ$1002,COLUMN(C409),0),VLOOKUP($A410,未改造信息!$A$2:$AQ$1002,COLUMN(C409),0))</f>
        <v>驱逐舰</v>
      </c>
      <c r="D410" s="442">
        <f>IF($H410="已改造",VLOOKUP($A410+1000,改造信息!$A$2:$AQ$1002,COLUMN(D409),0),VLOOKUP($A410,未改造信息!$A$2:$AQ$1002,COLUMN(D409),0))</f>
        <v>3</v>
      </c>
      <c r="E410" s="442" t="str">
        <f>IF($H410="已改造",VLOOKUP($A410+1000,改造信息!$A$2:$AQ$1002,COLUMN(E409),0),VLOOKUP($A410,未改造信息!$A$2:$AQ$1002,COLUMN(E409),0))</f>
        <v>冬月</v>
      </c>
      <c r="F410" s="442" t="str">
        <f>VLOOKUP(A410,未改造信息!$A$2:$F$1000,COLUMN(F409),0)</f>
        <v>未拥有</v>
      </c>
      <c r="H410" s="442" t="str">
        <f>IF(COUNTIF(改造信息!$A$2:$A$196,A410+1000),IF(VLOOKUP(A410+1000,改造信息!$A$2:$F$502,6,0)="已拥有","已改造","尚未改造"),"未开放改造")</f>
        <v>未开放改造</v>
      </c>
      <c r="I410" s="442" t="str">
        <f t="shared" si="6"/>
        <v>可建造</v>
      </c>
      <c r="J410" s="445" t="s">
        <v>92</v>
      </c>
      <c r="K410" s="442" t="str">
        <f>IF($H410="已改造",VLOOKUP($A410+1000,改造信息!$A$2:$AQ$1002,COLUMN(K409)-4,0),VLOOKUP($A410,未改造信息!$A$2:$AQ$1002,COLUMN(K409)-4,0))</f>
        <v>护卫舰</v>
      </c>
      <c r="L410" s="442" t="str">
        <f>IF($H410="已改造",VLOOKUP($A410+1000,改造信息!$A$2:$AQ$1002,COLUMN(L409)-4,0),VLOOKUP($A410,未改造信息!$A$2:$AQ$1002,COLUMN(L409)-4,0))</f>
        <v>小型舰</v>
      </c>
      <c r="M410" s="442">
        <f>IF($H410="已改造",VLOOKUP($A410+1000,改造信息!$A$2:$AQ$1002,COLUMN(M409)-4,0),VLOOKUP($A410,未改造信息!$A$2:$AQ$1002,COLUMN(M409)-4,0))</f>
        <v>1</v>
      </c>
      <c r="N410" s="442">
        <f>IF($H410="已改造",VLOOKUP($A410+1000,改造信息!$A$2:$AQ$1002,COLUMN(N409)-4,0),VLOOKUP($A410,未改造信息!$A$2:$AQ$1002,COLUMN(N409)-4,0))</f>
        <v>2</v>
      </c>
      <c r="O410" s="442">
        <f>IF($H410="已改造",VLOOKUP($A410+1000,改造信息!$A$2:$AQ$1002,COLUMN(O409)-4,0),VLOOKUP($A410,未改造信息!$A$2:$AQ$1002,COLUMN(O409)-4,0))</f>
        <v>19</v>
      </c>
      <c r="P410" s="442">
        <f>IF($H410="已改造",VLOOKUP($A410+1000,改造信息!$A$2:$AQ$1002,COLUMN(P409)-4,0),VLOOKUP($A410,未改造信息!$A$2:$AQ$1002,COLUMN(P409)-4,0))</f>
        <v>1</v>
      </c>
      <c r="Q410" s="442">
        <f>IF($H410="已改造",VLOOKUP($A410+1000,改造信息!$A$2:$AQ$1002,COLUMN(Q409)-4,0),VLOOKUP($A410,未改造信息!$A$2:$AQ$1002,COLUMN(Q409)-4,0))</f>
        <v>33</v>
      </c>
      <c r="R410" s="442">
        <f>IF($H410="已改造",VLOOKUP($A410+1000,改造信息!$A$2:$AQ$1002,COLUMN(R409)-4,0),VLOOKUP($A410,未改造信息!$A$2:$AQ$1002,COLUMN(R409)-4,0))</f>
        <v>22</v>
      </c>
      <c r="S410" s="442">
        <f>IF($H410="已改造",VLOOKUP($A410+1000,改造信息!$A$2:$AQ$1002,COLUMN(S409)-4,0),VLOOKUP($A410,未改造信息!$A$2:$AQ$1002,COLUMN(S409)-4,0))</f>
        <v>68</v>
      </c>
      <c r="T410" s="442">
        <f>IF($H410="已改造",VLOOKUP($A410+1000,改造信息!$A$2:$AQ$1002,COLUMN(T409)-4,0),VLOOKUP($A410,未改造信息!$A$2:$AQ$1002,COLUMN(T409)-4,0))</f>
        <v>61</v>
      </c>
      <c r="U410" s="442">
        <f>IF($H410="已改造",VLOOKUP($A410+1000,改造信息!$A$2:$AQ$1002,COLUMN(U409)-4,0),VLOOKUP($A410,未改造信息!$A$2:$AQ$1002,COLUMN(U409)-4,0))</f>
        <v>58</v>
      </c>
      <c r="V410" s="442">
        <f>IF($H410="已改造",VLOOKUP($A410+1000,改造信息!$A$2:$AQ$1002,COLUMN(V409)-4,0),VLOOKUP($A410,未改造信息!$A$2:$AQ$1002,COLUMN(V409)-4,0))</f>
        <v>18</v>
      </c>
      <c r="W410" s="442">
        <f>IF($H410="已改造",VLOOKUP($A410+1000,改造信息!$A$2:$AQ$1002,COLUMN(W409)-4,0),VLOOKUP($A410,未改造信息!$A$2:$AQ$1002,COLUMN(W409)-4,0))</f>
        <v>80</v>
      </c>
      <c r="X410" s="442">
        <f>IF($H410="已改造",VLOOKUP($A410+1000,改造信息!$A$2:$AQ$1002,COLUMN(X409)-4,0),VLOOKUP($A410,未改造信息!$A$2:$AQ$1002,COLUMN(X409)-4,0))</f>
        <v>87</v>
      </c>
      <c r="Y410" s="442">
        <f>IF($H410="已改造",VLOOKUP($A410+1000,改造信息!$A$2:$AQ$1002,COLUMN(Y409)-4,0),VLOOKUP($A410,未改造信息!$A$2:$AQ$1002,COLUMN(Y409)-4,0))</f>
        <v>10</v>
      </c>
      <c r="Z410" s="442">
        <f>IF($H410="已改造",VLOOKUP($A410+1000,改造信息!$A$2:$AQ$1002,COLUMN(Z409)-4,0),VLOOKUP($A410,未改造信息!$A$2:$AQ$1002,COLUMN(Z409)-4,0))</f>
        <v>33</v>
      </c>
      <c r="AA410" s="442" t="str">
        <f>IF($H410="已改造",VLOOKUP($A410+1000,改造信息!$A$2:$AQ$1002,COLUMN(AA409)-4,0),VLOOKUP($A410,未改造信息!$A$2:$AQ$1002,COLUMN(AA409)-4,0))</f>
        <v>短</v>
      </c>
      <c r="AB410" s="442">
        <f>IF($H410="已改造",VLOOKUP($A410+1000,改造信息!$A$2:$AQ$1002,COLUMN(AB409)-4,0),VLOOKUP($A410,未改造信息!$A$2:$AQ$1002,COLUMN(AB409)-4,0))</f>
        <v>0</v>
      </c>
      <c r="AC410" s="442">
        <f>IF($H410="已改造",VLOOKUP($A410+1000,改造信息!$A$2:$AQ$1002,COLUMN(AC409)-4,0),VLOOKUP($A410,未改造信息!$A$2:$AQ$1002,COLUMN(AC409)-4,0))</f>
        <v>0</v>
      </c>
      <c r="AD410" s="442">
        <f>IF($H410="已改造",VLOOKUP($A410+1000,改造信息!$A$2:$AQ$1002,COLUMN(AD409)-4,0),VLOOKUP($A410,未改造信息!$A$2:$AQ$1002,COLUMN(AD409)-4,0))</f>
        <v>2</v>
      </c>
      <c r="AE410" s="446" t="str">
        <f>IF($H410="已改造",VLOOKUP($A410+1000,改造信息!$A$2:$AQ$1002,COLUMN(AE409)-4,0),VLOOKUP($A410,未改造信息!$A$2:$AQ$1002,COLUMN(AE409)-4,0))</f>
        <v>J国10厘米连装炮</v>
      </c>
      <c r="AF410" s="445" t="s">
        <v>92</v>
      </c>
      <c r="AG410" s="445" t="s">
        <v>92</v>
      </c>
      <c r="AH410" s="442">
        <f>IF($H410="已改造",VLOOKUP($A410+1000,改造信息!$A$2:$AQ$1002,COLUMN(AH409)-6,0),VLOOKUP($A410,未改造信息!$A$2:$AQ$1002,COLUMN(AH409)-6,0))</f>
        <v>15</v>
      </c>
      <c r="AI410" s="442">
        <f>IF($H410="已改造",VLOOKUP($A410+1000,改造信息!$A$2:$AQ$1002,COLUMN(AI409)-6,0),VLOOKUP($A410,未改造信息!$A$2:$AQ$1002,COLUMN(AI409)-6,0))</f>
        <v>20</v>
      </c>
      <c r="AJ410" s="442">
        <f>IF($H410="已改造",VLOOKUP($A410+1000,改造信息!$A$2:$AQ$1002,COLUMN(AJ409)-6,0),VLOOKUP($A410,未改造信息!$A$2:$AQ$1002,COLUMN(AJ409)-6,0))</f>
        <v>0.48</v>
      </c>
      <c r="AK410" s="442">
        <f>IF($H410="已改造",VLOOKUP($A410+1000,改造信息!$A$2:$AQ$1002,COLUMN(AK409)-6,0),VLOOKUP($A410,未改造信息!$A$2:$AQ$1002,COLUMN(AK409)-6,0))</f>
        <v>0.9</v>
      </c>
      <c r="AL410" s="442">
        <f>IF($H410="已改造",VLOOKUP($A410+1000,改造信息!$A$2:$AQ$1002,COLUMN(AL409)-6,0),VLOOKUP($A410,未改造信息!$A$2:$AQ$1002,COLUMN(AL409)-6,0))</f>
        <v>0.5</v>
      </c>
      <c r="AM410" s="445" t="s">
        <v>92</v>
      </c>
      <c r="AN410" s="445" t="s">
        <v>92</v>
      </c>
      <c r="AO410" s="442">
        <f>IF($H410="已改造",VLOOKUP($A410+1000,改造信息!$A$2:$AQ$1002,COLUMN(AO409)-8,0),VLOOKUP($A410,未改造信息!$A$2:$AQ$1002,COLUMN(AO409)-8,0))</f>
        <v>4</v>
      </c>
      <c r="AP410" s="442">
        <f>IF($H410="已改造",VLOOKUP($A410+1000,改造信息!$A$2:$AQ$1002,COLUMN(AP409)-8,0),VLOOKUP($A410,未改造信息!$A$2:$AQ$1002,COLUMN(AP409)-8,0))</f>
        <v>8</v>
      </c>
      <c r="AQ410" s="442">
        <f>IF($H410="已改造",VLOOKUP($A410+1000,改造信息!$A$2:$AQ$1002,COLUMN(AQ409)-8,0),VLOOKUP($A410,未改造信息!$A$2:$AQ$1002,COLUMN(AQ409)-8,0))</f>
        <v>6</v>
      </c>
      <c r="AR410" s="442">
        <f>IF($H410="已改造",VLOOKUP($A410+1000,改造信息!$A$2:$AQ$1002,COLUMN(AR409)-8,0),VLOOKUP($A410,未改造信息!$A$2:$AQ$1002,COLUMN(AR409)-8,0))</f>
        <v>0</v>
      </c>
      <c r="AS410" s="442">
        <f>IF($H410="已改造",VLOOKUP($A410+1000,改造信息!$A$2:$AQ$1002,COLUMN(AS409)-8,0),VLOOKUP($A410,未改造信息!$A$2:$AQ$1002,COLUMN(AS409)-8,0))</f>
        <v>0</v>
      </c>
      <c r="AT410" s="442">
        <f>IF($H410="已改造",VLOOKUP($A410+1000,改造信息!$A$2:$AQ$1002,COLUMN(AT409)-8,0),VLOOKUP($A410,未改造信息!$A$2:$AQ$1002,COLUMN(AT409)-8,0))</f>
        <v>21</v>
      </c>
      <c r="AU410" s="442">
        <f>IF($H410="已改造",VLOOKUP($A410+1000,改造信息!$A$2:$AQ$1002,COLUMN(AU409)-8,0),VLOOKUP($A410,未改造信息!$A$2:$AQ$1002,COLUMN(AU409)-8,0))</f>
        <v>7</v>
      </c>
      <c r="AV410" s="442">
        <f>IF($H410="已改造",VLOOKUP($A410+1000,改造信息!$A$2:$AQ$1002,COLUMN(AV409)-8,0),VLOOKUP($A410,未改造信息!$A$2:$AQ$1002,COLUMN(AV409)-8,0))</f>
        <v>0</v>
      </c>
      <c r="AW410" s="445" t="s">
        <v>92</v>
      </c>
      <c r="AX410" s="445" t="s">
        <v>92</v>
      </c>
      <c r="AY410" s="442">
        <f>IF($H410="已改造",VLOOKUP($A410+1000,改造信息!$A$2:$AQ$1002,COLUMN(AY409)-10,0),VLOOKUP($A410,未改造信息!$A$2:$AQ$1002,COLUMN(AY409)-10,0))</f>
        <v>0</v>
      </c>
      <c r="AZ410" s="442">
        <f>IF($H410="已改造",VLOOKUP($A410+1000,改造信息!$A$2:$AQ$1002,COLUMN(AZ409)-10,0),VLOOKUP($A410,未改造信息!$A$2:$AQ$1002,COLUMN(AZ409)-10,0))</f>
        <v>0</v>
      </c>
      <c r="BA410" s="445" t="s">
        <v>92</v>
      </c>
      <c r="BB410" s="445" t="s">
        <v>92</v>
      </c>
      <c r="BC410" s="442" t="str">
        <f>IF($H410="尚未改造",VLOOKUP($A410,未改造信息!$A$2:$AQ$1002,COLUMN(BC409)-12,0),"0")</f>
        <v>0</v>
      </c>
      <c r="BD410" s="450">
        <f>VLOOKUP($A410,未改造信息!$A$2:$BA$1002,COLUMN(BD409)-12,0)</f>
        <v>0.0138888888888889</v>
      </c>
      <c r="BE410" s="442" t="s">
        <v>103</v>
      </c>
      <c r="BF410" s="445" t="s">
        <v>92</v>
      </c>
      <c r="BG410" s="445" t="s">
        <v>92</v>
      </c>
      <c r="BH410" s="442"/>
      <c r="BI410" s="450"/>
      <c r="BK410" s="442"/>
      <c r="BL410" s="450"/>
      <c r="BN410" s="442"/>
      <c r="BO410" s="450"/>
      <c r="BQ410" s="445" t="s">
        <v>92</v>
      </c>
      <c r="BR410" s="442"/>
      <c r="BS410" s="442"/>
      <c r="BT410" s="442"/>
      <c r="BU410" s="442"/>
      <c r="BV410" s="442"/>
    </row>
    <row r="411" spans="1:74">
      <c r="A411" s="442">
        <v>440</v>
      </c>
      <c r="B411" s="442" t="str">
        <f>IF($H411="已改造",VLOOKUP($A411+1000,改造信息!$A$2:$AQ$1002,COLUMN(B410),0),VLOOKUP($A411,未改造信息!$A$2:$AQ$1002,COLUMN(B410),0))</f>
        <v>I</v>
      </c>
      <c r="C411" s="442" t="str">
        <f>IF($H411="已改造",VLOOKUP($A411+1000,改造信息!$A$2:$AQ$1002,COLUMN(C410),0),VLOOKUP($A411,未改造信息!$A$2:$AQ$1002,COLUMN(C410),0))</f>
        <v>驱逐舰</v>
      </c>
      <c r="D411" s="442">
        <f>IF($H411="已改造",VLOOKUP($A411+1000,改造信息!$A$2:$AQ$1002,COLUMN(D410),0),VLOOKUP($A411,未改造信息!$A$2:$AQ$1002,COLUMN(D410),0))</f>
        <v>4</v>
      </c>
      <c r="E411" s="442" t="str">
        <f>IF($H411="已改造",VLOOKUP($A411+1000,改造信息!$A$2:$AQ$1002,COLUMN(E410),0),VLOOKUP($A411,未改造信息!$A$2:$AQ$1002,COLUMN(E410),0))</f>
        <v>阿尔维塞·达·摩斯托</v>
      </c>
      <c r="F411" s="442" t="str">
        <f>VLOOKUP(A411,未改造信息!$A$2:$F$1000,COLUMN(F410),0)</f>
        <v>未拥有</v>
      </c>
      <c r="H411" s="442" t="str">
        <f>IF(COUNTIF(改造信息!$A$2:$A$196,A411+1000),IF(VLOOKUP(A411+1000,改造信息!$A$2:$F$502,6,0)="已拥有","已改造","尚未改造"),"未开放改造")</f>
        <v>未开放改造</v>
      </c>
      <c r="I411" s="442" t="str">
        <f t="shared" si="6"/>
        <v>E5</v>
      </c>
      <c r="J411" s="445" t="s">
        <v>92</v>
      </c>
      <c r="K411" s="442" t="str">
        <f>IF($H411="已改造",VLOOKUP($A411+1000,改造信息!$A$2:$AQ$1002,COLUMN(K410)-4,0),VLOOKUP($A411,未改造信息!$A$2:$AQ$1002,COLUMN(K410)-4,0))</f>
        <v>护卫舰</v>
      </c>
      <c r="L411" s="442" t="str">
        <f>IF($H411="已改造",VLOOKUP($A411+1000,改造信息!$A$2:$AQ$1002,COLUMN(L410)-4,0),VLOOKUP($A411,未改造信息!$A$2:$AQ$1002,COLUMN(L410)-4,0))</f>
        <v>小型舰</v>
      </c>
      <c r="M411" s="442">
        <f>IF($H411="已改造",VLOOKUP($A411+1000,改造信息!$A$2:$AQ$1002,COLUMN(M410)-4,0),VLOOKUP($A411,未改造信息!$A$2:$AQ$1002,COLUMN(M410)-4,0))</f>
        <v>1</v>
      </c>
      <c r="N411" s="442">
        <f>IF($H411="已改造",VLOOKUP($A411+1000,改造信息!$A$2:$AQ$1002,COLUMN(N410)-4,0),VLOOKUP($A411,未改造信息!$A$2:$AQ$1002,COLUMN(N410)-4,0))</f>
        <v>2</v>
      </c>
      <c r="O411" s="442">
        <f>IF($H411="已改造",VLOOKUP($A411+1000,改造信息!$A$2:$AQ$1002,COLUMN(O410)-4,0),VLOOKUP($A411,未改造信息!$A$2:$AQ$1002,COLUMN(O410)-4,0))</f>
        <v>20</v>
      </c>
      <c r="P411" s="442">
        <f>IF($H411="已改造",VLOOKUP($A411+1000,改造信息!$A$2:$AQ$1002,COLUMN(P410)-4,0),VLOOKUP($A411,未改造信息!$A$2:$AQ$1002,COLUMN(P410)-4,0))</f>
        <v>0</v>
      </c>
      <c r="Q411" s="442">
        <f>IF($H411="已改造",VLOOKUP($A411+1000,改造信息!$A$2:$AQ$1002,COLUMN(Q410)-4,0),VLOOKUP($A411,未改造信息!$A$2:$AQ$1002,COLUMN(Q410)-4,0))</f>
        <v>30</v>
      </c>
      <c r="R411" s="442">
        <f>IF($H411="已改造",VLOOKUP($A411+1000,改造信息!$A$2:$AQ$1002,COLUMN(R410)-4,0),VLOOKUP($A411,未改造信息!$A$2:$AQ$1002,COLUMN(R410)-4,0))</f>
        <v>22</v>
      </c>
      <c r="S411" s="442">
        <f>IF($H411="已改造",VLOOKUP($A411+1000,改造信息!$A$2:$AQ$1002,COLUMN(S410)-4,0),VLOOKUP($A411,未改造信息!$A$2:$AQ$1002,COLUMN(S410)-4,0))</f>
        <v>68</v>
      </c>
      <c r="T411" s="442">
        <f>IF($H411="已改造",VLOOKUP($A411+1000,改造信息!$A$2:$AQ$1002,COLUMN(T410)-4,0),VLOOKUP($A411,未改造信息!$A$2:$AQ$1002,COLUMN(T410)-4,0))</f>
        <v>49</v>
      </c>
      <c r="U411" s="442">
        <f>IF($H411="已改造",VLOOKUP($A411+1000,改造信息!$A$2:$AQ$1002,COLUMN(U410)-4,0),VLOOKUP($A411,未改造信息!$A$2:$AQ$1002,COLUMN(U410)-4,0))</f>
        <v>55</v>
      </c>
      <c r="V411" s="442">
        <f>IF($H411="已改造",VLOOKUP($A411+1000,改造信息!$A$2:$AQ$1002,COLUMN(V410)-4,0),VLOOKUP($A411,未改造信息!$A$2:$AQ$1002,COLUMN(V410)-4,0))</f>
        <v>16</v>
      </c>
      <c r="W411" s="442">
        <f>IF($H411="已改造",VLOOKUP($A411+1000,改造信息!$A$2:$AQ$1002,COLUMN(W410)-4,0),VLOOKUP($A411,未改造信息!$A$2:$AQ$1002,COLUMN(W410)-4,0))</f>
        <v>89</v>
      </c>
      <c r="X411" s="442">
        <f>IF($H411="已改造",VLOOKUP($A411+1000,改造信息!$A$2:$AQ$1002,COLUMN(X410)-4,0),VLOOKUP($A411,未改造信息!$A$2:$AQ$1002,COLUMN(X410)-4,0))</f>
        <v>88</v>
      </c>
      <c r="Y411" s="442">
        <f>IF($H411="已改造",VLOOKUP($A411+1000,改造信息!$A$2:$AQ$1002,COLUMN(Y410)-4,0),VLOOKUP($A411,未改造信息!$A$2:$AQ$1002,COLUMN(Y410)-4,0))</f>
        <v>15</v>
      </c>
      <c r="Z411" s="442">
        <f>IF($H411="已改造",VLOOKUP($A411+1000,改造信息!$A$2:$AQ$1002,COLUMN(Z410)-4,0),VLOOKUP($A411,未改造信息!$A$2:$AQ$1002,COLUMN(Z410)-4,0))</f>
        <v>45</v>
      </c>
      <c r="AA411" s="442" t="str">
        <f>IF($H411="已改造",VLOOKUP($A411+1000,改造信息!$A$2:$AQ$1002,COLUMN(AA410)-4,0),VLOOKUP($A411,未改造信息!$A$2:$AQ$1002,COLUMN(AA410)-4,0))</f>
        <v>短</v>
      </c>
      <c r="AB411" s="442">
        <f>IF($H411="已改造",VLOOKUP($A411+1000,改造信息!$A$2:$AQ$1002,COLUMN(AB410)-4,0),VLOOKUP($A411,未改造信息!$A$2:$AQ$1002,COLUMN(AB410)-4,0))</f>
        <v>0</v>
      </c>
      <c r="AC411" s="442">
        <f>IF($H411="已改造",VLOOKUP($A411+1000,改造信息!$A$2:$AQ$1002,COLUMN(AC410)-4,0),VLOOKUP($A411,未改造信息!$A$2:$AQ$1002,COLUMN(AC410)-4,0))</f>
        <v>0</v>
      </c>
      <c r="AD411" s="442">
        <f>IF($H411="已改造",VLOOKUP($A411+1000,改造信息!$A$2:$AQ$1002,COLUMN(AD410)-4,0),VLOOKUP($A411,未改造信息!$A$2:$AQ$1002,COLUMN(AD410)-4,0))</f>
        <v>2</v>
      </c>
      <c r="AE411" s="446" t="str">
        <f>IF($H411="已改造",VLOOKUP($A411+1000,改造信息!$A$2:$AQ$1002,COLUMN(AE410)-4,0),VLOOKUP($A411,未改造信息!$A$2:$AQ$1002,COLUMN(AE410)-4,0))</f>
        <v>改良型动力系统</v>
      </c>
      <c r="AF411" s="445" t="s">
        <v>92</v>
      </c>
      <c r="AG411" s="445" t="s">
        <v>92</v>
      </c>
      <c r="AH411" s="442">
        <f>IF($H411="已改造",VLOOKUP($A411+1000,改造信息!$A$2:$AQ$1002,COLUMN(AH410)-6,0),VLOOKUP($A411,未改造信息!$A$2:$AQ$1002,COLUMN(AH410)-6,0))</f>
        <v>10</v>
      </c>
      <c r="AI411" s="442">
        <f>IF($H411="已改造",VLOOKUP($A411+1000,改造信息!$A$2:$AQ$1002,COLUMN(AI410)-6,0),VLOOKUP($A411,未改造信息!$A$2:$AQ$1002,COLUMN(AI410)-6,0))</f>
        <v>20</v>
      </c>
      <c r="AJ411" s="442">
        <f>IF($H411="已改造",VLOOKUP($A411+1000,改造信息!$A$2:$AQ$1002,COLUMN(AJ410)-6,0),VLOOKUP($A411,未改造信息!$A$2:$AQ$1002,COLUMN(AJ410)-6,0))</f>
        <v>0.48</v>
      </c>
      <c r="AK411" s="442">
        <f>IF($H411="已改造",VLOOKUP($A411+1000,改造信息!$A$2:$AQ$1002,COLUMN(AK410)-6,0),VLOOKUP($A411,未改造信息!$A$2:$AQ$1002,COLUMN(AK410)-6,0))</f>
        <v>0.9</v>
      </c>
      <c r="AL411" s="442">
        <f>IF($H411="已改造",VLOOKUP($A411+1000,改造信息!$A$2:$AQ$1002,COLUMN(AL410)-6,0),VLOOKUP($A411,未改造信息!$A$2:$AQ$1002,COLUMN(AL410)-6,0))</f>
        <v>0.55</v>
      </c>
      <c r="AM411" s="445" t="s">
        <v>92</v>
      </c>
      <c r="AN411" s="445" t="s">
        <v>92</v>
      </c>
      <c r="AO411" s="442">
        <f>IF($H411="已改造",VLOOKUP($A411+1000,改造信息!$A$2:$AQ$1002,COLUMN(AO410)-8,0),VLOOKUP($A411,未改造信息!$A$2:$AQ$1002,COLUMN(AO410)-8,0))</f>
        <v>4</v>
      </c>
      <c r="AP411" s="442">
        <f>IF($H411="已改造",VLOOKUP($A411+1000,改造信息!$A$2:$AQ$1002,COLUMN(AP410)-8,0),VLOOKUP($A411,未改造信息!$A$2:$AQ$1002,COLUMN(AP410)-8,0))</f>
        <v>8</v>
      </c>
      <c r="AQ411" s="442">
        <f>IF($H411="已改造",VLOOKUP($A411+1000,改造信息!$A$2:$AQ$1002,COLUMN(AQ410)-8,0),VLOOKUP($A411,未改造信息!$A$2:$AQ$1002,COLUMN(AQ410)-8,0))</f>
        <v>6</v>
      </c>
      <c r="AR411" s="442">
        <f>IF($H411="已改造",VLOOKUP($A411+1000,改造信息!$A$2:$AQ$1002,COLUMN(AR410)-8,0),VLOOKUP($A411,未改造信息!$A$2:$AQ$1002,COLUMN(AR410)-8,0))</f>
        <v>0</v>
      </c>
      <c r="AS411" s="442">
        <f>IF($H411="已改造",VLOOKUP($A411+1000,改造信息!$A$2:$AQ$1002,COLUMN(AS410)-8,0),VLOOKUP($A411,未改造信息!$A$2:$AQ$1002,COLUMN(AS410)-8,0))</f>
        <v>0</v>
      </c>
      <c r="AT411" s="442">
        <f>IF($H411="已改造",VLOOKUP($A411+1000,改造信息!$A$2:$AQ$1002,COLUMN(AT410)-8,0),VLOOKUP($A411,未改造信息!$A$2:$AQ$1002,COLUMN(AT410)-8,0))</f>
        <v>18</v>
      </c>
      <c r="AU411" s="442">
        <f>IF($H411="已改造",VLOOKUP($A411+1000,改造信息!$A$2:$AQ$1002,COLUMN(AU410)-8,0),VLOOKUP($A411,未改造信息!$A$2:$AQ$1002,COLUMN(AU410)-8,0))</f>
        <v>7</v>
      </c>
      <c r="AV411" s="442">
        <f>IF($H411="已改造",VLOOKUP($A411+1000,改造信息!$A$2:$AQ$1002,COLUMN(AV410)-8,0),VLOOKUP($A411,未改造信息!$A$2:$AQ$1002,COLUMN(AV410)-8,0))</f>
        <v>0</v>
      </c>
      <c r="AW411" s="445" t="s">
        <v>92</v>
      </c>
      <c r="AX411" s="445" t="s">
        <v>92</v>
      </c>
      <c r="AY411" s="442">
        <f>IF($H411="已改造",VLOOKUP($A411+1000,改造信息!$A$2:$AQ$1002,COLUMN(AY410)-10,0),VLOOKUP($A411,未改造信息!$A$2:$AQ$1002,COLUMN(AY410)-10,0))</f>
        <v>0</v>
      </c>
      <c r="AZ411" s="442">
        <f>IF($H411="已改造",VLOOKUP($A411+1000,改造信息!$A$2:$AQ$1002,COLUMN(AZ410)-10,0),VLOOKUP($A411,未改造信息!$A$2:$AQ$1002,COLUMN(AZ410)-10,0))</f>
        <v>0</v>
      </c>
      <c r="BA411" s="445" t="s">
        <v>92</v>
      </c>
      <c r="BB411" s="445" t="s">
        <v>92</v>
      </c>
      <c r="BC411" s="442" t="str">
        <f>IF($H411="尚未改造",VLOOKUP($A411,未改造信息!$A$2:$AQ$1002,COLUMN(BC410)-12,0),"0")</f>
        <v>0</v>
      </c>
      <c r="BD411" s="442">
        <f>VLOOKUP($A411,未改造信息!$A$2:$BA$1002,COLUMN(BD410)-12,0)</f>
        <v>0</v>
      </c>
      <c r="BE411" s="442" t="s">
        <v>100</v>
      </c>
      <c r="BF411" s="445" t="s">
        <v>92</v>
      </c>
      <c r="BG411" s="445" t="s">
        <v>92</v>
      </c>
      <c r="BH411" s="442"/>
      <c r="BI411" s="442"/>
      <c r="BK411" s="442"/>
      <c r="BL411" s="442"/>
      <c r="BN411" s="442"/>
      <c r="BO411" s="442"/>
      <c r="BQ411" s="445" t="s">
        <v>92</v>
      </c>
      <c r="BR411" s="442"/>
      <c r="BS411" s="442"/>
      <c r="BT411" s="442"/>
      <c r="BU411" s="442"/>
      <c r="BV411" s="442"/>
    </row>
    <row r="412" spans="1:74">
      <c r="A412" s="442">
        <v>441</v>
      </c>
      <c r="B412" s="442" t="str">
        <f>IF($H412="已改造",VLOOKUP($A412+1000,改造信息!$A$2:$AQ$1002,COLUMN(B411),0),VLOOKUP($A412,未改造信息!$A$2:$AQ$1002,COLUMN(B411),0))</f>
        <v>G</v>
      </c>
      <c r="C412" s="442" t="str">
        <f>IF($H412="已改造",VLOOKUP($A412+1000,改造信息!$A$2:$AQ$1002,COLUMN(C411),0),VLOOKUP($A412,未改造信息!$A$2:$AQ$1002,COLUMN(C411),0))</f>
        <v>补给舰</v>
      </c>
      <c r="D412" s="442">
        <f>IF($H412="已改造",VLOOKUP($A412+1000,改造信息!$A$2:$AQ$1002,COLUMN(D411),0),VLOOKUP($A412,未改造信息!$A$2:$AQ$1002,COLUMN(D411),0))</f>
        <v>4</v>
      </c>
      <c r="E412" s="442" t="str">
        <f>IF($H412="已改造",VLOOKUP($A412+1000,改造信息!$A$2:$AQ$1002,COLUMN(E411),0),VLOOKUP($A412,未改造信息!$A$2:$AQ$1002,COLUMN(E411),0))</f>
        <v>托戈</v>
      </c>
      <c r="F412" s="442" t="str">
        <f>VLOOKUP(A412,未改造信息!$A$2:$F$1000,COLUMN(F411),0)</f>
        <v>未拥有</v>
      </c>
      <c r="H412" s="442" t="str">
        <f>IF(COUNTIF(改造信息!$A$2:$A$196,A412+1000),IF(VLOOKUP(A412+1000,改造信息!$A$2:$F$502,6,0)="已拥有","已改造","尚未改造"),"未开放改造")</f>
        <v>未开放改造</v>
      </c>
      <c r="I412" s="442" t="str">
        <f t="shared" si="6"/>
        <v>仅打捞可获取</v>
      </c>
      <c r="J412" s="445" t="s">
        <v>92</v>
      </c>
      <c r="K412" s="442" t="str">
        <f>IF($H412="已改造",VLOOKUP($A412+1000,改造信息!$A$2:$AQ$1002,COLUMN(K411)-4,0),VLOOKUP($A412,未改造信息!$A$2:$AQ$1002,COLUMN(K411)-4,0))</f>
        <v>护卫舰</v>
      </c>
      <c r="L412" s="442" t="str">
        <f>IF($H412="已改造",VLOOKUP($A412+1000,改造信息!$A$2:$AQ$1002,COLUMN(L411)-4,0),VLOOKUP($A412,未改造信息!$A$2:$AQ$1002,COLUMN(L411)-4,0))</f>
        <v>小型舰</v>
      </c>
      <c r="M412" s="442">
        <f>IF($H412="已改造",VLOOKUP($A412+1000,改造信息!$A$2:$AQ$1002,COLUMN(M411)-4,0),VLOOKUP($A412,未改造信息!$A$2:$AQ$1002,COLUMN(M411)-4,0))</f>
        <v>1</v>
      </c>
      <c r="N412" s="442">
        <f>IF($H412="已改造",VLOOKUP($A412+1000,改造信息!$A$2:$AQ$1002,COLUMN(N411)-4,0),VLOOKUP($A412,未改造信息!$A$2:$AQ$1002,COLUMN(N411)-4,0))</f>
        <v>2</v>
      </c>
      <c r="O412" s="442">
        <f>IF($H412="已改造",VLOOKUP($A412+1000,改造信息!$A$2:$AQ$1002,COLUMN(O411)-4,0),VLOOKUP($A412,未改造信息!$A$2:$AQ$1002,COLUMN(O411)-4,0))</f>
        <v>36</v>
      </c>
      <c r="P412" s="442">
        <f>IF($H412="已改造",VLOOKUP($A412+1000,改造信息!$A$2:$AQ$1002,COLUMN(P411)-4,0),VLOOKUP($A412,未改造信息!$A$2:$AQ$1002,COLUMN(P411)-4,0))</f>
        <v>0</v>
      </c>
      <c r="Q412" s="442">
        <f>IF($H412="已改造",VLOOKUP($A412+1000,改造信息!$A$2:$AQ$1002,COLUMN(Q411)-4,0),VLOOKUP($A412,未改造信息!$A$2:$AQ$1002,COLUMN(Q411)-4,0))</f>
        <v>28</v>
      </c>
      <c r="R412" s="442">
        <f>IF($H412="已改造",VLOOKUP($A412+1000,改造信息!$A$2:$AQ$1002,COLUMN(R411)-4,0),VLOOKUP($A412,未改造信息!$A$2:$AQ$1002,COLUMN(R411)-4,0))</f>
        <v>25</v>
      </c>
      <c r="S412" s="442">
        <f>IF($H412="已改造",VLOOKUP($A412+1000,改造信息!$A$2:$AQ$1002,COLUMN(S411)-4,0),VLOOKUP($A412,未改造信息!$A$2:$AQ$1002,COLUMN(S411)-4,0))</f>
        <v>0</v>
      </c>
      <c r="T412" s="442">
        <f>IF($H412="已改造",VLOOKUP($A412+1000,改造信息!$A$2:$AQ$1002,COLUMN(T411)-4,0),VLOOKUP($A412,未改造信息!$A$2:$AQ$1002,COLUMN(T411)-4,0))</f>
        <v>69</v>
      </c>
      <c r="U412" s="442">
        <f>IF($H412="已改造",VLOOKUP($A412+1000,改造信息!$A$2:$AQ$1002,COLUMN(U411)-4,0),VLOOKUP($A412,未改造信息!$A$2:$AQ$1002,COLUMN(U411)-4,0))</f>
        <v>0</v>
      </c>
      <c r="V412" s="442">
        <f>IF($H412="已改造",VLOOKUP($A412+1000,改造信息!$A$2:$AQ$1002,COLUMN(V411)-4,0),VLOOKUP($A412,未改造信息!$A$2:$AQ$1002,COLUMN(V411)-4,0))</f>
        <v>64</v>
      </c>
      <c r="W412" s="442">
        <f>IF($H412="已改造",VLOOKUP($A412+1000,改造信息!$A$2:$AQ$1002,COLUMN(W411)-4,0),VLOOKUP($A412,未改造信息!$A$2:$AQ$1002,COLUMN(W411)-4,0))</f>
        <v>37</v>
      </c>
      <c r="X412" s="442">
        <f>IF($H412="已改造",VLOOKUP($A412+1000,改造信息!$A$2:$AQ$1002,COLUMN(X411)-4,0),VLOOKUP($A412,未改造信息!$A$2:$AQ$1002,COLUMN(X411)-4,0))</f>
        <v>91</v>
      </c>
      <c r="Y412" s="442">
        <f>IF($H412="已改造",VLOOKUP($A412+1000,改造信息!$A$2:$AQ$1002,COLUMN(Y411)-4,0),VLOOKUP($A412,未改造信息!$A$2:$AQ$1002,COLUMN(Y411)-4,0))</f>
        <v>19</v>
      </c>
      <c r="Z412" s="442">
        <f>IF($H412="已改造",VLOOKUP($A412+1000,改造信息!$A$2:$AQ$1002,COLUMN(Z411)-4,0),VLOOKUP($A412,未改造信息!$A$2:$AQ$1002,COLUMN(Z411)-4,0))</f>
        <v>16</v>
      </c>
      <c r="AA412" s="442" t="str">
        <f>IF($H412="已改造",VLOOKUP($A412+1000,改造信息!$A$2:$AQ$1002,COLUMN(AA411)-4,0),VLOOKUP($A412,未改造信息!$A$2:$AQ$1002,COLUMN(AA411)-4,0))</f>
        <v>短</v>
      </c>
      <c r="AB412" s="442">
        <f>IF($H412="已改造",VLOOKUP($A412+1000,改造信息!$A$2:$AQ$1002,COLUMN(AB411)-4,0),VLOOKUP($A412,未改造信息!$A$2:$AQ$1002,COLUMN(AB411)-4,0))</f>
        <v>0</v>
      </c>
      <c r="AC412" s="442">
        <f>IF($H412="已改造",VLOOKUP($A412+1000,改造信息!$A$2:$AQ$1002,COLUMN(AC411)-4,0),VLOOKUP($A412,未改造信息!$A$2:$AQ$1002,COLUMN(AC411)-4,0))</f>
        <v>0</v>
      </c>
      <c r="AD412" s="442">
        <f>IF($H412="已改造",VLOOKUP($A412+1000,改造信息!$A$2:$AQ$1002,COLUMN(AD411)-4,0),VLOOKUP($A412,未改造信息!$A$2:$AQ$1002,COLUMN(AD411)-4,0))</f>
        <v>3</v>
      </c>
      <c r="AE412" s="446" t="str">
        <f>IF($H412="已改造",VLOOKUP($A412+1000,改造信息!$A$2:$AQ$1002,COLUMN(AE411)-4,0),VLOOKUP($A412,未改造信息!$A$2:$AQ$1002,COLUMN(AE411)-4,0))</f>
        <v>柴油机|夜间战斗机联队</v>
      </c>
      <c r="AF412" s="445" t="s">
        <v>92</v>
      </c>
      <c r="AG412" s="445" t="s">
        <v>92</v>
      </c>
      <c r="AH412" s="442">
        <f>IF($H412="已改造",VLOOKUP($A412+1000,改造信息!$A$2:$AQ$1002,COLUMN(AH411)-6,0),VLOOKUP($A412,未改造信息!$A$2:$AQ$1002,COLUMN(AH411)-6,0))</f>
        <v>40</v>
      </c>
      <c r="AI412" s="442">
        <f>IF($H412="已改造",VLOOKUP($A412+1000,改造信息!$A$2:$AQ$1002,COLUMN(AI411)-6,0),VLOOKUP($A412,未改造信息!$A$2:$AQ$1002,COLUMN(AI411)-6,0))</f>
        <v>25</v>
      </c>
      <c r="AJ412" s="442">
        <f>IF($H412="已改造",VLOOKUP($A412+1000,改造信息!$A$2:$AQ$1002,COLUMN(AJ411)-6,0),VLOOKUP($A412,未改造信息!$A$2:$AQ$1002,COLUMN(AJ411)-6,0))</f>
        <v>1.2</v>
      </c>
      <c r="AK412" s="442">
        <f>IF($H412="已改造",VLOOKUP($A412+1000,改造信息!$A$2:$AQ$1002,COLUMN(AK411)-6,0),VLOOKUP($A412,未改造信息!$A$2:$AQ$1002,COLUMN(AK411)-6,0))</f>
        <v>2.4</v>
      </c>
      <c r="AL412" s="442">
        <f>IF($H412="已改造",VLOOKUP($A412+1000,改造信息!$A$2:$AQ$1002,COLUMN(AL411)-6,0),VLOOKUP($A412,未改造信息!$A$2:$AQ$1002,COLUMN(AL411)-6,0))</f>
        <v>0.7</v>
      </c>
      <c r="AM412" s="445" t="s">
        <v>92</v>
      </c>
      <c r="AN412" s="445" t="s">
        <v>92</v>
      </c>
      <c r="AO412" s="442">
        <f>IF($H412="已改造",VLOOKUP($A412+1000,改造信息!$A$2:$AQ$1002,COLUMN(AO411)-8,0),VLOOKUP($A412,未改造信息!$A$2:$AQ$1002,COLUMN(AO411)-8,0))</f>
        <v>2</v>
      </c>
      <c r="AP412" s="442">
        <f>IF($H412="已改造",VLOOKUP($A412+1000,改造信息!$A$2:$AQ$1002,COLUMN(AP411)-8,0),VLOOKUP($A412,未改造信息!$A$2:$AQ$1002,COLUMN(AP411)-8,0))</f>
        <v>2</v>
      </c>
      <c r="AQ412" s="442">
        <f>IF($H412="已改造",VLOOKUP($A412+1000,改造信息!$A$2:$AQ$1002,COLUMN(AQ411)-8,0),VLOOKUP($A412,未改造信息!$A$2:$AQ$1002,COLUMN(AQ411)-8,0))</f>
        <v>2</v>
      </c>
      <c r="AR412" s="442">
        <f>IF($H412="已改造",VLOOKUP($A412+1000,改造信息!$A$2:$AQ$1002,COLUMN(AR411)-8,0),VLOOKUP($A412,未改造信息!$A$2:$AQ$1002,COLUMN(AR411)-8,0))</f>
        <v>0</v>
      </c>
      <c r="AS412" s="442">
        <f>IF($H412="已改造",VLOOKUP($A412+1000,改造信息!$A$2:$AQ$1002,COLUMN(AS411)-8,0),VLOOKUP($A412,未改造信息!$A$2:$AQ$1002,COLUMN(AS411)-8,0))</f>
        <v>4</v>
      </c>
      <c r="AT412" s="442">
        <f>IF($H412="已改造",VLOOKUP($A412+1000,改造信息!$A$2:$AQ$1002,COLUMN(AT411)-8,0),VLOOKUP($A412,未改造信息!$A$2:$AQ$1002,COLUMN(AT411)-8,0))</f>
        <v>0</v>
      </c>
      <c r="AU412" s="442">
        <f>IF($H412="已改造",VLOOKUP($A412+1000,改造信息!$A$2:$AQ$1002,COLUMN(AU411)-8,0),VLOOKUP($A412,未改造信息!$A$2:$AQ$1002,COLUMN(AU411)-8,0))</f>
        <v>7</v>
      </c>
      <c r="AV412" s="442">
        <f>IF($H412="已改造",VLOOKUP($A412+1000,改造信息!$A$2:$AQ$1002,COLUMN(AV411)-8,0),VLOOKUP($A412,未改造信息!$A$2:$AQ$1002,COLUMN(AV411)-8,0))</f>
        <v>3</v>
      </c>
      <c r="AW412" s="445" t="s">
        <v>92</v>
      </c>
      <c r="AX412" s="445" t="s">
        <v>92</v>
      </c>
      <c r="AY412" s="442">
        <f>IF($H412="已改造",VLOOKUP($A412+1000,改造信息!$A$2:$AQ$1002,COLUMN(AY411)-10,0),VLOOKUP($A412,未改造信息!$A$2:$AQ$1002,COLUMN(AY411)-10,0))</f>
        <v>0</v>
      </c>
      <c r="AZ412" s="442">
        <f>IF($H412="已改造",VLOOKUP($A412+1000,改造信息!$A$2:$AQ$1002,COLUMN(AZ411)-10,0),VLOOKUP($A412,未改造信息!$A$2:$AQ$1002,COLUMN(AZ411)-10,0))</f>
        <v>0</v>
      </c>
      <c r="BA412" s="445" t="s">
        <v>92</v>
      </c>
      <c r="BB412" s="445" t="s">
        <v>92</v>
      </c>
      <c r="BC412" s="442" t="str">
        <f>IF($H412="尚未改造",VLOOKUP($A412,未改造信息!$A$2:$AQ$1002,COLUMN(BC411)-12,0),"0")</f>
        <v>0</v>
      </c>
      <c r="BD412" s="442">
        <f>VLOOKUP($A412,未改造信息!$A$2:$BA$1002,COLUMN(BD411)-12,0)</f>
        <v>0</v>
      </c>
      <c r="BE412" s="442" t="s">
        <v>94</v>
      </c>
      <c r="BF412" s="445" t="s">
        <v>92</v>
      </c>
      <c r="BG412" s="445" t="s">
        <v>92</v>
      </c>
      <c r="BH412" s="442"/>
      <c r="BI412" s="442"/>
      <c r="BK412" s="442"/>
      <c r="BL412" s="442"/>
      <c r="BN412" s="442"/>
      <c r="BO412" s="442"/>
      <c r="BQ412" s="445" t="s">
        <v>92</v>
      </c>
      <c r="BR412" s="442"/>
      <c r="BS412" s="442"/>
      <c r="BT412" s="442"/>
      <c r="BU412" s="442"/>
      <c r="BV412" s="442"/>
    </row>
    <row r="413" spans="1:74">
      <c r="A413" s="442">
        <v>442</v>
      </c>
      <c r="B413" s="442" t="str">
        <f>IF($H413="已改造",VLOOKUP($A413+1000,改造信息!$A$2:$AQ$1002,COLUMN(B412),0),VLOOKUP($A413,未改造信息!$A$2:$AQ$1002,COLUMN(B412),0))</f>
        <v>F</v>
      </c>
      <c r="C413" s="442" t="str">
        <f>IF($H413="已改造",VLOOKUP($A413+1000,改造信息!$A$2:$AQ$1002,COLUMN(C412),0),VLOOKUP($A413,未改造信息!$A$2:$AQ$1002,COLUMN(C412),0))</f>
        <v>战列舰</v>
      </c>
      <c r="D413" s="442">
        <f>IF($H413="已改造",VLOOKUP($A413+1000,改造信息!$A$2:$AQ$1002,COLUMN(D412),0),VLOOKUP($A413,未改造信息!$A$2:$AQ$1002,COLUMN(D412),0))</f>
        <v>5</v>
      </c>
      <c r="E413" s="442" t="str">
        <f>IF($H413="已改造",VLOOKUP($A413+1000,改造信息!$A$2:$AQ$1002,COLUMN(E412),0),VLOOKUP($A413,未改造信息!$A$2:$AQ$1002,COLUMN(E412),0))</f>
        <v>里昂</v>
      </c>
      <c r="F413" s="442" t="str">
        <f>VLOOKUP(A413,未改造信息!$A$2:$F$1000,COLUMN(F412),0)</f>
        <v>未拥有</v>
      </c>
      <c r="H413" s="442" t="str">
        <f>IF(COUNTIF(改造信息!$A$2:$A$196,A413+1000),IF(VLOOKUP(A413+1000,改造信息!$A$2:$F$502,6,0)="已拥有","已改造","尚未改造"),"未开放改造")</f>
        <v>未开放改造</v>
      </c>
      <c r="I413" s="442" t="str">
        <f t="shared" si="6"/>
        <v>可建造</v>
      </c>
      <c r="J413" s="445" t="s">
        <v>92</v>
      </c>
      <c r="K413" s="442" t="str">
        <f>IF($H413="已改造",VLOOKUP($A413+1000,改造信息!$A$2:$AQ$1002,COLUMN(K412)-4,0),VLOOKUP($A413,未改造信息!$A$2:$AQ$1002,COLUMN(K412)-4,0))</f>
        <v>主力舰</v>
      </c>
      <c r="L413" s="442" t="str">
        <f>IF($H413="已改造",VLOOKUP($A413+1000,改造信息!$A$2:$AQ$1002,COLUMN(L412)-4,0),VLOOKUP($A413,未改造信息!$A$2:$AQ$1002,COLUMN(L412)-4,0))</f>
        <v>大型舰</v>
      </c>
      <c r="M413" s="442">
        <f>IF($H413="已改造",VLOOKUP($A413+1000,改造信息!$A$2:$AQ$1002,COLUMN(M412)-4,0),VLOOKUP($A413,未改造信息!$A$2:$AQ$1002,COLUMN(M412)-4,0))</f>
        <v>3</v>
      </c>
      <c r="N413" s="442">
        <f>IF($H413="已改造",VLOOKUP($A413+1000,改造信息!$A$2:$AQ$1002,COLUMN(N412)-4,0),VLOOKUP($A413,未改造信息!$A$2:$AQ$1002,COLUMN(N412)-4,0))</f>
        <v>2</v>
      </c>
      <c r="O413" s="442">
        <f>IF($H413="已改造",VLOOKUP($A413+1000,改造信息!$A$2:$AQ$1002,COLUMN(O412)-4,0),VLOOKUP($A413,未改造信息!$A$2:$AQ$1002,COLUMN(O412)-4,0))</f>
        <v>72</v>
      </c>
      <c r="P413" s="442">
        <f>IF($H413="已改造",VLOOKUP($A413+1000,改造信息!$A$2:$AQ$1002,COLUMN(P412)-4,0),VLOOKUP($A413,未改造信息!$A$2:$AQ$1002,COLUMN(P412)-4,0))</f>
        <v>0</v>
      </c>
      <c r="Q413" s="442">
        <f>IF($H413="已改造",VLOOKUP($A413+1000,改造信息!$A$2:$AQ$1002,COLUMN(Q412)-4,0),VLOOKUP($A413,未改造信息!$A$2:$AQ$1002,COLUMN(Q412)-4,0))</f>
        <v>107</v>
      </c>
      <c r="R413" s="442">
        <f>IF($H413="已改造",VLOOKUP($A413+1000,改造信息!$A$2:$AQ$1002,COLUMN(R412)-4,0),VLOOKUP($A413,未改造信息!$A$2:$AQ$1002,COLUMN(R412)-4,0))</f>
        <v>85</v>
      </c>
      <c r="S413" s="442">
        <f>IF($H413="已改造",VLOOKUP($A413+1000,改造信息!$A$2:$AQ$1002,COLUMN(S412)-4,0),VLOOKUP($A413,未改造信息!$A$2:$AQ$1002,COLUMN(S412)-4,0))</f>
        <v>0</v>
      </c>
      <c r="T413" s="442">
        <f>IF($H413="已改造",VLOOKUP($A413+1000,改造信息!$A$2:$AQ$1002,COLUMN(T412)-4,0),VLOOKUP($A413,未改造信息!$A$2:$AQ$1002,COLUMN(T412)-4,0))</f>
        <v>50</v>
      </c>
      <c r="U413" s="442">
        <f>IF($H413="已改造",VLOOKUP($A413+1000,改造信息!$A$2:$AQ$1002,COLUMN(U412)-4,0),VLOOKUP($A413,未改造信息!$A$2:$AQ$1002,COLUMN(U412)-4,0))</f>
        <v>0</v>
      </c>
      <c r="V413" s="442">
        <f>IF($H413="已改造",VLOOKUP($A413+1000,改造信息!$A$2:$AQ$1002,COLUMN(V412)-4,0),VLOOKUP($A413,未改造信息!$A$2:$AQ$1002,COLUMN(V412)-4,0))</f>
        <v>39</v>
      </c>
      <c r="W413" s="442">
        <f>IF($H413="已改造",VLOOKUP($A413+1000,改造信息!$A$2:$AQ$1002,COLUMN(W412)-4,0),VLOOKUP($A413,未改造信息!$A$2:$AQ$1002,COLUMN(W412)-4,0))</f>
        <v>40</v>
      </c>
      <c r="X413" s="442">
        <f>IF($H413="已改造",VLOOKUP($A413+1000,改造信息!$A$2:$AQ$1002,COLUMN(X412)-4,0),VLOOKUP($A413,未改造信息!$A$2:$AQ$1002,COLUMN(X412)-4,0))</f>
        <v>100</v>
      </c>
      <c r="Y413" s="442">
        <f>IF($H413="已改造",VLOOKUP($A413+1000,改造信息!$A$2:$AQ$1002,COLUMN(Y412)-4,0),VLOOKUP($A413,未改造信息!$A$2:$AQ$1002,COLUMN(Y412)-4,0))</f>
        <v>5</v>
      </c>
      <c r="Z413" s="442">
        <f>IF($H413="已改造",VLOOKUP($A413+1000,改造信息!$A$2:$AQ$1002,COLUMN(Z412)-4,0),VLOOKUP($A413,未改造信息!$A$2:$AQ$1002,COLUMN(Z412)-4,0))</f>
        <v>21</v>
      </c>
      <c r="AA413" s="442" t="str">
        <f>IF($H413="已改造",VLOOKUP($A413+1000,改造信息!$A$2:$AQ$1002,COLUMN(AA412)-4,0),VLOOKUP($A413,未改造信息!$A$2:$AQ$1002,COLUMN(AA412)-4,0))</f>
        <v>长</v>
      </c>
      <c r="AB413" s="442">
        <f>IF($H413="已改造",VLOOKUP($A413+1000,改造信息!$A$2:$AQ$1002,COLUMN(AB412)-4,0),VLOOKUP($A413,未改造信息!$A$2:$AQ$1002,COLUMN(AB412)-4,0))</f>
        <v>0</v>
      </c>
      <c r="AC413" s="442">
        <f>IF($H413="已改造",VLOOKUP($A413+1000,改造信息!$A$2:$AQ$1002,COLUMN(AC412)-4,0),VLOOKUP($A413,未改造信息!$A$2:$AQ$1002,COLUMN(AC412)-4,0))</f>
        <v>0</v>
      </c>
      <c r="AD413" s="442">
        <f>IF($H413="已改造",VLOOKUP($A413+1000,改造信息!$A$2:$AQ$1002,COLUMN(AD412)-4,0),VLOOKUP($A413,未改造信息!$A$2:$AQ$1002,COLUMN(AD412)-4,0))</f>
        <v>4</v>
      </c>
      <c r="AE413" s="446" t="str">
        <f>IF($H413="已改造",VLOOKUP($A413+1000,改造信息!$A$2:$AQ$1002,COLUMN(AE412)-4,0),VLOOKUP($A413,未改造信息!$A$2:$AQ$1002,COLUMN(AE412)-4,0))</f>
        <v>四联340毫米主炮</v>
      </c>
      <c r="AF413" s="445" t="s">
        <v>92</v>
      </c>
      <c r="AG413" s="445" t="s">
        <v>92</v>
      </c>
      <c r="AH413" s="442">
        <f>IF($H413="已改造",VLOOKUP($A413+1000,改造信息!$A$2:$AQ$1002,COLUMN(AH412)-6,0),VLOOKUP($A413,未改造信息!$A$2:$AQ$1002,COLUMN(AH412)-6,0))</f>
        <v>80</v>
      </c>
      <c r="AI413" s="442">
        <f>IF($H413="已改造",VLOOKUP($A413+1000,改造信息!$A$2:$AQ$1002,COLUMN(AI412)-6,0),VLOOKUP($A413,未改造信息!$A$2:$AQ$1002,COLUMN(AI412)-6,0))</f>
        <v>125</v>
      </c>
      <c r="AJ413" s="442">
        <f>IF($H413="已改造",VLOOKUP($A413+1000,改造信息!$A$2:$AQ$1002,COLUMN(AJ412)-6,0),VLOOKUP($A413,未改造信息!$A$2:$AQ$1002,COLUMN(AJ412)-6,0))</f>
        <v>2.5</v>
      </c>
      <c r="AK413" s="442">
        <f>IF($H413="已改造",VLOOKUP($A413+1000,改造信息!$A$2:$AQ$1002,COLUMN(AK412)-6,0),VLOOKUP($A413,未改造信息!$A$2:$AQ$1002,COLUMN(AK412)-6,0))</f>
        <v>5</v>
      </c>
      <c r="AL413" s="442">
        <f>IF($H413="已改造",VLOOKUP($A413+1000,改造信息!$A$2:$AQ$1002,COLUMN(AL412)-6,0),VLOOKUP($A413,未改造信息!$A$2:$AQ$1002,COLUMN(AL412)-6,0))</f>
        <v>0.8</v>
      </c>
      <c r="AM413" s="445" t="s">
        <v>92</v>
      </c>
      <c r="AN413" s="445" t="s">
        <v>92</v>
      </c>
      <c r="AO413" s="442">
        <f>IF($H413="已改造",VLOOKUP($A413+1000,改造信息!$A$2:$AQ$1002,COLUMN(AO412)-8,0),VLOOKUP($A413,未改造信息!$A$2:$AQ$1002,COLUMN(AO412)-8,0))</f>
        <v>50</v>
      </c>
      <c r="AP413" s="442">
        <f>IF($H413="已改造",VLOOKUP($A413+1000,改造信息!$A$2:$AQ$1002,COLUMN(AP412)-8,0),VLOOKUP($A413,未改造信息!$A$2:$AQ$1002,COLUMN(AP412)-8,0))</f>
        <v>60</v>
      </c>
      <c r="AQ413" s="442">
        <f>IF($H413="已改造",VLOOKUP($A413+1000,改造信息!$A$2:$AQ$1002,COLUMN(AQ412)-8,0),VLOOKUP($A413,未改造信息!$A$2:$AQ$1002,COLUMN(AQ412)-8,0))</f>
        <v>60</v>
      </c>
      <c r="AR413" s="442">
        <f>IF($H413="已改造",VLOOKUP($A413+1000,改造信息!$A$2:$AQ$1002,COLUMN(AR412)-8,0),VLOOKUP($A413,未改造信息!$A$2:$AQ$1002,COLUMN(AR412)-8,0))</f>
        <v>0</v>
      </c>
      <c r="AS413" s="442">
        <f>IF($H413="已改造",VLOOKUP($A413+1000,改造信息!$A$2:$AQ$1002,COLUMN(AS412)-8,0),VLOOKUP($A413,未改造信息!$A$2:$AQ$1002,COLUMN(AS412)-8,0))</f>
        <v>82</v>
      </c>
      <c r="AT413" s="442">
        <f>IF($H413="已改造",VLOOKUP($A413+1000,改造信息!$A$2:$AQ$1002,COLUMN(AT412)-8,0),VLOOKUP($A413,未改造信息!$A$2:$AQ$1002,COLUMN(AT412)-8,0))</f>
        <v>0</v>
      </c>
      <c r="AU413" s="442">
        <f>IF($H413="已改造",VLOOKUP($A413+1000,改造信息!$A$2:$AQ$1002,COLUMN(AU412)-8,0),VLOOKUP($A413,未改造信息!$A$2:$AQ$1002,COLUMN(AU412)-8,0))</f>
        <v>65</v>
      </c>
      <c r="AV413" s="442">
        <f>IF($H413="已改造",VLOOKUP($A413+1000,改造信息!$A$2:$AQ$1002,COLUMN(AV412)-8,0),VLOOKUP($A413,未改造信息!$A$2:$AQ$1002,COLUMN(AV412)-8,0))</f>
        <v>10</v>
      </c>
      <c r="AW413" s="445" t="s">
        <v>92</v>
      </c>
      <c r="AX413" s="445" t="s">
        <v>92</v>
      </c>
      <c r="AY413" s="442" t="str">
        <f>IF($H413="已改造",VLOOKUP($A413+1000,改造信息!$A$2:$AQ$1002,COLUMN(AY412)-10,0),VLOOKUP($A413,未改造信息!$A$2:$AQ$1002,COLUMN(AY412)-10,0))</f>
        <v>侧舷火力</v>
      </c>
      <c r="AZ413" s="442">
        <f>IF($H413="已改造",VLOOKUP($A413+1000,改造信息!$A$2:$AQ$1002,COLUMN(AZ412)-10,0),VLOOKUP($A413,未改造信息!$A$2:$AQ$1002,COLUMN(AZ412)-10,0))</f>
        <v>0</v>
      </c>
      <c r="BA413" s="445" t="s">
        <v>92</v>
      </c>
      <c r="BB413" s="445" t="s">
        <v>92</v>
      </c>
      <c r="BC413" s="442" t="str">
        <f>IF($H413="尚未改造",VLOOKUP($A413,未改造信息!$A$2:$AQ$1002,COLUMN(BC412)-12,0),"0")</f>
        <v>0</v>
      </c>
      <c r="BD413" s="450">
        <f>VLOOKUP($A413,未改造信息!$A$2:$BA$1002,COLUMN(BD412)-12,0)</f>
        <v>0.229166666666667</v>
      </c>
      <c r="BE413" s="442" t="s">
        <v>103</v>
      </c>
      <c r="BF413" s="445" t="s">
        <v>92</v>
      </c>
      <c r="BG413" s="445" t="s">
        <v>92</v>
      </c>
      <c r="BH413" s="442"/>
      <c r="BI413" s="450"/>
      <c r="BK413" s="442"/>
      <c r="BL413" s="450"/>
      <c r="BN413" s="442"/>
      <c r="BO413" s="450"/>
      <c r="BQ413" s="445" t="s">
        <v>92</v>
      </c>
      <c r="BR413" s="442"/>
      <c r="BS413" s="442"/>
      <c r="BT413" s="442"/>
      <c r="BU413" s="442"/>
      <c r="BV413" s="442"/>
    </row>
    <row r="414" spans="1:74">
      <c r="A414" s="442">
        <v>443</v>
      </c>
      <c r="B414" s="442" t="str">
        <f>IF($H414="已改造",VLOOKUP($A414+1000,改造信息!$A$2:$AQ$1002,COLUMN(B413),0),VLOOKUP($A414,未改造信息!$A$2:$AQ$1002,COLUMN(B413),0))</f>
        <v>J</v>
      </c>
      <c r="C414" s="442" t="str">
        <f>IF($H414="已改造",VLOOKUP($A414+1000,改造信息!$A$2:$AQ$1002,COLUMN(C413),0),VLOOKUP($A414,未改造信息!$A$2:$AQ$1002,COLUMN(C413),0))</f>
        <v>轻巡洋舰</v>
      </c>
      <c r="D414" s="442">
        <f>IF($H414="已改造",VLOOKUP($A414+1000,改造信息!$A$2:$AQ$1002,COLUMN(D413),0),VLOOKUP($A414,未改造信息!$A$2:$AQ$1002,COLUMN(D413),0))</f>
        <v>4</v>
      </c>
      <c r="E414" s="442" t="str">
        <f>IF($H414="已改造",VLOOKUP($A414+1000,改造信息!$A$2:$AQ$1002,COLUMN(E413),0),VLOOKUP($A414,未改造信息!$A$2:$AQ$1002,COLUMN(E413),0))</f>
        <v>阿贺野</v>
      </c>
      <c r="F414" s="442" t="str">
        <f>VLOOKUP(A414,未改造信息!$A$2:$F$1000,COLUMN(F413),0)</f>
        <v>未拥有</v>
      </c>
      <c r="H414" s="442" t="str">
        <f>IF(COUNTIF(改造信息!$A$2:$A$196,A414+1000),IF(VLOOKUP(A414+1000,改造信息!$A$2:$F$502,6,0)="已拥有","已改造","尚未改造"),"未开放改造")</f>
        <v>未开放改造</v>
      </c>
      <c r="I414" s="442" t="str">
        <f t="shared" si="6"/>
        <v>可建造</v>
      </c>
      <c r="J414" s="445" t="s">
        <v>92</v>
      </c>
      <c r="K414" s="442" t="str">
        <f>IF($H414="已改造",VLOOKUP($A414+1000,改造信息!$A$2:$AQ$1002,COLUMN(K413)-4,0),VLOOKUP($A414,未改造信息!$A$2:$AQ$1002,COLUMN(K413)-4,0))</f>
        <v>护卫舰</v>
      </c>
      <c r="L414" s="442" t="str">
        <f>IF($H414="已改造",VLOOKUP($A414+1000,改造信息!$A$2:$AQ$1002,COLUMN(L413)-4,0),VLOOKUP($A414,未改造信息!$A$2:$AQ$1002,COLUMN(L413)-4,0))</f>
        <v>中型舰</v>
      </c>
      <c r="M414" s="442">
        <f>IF($H414="已改造",VLOOKUP($A414+1000,改造信息!$A$2:$AQ$1002,COLUMN(M413)-4,0),VLOOKUP($A414,未改造信息!$A$2:$AQ$1002,COLUMN(M413)-4,0))</f>
        <v>1</v>
      </c>
      <c r="N414" s="442">
        <f>IF($H414="已改造",VLOOKUP($A414+1000,改造信息!$A$2:$AQ$1002,COLUMN(N413)-4,0),VLOOKUP($A414,未改造信息!$A$2:$AQ$1002,COLUMN(N413)-4,0))</f>
        <v>2</v>
      </c>
      <c r="O414" s="442">
        <f>IF($H414="已改造",VLOOKUP($A414+1000,改造信息!$A$2:$AQ$1002,COLUMN(O413)-4,0),VLOOKUP($A414,未改造信息!$A$2:$AQ$1002,COLUMN(O413)-4,0))</f>
        <v>28</v>
      </c>
      <c r="P414" s="442">
        <f>IF($H414="已改造",VLOOKUP($A414+1000,改造信息!$A$2:$AQ$1002,COLUMN(P413)-4,0),VLOOKUP($A414,未改造信息!$A$2:$AQ$1002,COLUMN(P413)-4,0))</f>
        <v>0</v>
      </c>
      <c r="Q414" s="442">
        <f>IF($H414="已改造",VLOOKUP($A414+1000,改造信息!$A$2:$AQ$1002,COLUMN(Q413)-4,0),VLOOKUP($A414,未改造信息!$A$2:$AQ$1002,COLUMN(Q413)-4,0))</f>
        <v>47</v>
      </c>
      <c r="R414" s="442">
        <f>IF($H414="已改造",VLOOKUP($A414+1000,改造信息!$A$2:$AQ$1002,COLUMN(R413)-4,0),VLOOKUP($A414,未改造信息!$A$2:$AQ$1002,COLUMN(R413)-4,0))</f>
        <v>45</v>
      </c>
      <c r="S414" s="442">
        <f>IF($H414="已改造",VLOOKUP($A414+1000,改造信息!$A$2:$AQ$1002,COLUMN(S413)-4,0),VLOOKUP($A414,未改造信息!$A$2:$AQ$1002,COLUMN(S413)-4,0))</f>
        <v>60</v>
      </c>
      <c r="T414" s="442">
        <f>IF($H414="已改造",VLOOKUP($A414+1000,改造信息!$A$2:$AQ$1002,COLUMN(T413)-4,0),VLOOKUP($A414,未改造信息!$A$2:$AQ$1002,COLUMN(T413)-4,0))</f>
        <v>57</v>
      </c>
      <c r="U414" s="442">
        <f>IF($H414="已改造",VLOOKUP($A414+1000,改造信息!$A$2:$AQ$1002,COLUMN(U413)-4,0),VLOOKUP($A414,未改造信息!$A$2:$AQ$1002,COLUMN(U413)-4,0))</f>
        <v>47</v>
      </c>
      <c r="V414" s="442">
        <f>IF($H414="已改造",VLOOKUP($A414+1000,改造信息!$A$2:$AQ$1002,COLUMN(V413)-4,0),VLOOKUP($A414,未改造信息!$A$2:$AQ$1002,COLUMN(V413)-4,0))</f>
        <v>22</v>
      </c>
      <c r="W414" s="442">
        <f>IF($H414="已改造",VLOOKUP($A414+1000,改造信息!$A$2:$AQ$1002,COLUMN(W413)-4,0),VLOOKUP($A414,未改造信息!$A$2:$AQ$1002,COLUMN(W413)-4,0))</f>
        <v>72</v>
      </c>
      <c r="X414" s="442">
        <f>IF($H414="已改造",VLOOKUP($A414+1000,改造信息!$A$2:$AQ$1002,COLUMN(X413)-4,0),VLOOKUP($A414,未改造信息!$A$2:$AQ$1002,COLUMN(X413)-4,0))</f>
        <v>89</v>
      </c>
      <c r="Y414" s="442">
        <f>IF($H414="已改造",VLOOKUP($A414+1000,改造信息!$A$2:$AQ$1002,COLUMN(Y413)-4,0),VLOOKUP($A414,未改造信息!$A$2:$AQ$1002,COLUMN(Y413)-4,0))</f>
        <v>10</v>
      </c>
      <c r="Z414" s="442">
        <f>IF($H414="已改造",VLOOKUP($A414+1000,改造信息!$A$2:$AQ$1002,COLUMN(Z413)-4,0),VLOOKUP($A414,未改造信息!$A$2:$AQ$1002,COLUMN(Z413)-4,0))</f>
        <v>37</v>
      </c>
      <c r="AA414" s="442" t="str">
        <f>IF($H414="已改造",VLOOKUP($A414+1000,改造信息!$A$2:$AQ$1002,COLUMN(AA413)-4,0),VLOOKUP($A414,未改造信息!$A$2:$AQ$1002,COLUMN(AA413)-4,0))</f>
        <v>中</v>
      </c>
      <c r="AB414" s="442" t="str">
        <f>IF($H414="已改造",VLOOKUP($A414+1000,改造信息!$A$2:$AQ$1002,COLUMN(AB413)-4,0),VLOOKUP($A414,未改造信息!$A$2:$AQ$1002,COLUMN(AB413)-4,0))</f>
        <v>[3,3,3]</v>
      </c>
      <c r="AC414" s="442">
        <f>IF($H414="已改造",VLOOKUP($A414+1000,改造信息!$A$2:$AQ$1002,COLUMN(AC413)-4,0),VLOOKUP($A414,未改造信息!$A$2:$AQ$1002,COLUMN(AC413)-4,0))</f>
        <v>9</v>
      </c>
      <c r="AD414" s="442">
        <f>IF($H414="已改造",VLOOKUP($A414+1000,改造信息!$A$2:$AQ$1002,COLUMN(AD413)-4,0),VLOOKUP($A414,未改造信息!$A$2:$AQ$1002,COLUMN(AD413)-4,0))</f>
        <v>3</v>
      </c>
      <c r="AE414" s="446" t="str">
        <f>IF($H414="已改造",VLOOKUP($A414+1000,改造信息!$A$2:$AQ$1002,COLUMN(AE413)-4,0),VLOOKUP($A414,未改造信息!$A$2:$AQ$1002,COLUMN(AE413)-4,0))</f>
        <v>61厘米四连装鱼雷|J国15.2厘米连装炮</v>
      </c>
      <c r="AF414" s="445" t="s">
        <v>92</v>
      </c>
      <c r="AG414" s="445" t="s">
        <v>92</v>
      </c>
      <c r="AH414" s="442">
        <f>IF($H414="已改造",VLOOKUP($A414+1000,改造信息!$A$2:$AQ$1002,COLUMN(AH413)-6,0),VLOOKUP($A414,未改造信息!$A$2:$AQ$1002,COLUMN(AH413)-6,0))</f>
        <v>25</v>
      </c>
      <c r="AI414" s="442">
        <f>IF($H414="已改造",VLOOKUP($A414+1000,改造信息!$A$2:$AQ$1002,COLUMN(AI413)-6,0),VLOOKUP($A414,未改造信息!$A$2:$AQ$1002,COLUMN(AI413)-6,0))</f>
        <v>25</v>
      </c>
      <c r="AJ414" s="442">
        <f>IF($H414="已改造",VLOOKUP($A414+1000,改造信息!$A$2:$AQ$1002,COLUMN(AJ413)-6,0),VLOOKUP($A414,未改造信息!$A$2:$AQ$1002,COLUMN(AJ413)-6,0))</f>
        <v>0.9</v>
      </c>
      <c r="AK414" s="442">
        <f>IF($H414="已改造",VLOOKUP($A414+1000,改造信息!$A$2:$AQ$1002,COLUMN(AK413)-6,0),VLOOKUP($A414,未改造信息!$A$2:$AQ$1002,COLUMN(AK413)-6,0))</f>
        <v>1.5</v>
      </c>
      <c r="AL414" s="442">
        <f>IF($H414="已改造",VLOOKUP($A414+1000,改造信息!$A$2:$AQ$1002,COLUMN(AL413)-6,0),VLOOKUP($A414,未改造信息!$A$2:$AQ$1002,COLUMN(AL413)-6,0))</f>
        <v>0.5</v>
      </c>
      <c r="AM414" s="445" t="s">
        <v>92</v>
      </c>
      <c r="AN414" s="445" t="s">
        <v>92</v>
      </c>
      <c r="AO414" s="442">
        <f>IF($H414="已改造",VLOOKUP($A414+1000,改造信息!$A$2:$AQ$1002,COLUMN(AO413)-8,0),VLOOKUP($A414,未改造信息!$A$2:$AQ$1002,COLUMN(AO413)-8,0))</f>
        <v>10</v>
      </c>
      <c r="AP414" s="442">
        <f>IF($H414="已改造",VLOOKUP($A414+1000,改造信息!$A$2:$AQ$1002,COLUMN(AP413)-8,0),VLOOKUP($A414,未改造信息!$A$2:$AQ$1002,COLUMN(AP413)-8,0))</f>
        <v>16</v>
      </c>
      <c r="AQ414" s="442">
        <f>IF($H414="已改造",VLOOKUP($A414+1000,改造信息!$A$2:$AQ$1002,COLUMN(AQ413)-8,0),VLOOKUP($A414,未改造信息!$A$2:$AQ$1002,COLUMN(AQ413)-8,0))</f>
        <v>10</v>
      </c>
      <c r="AR414" s="442">
        <f>IF($H414="已改造",VLOOKUP($A414+1000,改造信息!$A$2:$AQ$1002,COLUMN(AR413)-8,0),VLOOKUP($A414,未改造信息!$A$2:$AQ$1002,COLUMN(AR413)-8,0))</f>
        <v>0</v>
      </c>
      <c r="AS414" s="442">
        <f>IF($H414="已改造",VLOOKUP($A414+1000,改造信息!$A$2:$AQ$1002,COLUMN(AS413)-8,0),VLOOKUP($A414,未改造信息!$A$2:$AQ$1002,COLUMN(AS413)-8,0))</f>
        <v>9</v>
      </c>
      <c r="AT414" s="442">
        <f>IF($H414="已改造",VLOOKUP($A414+1000,改造信息!$A$2:$AQ$1002,COLUMN(AT413)-8,0),VLOOKUP($A414,未改造信息!$A$2:$AQ$1002,COLUMN(AT413)-8,0))</f>
        <v>28</v>
      </c>
      <c r="AU414" s="442">
        <f>IF($H414="已改造",VLOOKUP($A414+1000,改造信息!$A$2:$AQ$1002,COLUMN(AU413)-8,0),VLOOKUP($A414,未改造信息!$A$2:$AQ$1002,COLUMN(AU413)-8,0))</f>
        <v>10</v>
      </c>
      <c r="AV414" s="442">
        <f>IF($H414="已改造",VLOOKUP($A414+1000,改造信息!$A$2:$AQ$1002,COLUMN(AV413)-8,0),VLOOKUP($A414,未改造信息!$A$2:$AQ$1002,COLUMN(AV413)-8,0))</f>
        <v>14</v>
      </c>
      <c r="AW414" s="445" t="s">
        <v>92</v>
      </c>
      <c r="AX414" s="445" t="s">
        <v>92</v>
      </c>
      <c r="AY414" s="442">
        <f>IF($H414="已改造",VLOOKUP($A414+1000,改造信息!$A$2:$AQ$1002,COLUMN(AY413)-10,0),VLOOKUP($A414,未改造信息!$A$2:$AQ$1002,COLUMN(AY413)-10,0))</f>
        <v>0</v>
      </c>
      <c r="AZ414" s="442">
        <f>IF($H414="已改造",VLOOKUP($A414+1000,改造信息!$A$2:$AQ$1002,COLUMN(AZ413)-10,0),VLOOKUP($A414,未改造信息!$A$2:$AQ$1002,COLUMN(AZ413)-10,0))</f>
        <v>0</v>
      </c>
      <c r="BA414" s="445" t="s">
        <v>92</v>
      </c>
      <c r="BB414" s="445" t="s">
        <v>92</v>
      </c>
      <c r="BC414" s="442" t="str">
        <f>IF($H414="尚未改造",VLOOKUP($A414,未改造信息!$A$2:$AQ$1002,COLUMN(BC413)-12,0),"0")</f>
        <v>0</v>
      </c>
      <c r="BD414" s="450">
        <f>VLOOKUP($A414,未改造信息!$A$2:$BA$1002,COLUMN(BD413)-12,0)</f>
        <v>0.0555555555555556</v>
      </c>
      <c r="BE414" s="442" t="s">
        <v>103</v>
      </c>
      <c r="BF414" s="445" t="s">
        <v>92</v>
      </c>
      <c r="BG414" s="445" t="s">
        <v>92</v>
      </c>
      <c r="BH414" s="442"/>
      <c r="BI414" s="450"/>
      <c r="BK414" s="442"/>
      <c r="BL414" s="450"/>
      <c r="BN414" s="442"/>
      <c r="BO414" s="450"/>
      <c r="BQ414" s="445" t="s">
        <v>92</v>
      </c>
      <c r="BR414" s="442"/>
      <c r="BS414" s="442"/>
      <c r="BT414" s="442"/>
      <c r="BU414" s="442"/>
      <c r="BV414" s="442"/>
    </row>
    <row r="415" spans="1:74">
      <c r="A415" s="442">
        <v>444</v>
      </c>
      <c r="B415" s="442" t="str">
        <f>IF($H415="已改造",VLOOKUP($A415+1000,改造信息!$A$2:$AQ$1002,COLUMN(B414),0),VLOOKUP($A415,未改造信息!$A$2:$AQ$1002,COLUMN(B414),0))</f>
        <v>S</v>
      </c>
      <c r="C415" s="442" t="str">
        <f>IF($H415="已改造",VLOOKUP($A415+1000,改造信息!$A$2:$AQ$1002,COLUMN(C414),0),VLOOKUP($A415,未改造信息!$A$2:$AQ$1002,COLUMN(C414),0))</f>
        <v>轻巡洋舰</v>
      </c>
      <c r="D415" s="442">
        <f>IF($H415="已改造",VLOOKUP($A415+1000,改造信息!$A$2:$AQ$1002,COLUMN(D414),0),VLOOKUP($A415,未改造信息!$A$2:$AQ$1002,COLUMN(D414),0))</f>
        <v>4</v>
      </c>
      <c r="E415" s="442" t="str">
        <f>IF($H415="已改造",VLOOKUP($A415+1000,改造信息!$A$2:$AQ$1002,COLUMN(E414),0),VLOOKUP($A415,未改造信息!$A$2:$AQ$1002,COLUMN(E414),0))</f>
        <v>红色高加索</v>
      </c>
      <c r="F415" s="442" t="str">
        <f>VLOOKUP(A415,未改造信息!$A$2:$F$1000,COLUMN(F414),0)</f>
        <v>未拥有</v>
      </c>
      <c r="H415" s="442" t="str">
        <f>IF(COUNTIF(改造信息!$A$2:$A$196,A415+1000),IF(VLOOKUP(A415+1000,改造信息!$A$2:$F$502,6,0)="已拥有","已改造","尚未改造"),"未开放改造")</f>
        <v>未开放改造</v>
      </c>
      <c r="I415" s="442" t="str">
        <f t="shared" si="6"/>
        <v>可建造</v>
      </c>
      <c r="J415" s="445" t="s">
        <v>92</v>
      </c>
      <c r="K415" s="442" t="str">
        <f>IF($H415="已改造",VLOOKUP($A415+1000,改造信息!$A$2:$AQ$1002,COLUMN(K414)-4,0),VLOOKUP($A415,未改造信息!$A$2:$AQ$1002,COLUMN(K414)-4,0))</f>
        <v>护卫舰</v>
      </c>
      <c r="L415" s="442" t="str">
        <f>IF($H415="已改造",VLOOKUP($A415+1000,改造信息!$A$2:$AQ$1002,COLUMN(L414)-4,0),VLOOKUP($A415,未改造信息!$A$2:$AQ$1002,COLUMN(L414)-4,0))</f>
        <v>中型舰</v>
      </c>
      <c r="M415" s="442">
        <f>IF($H415="已改造",VLOOKUP($A415+1000,改造信息!$A$2:$AQ$1002,COLUMN(M414)-4,0),VLOOKUP($A415,未改造信息!$A$2:$AQ$1002,COLUMN(M414)-4,0))</f>
        <v>1</v>
      </c>
      <c r="N415" s="442">
        <f>IF($H415="已改造",VLOOKUP($A415+1000,改造信息!$A$2:$AQ$1002,COLUMN(N414)-4,0),VLOOKUP($A415,未改造信息!$A$2:$AQ$1002,COLUMN(N414)-4,0))</f>
        <v>2</v>
      </c>
      <c r="O415" s="442">
        <f>IF($H415="已改造",VLOOKUP($A415+1000,改造信息!$A$2:$AQ$1002,COLUMN(O414)-4,0),VLOOKUP($A415,未改造信息!$A$2:$AQ$1002,COLUMN(O414)-4,0))</f>
        <v>28</v>
      </c>
      <c r="P415" s="442">
        <f>IF($H415="已改造",VLOOKUP($A415+1000,改造信息!$A$2:$AQ$1002,COLUMN(P414)-4,0),VLOOKUP($A415,未改造信息!$A$2:$AQ$1002,COLUMN(P414)-4,0))</f>
        <v>0</v>
      </c>
      <c r="Q415" s="442">
        <f>IF($H415="已改造",VLOOKUP($A415+1000,改造信息!$A$2:$AQ$1002,COLUMN(Q414)-4,0),VLOOKUP($A415,未改造信息!$A$2:$AQ$1002,COLUMN(Q414)-4,0))</f>
        <v>46</v>
      </c>
      <c r="R415" s="442">
        <f>IF($H415="已改造",VLOOKUP($A415+1000,改造信息!$A$2:$AQ$1002,COLUMN(R414)-4,0),VLOOKUP($A415,未改造信息!$A$2:$AQ$1002,COLUMN(R414)-4,0))</f>
        <v>47</v>
      </c>
      <c r="S415" s="442">
        <f>IF($H415="已改造",VLOOKUP($A415+1000,改造信息!$A$2:$AQ$1002,COLUMN(S414)-4,0),VLOOKUP($A415,未改造信息!$A$2:$AQ$1002,COLUMN(S414)-4,0))</f>
        <v>45</v>
      </c>
      <c r="T415" s="442">
        <f>IF($H415="已改造",VLOOKUP($A415+1000,改造信息!$A$2:$AQ$1002,COLUMN(T414)-4,0),VLOOKUP($A415,未改造信息!$A$2:$AQ$1002,COLUMN(T414)-4,0))</f>
        <v>60</v>
      </c>
      <c r="U415" s="442">
        <f>IF($H415="已改造",VLOOKUP($A415+1000,改造信息!$A$2:$AQ$1002,COLUMN(U414)-4,0),VLOOKUP($A415,未改造信息!$A$2:$AQ$1002,COLUMN(U414)-4,0))</f>
        <v>52</v>
      </c>
      <c r="V415" s="442">
        <f>IF($H415="已改造",VLOOKUP($A415+1000,改造信息!$A$2:$AQ$1002,COLUMN(V414)-4,0),VLOOKUP($A415,未改造信息!$A$2:$AQ$1002,COLUMN(V414)-4,0))</f>
        <v>23</v>
      </c>
      <c r="W415" s="442">
        <f>IF($H415="已改造",VLOOKUP($A415+1000,改造信息!$A$2:$AQ$1002,COLUMN(W414)-4,0),VLOOKUP($A415,未改造信息!$A$2:$AQ$1002,COLUMN(W414)-4,0))</f>
        <v>69</v>
      </c>
      <c r="X415" s="442">
        <f>IF($H415="已改造",VLOOKUP($A415+1000,改造信息!$A$2:$AQ$1002,COLUMN(X414)-4,0),VLOOKUP($A415,未改造信息!$A$2:$AQ$1002,COLUMN(X414)-4,0))</f>
        <v>90</v>
      </c>
      <c r="Y415" s="442">
        <f>IF($H415="已改造",VLOOKUP($A415+1000,改造信息!$A$2:$AQ$1002,COLUMN(Y414)-4,0),VLOOKUP($A415,未改造信息!$A$2:$AQ$1002,COLUMN(Y414)-4,0))</f>
        <v>25</v>
      </c>
      <c r="Z415" s="442">
        <f>IF($H415="已改造",VLOOKUP($A415+1000,改造信息!$A$2:$AQ$1002,COLUMN(Z414)-4,0),VLOOKUP($A415,未改造信息!$A$2:$AQ$1002,COLUMN(Z414)-4,0))</f>
        <v>29</v>
      </c>
      <c r="AA415" s="442" t="str">
        <f>IF($H415="已改造",VLOOKUP($A415+1000,改造信息!$A$2:$AQ$1002,COLUMN(AA414)-4,0),VLOOKUP($A415,未改造信息!$A$2:$AQ$1002,COLUMN(AA414)-4,0))</f>
        <v>中</v>
      </c>
      <c r="AB415" s="442">
        <f>IF($H415="已改造",VLOOKUP($A415+1000,改造信息!$A$2:$AQ$1002,COLUMN(AB414)-4,0),VLOOKUP($A415,未改造信息!$A$2:$AQ$1002,COLUMN(AB414)-4,0))</f>
        <v>0</v>
      </c>
      <c r="AC415" s="442">
        <f>IF($H415="已改造",VLOOKUP($A415+1000,改造信息!$A$2:$AQ$1002,COLUMN(AC414)-4,0),VLOOKUP($A415,未改造信息!$A$2:$AQ$1002,COLUMN(AC414)-4,0))</f>
        <v>0</v>
      </c>
      <c r="AD415" s="442">
        <f>IF($H415="已改造",VLOOKUP($A415+1000,改造信息!$A$2:$AQ$1002,COLUMN(AD414)-4,0),VLOOKUP($A415,未改造信息!$A$2:$AQ$1002,COLUMN(AD414)-4,0))</f>
        <v>3</v>
      </c>
      <c r="AE415" s="446" t="str">
        <f>IF($H415="已改造",VLOOKUP($A415+1000,改造信息!$A$2:$AQ$1002,COLUMN(AE414)-4,0),VLOOKUP($A415,未改造信息!$A$2:$AQ$1002,COLUMN(AE414)-4,0))</f>
        <v>Б-1-К单装180毫米炮</v>
      </c>
      <c r="AF415" s="445" t="s">
        <v>92</v>
      </c>
      <c r="AG415" s="445" t="s">
        <v>92</v>
      </c>
      <c r="AH415" s="442">
        <f>IF($H415="已改造",VLOOKUP($A415+1000,改造信息!$A$2:$AQ$1002,COLUMN(AH414)-6,0),VLOOKUP($A415,未改造信息!$A$2:$AQ$1002,COLUMN(AH414)-6,0))</f>
        <v>25</v>
      </c>
      <c r="AI415" s="442">
        <f>IF($H415="已改造",VLOOKUP($A415+1000,改造信息!$A$2:$AQ$1002,COLUMN(AI414)-6,0),VLOOKUP($A415,未改造信息!$A$2:$AQ$1002,COLUMN(AI414)-6,0))</f>
        <v>30</v>
      </c>
      <c r="AJ415" s="442">
        <f>IF($H415="已改造",VLOOKUP($A415+1000,改造信息!$A$2:$AQ$1002,COLUMN(AJ414)-6,0),VLOOKUP($A415,未改造信息!$A$2:$AQ$1002,COLUMN(AJ414)-6,0))</f>
        <v>0.8</v>
      </c>
      <c r="AK415" s="442">
        <f>IF($H415="已改造",VLOOKUP($A415+1000,改造信息!$A$2:$AQ$1002,COLUMN(AK414)-6,0),VLOOKUP($A415,未改造信息!$A$2:$AQ$1002,COLUMN(AK414)-6,0))</f>
        <v>1.3</v>
      </c>
      <c r="AL415" s="442">
        <f>IF($H415="已改造",VLOOKUP($A415+1000,改造信息!$A$2:$AQ$1002,COLUMN(AL414)-6,0),VLOOKUP($A415,未改造信息!$A$2:$AQ$1002,COLUMN(AL414)-6,0))</f>
        <v>0.5</v>
      </c>
      <c r="AM415" s="445" t="s">
        <v>92</v>
      </c>
      <c r="AN415" s="445" t="s">
        <v>92</v>
      </c>
      <c r="AO415" s="442">
        <f>IF($H415="已改造",VLOOKUP($A415+1000,改造信息!$A$2:$AQ$1002,COLUMN(AO414)-8,0),VLOOKUP($A415,未改造信息!$A$2:$AQ$1002,COLUMN(AO414)-8,0))</f>
        <v>10</v>
      </c>
      <c r="AP415" s="442">
        <f>IF($H415="已改造",VLOOKUP($A415+1000,改造信息!$A$2:$AQ$1002,COLUMN(AP414)-8,0),VLOOKUP($A415,未改造信息!$A$2:$AQ$1002,COLUMN(AP414)-8,0))</f>
        <v>16</v>
      </c>
      <c r="AQ415" s="442">
        <f>IF($H415="已改造",VLOOKUP($A415+1000,改造信息!$A$2:$AQ$1002,COLUMN(AQ414)-8,0),VLOOKUP($A415,未改造信息!$A$2:$AQ$1002,COLUMN(AQ414)-8,0))</f>
        <v>10</v>
      </c>
      <c r="AR415" s="442">
        <f>IF($H415="已改造",VLOOKUP($A415+1000,改造信息!$A$2:$AQ$1002,COLUMN(AR414)-8,0),VLOOKUP($A415,未改造信息!$A$2:$AQ$1002,COLUMN(AR414)-8,0))</f>
        <v>0</v>
      </c>
      <c r="AS415" s="442">
        <f>IF($H415="已改造",VLOOKUP($A415+1000,改造信息!$A$2:$AQ$1002,COLUMN(AS414)-8,0),VLOOKUP($A415,未改造信息!$A$2:$AQ$1002,COLUMN(AS414)-8,0))</f>
        <v>8</v>
      </c>
      <c r="AT415" s="442">
        <f>IF($H415="已改造",VLOOKUP($A415+1000,改造信息!$A$2:$AQ$1002,COLUMN(AT414)-8,0),VLOOKUP($A415,未改造信息!$A$2:$AQ$1002,COLUMN(AT414)-8,0))</f>
        <v>15</v>
      </c>
      <c r="AU415" s="442">
        <f>IF($H415="已改造",VLOOKUP($A415+1000,改造信息!$A$2:$AQ$1002,COLUMN(AU414)-8,0),VLOOKUP($A415,未改造信息!$A$2:$AQ$1002,COLUMN(AU414)-8,0))</f>
        <v>11</v>
      </c>
      <c r="AV415" s="442">
        <f>IF($H415="已改造",VLOOKUP($A415+1000,改造信息!$A$2:$AQ$1002,COLUMN(AV414)-8,0),VLOOKUP($A415,未改造信息!$A$2:$AQ$1002,COLUMN(AV414)-8,0))</f>
        <v>15</v>
      </c>
      <c r="AW415" s="445" t="s">
        <v>92</v>
      </c>
      <c r="AX415" s="445" t="s">
        <v>92</v>
      </c>
      <c r="AY415" s="442">
        <f>IF($H415="已改造",VLOOKUP($A415+1000,改造信息!$A$2:$AQ$1002,COLUMN(AY414)-10,0),VLOOKUP($A415,未改造信息!$A$2:$AQ$1002,COLUMN(AY414)-10,0))</f>
        <v>0</v>
      </c>
      <c r="AZ415" s="442">
        <f>IF($H415="已改造",VLOOKUP($A415+1000,改造信息!$A$2:$AQ$1002,COLUMN(AZ414)-10,0),VLOOKUP($A415,未改造信息!$A$2:$AQ$1002,COLUMN(AZ414)-10,0))</f>
        <v>0</v>
      </c>
      <c r="BA415" s="445" t="s">
        <v>92</v>
      </c>
      <c r="BB415" s="445" t="s">
        <v>92</v>
      </c>
      <c r="BC415" s="442" t="str">
        <f>IF($H415="尚未改造",VLOOKUP($A415,未改造信息!$A$2:$AQ$1002,COLUMN(BC414)-12,0),"0")</f>
        <v>0</v>
      </c>
      <c r="BD415" s="450">
        <f>VLOOKUP($A415,未改造信息!$A$2:$BA$1002,COLUMN(BD414)-12,0)</f>
        <v>0.0555555555555556</v>
      </c>
      <c r="BE415" s="442" t="s">
        <v>103</v>
      </c>
      <c r="BF415" s="445" t="s">
        <v>92</v>
      </c>
      <c r="BG415" s="445" t="s">
        <v>92</v>
      </c>
      <c r="BH415" s="442"/>
      <c r="BI415" s="450"/>
      <c r="BK415" s="442"/>
      <c r="BL415" s="450"/>
      <c r="BN415" s="442"/>
      <c r="BO415" s="450"/>
      <c r="BQ415" s="445" t="s">
        <v>92</v>
      </c>
      <c r="BR415" s="442"/>
      <c r="BS415" s="442"/>
      <c r="BT415" s="442"/>
      <c r="BU415" s="442"/>
      <c r="BV415" s="442"/>
    </row>
    <row r="416" spans="1:74">
      <c r="A416" s="442">
        <v>445</v>
      </c>
      <c r="B416" s="442" t="str">
        <f>IF($H416="已改造",VLOOKUP($A416+1000,改造信息!$A$2:$AQ$1002,COLUMN(B415),0),VLOOKUP($A416,未改造信息!$A$2:$AQ$1002,COLUMN(B415),0))</f>
        <v>U</v>
      </c>
      <c r="C416" s="442" t="str">
        <f>IF($H416="已改造",VLOOKUP($A416+1000,改造信息!$A$2:$AQ$1002,COLUMN(C415),0),VLOOKUP($A416,未改造信息!$A$2:$AQ$1002,COLUMN(C415),0))</f>
        <v>驱逐舰</v>
      </c>
      <c r="D416" s="442">
        <f>IF($H416="已改造",VLOOKUP($A416+1000,改造信息!$A$2:$AQ$1002,COLUMN(D415),0),VLOOKUP($A416,未改造信息!$A$2:$AQ$1002,COLUMN(D415),0))</f>
        <v>3</v>
      </c>
      <c r="E416" s="442" t="str">
        <f>IF($H416="已改造",VLOOKUP($A416+1000,改造信息!$A$2:$AQ$1002,COLUMN(E415),0),VLOOKUP($A416,未改造信息!$A$2:$AQ$1002,COLUMN(E415),0))</f>
        <v>哈尔福德</v>
      </c>
      <c r="F416" s="442" t="str">
        <f>VLOOKUP(A416,未改造信息!$A$2:$F$1000,COLUMN(F415),0)</f>
        <v>未拥有</v>
      </c>
      <c r="H416" s="442" t="str">
        <f>IF(COUNTIF(改造信息!$A$2:$A$196,A416+1000),IF(VLOOKUP(A416+1000,改造信息!$A$2:$F$502,6,0)="已拥有","已改造","尚未改造"),"未开放改造")</f>
        <v>未开放改造</v>
      </c>
      <c r="I416" s="442" t="str">
        <f t="shared" si="6"/>
        <v>E1~E2 可建造</v>
      </c>
      <c r="J416" s="445" t="s">
        <v>92</v>
      </c>
      <c r="K416" s="442" t="str">
        <f>IF($H416="已改造",VLOOKUP($A416+1000,改造信息!$A$2:$AQ$1002,COLUMN(K415)-4,0),VLOOKUP($A416,未改造信息!$A$2:$AQ$1002,COLUMN(K415)-4,0))</f>
        <v>护卫舰</v>
      </c>
      <c r="L416" s="442" t="str">
        <f>IF($H416="已改造",VLOOKUP($A416+1000,改造信息!$A$2:$AQ$1002,COLUMN(L415)-4,0),VLOOKUP($A416,未改造信息!$A$2:$AQ$1002,COLUMN(L415)-4,0))</f>
        <v>小型舰</v>
      </c>
      <c r="M416" s="442">
        <f>IF($H416="已改造",VLOOKUP($A416+1000,改造信息!$A$2:$AQ$1002,COLUMN(M415)-4,0),VLOOKUP($A416,未改造信息!$A$2:$AQ$1002,COLUMN(M415)-4,0))</f>
        <v>1</v>
      </c>
      <c r="N416" s="442">
        <f>IF($H416="已改造",VLOOKUP($A416+1000,改造信息!$A$2:$AQ$1002,COLUMN(N415)-4,0),VLOOKUP($A416,未改造信息!$A$2:$AQ$1002,COLUMN(N415)-4,0))</f>
        <v>2</v>
      </c>
      <c r="O416" s="442">
        <f>IF($H416="已改造",VLOOKUP($A416+1000,改造信息!$A$2:$AQ$1002,COLUMN(O415)-4,0),VLOOKUP($A416,未改造信息!$A$2:$AQ$1002,COLUMN(O415)-4,0))</f>
        <v>17</v>
      </c>
      <c r="P416" s="442">
        <f>IF($H416="已改造",VLOOKUP($A416+1000,改造信息!$A$2:$AQ$1002,COLUMN(P415)-4,0),VLOOKUP($A416,未改造信息!$A$2:$AQ$1002,COLUMN(P415)-4,0))</f>
        <v>-1</v>
      </c>
      <c r="Q416" s="442">
        <f>IF($H416="已改造",VLOOKUP($A416+1000,改造信息!$A$2:$AQ$1002,COLUMN(Q415)-4,0),VLOOKUP($A416,未改造信息!$A$2:$AQ$1002,COLUMN(Q415)-4,0))</f>
        <v>28</v>
      </c>
      <c r="R416" s="442">
        <f>IF($H416="已改造",VLOOKUP($A416+1000,改造信息!$A$2:$AQ$1002,COLUMN(R415)-4,0),VLOOKUP($A416,未改造信息!$A$2:$AQ$1002,COLUMN(R415)-4,0))</f>
        <v>22</v>
      </c>
      <c r="S416" s="442">
        <f>IF($H416="已改造",VLOOKUP($A416+1000,改造信息!$A$2:$AQ$1002,COLUMN(S415)-4,0),VLOOKUP($A416,未改造信息!$A$2:$AQ$1002,COLUMN(S415)-4,0))</f>
        <v>66</v>
      </c>
      <c r="T416" s="442">
        <f>IF($H416="已改造",VLOOKUP($A416+1000,改造信息!$A$2:$AQ$1002,COLUMN(T415)-4,0),VLOOKUP($A416,未改造信息!$A$2:$AQ$1002,COLUMN(T415)-4,0))</f>
        <v>57</v>
      </c>
      <c r="U416" s="442">
        <f>IF($H416="已改造",VLOOKUP($A416+1000,改造信息!$A$2:$AQ$1002,COLUMN(U415)-4,0),VLOOKUP($A416,未改造信息!$A$2:$AQ$1002,COLUMN(U415)-4,0))</f>
        <v>79</v>
      </c>
      <c r="V416" s="442">
        <f>IF($H416="已改造",VLOOKUP($A416+1000,改造信息!$A$2:$AQ$1002,COLUMN(V415)-4,0),VLOOKUP($A416,未改造信息!$A$2:$AQ$1002,COLUMN(V415)-4,0))</f>
        <v>36</v>
      </c>
      <c r="W416" s="442">
        <f>IF($H416="已改造",VLOOKUP($A416+1000,改造信息!$A$2:$AQ$1002,COLUMN(W415)-4,0),VLOOKUP($A416,未改造信息!$A$2:$AQ$1002,COLUMN(W415)-4,0))</f>
        <v>81</v>
      </c>
      <c r="X416" s="442">
        <f>IF($H416="已改造",VLOOKUP($A416+1000,改造信息!$A$2:$AQ$1002,COLUMN(X415)-4,0),VLOOKUP($A416,未改造信息!$A$2:$AQ$1002,COLUMN(X415)-4,0))</f>
        <v>87</v>
      </c>
      <c r="Y416" s="442">
        <f>IF($H416="已改造",VLOOKUP($A416+1000,改造信息!$A$2:$AQ$1002,COLUMN(Y415)-4,0),VLOOKUP($A416,未改造信息!$A$2:$AQ$1002,COLUMN(Y415)-4,0))</f>
        <v>18</v>
      </c>
      <c r="Z416" s="442">
        <f>IF($H416="已改造",VLOOKUP($A416+1000,改造信息!$A$2:$AQ$1002,COLUMN(Z415)-4,0),VLOOKUP($A416,未改造信息!$A$2:$AQ$1002,COLUMN(Z415)-4,0))</f>
        <v>37</v>
      </c>
      <c r="AA416" s="442" t="str">
        <f>IF($H416="已改造",VLOOKUP($A416+1000,改造信息!$A$2:$AQ$1002,COLUMN(AA415)-4,0),VLOOKUP($A416,未改造信息!$A$2:$AQ$1002,COLUMN(AA415)-4,0))</f>
        <v>短</v>
      </c>
      <c r="AB416" s="442">
        <f>IF($H416="已改造",VLOOKUP($A416+1000,改造信息!$A$2:$AQ$1002,COLUMN(AB415)-4,0),VLOOKUP($A416,未改造信息!$A$2:$AQ$1002,COLUMN(AB415)-4,0))</f>
        <v>0</v>
      </c>
      <c r="AC416" s="442">
        <f>IF($H416="已改造",VLOOKUP($A416+1000,改造信息!$A$2:$AQ$1002,COLUMN(AC415)-4,0),VLOOKUP($A416,未改造信息!$A$2:$AQ$1002,COLUMN(AC415)-4,0))</f>
        <v>0</v>
      </c>
      <c r="AD416" s="442">
        <f>IF($H416="已改造",VLOOKUP($A416+1000,改造信息!$A$2:$AQ$1002,COLUMN(AD415)-4,0),VLOOKUP($A416,未改造信息!$A$2:$AQ$1002,COLUMN(AD415)-4,0))</f>
        <v>2</v>
      </c>
      <c r="AE416" s="446" t="str">
        <f>IF($H416="已改造",VLOOKUP($A416+1000,改造信息!$A$2:$AQ$1002,COLUMN(AE415)-4,0),VLOOKUP($A416,未改造信息!$A$2:$AQ$1002,COLUMN(AE415)-4,0))</f>
        <v>OS2U翠鸟侦察机（DD）</v>
      </c>
      <c r="AF416" s="445" t="s">
        <v>92</v>
      </c>
      <c r="AG416" s="445" t="s">
        <v>92</v>
      </c>
      <c r="AH416" s="442">
        <f>IF($H416="已改造",VLOOKUP($A416+1000,改造信息!$A$2:$AQ$1002,COLUMN(AH415)-6,0),VLOOKUP($A416,未改造信息!$A$2:$AQ$1002,COLUMN(AH415)-6,0))</f>
        <v>15</v>
      </c>
      <c r="AI416" s="442">
        <f>IF($H416="已改造",VLOOKUP($A416+1000,改造信息!$A$2:$AQ$1002,COLUMN(AI415)-6,0),VLOOKUP($A416,未改造信息!$A$2:$AQ$1002,COLUMN(AI415)-6,0))</f>
        <v>25</v>
      </c>
      <c r="AJ416" s="442">
        <f>IF($H416="已改造",VLOOKUP($A416+1000,改造信息!$A$2:$AQ$1002,COLUMN(AJ415)-6,0),VLOOKUP($A416,未改造信息!$A$2:$AQ$1002,COLUMN(AJ415)-6,0))</f>
        <v>0.48</v>
      </c>
      <c r="AK416" s="442">
        <f>IF($H416="已改造",VLOOKUP($A416+1000,改造信息!$A$2:$AQ$1002,COLUMN(AK415)-6,0),VLOOKUP($A416,未改造信息!$A$2:$AQ$1002,COLUMN(AK415)-6,0))</f>
        <v>0.9</v>
      </c>
      <c r="AL416" s="442">
        <f>IF($H416="已改造",VLOOKUP($A416+1000,改造信息!$A$2:$AQ$1002,COLUMN(AL415)-6,0),VLOOKUP($A416,未改造信息!$A$2:$AQ$1002,COLUMN(AL415)-6,0))</f>
        <v>0.4</v>
      </c>
      <c r="AM416" s="445" t="s">
        <v>92</v>
      </c>
      <c r="AN416" s="445" t="s">
        <v>92</v>
      </c>
      <c r="AO416" s="442">
        <f>IF($H416="已改造",VLOOKUP($A416+1000,改造信息!$A$2:$AQ$1002,COLUMN(AO415)-8,0),VLOOKUP($A416,未改造信息!$A$2:$AQ$1002,COLUMN(AO415)-8,0))</f>
        <v>4</v>
      </c>
      <c r="AP416" s="442">
        <f>IF($H416="已改造",VLOOKUP($A416+1000,改造信息!$A$2:$AQ$1002,COLUMN(AP415)-8,0),VLOOKUP($A416,未改造信息!$A$2:$AQ$1002,COLUMN(AP415)-8,0))</f>
        <v>8</v>
      </c>
      <c r="AQ416" s="442">
        <f>IF($H416="已改造",VLOOKUP($A416+1000,改造信息!$A$2:$AQ$1002,COLUMN(AQ415)-8,0),VLOOKUP($A416,未改造信息!$A$2:$AQ$1002,COLUMN(AQ415)-8,0))</f>
        <v>6</v>
      </c>
      <c r="AR416" s="442">
        <f>IF($H416="已改造",VLOOKUP($A416+1000,改造信息!$A$2:$AQ$1002,COLUMN(AR415)-8,0),VLOOKUP($A416,未改造信息!$A$2:$AQ$1002,COLUMN(AR415)-8,0))</f>
        <v>0</v>
      </c>
      <c r="AS416" s="442">
        <f>IF($H416="已改造",VLOOKUP($A416+1000,改造信息!$A$2:$AQ$1002,COLUMN(AS415)-8,0),VLOOKUP($A416,未改造信息!$A$2:$AQ$1002,COLUMN(AS415)-8,0))</f>
        <v>0</v>
      </c>
      <c r="AT416" s="442">
        <f>IF($H416="已改造",VLOOKUP($A416+1000,改造信息!$A$2:$AQ$1002,COLUMN(AT415)-8,0),VLOOKUP($A416,未改造信息!$A$2:$AQ$1002,COLUMN(AT415)-8,0))</f>
        <v>16</v>
      </c>
      <c r="AU416" s="442">
        <f>IF($H416="已改造",VLOOKUP($A416+1000,改造信息!$A$2:$AQ$1002,COLUMN(AU415)-8,0),VLOOKUP($A416,未改造信息!$A$2:$AQ$1002,COLUMN(AU415)-8,0))</f>
        <v>7</v>
      </c>
      <c r="AV416" s="442">
        <f>IF($H416="已改造",VLOOKUP($A416+1000,改造信息!$A$2:$AQ$1002,COLUMN(AV415)-8,0),VLOOKUP($A416,未改造信息!$A$2:$AQ$1002,COLUMN(AV415)-8,0))</f>
        <v>5</v>
      </c>
      <c r="AW416" s="445" t="s">
        <v>92</v>
      </c>
      <c r="AX416" s="445" t="s">
        <v>92</v>
      </c>
      <c r="AY416" s="442">
        <f>IF($H416="已改造",VLOOKUP($A416+1000,改造信息!$A$2:$AQ$1002,COLUMN(AY415)-10,0),VLOOKUP($A416,未改造信息!$A$2:$AQ$1002,COLUMN(AY415)-10,0))</f>
        <v>0</v>
      </c>
      <c r="AZ416" s="442">
        <f>IF($H416="已改造",VLOOKUP($A416+1000,改造信息!$A$2:$AQ$1002,COLUMN(AZ415)-10,0),VLOOKUP($A416,未改造信息!$A$2:$AQ$1002,COLUMN(AZ415)-10,0))</f>
        <v>0</v>
      </c>
      <c r="BA416" s="445" t="s">
        <v>92</v>
      </c>
      <c r="BB416" s="445" t="s">
        <v>92</v>
      </c>
      <c r="BC416" s="442" t="str">
        <f>IF($H416="尚未改造",VLOOKUP($A416,未改造信息!$A$2:$AQ$1002,COLUMN(BC415)-12,0),"0")</f>
        <v>0</v>
      </c>
      <c r="BD416" s="450">
        <f>VLOOKUP($A416,未改造信息!$A$2:$BA$1002,COLUMN(BD415)-12,0)</f>
        <v>0.0173611111111111</v>
      </c>
      <c r="BE416" s="442" t="s">
        <v>102</v>
      </c>
      <c r="BF416" s="445" t="s">
        <v>92</v>
      </c>
      <c r="BG416" s="445" t="s">
        <v>92</v>
      </c>
      <c r="BH416" s="442"/>
      <c r="BI416" s="450"/>
      <c r="BK416" s="442"/>
      <c r="BL416" s="450"/>
      <c r="BN416" s="442"/>
      <c r="BO416" s="450"/>
      <c r="BQ416" s="445" t="s">
        <v>92</v>
      </c>
      <c r="BR416" s="442"/>
      <c r="BS416" s="442"/>
      <c r="BT416" s="442"/>
      <c r="BU416" s="442"/>
      <c r="BV416" s="442"/>
    </row>
    <row r="417" spans="1:74">
      <c r="A417" s="442">
        <v>446</v>
      </c>
      <c r="B417" s="442" t="str">
        <f>IF($H417="已改造",VLOOKUP($A417+1000,改造信息!$A$2:$AQ$1002,COLUMN(B416),0),VLOOKUP($A417,未改造信息!$A$2:$AQ$1002,COLUMN(B416),0))</f>
        <v>E</v>
      </c>
      <c r="C417" s="442" t="str">
        <f>IF($H417="已改造",VLOOKUP($A417+1000,改造信息!$A$2:$AQ$1002,COLUMN(C416),0),VLOOKUP($A417,未改造信息!$A$2:$AQ$1002,COLUMN(C416),0))</f>
        <v>战列巡洋舰</v>
      </c>
      <c r="D417" s="442">
        <f>IF($H417="已改造",VLOOKUP($A417+1000,改造信息!$A$2:$AQ$1002,COLUMN(D416),0),VLOOKUP($A417,未改造信息!$A$2:$AQ$1002,COLUMN(D416),0))</f>
        <v>4</v>
      </c>
      <c r="E417" s="442" t="str">
        <f>IF($H417="已改造",VLOOKUP($A417+1000,改造信息!$A$2:$AQ$1002,COLUMN(E416),0),VLOOKUP($A417,未改造信息!$A$2:$AQ$1002,COLUMN(E416),0))</f>
        <v>狮（战巡）</v>
      </c>
      <c r="F417" s="442" t="str">
        <f>VLOOKUP(A417,未改造信息!$A$2:$F$1000,COLUMN(F416),0)</f>
        <v>未拥有</v>
      </c>
      <c r="H417" s="442" t="str">
        <f>IF(COUNTIF(改造信息!$A$2:$A$196,A417+1000),IF(VLOOKUP(A417+1000,改造信息!$A$2:$F$502,6,0)="已拥有","已改造","尚未改造"),"未开放改造")</f>
        <v>未开放改造</v>
      </c>
      <c r="I417" s="442" t="str">
        <f t="shared" si="6"/>
        <v>可建造</v>
      </c>
      <c r="J417" s="445" t="s">
        <v>92</v>
      </c>
      <c r="K417" s="442" t="str">
        <f>IF($H417="已改造",VLOOKUP($A417+1000,改造信息!$A$2:$AQ$1002,COLUMN(K416)-4,0),VLOOKUP($A417,未改造信息!$A$2:$AQ$1002,COLUMN(K416)-4,0))</f>
        <v>主力舰</v>
      </c>
      <c r="L417" s="442" t="str">
        <f>IF($H417="已改造",VLOOKUP($A417+1000,改造信息!$A$2:$AQ$1002,COLUMN(L416)-4,0),VLOOKUP($A417,未改造信息!$A$2:$AQ$1002,COLUMN(L416)-4,0))</f>
        <v>大型舰</v>
      </c>
      <c r="M417" s="442">
        <f>IF($H417="已改造",VLOOKUP($A417+1000,改造信息!$A$2:$AQ$1002,COLUMN(M416)-4,0),VLOOKUP($A417,未改造信息!$A$2:$AQ$1002,COLUMN(M416)-4,0))</f>
        <v>3</v>
      </c>
      <c r="N417" s="442">
        <f>IF($H417="已改造",VLOOKUP($A417+1000,改造信息!$A$2:$AQ$1002,COLUMN(N416)-4,0),VLOOKUP($A417,未改造信息!$A$2:$AQ$1002,COLUMN(N416)-4,0))</f>
        <v>2</v>
      </c>
      <c r="O417" s="442">
        <f>IF($H417="已改造",VLOOKUP($A417+1000,改造信息!$A$2:$AQ$1002,COLUMN(O416)-4,0),VLOOKUP($A417,未改造信息!$A$2:$AQ$1002,COLUMN(O416)-4,0))</f>
        <v>60</v>
      </c>
      <c r="P417" s="442">
        <f>IF($H417="已改造",VLOOKUP($A417+1000,改造信息!$A$2:$AQ$1002,COLUMN(P416)-4,0),VLOOKUP($A417,未改造信息!$A$2:$AQ$1002,COLUMN(P416)-4,0))</f>
        <v>0</v>
      </c>
      <c r="Q417" s="442">
        <f>IF($H417="已改造",VLOOKUP($A417+1000,改造信息!$A$2:$AQ$1002,COLUMN(Q416)-4,0),VLOOKUP($A417,未改造信息!$A$2:$AQ$1002,COLUMN(Q416)-4,0))</f>
        <v>85</v>
      </c>
      <c r="R417" s="442">
        <f>IF($H417="已改造",VLOOKUP($A417+1000,改造信息!$A$2:$AQ$1002,COLUMN(R416)-4,0),VLOOKUP($A417,未改造信息!$A$2:$AQ$1002,COLUMN(R416)-4,0))</f>
        <v>69</v>
      </c>
      <c r="S417" s="442">
        <f>IF($H417="已改造",VLOOKUP($A417+1000,改造信息!$A$2:$AQ$1002,COLUMN(S416)-4,0),VLOOKUP($A417,未改造信息!$A$2:$AQ$1002,COLUMN(S416)-4,0))</f>
        <v>0</v>
      </c>
      <c r="T417" s="442">
        <f>IF($H417="已改造",VLOOKUP($A417+1000,改造信息!$A$2:$AQ$1002,COLUMN(T416)-4,0),VLOOKUP($A417,未改造信息!$A$2:$AQ$1002,COLUMN(T416)-4,0))</f>
        <v>45</v>
      </c>
      <c r="U417" s="442">
        <f>IF($H417="已改造",VLOOKUP($A417+1000,改造信息!$A$2:$AQ$1002,COLUMN(U416)-4,0),VLOOKUP($A417,未改造信息!$A$2:$AQ$1002,COLUMN(U416)-4,0))</f>
        <v>0</v>
      </c>
      <c r="V417" s="442">
        <f>IF($H417="已改造",VLOOKUP($A417+1000,改造信息!$A$2:$AQ$1002,COLUMN(V416)-4,0),VLOOKUP($A417,未改造信息!$A$2:$AQ$1002,COLUMN(V416)-4,0))</f>
        <v>40</v>
      </c>
      <c r="W417" s="442">
        <f>IF($H417="已改造",VLOOKUP($A417+1000,改造信息!$A$2:$AQ$1002,COLUMN(W416)-4,0),VLOOKUP($A417,未改造信息!$A$2:$AQ$1002,COLUMN(W416)-4,0))</f>
        <v>63</v>
      </c>
      <c r="X417" s="442">
        <f>IF($H417="已改造",VLOOKUP($A417+1000,改造信息!$A$2:$AQ$1002,COLUMN(X416)-4,0),VLOOKUP($A417,未改造信息!$A$2:$AQ$1002,COLUMN(X416)-4,0))</f>
        <v>94</v>
      </c>
      <c r="Y417" s="442">
        <f>IF($H417="已改造",VLOOKUP($A417+1000,改造信息!$A$2:$AQ$1002,COLUMN(Y416)-4,0),VLOOKUP($A417,未改造信息!$A$2:$AQ$1002,COLUMN(Y416)-4,0))</f>
        <v>20</v>
      </c>
      <c r="Z417" s="442">
        <f>IF($H417="已改造",VLOOKUP($A417+1000,改造信息!$A$2:$AQ$1002,COLUMN(Z416)-4,0),VLOOKUP($A417,未改造信息!$A$2:$AQ$1002,COLUMN(Z416)-4,0))</f>
        <v>27</v>
      </c>
      <c r="AA417" s="442" t="str">
        <f>IF($H417="已改造",VLOOKUP($A417+1000,改造信息!$A$2:$AQ$1002,COLUMN(AA416)-4,0),VLOOKUP($A417,未改造信息!$A$2:$AQ$1002,COLUMN(AA416)-4,0))</f>
        <v>长</v>
      </c>
      <c r="AB417" s="442">
        <f>IF($H417="已改造",VLOOKUP($A417+1000,改造信息!$A$2:$AQ$1002,COLUMN(AB416)-4,0),VLOOKUP($A417,未改造信息!$A$2:$AQ$1002,COLUMN(AB416)-4,0))</f>
        <v>0</v>
      </c>
      <c r="AC417" s="442">
        <f>IF($H417="已改造",VLOOKUP($A417+1000,改造信息!$A$2:$AQ$1002,COLUMN(AC416)-4,0),VLOOKUP($A417,未改造信息!$A$2:$AQ$1002,COLUMN(AC416)-4,0))</f>
        <v>0</v>
      </c>
      <c r="AD417" s="442">
        <f>IF($H417="已改造",VLOOKUP($A417+1000,改造信息!$A$2:$AQ$1002,COLUMN(AD416)-4,0),VLOOKUP($A417,未改造信息!$A$2:$AQ$1002,COLUMN(AD416)-4,0))</f>
        <v>4</v>
      </c>
      <c r="AE417" s="446" t="str">
        <f>IF($H417="已改造",VLOOKUP($A417+1000,改造信息!$A$2:$AQ$1002,COLUMN(AE416)-4,0),VLOOKUP($A417,未改造信息!$A$2:$AQ$1002,COLUMN(AE416)-4,0))</f>
        <v>标准型动力系统</v>
      </c>
      <c r="AF417" s="445" t="s">
        <v>92</v>
      </c>
      <c r="AG417" s="445" t="s">
        <v>92</v>
      </c>
      <c r="AH417" s="442">
        <f>IF($H417="已改造",VLOOKUP($A417+1000,改造信息!$A$2:$AQ$1002,COLUMN(AH416)-6,0),VLOOKUP($A417,未改造信息!$A$2:$AQ$1002,COLUMN(AH416)-6,0))</f>
        <v>60</v>
      </c>
      <c r="AI417" s="442">
        <f>IF($H417="已改造",VLOOKUP($A417+1000,改造信息!$A$2:$AQ$1002,COLUMN(AI416)-6,0),VLOOKUP($A417,未改造信息!$A$2:$AQ$1002,COLUMN(AI416)-6,0))</f>
        <v>110</v>
      </c>
      <c r="AJ417" s="442">
        <f>IF($H417="已改造",VLOOKUP($A417+1000,改造信息!$A$2:$AQ$1002,COLUMN(AJ416)-6,0),VLOOKUP($A417,未改造信息!$A$2:$AQ$1002,COLUMN(AJ416)-6,0))</f>
        <v>2.8</v>
      </c>
      <c r="AK417" s="442">
        <f>IF($H417="已改造",VLOOKUP($A417+1000,改造信息!$A$2:$AQ$1002,COLUMN(AK416)-6,0),VLOOKUP($A417,未改造信息!$A$2:$AQ$1002,COLUMN(AK416)-6,0))</f>
        <v>5.1</v>
      </c>
      <c r="AL417" s="442">
        <f>IF($H417="已改造",VLOOKUP($A417+1000,改造信息!$A$2:$AQ$1002,COLUMN(AL416)-6,0),VLOOKUP($A417,未改造信息!$A$2:$AQ$1002,COLUMN(AL416)-6,0))</f>
        <v>0.75</v>
      </c>
      <c r="AM417" s="445" t="s">
        <v>92</v>
      </c>
      <c r="AN417" s="445" t="s">
        <v>92</v>
      </c>
      <c r="AO417" s="442">
        <f>IF($H417="已改造",VLOOKUP($A417+1000,改造信息!$A$2:$AQ$1002,COLUMN(AO416)-8,0),VLOOKUP($A417,未改造信息!$A$2:$AQ$1002,COLUMN(AO416)-8,0))</f>
        <v>40</v>
      </c>
      <c r="AP417" s="442">
        <f>IF($H417="已改造",VLOOKUP($A417+1000,改造信息!$A$2:$AQ$1002,COLUMN(AP416)-8,0),VLOOKUP($A417,未改造信息!$A$2:$AQ$1002,COLUMN(AP416)-8,0))</f>
        <v>50</v>
      </c>
      <c r="AQ417" s="442">
        <f>IF($H417="已改造",VLOOKUP($A417+1000,改造信息!$A$2:$AQ$1002,COLUMN(AQ416)-8,0),VLOOKUP($A417,未改造信息!$A$2:$AQ$1002,COLUMN(AQ416)-8,0))</f>
        <v>40</v>
      </c>
      <c r="AR417" s="442">
        <f>IF($H417="已改造",VLOOKUP($A417+1000,改造信息!$A$2:$AQ$1002,COLUMN(AR416)-8,0),VLOOKUP($A417,未改造信息!$A$2:$AQ$1002,COLUMN(AR416)-8,0))</f>
        <v>0</v>
      </c>
      <c r="AS417" s="442">
        <f>IF($H417="已改造",VLOOKUP($A417+1000,改造信息!$A$2:$AQ$1002,COLUMN(AS416)-8,0),VLOOKUP($A417,未改造信息!$A$2:$AQ$1002,COLUMN(AS416)-8,0))</f>
        <v>65</v>
      </c>
      <c r="AT417" s="442">
        <f>IF($H417="已改造",VLOOKUP($A417+1000,改造信息!$A$2:$AQ$1002,COLUMN(AT416)-8,0),VLOOKUP($A417,未改造信息!$A$2:$AQ$1002,COLUMN(AT416)-8,0))</f>
        <v>0</v>
      </c>
      <c r="AU417" s="442">
        <f>IF($H417="已改造",VLOOKUP($A417+1000,改造信息!$A$2:$AQ$1002,COLUMN(AU416)-8,0),VLOOKUP($A417,未改造信息!$A$2:$AQ$1002,COLUMN(AU416)-8,0))</f>
        <v>54</v>
      </c>
      <c r="AV417" s="442">
        <f>IF($H417="已改造",VLOOKUP($A417+1000,改造信息!$A$2:$AQ$1002,COLUMN(AV416)-8,0),VLOOKUP($A417,未改造信息!$A$2:$AQ$1002,COLUMN(AV416)-8,0))</f>
        <v>8</v>
      </c>
      <c r="AW417" s="445" t="s">
        <v>92</v>
      </c>
      <c r="AX417" s="445" t="s">
        <v>92</v>
      </c>
      <c r="AY417" s="442" t="str">
        <f>IF($H417="已改造",VLOOKUP($A417+1000,改造信息!$A$2:$AQ$1002,COLUMN(AY416)-10,0),VLOOKUP($A417,未改造信息!$A$2:$AQ$1002,COLUMN(AY416)-10,0))</f>
        <v>突击</v>
      </c>
      <c r="AZ417" s="442">
        <f>IF($H417="已改造",VLOOKUP($A417+1000,改造信息!$A$2:$AQ$1002,COLUMN(AZ416)-10,0),VLOOKUP($A417,未改造信息!$A$2:$AQ$1002,COLUMN(AZ416)-10,0))</f>
        <v>0</v>
      </c>
      <c r="BA417" s="445" t="s">
        <v>92</v>
      </c>
      <c r="BB417" s="445" t="s">
        <v>92</v>
      </c>
      <c r="BC417" s="442" t="str">
        <f>IF($H417="尚未改造",VLOOKUP($A417,未改造信息!$A$2:$AQ$1002,COLUMN(BC416)-12,0),"0")</f>
        <v>0</v>
      </c>
      <c r="BD417" s="450">
        <f>VLOOKUP($A417,未改造信息!$A$2:$BA$1002,COLUMN(BD416)-12,0)</f>
        <v>0.173611111111111</v>
      </c>
      <c r="BE417" s="442" t="s">
        <v>103</v>
      </c>
      <c r="BF417" s="445" t="s">
        <v>92</v>
      </c>
      <c r="BG417" s="445" t="s">
        <v>92</v>
      </c>
      <c r="BH417" s="442"/>
      <c r="BI417" s="450"/>
      <c r="BK417" s="442"/>
      <c r="BL417" s="450"/>
      <c r="BN417" s="442"/>
      <c r="BO417" s="450"/>
      <c r="BQ417" s="445" t="s">
        <v>92</v>
      </c>
      <c r="BR417" s="442"/>
      <c r="BS417" s="442"/>
      <c r="BT417" s="442"/>
      <c r="BU417" s="442"/>
      <c r="BV417" s="442"/>
    </row>
    <row r="418" spans="1:74">
      <c r="A418" s="442">
        <v>447</v>
      </c>
      <c r="B418" s="442" t="str">
        <f>IF($H418="已改造",VLOOKUP($A418+1000,改造信息!$A$2:$AQ$1002,COLUMN(B417),0),VLOOKUP($A418,未改造信息!$A$2:$AQ$1002,COLUMN(B417),0))</f>
        <v>F</v>
      </c>
      <c r="C418" s="442" t="str">
        <f>IF($H418="已改造",VLOOKUP($A418+1000,改造信息!$A$2:$AQ$1002,COLUMN(C417),0),VLOOKUP($A418,未改造信息!$A$2:$AQ$1002,COLUMN(C417),0))</f>
        <v>重巡洋舰</v>
      </c>
      <c r="D418" s="442">
        <f>IF($H418="已改造",VLOOKUP($A418+1000,改造信息!$A$2:$AQ$1002,COLUMN(D417),0),VLOOKUP($A418,未改造信息!$A$2:$AQ$1002,COLUMN(D417),0))</f>
        <v>3</v>
      </c>
      <c r="E418" s="442" t="str">
        <f>IF($H418="已改造",VLOOKUP($A418+1000,改造信息!$A$2:$AQ$1002,COLUMN(E417),0),VLOOKUP($A418,未改造信息!$A$2:$AQ$1002,COLUMN(E417),0))</f>
        <v>迪凯纳</v>
      </c>
      <c r="F418" s="442" t="str">
        <f>VLOOKUP(A418,未改造信息!$A$2:$F$1000,COLUMN(F417),0)</f>
        <v>未拥有</v>
      </c>
      <c r="H418" s="442" t="str">
        <f>IF(COUNTIF(改造信息!$A$2:$A$196,A418+1000),IF(VLOOKUP(A418+1000,改造信息!$A$2:$F$502,6,0)="已拥有","已改造","尚未改造"),"未开放改造")</f>
        <v>未开放改造</v>
      </c>
      <c r="I418" s="442" t="str">
        <f t="shared" si="6"/>
        <v>E5 不推荐打捞获取</v>
      </c>
      <c r="J418" s="445" t="s">
        <v>92</v>
      </c>
      <c r="K418" s="442" t="str">
        <f>IF($H418="已改造",VLOOKUP($A418+1000,改造信息!$A$2:$AQ$1002,COLUMN(K417)-4,0),VLOOKUP($A418,未改造信息!$A$2:$AQ$1002,COLUMN(K417)-4,0))</f>
        <v>护卫舰</v>
      </c>
      <c r="L418" s="442" t="str">
        <f>IF($H418="已改造",VLOOKUP($A418+1000,改造信息!$A$2:$AQ$1002,COLUMN(L417)-4,0),VLOOKUP($A418,未改造信息!$A$2:$AQ$1002,COLUMN(L417)-4,0))</f>
        <v>中型舰</v>
      </c>
      <c r="M418" s="442">
        <f>IF($H418="已改造",VLOOKUP($A418+1000,改造信息!$A$2:$AQ$1002,COLUMN(M417)-4,0),VLOOKUP($A418,未改造信息!$A$2:$AQ$1002,COLUMN(M417)-4,0))</f>
        <v>2</v>
      </c>
      <c r="N418" s="442">
        <f>IF($H418="已改造",VLOOKUP($A418+1000,改造信息!$A$2:$AQ$1002,COLUMN(N417)-4,0),VLOOKUP($A418,未改造信息!$A$2:$AQ$1002,COLUMN(N417)-4,0))</f>
        <v>2</v>
      </c>
      <c r="O418" s="442">
        <f>IF($H418="已改造",VLOOKUP($A418+1000,改造信息!$A$2:$AQ$1002,COLUMN(O417)-4,0),VLOOKUP($A418,未改造信息!$A$2:$AQ$1002,COLUMN(O417)-4,0))</f>
        <v>40</v>
      </c>
      <c r="P418" s="442">
        <f>IF($H418="已改造",VLOOKUP($A418+1000,改造信息!$A$2:$AQ$1002,COLUMN(P417)-4,0),VLOOKUP($A418,未改造信息!$A$2:$AQ$1002,COLUMN(P417)-4,0))</f>
        <v>0</v>
      </c>
      <c r="Q418" s="442">
        <f>IF($H418="已改造",VLOOKUP($A418+1000,改造信息!$A$2:$AQ$1002,COLUMN(Q417)-4,0),VLOOKUP($A418,未改造信息!$A$2:$AQ$1002,COLUMN(Q417)-4,0))</f>
        <v>54</v>
      </c>
      <c r="R418" s="442">
        <f>IF($H418="已改造",VLOOKUP($A418+1000,改造信息!$A$2:$AQ$1002,COLUMN(R417)-4,0),VLOOKUP($A418,未改造信息!$A$2:$AQ$1002,COLUMN(R417)-4,0))</f>
        <v>39</v>
      </c>
      <c r="S418" s="442">
        <f>IF($H418="已改造",VLOOKUP($A418+1000,改造信息!$A$2:$AQ$1002,COLUMN(S417)-4,0),VLOOKUP($A418,未改造信息!$A$2:$AQ$1002,COLUMN(S417)-4,0))</f>
        <v>42</v>
      </c>
      <c r="T418" s="442">
        <f>IF($H418="已改造",VLOOKUP($A418+1000,改造信息!$A$2:$AQ$1002,COLUMN(T417)-4,0),VLOOKUP($A418,未改造信息!$A$2:$AQ$1002,COLUMN(T417)-4,0))</f>
        <v>57</v>
      </c>
      <c r="U418" s="442">
        <f>IF($H418="已改造",VLOOKUP($A418+1000,改造信息!$A$2:$AQ$1002,COLUMN(U417)-4,0),VLOOKUP($A418,未改造信息!$A$2:$AQ$1002,COLUMN(U417)-4,0))</f>
        <v>0</v>
      </c>
      <c r="V418" s="442">
        <f>IF($H418="已改造",VLOOKUP($A418+1000,改造信息!$A$2:$AQ$1002,COLUMN(V417)-4,0),VLOOKUP($A418,未改造信息!$A$2:$AQ$1002,COLUMN(V417)-4,0))</f>
        <v>30</v>
      </c>
      <c r="W418" s="442">
        <f>IF($H418="已改造",VLOOKUP($A418+1000,改造信息!$A$2:$AQ$1002,COLUMN(W417)-4,0),VLOOKUP($A418,未改造信息!$A$2:$AQ$1002,COLUMN(W417)-4,0))</f>
        <v>66</v>
      </c>
      <c r="X418" s="442">
        <f>IF($H418="已改造",VLOOKUP($A418+1000,改造信息!$A$2:$AQ$1002,COLUMN(X417)-4,0),VLOOKUP($A418,未改造信息!$A$2:$AQ$1002,COLUMN(X417)-4,0))</f>
        <v>92</v>
      </c>
      <c r="Y418" s="442">
        <f>IF($H418="已改造",VLOOKUP($A418+1000,改造信息!$A$2:$AQ$1002,COLUMN(Y417)-4,0),VLOOKUP($A418,未改造信息!$A$2:$AQ$1002,COLUMN(Y417)-4,0))</f>
        <v>22</v>
      </c>
      <c r="Z418" s="442">
        <f>IF($H418="已改造",VLOOKUP($A418+1000,改造信息!$A$2:$AQ$1002,COLUMN(Z417)-4,0),VLOOKUP($A418,未改造信息!$A$2:$AQ$1002,COLUMN(Z417)-4,0))</f>
        <v>33</v>
      </c>
      <c r="AA418" s="442" t="str">
        <f>IF($H418="已改造",VLOOKUP($A418+1000,改造信息!$A$2:$AQ$1002,COLUMN(AA417)-4,0),VLOOKUP($A418,未改造信息!$A$2:$AQ$1002,COLUMN(AA417)-4,0))</f>
        <v>中</v>
      </c>
      <c r="AB418" s="442" t="str">
        <f>IF($H418="已改造",VLOOKUP($A418+1000,改造信息!$A$2:$AQ$1002,COLUMN(AB417)-4,0),VLOOKUP($A418,未改造信息!$A$2:$AQ$1002,COLUMN(AB417)-4,0))</f>
        <v>[3,3,3]</v>
      </c>
      <c r="AC418" s="442">
        <f>IF($H418="已改造",VLOOKUP($A418+1000,改造信息!$A$2:$AQ$1002,COLUMN(AC417)-4,0),VLOOKUP($A418,未改造信息!$A$2:$AQ$1002,COLUMN(AC417)-4,0))</f>
        <v>9</v>
      </c>
      <c r="AD418" s="442">
        <f>IF($H418="已改造",VLOOKUP($A418+1000,改造信息!$A$2:$AQ$1002,COLUMN(AD417)-4,0),VLOOKUP($A418,未改造信息!$A$2:$AQ$1002,COLUMN(AD417)-4,0))</f>
        <v>3</v>
      </c>
      <c r="AE418" s="446" t="str">
        <f>IF($H418="已改造",VLOOKUP($A418+1000,改造信息!$A$2:$AQ$1002,COLUMN(AE417)-4,0),VLOOKUP($A418,未改造信息!$A$2:$AQ$1002,COLUMN(AE417)-4,0))</f>
        <v>三联533毫米鱼雷</v>
      </c>
      <c r="AF418" s="445" t="s">
        <v>92</v>
      </c>
      <c r="AG418" s="445" t="s">
        <v>92</v>
      </c>
      <c r="AH418" s="442">
        <f>IF($H418="已改造",VLOOKUP($A418+1000,改造信息!$A$2:$AQ$1002,COLUMN(AH417)-6,0),VLOOKUP($A418,未改造信息!$A$2:$AQ$1002,COLUMN(AH417)-6,0))</f>
        <v>35</v>
      </c>
      <c r="AI418" s="442">
        <f>IF($H418="已改造",VLOOKUP($A418+1000,改造信息!$A$2:$AQ$1002,COLUMN(AI417)-6,0),VLOOKUP($A418,未改造信息!$A$2:$AQ$1002,COLUMN(AI417)-6,0))</f>
        <v>65</v>
      </c>
      <c r="AJ418" s="442">
        <f>IF($H418="已改造",VLOOKUP($A418+1000,改造信息!$A$2:$AQ$1002,COLUMN(AJ417)-6,0),VLOOKUP($A418,未改造信息!$A$2:$AQ$1002,COLUMN(AJ417)-6,0))</f>
        <v>1.28</v>
      </c>
      <c r="AK418" s="442">
        <f>IF($H418="已改造",VLOOKUP($A418+1000,改造信息!$A$2:$AQ$1002,COLUMN(AK417)-6,0),VLOOKUP($A418,未改造信息!$A$2:$AQ$1002,COLUMN(AK417)-6,0))</f>
        <v>2.4</v>
      </c>
      <c r="AL418" s="442">
        <f>IF($H418="已改造",VLOOKUP($A418+1000,改造信息!$A$2:$AQ$1002,COLUMN(AL417)-6,0),VLOOKUP($A418,未改造信息!$A$2:$AQ$1002,COLUMN(AL417)-6,0))</f>
        <v>0.75</v>
      </c>
      <c r="AM418" s="445" t="s">
        <v>92</v>
      </c>
      <c r="AN418" s="445" t="s">
        <v>92</v>
      </c>
      <c r="AO418" s="442">
        <f>IF($H418="已改造",VLOOKUP($A418+1000,改造信息!$A$2:$AQ$1002,COLUMN(AO417)-8,0),VLOOKUP($A418,未改造信息!$A$2:$AQ$1002,COLUMN(AO417)-8,0))</f>
        <v>30</v>
      </c>
      <c r="AP418" s="442">
        <f>IF($H418="已改造",VLOOKUP($A418+1000,改造信息!$A$2:$AQ$1002,COLUMN(AP417)-8,0),VLOOKUP($A418,未改造信息!$A$2:$AQ$1002,COLUMN(AP417)-8,0))</f>
        <v>40</v>
      </c>
      <c r="AQ418" s="442">
        <f>IF($H418="已改造",VLOOKUP($A418+1000,改造信息!$A$2:$AQ$1002,COLUMN(AQ417)-8,0),VLOOKUP($A418,未改造信息!$A$2:$AQ$1002,COLUMN(AQ417)-8,0))</f>
        <v>30</v>
      </c>
      <c r="AR418" s="442">
        <f>IF($H418="已改造",VLOOKUP($A418+1000,改造信息!$A$2:$AQ$1002,COLUMN(AR417)-8,0),VLOOKUP($A418,未改造信息!$A$2:$AQ$1002,COLUMN(AR417)-8,0))</f>
        <v>0</v>
      </c>
      <c r="AS418" s="442">
        <f>IF($H418="已改造",VLOOKUP($A418+1000,改造信息!$A$2:$AQ$1002,COLUMN(AS417)-8,0),VLOOKUP($A418,未改造信息!$A$2:$AQ$1002,COLUMN(AS417)-8,0))</f>
        <v>34</v>
      </c>
      <c r="AT418" s="442">
        <f>IF($H418="已改造",VLOOKUP($A418+1000,改造信息!$A$2:$AQ$1002,COLUMN(AT417)-8,0),VLOOKUP($A418,未改造信息!$A$2:$AQ$1002,COLUMN(AT417)-8,0))</f>
        <v>6</v>
      </c>
      <c r="AU418" s="442">
        <f>IF($H418="已改造",VLOOKUP($A418+1000,改造信息!$A$2:$AQ$1002,COLUMN(AU417)-8,0),VLOOKUP($A418,未改造信息!$A$2:$AQ$1002,COLUMN(AU417)-8,0))</f>
        <v>12</v>
      </c>
      <c r="AV418" s="442">
        <f>IF($H418="已改造",VLOOKUP($A418+1000,改造信息!$A$2:$AQ$1002,COLUMN(AV417)-8,0),VLOOKUP($A418,未改造信息!$A$2:$AQ$1002,COLUMN(AV417)-8,0))</f>
        <v>14</v>
      </c>
      <c r="AW418" s="445" t="s">
        <v>92</v>
      </c>
      <c r="AX418" s="445" t="s">
        <v>92</v>
      </c>
      <c r="AY418" s="442">
        <f>IF($H418="已改造",VLOOKUP($A418+1000,改造信息!$A$2:$AQ$1002,COLUMN(AY417)-10,0),VLOOKUP($A418,未改造信息!$A$2:$AQ$1002,COLUMN(AY417)-10,0))</f>
        <v>0</v>
      </c>
      <c r="AZ418" s="442">
        <f>IF($H418="已改造",VLOOKUP($A418+1000,改造信息!$A$2:$AQ$1002,COLUMN(AZ417)-10,0),VLOOKUP($A418,未改造信息!$A$2:$AQ$1002,COLUMN(AZ417)-10,0))</f>
        <v>0</v>
      </c>
      <c r="BA418" s="445" t="s">
        <v>92</v>
      </c>
      <c r="BB418" s="445" t="s">
        <v>92</v>
      </c>
      <c r="BC418" s="442" t="str">
        <f>IF($H418="尚未改造",VLOOKUP($A418,未改造信息!$A$2:$AQ$1002,COLUMN(BC417)-12,0),"0")</f>
        <v>0</v>
      </c>
      <c r="BD418" s="442">
        <f>VLOOKUP($A418,未改造信息!$A$2:$BA$1002,COLUMN(BD417)-12,0)</f>
        <v>0</v>
      </c>
      <c r="BE418" s="442" t="s">
        <v>95</v>
      </c>
      <c r="BF418" s="445" t="s">
        <v>92</v>
      </c>
      <c r="BG418" s="445" t="s">
        <v>92</v>
      </c>
      <c r="BH418" s="442"/>
      <c r="BI418" s="442"/>
      <c r="BK418" s="442"/>
      <c r="BL418" s="442"/>
      <c r="BN418" s="442"/>
      <c r="BO418" s="442"/>
      <c r="BQ418" s="445" t="s">
        <v>92</v>
      </c>
      <c r="BR418" s="442"/>
      <c r="BS418" s="442"/>
      <c r="BT418" s="442"/>
      <c r="BU418" s="442"/>
      <c r="BV418" s="442"/>
    </row>
    <row r="419" spans="1:74">
      <c r="A419" s="442">
        <v>448</v>
      </c>
      <c r="B419" s="442" t="str">
        <f>IF($H419="已改造",VLOOKUP($A419+1000,改造信息!$A$2:$AQ$1002,COLUMN(B418),0),VLOOKUP($A419,未改造信息!$A$2:$AQ$1002,COLUMN(B418),0))</f>
        <v>F</v>
      </c>
      <c r="C419" s="442" t="str">
        <f>IF($H419="已改造",VLOOKUP($A419+1000,改造信息!$A$2:$AQ$1002,COLUMN(C418),0),VLOOKUP($A419,未改造信息!$A$2:$AQ$1002,COLUMN(C418),0))</f>
        <v>战列舰</v>
      </c>
      <c r="D419" s="442">
        <f>IF($H419="已改造",VLOOKUP($A419+1000,改造信息!$A$2:$AQ$1002,COLUMN(D418),0),VLOOKUP($A419,未改造信息!$A$2:$AQ$1002,COLUMN(D418),0))</f>
        <v>5</v>
      </c>
      <c r="E419" s="442" t="str">
        <f>IF($H419="已改造",VLOOKUP($A419+1000,改造信息!$A$2:$AQ$1002,COLUMN(E418),0),VLOOKUP($A419,未改造信息!$A$2:$AQ$1002,COLUMN(E418),0))</f>
        <v>弗兰德尔</v>
      </c>
      <c r="F419" s="442" t="str">
        <f>VLOOKUP(A419,未改造信息!$A$2:$F$1000,COLUMN(F418),0)</f>
        <v>未拥有</v>
      </c>
      <c r="H419" s="442" t="str">
        <f>IF(COUNTIF(改造信息!$A$2:$A$196,A419+1000),IF(VLOOKUP(A419+1000,改造信息!$A$2:$F$502,6,0)="已拥有","已改造","尚未改造"),"未开放改造")</f>
        <v>未开放改造</v>
      </c>
      <c r="I419" s="442" t="str">
        <f t="shared" si="6"/>
        <v>可建造</v>
      </c>
      <c r="J419" s="445" t="s">
        <v>92</v>
      </c>
      <c r="K419" s="442" t="str">
        <f>IF($H419="已改造",VLOOKUP($A419+1000,改造信息!$A$2:$AQ$1002,COLUMN(K418)-4,0),VLOOKUP($A419,未改造信息!$A$2:$AQ$1002,COLUMN(K418)-4,0))</f>
        <v>主力舰</v>
      </c>
      <c r="L419" s="442" t="str">
        <f>IF($H419="已改造",VLOOKUP($A419+1000,改造信息!$A$2:$AQ$1002,COLUMN(L418)-4,0),VLOOKUP($A419,未改造信息!$A$2:$AQ$1002,COLUMN(L418)-4,0))</f>
        <v>大型舰</v>
      </c>
      <c r="M419" s="442">
        <f>IF($H419="已改造",VLOOKUP($A419+1000,改造信息!$A$2:$AQ$1002,COLUMN(M418)-4,0),VLOOKUP($A419,未改造信息!$A$2:$AQ$1002,COLUMN(M418)-4,0))</f>
        <v>4</v>
      </c>
      <c r="N419" s="442">
        <f>IF($H419="已改造",VLOOKUP($A419+1000,改造信息!$A$2:$AQ$1002,COLUMN(N418)-4,0),VLOOKUP($A419,未改造信息!$A$2:$AQ$1002,COLUMN(N418)-4,0))</f>
        <v>3</v>
      </c>
      <c r="O419" s="442">
        <f>IF($H419="已改造",VLOOKUP($A419+1000,改造信息!$A$2:$AQ$1002,COLUMN(O418)-4,0),VLOOKUP($A419,未改造信息!$A$2:$AQ$1002,COLUMN(O418)-4,0))</f>
        <v>84</v>
      </c>
      <c r="P419" s="442">
        <f>IF($H419="已改造",VLOOKUP($A419+1000,改造信息!$A$2:$AQ$1002,COLUMN(P418)-4,0),VLOOKUP($A419,未改造信息!$A$2:$AQ$1002,COLUMN(P418)-4,0))</f>
        <v>0</v>
      </c>
      <c r="Q419" s="442">
        <f>IF($H419="已改造",VLOOKUP($A419+1000,改造信息!$A$2:$AQ$1002,COLUMN(Q418)-4,0),VLOOKUP($A419,未改造信息!$A$2:$AQ$1002,COLUMN(Q418)-4,0))</f>
        <v>114</v>
      </c>
      <c r="R419" s="442">
        <f>IF($H419="已改造",VLOOKUP($A419+1000,改造信息!$A$2:$AQ$1002,COLUMN(R418)-4,0),VLOOKUP($A419,未改造信息!$A$2:$AQ$1002,COLUMN(R418)-4,0))</f>
        <v>104</v>
      </c>
      <c r="S419" s="442">
        <f>IF($H419="已改造",VLOOKUP($A419+1000,改造信息!$A$2:$AQ$1002,COLUMN(S418)-4,0),VLOOKUP($A419,未改造信息!$A$2:$AQ$1002,COLUMN(S418)-4,0))</f>
        <v>0</v>
      </c>
      <c r="T419" s="442">
        <f>IF($H419="已改造",VLOOKUP($A419+1000,改造信息!$A$2:$AQ$1002,COLUMN(T418)-4,0),VLOOKUP($A419,未改造信息!$A$2:$AQ$1002,COLUMN(T418)-4,0))</f>
        <v>81</v>
      </c>
      <c r="U419" s="442">
        <f>IF($H419="已改造",VLOOKUP($A419+1000,改造信息!$A$2:$AQ$1002,COLUMN(U418)-4,0),VLOOKUP($A419,未改造信息!$A$2:$AQ$1002,COLUMN(U418)-4,0))</f>
        <v>0</v>
      </c>
      <c r="V419" s="442">
        <f>IF($H419="已改造",VLOOKUP($A419+1000,改造信息!$A$2:$AQ$1002,COLUMN(V418)-4,0),VLOOKUP($A419,未改造信息!$A$2:$AQ$1002,COLUMN(V418)-4,0))</f>
        <v>40</v>
      </c>
      <c r="W419" s="442">
        <f>IF($H419="已改造",VLOOKUP($A419+1000,改造信息!$A$2:$AQ$1002,COLUMN(W418)-4,0),VLOOKUP($A419,未改造信息!$A$2:$AQ$1002,COLUMN(W418)-4,0))</f>
        <v>51</v>
      </c>
      <c r="X419" s="442">
        <f>IF($H419="已改造",VLOOKUP($A419+1000,改造信息!$A$2:$AQ$1002,COLUMN(X418)-4,0),VLOOKUP($A419,未改造信息!$A$2:$AQ$1002,COLUMN(X418)-4,0))</f>
        <v>96</v>
      </c>
      <c r="Y419" s="442">
        <f>IF($H419="已改造",VLOOKUP($A419+1000,改造信息!$A$2:$AQ$1002,COLUMN(Y418)-4,0),VLOOKUP($A419,未改造信息!$A$2:$AQ$1002,COLUMN(Y418)-4,0))</f>
        <v>5</v>
      </c>
      <c r="Z419" s="442">
        <f>IF($H419="已改造",VLOOKUP($A419+1000,改造信息!$A$2:$AQ$1002,COLUMN(Z418)-4,0),VLOOKUP($A419,未改造信息!$A$2:$AQ$1002,COLUMN(Z418)-4,0))</f>
        <v>31</v>
      </c>
      <c r="AA419" s="442" t="str">
        <f>IF($H419="已改造",VLOOKUP($A419+1000,改造信息!$A$2:$AQ$1002,COLUMN(AA418)-4,0),VLOOKUP($A419,未改造信息!$A$2:$AQ$1002,COLUMN(AA418)-4,0))</f>
        <v>长</v>
      </c>
      <c r="AB419" s="442" t="str">
        <f>IF($H419="已改造",VLOOKUP($A419+1000,改造信息!$A$2:$AQ$1002,COLUMN(AB418)-4,0),VLOOKUP($A419,未改造信息!$A$2:$AQ$1002,COLUMN(AB418)-4,0))</f>
        <v>[3,3,3]</v>
      </c>
      <c r="AC419" s="442">
        <f>IF($H419="已改造",VLOOKUP($A419+1000,改造信息!$A$2:$AQ$1002,COLUMN(AC418)-4,0),VLOOKUP($A419,未改造信息!$A$2:$AQ$1002,COLUMN(AC418)-4,0))</f>
        <v>9</v>
      </c>
      <c r="AD419" s="442">
        <f>IF($H419="已改造",VLOOKUP($A419+1000,改造信息!$A$2:$AQ$1002,COLUMN(AD418)-4,0),VLOOKUP($A419,未改造信息!$A$2:$AQ$1002,COLUMN(AD418)-4,0))</f>
        <v>4</v>
      </c>
      <c r="AE419" s="446" t="str">
        <f>IF($H419="已改造",VLOOKUP($A419+1000,改造信息!$A$2:$AQ$1002,COLUMN(AE418)-4,0),VLOOKUP($A419,未改造信息!$A$2:$AQ$1002,COLUMN(AE418)-4,0))</f>
        <v>F国四联380毫米炮|F国四联380毫米炮</v>
      </c>
      <c r="AF419" s="445" t="s">
        <v>92</v>
      </c>
      <c r="AG419" s="445" t="s">
        <v>92</v>
      </c>
      <c r="AH419" s="442">
        <f>IF($H419="已改造",VLOOKUP($A419+1000,改造信息!$A$2:$AQ$1002,COLUMN(AH418)-6,0),VLOOKUP($A419,未改造信息!$A$2:$AQ$1002,COLUMN(AH418)-6,0))</f>
        <v>95</v>
      </c>
      <c r="AI419" s="442">
        <f>IF($H419="已改造",VLOOKUP($A419+1000,改造信息!$A$2:$AQ$1002,COLUMN(AI418)-6,0),VLOOKUP($A419,未改造信息!$A$2:$AQ$1002,COLUMN(AI418)-6,0))</f>
        <v>140</v>
      </c>
      <c r="AJ419" s="442">
        <f>IF($H419="已改造",VLOOKUP($A419+1000,改造信息!$A$2:$AQ$1002,COLUMN(AJ418)-6,0),VLOOKUP($A419,未改造信息!$A$2:$AQ$1002,COLUMN(AJ418)-6,0))</f>
        <v>4.2</v>
      </c>
      <c r="AK419" s="442">
        <f>IF($H419="已改造",VLOOKUP($A419+1000,改造信息!$A$2:$AQ$1002,COLUMN(AK418)-6,0),VLOOKUP($A419,未改造信息!$A$2:$AQ$1002,COLUMN(AK418)-6,0))</f>
        <v>8.2</v>
      </c>
      <c r="AL419" s="442">
        <f>IF($H419="已改造",VLOOKUP($A419+1000,改造信息!$A$2:$AQ$1002,COLUMN(AL418)-6,0),VLOOKUP($A419,未改造信息!$A$2:$AQ$1002,COLUMN(AL418)-6,0))</f>
        <v>1.05</v>
      </c>
      <c r="AM419" s="445" t="s">
        <v>92</v>
      </c>
      <c r="AN419" s="445" t="s">
        <v>92</v>
      </c>
      <c r="AO419" s="442">
        <f>IF($H419="已改造",VLOOKUP($A419+1000,改造信息!$A$2:$AQ$1002,COLUMN(AO418)-8,0),VLOOKUP($A419,未改造信息!$A$2:$AQ$1002,COLUMN(AO418)-8,0))</f>
        <v>50</v>
      </c>
      <c r="AP419" s="442">
        <f>IF($H419="已改造",VLOOKUP($A419+1000,改造信息!$A$2:$AQ$1002,COLUMN(AP418)-8,0),VLOOKUP($A419,未改造信息!$A$2:$AQ$1002,COLUMN(AP418)-8,0))</f>
        <v>60</v>
      </c>
      <c r="AQ419" s="442">
        <f>IF($H419="已改造",VLOOKUP($A419+1000,改造信息!$A$2:$AQ$1002,COLUMN(AQ418)-8,0),VLOOKUP($A419,未改造信息!$A$2:$AQ$1002,COLUMN(AQ418)-8,0))</f>
        <v>60</v>
      </c>
      <c r="AR419" s="442">
        <f>IF($H419="已改造",VLOOKUP($A419+1000,改造信息!$A$2:$AQ$1002,COLUMN(AR418)-8,0),VLOOKUP($A419,未改造信息!$A$2:$AQ$1002,COLUMN(AR418)-8,0))</f>
        <v>0</v>
      </c>
      <c r="AS419" s="442">
        <f>IF($H419="已改造",VLOOKUP($A419+1000,改造信息!$A$2:$AQ$1002,COLUMN(AS418)-8,0),VLOOKUP($A419,未改造信息!$A$2:$AQ$1002,COLUMN(AS418)-8,0))</f>
        <v>89</v>
      </c>
      <c r="AT419" s="442">
        <f>IF($H419="已改造",VLOOKUP($A419+1000,改造信息!$A$2:$AQ$1002,COLUMN(AT418)-8,0),VLOOKUP($A419,未改造信息!$A$2:$AQ$1002,COLUMN(AT418)-8,0))</f>
        <v>0</v>
      </c>
      <c r="AU419" s="442">
        <f>IF($H419="已改造",VLOOKUP($A419+1000,改造信息!$A$2:$AQ$1002,COLUMN(AU418)-8,0),VLOOKUP($A419,未改造信息!$A$2:$AQ$1002,COLUMN(AU418)-8,0))</f>
        <v>84</v>
      </c>
      <c r="AV419" s="442">
        <f>IF($H419="已改造",VLOOKUP($A419+1000,改造信息!$A$2:$AQ$1002,COLUMN(AV418)-8,0),VLOOKUP($A419,未改造信息!$A$2:$AQ$1002,COLUMN(AV418)-8,0))</f>
        <v>41</v>
      </c>
      <c r="AW419" s="445" t="s">
        <v>92</v>
      </c>
      <c r="AX419" s="445" t="s">
        <v>92</v>
      </c>
      <c r="AY419" s="442" t="str">
        <f>IF($H419="已改造",VLOOKUP($A419+1000,改造信息!$A$2:$AQ$1002,COLUMN(AY418)-10,0),VLOOKUP($A419,未改造信息!$A$2:$AQ$1002,COLUMN(AY418)-10,0))</f>
        <v>主炮群覆盖</v>
      </c>
      <c r="AZ419" s="442">
        <f>IF($H419="已改造",VLOOKUP($A419+1000,改造信息!$A$2:$AQ$1002,COLUMN(AZ418)-10,0),VLOOKUP($A419,未改造信息!$A$2:$AQ$1002,COLUMN(AZ418)-10,0))</f>
        <v>0</v>
      </c>
      <c r="BA419" s="445" t="s">
        <v>92</v>
      </c>
      <c r="BB419" s="445" t="s">
        <v>92</v>
      </c>
      <c r="BC419" s="442" t="str">
        <f>IF($H419="尚未改造",VLOOKUP($A419,未改造信息!$A$2:$AQ$1002,COLUMN(BC418)-12,0),"0")</f>
        <v>0</v>
      </c>
      <c r="BD419" s="450">
        <f>VLOOKUP($A419,未改造信息!$A$2:$BA$1002,COLUMN(BD418)-12,0)</f>
        <v>0.222222222222222</v>
      </c>
      <c r="BE419" s="442" t="s">
        <v>103</v>
      </c>
      <c r="BF419" s="445" t="s">
        <v>92</v>
      </c>
      <c r="BG419" s="445" t="s">
        <v>92</v>
      </c>
      <c r="BH419" s="442"/>
      <c r="BI419" s="450"/>
      <c r="BK419" s="442"/>
      <c r="BL419" s="450"/>
      <c r="BN419" s="442"/>
      <c r="BO419" s="450"/>
      <c r="BQ419" s="445" t="s">
        <v>92</v>
      </c>
      <c r="BR419" s="442"/>
      <c r="BS419" s="442"/>
      <c r="BT419" s="442"/>
      <c r="BU419" s="442"/>
      <c r="BV419" s="442"/>
    </row>
    <row r="420" spans="1:74">
      <c r="A420" s="442">
        <v>449</v>
      </c>
      <c r="B420" s="442" t="str">
        <f>IF($H420="已改造",VLOOKUP($A420+1000,改造信息!$A$2:$AQ$1002,COLUMN(B419),0),VLOOKUP($A420,未改造信息!$A$2:$AQ$1002,COLUMN(B419),0))</f>
        <v>F</v>
      </c>
      <c r="C420" s="442" t="str">
        <f>IF($H420="已改造",VLOOKUP($A420+1000,改造信息!$A$2:$AQ$1002,COLUMN(C419),0),VLOOKUP($A420,未改造信息!$A$2:$AQ$1002,COLUMN(C419),0))</f>
        <v>驱逐舰</v>
      </c>
      <c r="D420" s="442">
        <f>IF($H420="已改造",VLOOKUP($A420+1000,改造信息!$A$2:$AQ$1002,COLUMN(D419),0),VLOOKUP($A420,未改造信息!$A$2:$AQ$1002,COLUMN(D419),0))</f>
        <v>4</v>
      </c>
      <c r="E420" s="442" t="str">
        <f>IF($H420="已改造",VLOOKUP($A420+1000,改造信息!$A$2:$AQ$1002,COLUMN(E419),0),VLOOKUP($A420,未改造信息!$A$2:$AQ$1002,COLUMN(E419),0))</f>
        <v>莫加多尔</v>
      </c>
      <c r="F420" s="442" t="str">
        <f>VLOOKUP(A420,未改造信息!$A$2:$F$1000,COLUMN(F419),0)</f>
        <v>未拥有</v>
      </c>
      <c r="H420" s="442" t="str">
        <f>IF(COUNTIF(改造信息!$A$2:$A$196,A420+1000),IF(VLOOKUP(A420+1000,改造信息!$A$2:$F$502,6,0)="已拥有","已改造","尚未改造"),"未开放改造")</f>
        <v>未开放改造</v>
      </c>
      <c r="I420" s="442" t="str">
        <f t="shared" si="6"/>
        <v>可建造</v>
      </c>
      <c r="J420" s="445" t="s">
        <v>92</v>
      </c>
      <c r="K420" s="442" t="str">
        <f>IF($H420="已改造",VLOOKUP($A420+1000,改造信息!$A$2:$AQ$1002,COLUMN(K419)-4,0),VLOOKUP($A420,未改造信息!$A$2:$AQ$1002,COLUMN(K419)-4,0))</f>
        <v>护卫舰</v>
      </c>
      <c r="L420" s="442" t="str">
        <f>IF($H420="已改造",VLOOKUP($A420+1000,改造信息!$A$2:$AQ$1002,COLUMN(L419)-4,0),VLOOKUP($A420,未改造信息!$A$2:$AQ$1002,COLUMN(L419)-4,0))</f>
        <v>小型舰</v>
      </c>
      <c r="M420" s="442">
        <f>IF($H420="已改造",VLOOKUP($A420+1000,改造信息!$A$2:$AQ$1002,COLUMN(M419)-4,0),VLOOKUP($A420,未改造信息!$A$2:$AQ$1002,COLUMN(M419)-4,0))</f>
        <v>1</v>
      </c>
      <c r="N420" s="442">
        <f>IF($H420="已改造",VLOOKUP($A420+1000,改造信息!$A$2:$AQ$1002,COLUMN(N419)-4,0),VLOOKUP($A420,未改造信息!$A$2:$AQ$1002,COLUMN(N419)-4,0))</f>
        <v>2</v>
      </c>
      <c r="O420" s="442">
        <f>IF($H420="已改造",VLOOKUP($A420+1000,改造信息!$A$2:$AQ$1002,COLUMN(O419)-4,0),VLOOKUP($A420,未改造信息!$A$2:$AQ$1002,COLUMN(O419)-4,0))</f>
        <v>24</v>
      </c>
      <c r="P420" s="442">
        <f>IF($H420="已改造",VLOOKUP($A420+1000,改造信息!$A$2:$AQ$1002,COLUMN(P419)-4,0),VLOOKUP($A420,未改造信息!$A$2:$AQ$1002,COLUMN(P419)-4,0))</f>
        <v>0</v>
      </c>
      <c r="Q420" s="442">
        <f>IF($H420="已改造",VLOOKUP($A420+1000,改造信息!$A$2:$AQ$1002,COLUMN(Q419)-4,0),VLOOKUP($A420,未改造信息!$A$2:$AQ$1002,COLUMN(Q419)-4,0))</f>
        <v>42</v>
      </c>
      <c r="R420" s="442">
        <f>IF($H420="已改造",VLOOKUP($A420+1000,改造信息!$A$2:$AQ$1002,COLUMN(R419)-4,0),VLOOKUP($A420,未改造信息!$A$2:$AQ$1002,COLUMN(R419)-4,0))</f>
        <v>25</v>
      </c>
      <c r="S420" s="442">
        <f>IF($H420="已改造",VLOOKUP($A420+1000,改造信息!$A$2:$AQ$1002,COLUMN(S419)-4,0),VLOOKUP($A420,未改造信息!$A$2:$AQ$1002,COLUMN(S419)-4,0))</f>
        <v>75</v>
      </c>
      <c r="T420" s="442">
        <f>IF($H420="已改造",VLOOKUP($A420+1000,改造信息!$A$2:$AQ$1002,COLUMN(T419)-4,0),VLOOKUP($A420,未改造信息!$A$2:$AQ$1002,COLUMN(T419)-4,0))</f>
        <v>50</v>
      </c>
      <c r="U420" s="442">
        <f>IF($H420="已改造",VLOOKUP($A420+1000,改造信息!$A$2:$AQ$1002,COLUMN(U419)-4,0),VLOOKUP($A420,未改造信息!$A$2:$AQ$1002,COLUMN(U419)-4,0))</f>
        <v>55</v>
      </c>
      <c r="V420" s="442">
        <f>IF($H420="已改造",VLOOKUP($A420+1000,改造信息!$A$2:$AQ$1002,COLUMN(V419)-4,0),VLOOKUP($A420,未改造信息!$A$2:$AQ$1002,COLUMN(V419)-4,0))</f>
        <v>20</v>
      </c>
      <c r="W420" s="442">
        <f>IF($H420="已改造",VLOOKUP($A420+1000,改造信息!$A$2:$AQ$1002,COLUMN(W419)-4,0),VLOOKUP($A420,未改造信息!$A$2:$AQ$1002,COLUMN(W419)-4,0))</f>
        <v>92</v>
      </c>
      <c r="X420" s="442">
        <f>IF($H420="已改造",VLOOKUP($A420+1000,改造信息!$A$2:$AQ$1002,COLUMN(X419)-4,0),VLOOKUP($A420,未改造信息!$A$2:$AQ$1002,COLUMN(X419)-4,0))</f>
        <v>87</v>
      </c>
      <c r="Y420" s="442">
        <f>IF($H420="已改造",VLOOKUP($A420+1000,改造信息!$A$2:$AQ$1002,COLUMN(Y419)-4,0),VLOOKUP($A420,未改造信息!$A$2:$AQ$1002,COLUMN(Y419)-4,0))</f>
        <v>10</v>
      </c>
      <c r="Z420" s="442">
        <f>IF($H420="已改造",VLOOKUP($A420+1000,改造信息!$A$2:$AQ$1002,COLUMN(Z419)-4,0),VLOOKUP($A420,未改造信息!$A$2:$AQ$1002,COLUMN(Z419)-4,0))</f>
        <v>42</v>
      </c>
      <c r="AA420" s="442" t="str">
        <f>IF($H420="已改造",VLOOKUP($A420+1000,改造信息!$A$2:$AQ$1002,COLUMN(AA419)-4,0),VLOOKUP($A420,未改造信息!$A$2:$AQ$1002,COLUMN(AA419)-4,0))</f>
        <v>短</v>
      </c>
      <c r="AB420" s="442">
        <f>IF($H420="已改造",VLOOKUP($A420+1000,改造信息!$A$2:$AQ$1002,COLUMN(AB419)-4,0),VLOOKUP($A420,未改造信息!$A$2:$AQ$1002,COLUMN(AB419)-4,0))</f>
        <v>0</v>
      </c>
      <c r="AC420" s="442">
        <f>IF($H420="已改造",VLOOKUP($A420+1000,改造信息!$A$2:$AQ$1002,COLUMN(AC419)-4,0),VLOOKUP($A420,未改造信息!$A$2:$AQ$1002,COLUMN(AC419)-4,0))</f>
        <v>0</v>
      </c>
      <c r="AD420" s="442">
        <f>IF($H420="已改造",VLOOKUP($A420+1000,改造信息!$A$2:$AQ$1002,COLUMN(AD419)-4,0),VLOOKUP($A420,未改造信息!$A$2:$AQ$1002,COLUMN(AD419)-4,0))</f>
        <v>2</v>
      </c>
      <c r="AE420" s="446" t="str">
        <f>IF($H420="已改造",VLOOKUP($A420+1000,改造信息!$A$2:$AQ$1002,COLUMN(AE419)-4,0),VLOOKUP($A420,未改造信息!$A$2:$AQ$1002,COLUMN(AE419)-4,0))</f>
        <v>F国M1934双联138毫米炮</v>
      </c>
      <c r="AF420" s="445" t="s">
        <v>92</v>
      </c>
      <c r="AG420" s="445" t="s">
        <v>92</v>
      </c>
      <c r="AH420" s="442">
        <f>IF($H420="已改造",VLOOKUP($A420+1000,改造信息!$A$2:$AQ$1002,COLUMN(AH419)-6,0),VLOOKUP($A420,未改造信息!$A$2:$AQ$1002,COLUMN(AH419)-6,0))</f>
        <v>10</v>
      </c>
      <c r="AI420" s="442">
        <f>IF($H420="已改造",VLOOKUP($A420+1000,改造信息!$A$2:$AQ$1002,COLUMN(AI419)-6,0),VLOOKUP($A420,未改造信息!$A$2:$AQ$1002,COLUMN(AI419)-6,0))</f>
        <v>20</v>
      </c>
      <c r="AJ420" s="442">
        <f>IF($H420="已改造",VLOOKUP($A420+1000,改造信息!$A$2:$AQ$1002,COLUMN(AJ419)-6,0),VLOOKUP($A420,未改造信息!$A$2:$AQ$1002,COLUMN(AJ419)-6,0))</f>
        <v>0.48</v>
      </c>
      <c r="AK420" s="442">
        <f>IF($H420="已改造",VLOOKUP($A420+1000,改造信息!$A$2:$AQ$1002,COLUMN(AK419)-6,0),VLOOKUP($A420,未改造信息!$A$2:$AQ$1002,COLUMN(AK419)-6,0))</f>
        <v>0.9</v>
      </c>
      <c r="AL420" s="442">
        <f>IF($H420="已改造",VLOOKUP($A420+1000,改造信息!$A$2:$AQ$1002,COLUMN(AL419)-6,0),VLOOKUP($A420,未改造信息!$A$2:$AQ$1002,COLUMN(AL419)-6,0))</f>
        <v>0.5</v>
      </c>
      <c r="AM420" s="445" t="s">
        <v>92</v>
      </c>
      <c r="AN420" s="445" t="s">
        <v>92</v>
      </c>
      <c r="AO420" s="442">
        <f>IF($H420="已改造",VLOOKUP($A420+1000,改造信息!$A$2:$AQ$1002,COLUMN(AO419)-8,0),VLOOKUP($A420,未改造信息!$A$2:$AQ$1002,COLUMN(AO419)-8,0))</f>
        <v>4</v>
      </c>
      <c r="AP420" s="442">
        <f>IF($H420="已改造",VLOOKUP($A420+1000,改造信息!$A$2:$AQ$1002,COLUMN(AP419)-8,0),VLOOKUP($A420,未改造信息!$A$2:$AQ$1002,COLUMN(AP419)-8,0))</f>
        <v>8</v>
      </c>
      <c r="AQ420" s="442">
        <f>IF($H420="已改造",VLOOKUP($A420+1000,改造信息!$A$2:$AQ$1002,COLUMN(AQ419)-8,0),VLOOKUP($A420,未改造信息!$A$2:$AQ$1002,COLUMN(AQ419)-8,0))</f>
        <v>6</v>
      </c>
      <c r="AR420" s="442">
        <f>IF($H420="已改造",VLOOKUP($A420+1000,改造信息!$A$2:$AQ$1002,COLUMN(AR419)-8,0),VLOOKUP($A420,未改造信息!$A$2:$AQ$1002,COLUMN(AR419)-8,0))</f>
        <v>0</v>
      </c>
      <c r="AS420" s="442">
        <f>IF($H420="已改造",VLOOKUP($A420+1000,改造信息!$A$2:$AQ$1002,COLUMN(AS419)-8,0),VLOOKUP($A420,未改造信息!$A$2:$AQ$1002,COLUMN(AS419)-8,0))</f>
        <v>0</v>
      </c>
      <c r="AT420" s="442">
        <f>IF($H420="已改造",VLOOKUP($A420+1000,改造信息!$A$2:$AQ$1002,COLUMN(AT419)-8,0),VLOOKUP($A420,未改造信息!$A$2:$AQ$1002,COLUMN(AT419)-8,0))</f>
        <v>25</v>
      </c>
      <c r="AU420" s="442">
        <f>IF($H420="已改造",VLOOKUP($A420+1000,改造信息!$A$2:$AQ$1002,COLUMN(AU419)-8,0),VLOOKUP($A420,未改造信息!$A$2:$AQ$1002,COLUMN(AU419)-8,0))</f>
        <v>10</v>
      </c>
      <c r="AV420" s="442">
        <f>IF($H420="已改造",VLOOKUP($A420+1000,改造信息!$A$2:$AQ$1002,COLUMN(AV419)-8,0),VLOOKUP($A420,未改造信息!$A$2:$AQ$1002,COLUMN(AV419)-8,0))</f>
        <v>0</v>
      </c>
      <c r="AW420" s="445" t="s">
        <v>92</v>
      </c>
      <c r="AX420" s="445" t="s">
        <v>92</v>
      </c>
      <c r="AY420" s="442">
        <f>IF($H420="已改造",VLOOKUP($A420+1000,改造信息!$A$2:$AQ$1002,COLUMN(AY419)-10,0),VLOOKUP($A420,未改造信息!$A$2:$AQ$1002,COLUMN(AY419)-10,0))</f>
        <v>0</v>
      </c>
      <c r="AZ420" s="442">
        <f>IF($H420="已改造",VLOOKUP($A420+1000,改造信息!$A$2:$AQ$1002,COLUMN(AZ419)-10,0),VLOOKUP($A420,未改造信息!$A$2:$AQ$1002,COLUMN(AZ419)-10,0))</f>
        <v>0</v>
      </c>
      <c r="BA420" s="445" t="s">
        <v>92</v>
      </c>
      <c r="BB420" s="445" t="s">
        <v>92</v>
      </c>
      <c r="BC420" s="442" t="str">
        <f>IF($H420="尚未改造",VLOOKUP($A420,未改造信息!$A$2:$AQ$1002,COLUMN(BC419)-12,0),"0")</f>
        <v>0</v>
      </c>
      <c r="BD420" s="450">
        <f>VLOOKUP($A420,未改造信息!$A$2:$BA$1002,COLUMN(BD419)-12,0)</f>
        <v>0.0347222222222222</v>
      </c>
      <c r="BE420" s="442" t="s">
        <v>103</v>
      </c>
      <c r="BF420" s="445" t="s">
        <v>92</v>
      </c>
      <c r="BG420" s="445" t="s">
        <v>92</v>
      </c>
      <c r="BH420" s="442"/>
      <c r="BI420" s="450"/>
      <c r="BK420" s="442"/>
      <c r="BL420" s="450"/>
      <c r="BN420" s="442"/>
      <c r="BO420" s="450"/>
      <c r="BQ420" s="445" t="s">
        <v>92</v>
      </c>
      <c r="BR420" s="442"/>
      <c r="BS420" s="442"/>
      <c r="BT420" s="442"/>
      <c r="BU420" s="442"/>
      <c r="BV420" s="442"/>
    </row>
    <row r="421" spans="1:74">
      <c r="A421" s="442">
        <v>450</v>
      </c>
      <c r="B421" s="442" t="str">
        <f>IF($H421="已改造",VLOOKUP($A421+1000,改造信息!$A$2:$AQ$1002,COLUMN(B420),0),VLOOKUP($A421,未改造信息!$A$2:$AQ$1002,COLUMN(B420),0))</f>
        <v>G</v>
      </c>
      <c r="C421" s="442" t="str">
        <f>IF($H421="已改造",VLOOKUP($A421+1000,改造信息!$A$2:$AQ$1002,COLUMN(C420),0),VLOOKUP($A421,未改造信息!$A$2:$AQ$1002,COLUMN(C420),0))</f>
        <v>战列舰</v>
      </c>
      <c r="D421" s="442">
        <f>IF($H421="已改造",VLOOKUP($A421+1000,改造信息!$A$2:$AQ$1002,COLUMN(D420),0),VLOOKUP($A421,未改造信息!$A$2:$AQ$1002,COLUMN(D420),0))</f>
        <v>5</v>
      </c>
      <c r="E421" s="442" t="str">
        <f>IF($H421="已改造",VLOOKUP($A421+1000,改造信息!$A$2:$AQ$1002,COLUMN(E420),0),VLOOKUP($A421,未改造信息!$A$2:$AQ$1002,COLUMN(E420),0))</f>
        <v>L20</v>
      </c>
      <c r="F421" s="442" t="str">
        <f>VLOOKUP(A421,未改造信息!$A$2:$F$1000,COLUMN(F420),0)</f>
        <v>未拥有</v>
      </c>
      <c r="H421" s="442" t="str">
        <f>IF(COUNTIF(改造信息!$A$2:$A$196,A421+1000),IF(VLOOKUP(A421+1000,改造信息!$A$2:$F$502,6,0)="已拥有","已改造","尚未改造"),"未开放改造")</f>
        <v>未开放改造</v>
      </c>
      <c r="I421" s="442" t="str">
        <f t="shared" si="6"/>
        <v>可建造</v>
      </c>
      <c r="J421" s="445" t="s">
        <v>92</v>
      </c>
      <c r="K421" s="442" t="str">
        <f>IF($H421="已改造",VLOOKUP($A421+1000,改造信息!$A$2:$AQ$1002,COLUMN(K420)-4,0),VLOOKUP($A421,未改造信息!$A$2:$AQ$1002,COLUMN(K420)-4,0))</f>
        <v>主力舰</v>
      </c>
      <c r="L421" s="442" t="str">
        <f>IF($H421="已改造",VLOOKUP($A421+1000,改造信息!$A$2:$AQ$1002,COLUMN(L420)-4,0),VLOOKUP($A421,未改造信息!$A$2:$AQ$1002,COLUMN(L420)-4,0))</f>
        <v>大型舰</v>
      </c>
      <c r="M421" s="442">
        <f>IF($H421="已改造",VLOOKUP($A421+1000,改造信息!$A$2:$AQ$1002,COLUMN(M420)-4,0),VLOOKUP($A421,未改造信息!$A$2:$AQ$1002,COLUMN(M420)-4,0))</f>
        <v>4</v>
      </c>
      <c r="N421" s="442">
        <f>IF($H421="已改造",VLOOKUP($A421+1000,改造信息!$A$2:$AQ$1002,COLUMN(N420)-4,0),VLOOKUP($A421,未改造信息!$A$2:$AQ$1002,COLUMN(N420)-4,0))</f>
        <v>4</v>
      </c>
      <c r="O421" s="442">
        <f>IF($H421="已改造",VLOOKUP($A421+1000,改造信息!$A$2:$AQ$1002,COLUMN(O420)-4,0),VLOOKUP($A421,未改造信息!$A$2:$AQ$1002,COLUMN(O420)-4,0))</f>
        <v>84</v>
      </c>
      <c r="P421" s="442">
        <f>IF($H421="已改造",VLOOKUP($A421+1000,改造信息!$A$2:$AQ$1002,COLUMN(P420)-4,0),VLOOKUP($A421,未改造信息!$A$2:$AQ$1002,COLUMN(P420)-4,0))</f>
        <v>0</v>
      </c>
      <c r="Q421" s="442">
        <f>IF($H421="已改造",VLOOKUP($A421+1000,改造信息!$A$2:$AQ$1002,COLUMN(Q420)-4,0),VLOOKUP($A421,未改造信息!$A$2:$AQ$1002,COLUMN(Q420)-4,0))</f>
        <v>110</v>
      </c>
      <c r="R421" s="442">
        <f>IF($H421="已改造",VLOOKUP($A421+1000,改造信息!$A$2:$AQ$1002,COLUMN(R420)-4,0),VLOOKUP($A421,未改造信息!$A$2:$AQ$1002,COLUMN(R420)-4,0))</f>
        <v>96</v>
      </c>
      <c r="S421" s="442">
        <f>IF($H421="已改造",VLOOKUP($A421+1000,改造信息!$A$2:$AQ$1002,COLUMN(S420)-4,0),VLOOKUP($A421,未改造信息!$A$2:$AQ$1002,COLUMN(S420)-4,0))</f>
        <v>0</v>
      </c>
      <c r="T421" s="442">
        <f>IF($H421="已改造",VLOOKUP($A421+1000,改造信息!$A$2:$AQ$1002,COLUMN(T420)-4,0),VLOOKUP($A421,未改造信息!$A$2:$AQ$1002,COLUMN(T420)-4,0))</f>
        <v>53</v>
      </c>
      <c r="U421" s="442">
        <f>IF($H421="已改造",VLOOKUP($A421+1000,改造信息!$A$2:$AQ$1002,COLUMN(U420)-4,0),VLOOKUP($A421,未改造信息!$A$2:$AQ$1002,COLUMN(U420)-4,0))</f>
        <v>0</v>
      </c>
      <c r="V421" s="442">
        <f>IF($H421="已改造",VLOOKUP($A421+1000,改造信息!$A$2:$AQ$1002,COLUMN(V420)-4,0),VLOOKUP($A421,未改造信息!$A$2:$AQ$1002,COLUMN(V420)-4,0))</f>
        <v>38</v>
      </c>
      <c r="W421" s="442">
        <f>IF($H421="已改造",VLOOKUP($A421+1000,改造信息!$A$2:$AQ$1002,COLUMN(W420)-4,0),VLOOKUP($A421,未改造信息!$A$2:$AQ$1002,COLUMN(W420)-4,0))</f>
        <v>48</v>
      </c>
      <c r="X421" s="442">
        <f>IF($H421="已改造",VLOOKUP($A421+1000,改造信息!$A$2:$AQ$1002,COLUMN(X420)-4,0),VLOOKUP($A421,未改造信息!$A$2:$AQ$1002,COLUMN(X420)-4,0))</f>
        <v>100</v>
      </c>
      <c r="Y421" s="442">
        <f>IF($H421="已改造",VLOOKUP($A421+1000,改造信息!$A$2:$AQ$1002,COLUMN(Y420)-4,0),VLOOKUP($A421,未改造信息!$A$2:$AQ$1002,COLUMN(Y420)-4,0))</f>
        <v>5</v>
      </c>
      <c r="Z421" s="442">
        <f>IF($H421="已改造",VLOOKUP($A421+1000,改造信息!$A$2:$AQ$1002,COLUMN(Z420)-4,0),VLOOKUP($A421,未改造信息!$A$2:$AQ$1002,COLUMN(Z420)-4,0))</f>
        <v>26</v>
      </c>
      <c r="AA421" s="442" t="str">
        <f>IF($H421="已改造",VLOOKUP($A421+1000,改造信息!$A$2:$AQ$1002,COLUMN(AA420)-4,0),VLOOKUP($A421,未改造信息!$A$2:$AQ$1002,COLUMN(AA420)-4,0))</f>
        <v>长</v>
      </c>
      <c r="AB421" s="442">
        <f>IF($H421="已改造",VLOOKUP($A421+1000,改造信息!$A$2:$AQ$1002,COLUMN(AB420)-4,0),VLOOKUP($A421,未改造信息!$A$2:$AQ$1002,COLUMN(AB420)-4,0))</f>
        <v>0</v>
      </c>
      <c r="AC421" s="442">
        <f>IF($H421="已改造",VLOOKUP($A421+1000,改造信息!$A$2:$AQ$1002,COLUMN(AC420)-4,0),VLOOKUP($A421,未改造信息!$A$2:$AQ$1002,COLUMN(AC420)-4,0))</f>
        <v>0</v>
      </c>
      <c r="AD421" s="442">
        <f>IF($H421="已改造",VLOOKUP($A421+1000,改造信息!$A$2:$AQ$1002,COLUMN(AD420)-4,0),VLOOKUP($A421,未改造信息!$A$2:$AQ$1002,COLUMN(AD420)-4,0))</f>
        <v>4</v>
      </c>
      <c r="AE421" s="446" t="str">
        <f>IF($H421="已改造",VLOOKUP($A421+1000,改造信息!$A$2:$AQ$1002,COLUMN(AE420)-4,0),VLOOKUP($A421,未改造信息!$A$2:$AQ$1002,COLUMN(AE420)-4,0))</f>
        <v>附加装甲(大型)</v>
      </c>
      <c r="AF421" s="445" t="s">
        <v>92</v>
      </c>
      <c r="AG421" s="445" t="s">
        <v>92</v>
      </c>
      <c r="AH421" s="442">
        <f>IF($H421="已改造",VLOOKUP($A421+1000,改造信息!$A$2:$AQ$1002,COLUMN(AH420)-6,0),VLOOKUP($A421,未改造信息!$A$2:$AQ$1002,COLUMN(AH420)-6,0))</f>
        <v>90</v>
      </c>
      <c r="AI421" s="442">
        <f>IF($H421="已改造",VLOOKUP($A421+1000,改造信息!$A$2:$AQ$1002,COLUMN(AI420)-6,0),VLOOKUP($A421,未改造信息!$A$2:$AQ$1002,COLUMN(AI420)-6,0))</f>
        <v>130</v>
      </c>
      <c r="AJ421" s="442">
        <f>IF($H421="已改造",VLOOKUP($A421+1000,改造信息!$A$2:$AQ$1002,COLUMN(AJ420)-6,0),VLOOKUP($A421,未改造信息!$A$2:$AQ$1002,COLUMN(AJ420)-6,0))</f>
        <v>3.2</v>
      </c>
      <c r="AK421" s="442">
        <f>IF($H421="已改造",VLOOKUP($A421+1000,改造信息!$A$2:$AQ$1002,COLUMN(AK420)-6,0),VLOOKUP($A421,未改造信息!$A$2:$AQ$1002,COLUMN(AK420)-6,0))</f>
        <v>6</v>
      </c>
      <c r="AL421" s="442">
        <f>IF($H421="已改造",VLOOKUP($A421+1000,改造信息!$A$2:$AQ$1002,COLUMN(AL420)-6,0),VLOOKUP($A421,未改造信息!$A$2:$AQ$1002,COLUMN(AL420)-6,0))</f>
        <v>1.05</v>
      </c>
      <c r="AM421" s="445" t="s">
        <v>92</v>
      </c>
      <c r="AN421" s="445" t="s">
        <v>92</v>
      </c>
      <c r="AO421" s="442">
        <f>IF($H421="已改造",VLOOKUP($A421+1000,改造信息!$A$2:$AQ$1002,COLUMN(AO420)-8,0),VLOOKUP($A421,未改造信息!$A$2:$AQ$1002,COLUMN(AO420)-8,0))</f>
        <v>50</v>
      </c>
      <c r="AP421" s="442">
        <f>IF($H421="已改造",VLOOKUP($A421+1000,改造信息!$A$2:$AQ$1002,COLUMN(AP420)-8,0),VLOOKUP($A421,未改造信息!$A$2:$AQ$1002,COLUMN(AP420)-8,0))</f>
        <v>60</v>
      </c>
      <c r="AQ421" s="442">
        <f>IF($H421="已改造",VLOOKUP($A421+1000,改造信息!$A$2:$AQ$1002,COLUMN(AQ420)-8,0),VLOOKUP($A421,未改造信息!$A$2:$AQ$1002,COLUMN(AQ420)-8,0))</f>
        <v>60</v>
      </c>
      <c r="AR421" s="442">
        <f>IF($H421="已改造",VLOOKUP($A421+1000,改造信息!$A$2:$AQ$1002,COLUMN(AR420)-8,0),VLOOKUP($A421,未改造信息!$A$2:$AQ$1002,COLUMN(AR420)-8,0))</f>
        <v>0</v>
      </c>
      <c r="AS421" s="442">
        <f>IF($H421="已改造",VLOOKUP($A421+1000,改造信息!$A$2:$AQ$1002,COLUMN(AS420)-8,0),VLOOKUP($A421,未改造信息!$A$2:$AQ$1002,COLUMN(AS420)-8,0))</f>
        <v>85</v>
      </c>
      <c r="AT421" s="442">
        <f>IF($H421="已改造",VLOOKUP($A421+1000,改造信息!$A$2:$AQ$1002,COLUMN(AT420)-8,0),VLOOKUP($A421,未改造信息!$A$2:$AQ$1002,COLUMN(AT420)-8,0))</f>
        <v>0</v>
      </c>
      <c r="AU421" s="442">
        <f>IF($H421="已改造",VLOOKUP($A421+1000,改造信息!$A$2:$AQ$1002,COLUMN(AU420)-8,0),VLOOKUP($A421,未改造信息!$A$2:$AQ$1002,COLUMN(AU420)-8,0))</f>
        <v>80</v>
      </c>
      <c r="AV421" s="442">
        <f>IF($H421="已改造",VLOOKUP($A421+1000,改造信息!$A$2:$AQ$1002,COLUMN(AV420)-8,0),VLOOKUP($A421,未改造信息!$A$2:$AQ$1002,COLUMN(AV420)-8,0))</f>
        <v>12</v>
      </c>
      <c r="AW421" s="445" t="s">
        <v>92</v>
      </c>
      <c r="AX421" s="445" t="s">
        <v>92</v>
      </c>
      <c r="AY421" s="442" t="str">
        <f>IF($H421="已改造",VLOOKUP($A421+1000,改造信息!$A$2:$AQ$1002,COLUMN(AY420)-10,0),VLOOKUP($A421,未改造信息!$A$2:$AQ$1002,COLUMN(AY420)-10,0))</f>
        <v>公海舰队</v>
      </c>
      <c r="AZ421" s="442">
        <f>IF($H421="已改造",VLOOKUP($A421+1000,改造信息!$A$2:$AQ$1002,COLUMN(AZ420)-10,0),VLOOKUP($A421,未改造信息!$A$2:$AQ$1002,COLUMN(AZ420)-10,0))</f>
        <v>0</v>
      </c>
      <c r="BA421" s="445" t="s">
        <v>92</v>
      </c>
      <c r="BB421" s="445" t="s">
        <v>92</v>
      </c>
      <c r="BC421" s="442" t="str">
        <f>IF($H421="尚未改造",VLOOKUP($A421,未改造信息!$A$2:$AQ$1002,COLUMN(BC420)-12,0),"0")</f>
        <v>0</v>
      </c>
      <c r="BD421" s="450">
        <f>VLOOKUP($A421,未改造信息!$A$2:$BA$1002,COLUMN(BD420)-12,0)</f>
        <v>0.215277777777778</v>
      </c>
      <c r="BE421" s="442" t="s">
        <v>103</v>
      </c>
      <c r="BF421" s="445" t="s">
        <v>92</v>
      </c>
      <c r="BG421" s="445" t="s">
        <v>92</v>
      </c>
      <c r="BH421" s="442"/>
      <c r="BI421" s="450"/>
      <c r="BK421" s="442"/>
      <c r="BL421" s="450"/>
      <c r="BN421" s="442"/>
      <c r="BO421" s="450"/>
      <c r="BQ421" s="445" t="s">
        <v>92</v>
      </c>
      <c r="BR421" s="442"/>
      <c r="BS421" s="442"/>
      <c r="BT421" s="442"/>
      <c r="BU421" s="442"/>
      <c r="BV421" s="442"/>
    </row>
    <row r="422" spans="1:74">
      <c r="A422" s="442">
        <v>451</v>
      </c>
      <c r="B422" s="442" t="str">
        <f>IF($H422="已改造",VLOOKUP($A422+1000,改造信息!$A$2:$AQ$1002,COLUMN(B421),0),VLOOKUP($A422,未改造信息!$A$2:$AQ$1002,COLUMN(B421),0))</f>
        <v>J</v>
      </c>
      <c r="C422" s="442" t="str">
        <f>IF($H422="已改造",VLOOKUP($A422+1000,改造信息!$A$2:$AQ$1002,COLUMN(C421),0),VLOOKUP($A422,未改造信息!$A$2:$AQ$1002,COLUMN(C421),0))</f>
        <v>重巡洋舰</v>
      </c>
      <c r="D422" s="442">
        <f>IF($H422="已改造",VLOOKUP($A422+1000,改造信息!$A$2:$AQ$1002,COLUMN(D421),0),VLOOKUP($A422,未改造信息!$A$2:$AQ$1002,COLUMN(D421),0))</f>
        <v>4</v>
      </c>
      <c r="E422" s="442" t="str">
        <f>IF($H422="已改造",VLOOKUP($A422+1000,改造信息!$A$2:$AQ$1002,COLUMN(E421),0),VLOOKUP($A422,未改造信息!$A$2:$AQ$1002,COLUMN(E421),0))</f>
        <v>伊吹</v>
      </c>
      <c r="F422" s="442" t="str">
        <f>VLOOKUP(A422,未改造信息!$A$2:$F$1000,COLUMN(F421),0)</f>
        <v>未拥有</v>
      </c>
      <c r="H422" s="442" t="str">
        <f>IF(COUNTIF(改造信息!$A$2:$A$196,A422+1000),IF(VLOOKUP(A422+1000,改造信息!$A$2:$F$502,6,0)="已拥有","已改造","尚未改造"),"未开放改造")</f>
        <v>未开放改造</v>
      </c>
      <c r="I422" s="442" t="str">
        <f t="shared" si="6"/>
        <v>可建造</v>
      </c>
      <c r="J422" s="445" t="s">
        <v>92</v>
      </c>
      <c r="K422" s="442" t="str">
        <f>IF($H422="已改造",VLOOKUP($A422+1000,改造信息!$A$2:$AQ$1002,COLUMN(K421)-4,0),VLOOKUP($A422,未改造信息!$A$2:$AQ$1002,COLUMN(K421)-4,0))</f>
        <v>护卫舰</v>
      </c>
      <c r="L422" s="442" t="str">
        <f>IF($H422="已改造",VLOOKUP($A422+1000,改造信息!$A$2:$AQ$1002,COLUMN(L421)-4,0),VLOOKUP($A422,未改造信息!$A$2:$AQ$1002,COLUMN(L421)-4,0))</f>
        <v>中型舰</v>
      </c>
      <c r="M422" s="442">
        <f>IF($H422="已改造",VLOOKUP($A422+1000,改造信息!$A$2:$AQ$1002,COLUMN(M421)-4,0),VLOOKUP($A422,未改造信息!$A$2:$AQ$1002,COLUMN(M421)-4,0))</f>
        <v>0</v>
      </c>
      <c r="N422" s="442">
        <f>IF($H422="已改造",VLOOKUP($A422+1000,改造信息!$A$2:$AQ$1002,COLUMN(N421)-4,0),VLOOKUP($A422,未改造信息!$A$2:$AQ$1002,COLUMN(N421)-4,0))</f>
        <v>3</v>
      </c>
      <c r="O422" s="442">
        <f>IF($H422="已改造",VLOOKUP($A422+1000,改造信息!$A$2:$AQ$1002,COLUMN(O421)-4,0),VLOOKUP($A422,未改造信息!$A$2:$AQ$1002,COLUMN(O421)-4,0))</f>
        <v>42</v>
      </c>
      <c r="P422" s="442">
        <f>IF($H422="已改造",VLOOKUP($A422+1000,改造信息!$A$2:$AQ$1002,COLUMN(P421)-4,0),VLOOKUP($A422,未改造信息!$A$2:$AQ$1002,COLUMN(P421)-4,0))</f>
        <v>2</v>
      </c>
      <c r="Q422" s="442">
        <f>IF($H422="已改造",VLOOKUP($A422+1000,改造信息!$A$2:$AQ$1002,COLUMN(Q421)-4,0),VLOOKUP($A422,未改造信息!$A$2:$AQ$1002,COLUMN(Q421)-4,0))</f>
        <v>61</v>
      </c>
      <c r="R422" s="442">
        <f>IF($H422="已改造",VLOOKUP($A422+1000,改造信息!$A$2:$AQ$1002,COLUMN(R421)-4,0),VLOOKUP($A422,未改造信息!$A$2:$AQ$1002,COLUMN(R421)-4,0))</f>
        <v>50</v>
      </c>
      <c r="S422" s="442">
        <f>IF($H422="已改造",VLOOKUP($A422+1000,改造信息!$A$2:$AQ$1002,COLUMN(S421)-4,0),VLOOKUP($A422,未改造信息!$A$2:$AQ$1002,COLUMN(S421)-4,0))</f>
        <v>65</v>
      </c>
      <c r="T422" s="442">
        <f>IF($H422="已改造",VLOOKUP($A422+1000,改造信息!$A$2:$AQ$1002,COLUMN(T421)-4,0),VLOOKUP($A422,未改造信息!$A$2:$AQ$1002,COLUMN(T421)-4,0))</f>
        <v>59</v>
      </c>
      <c r="U422" s="442">
        <f>IF($H422="已改造",VLOOKUP($A422+1000,改造信息!$A$2:$AQ$1002,COLUMN(U421)-4,0),VLOOKUP($A422,未改造信息!$A$2:$AQ$1002,COLUMN(U421)-4,0))</f>
        <v>0</v>
      </c>
      <c r="V422" s="442">
        <f>IF($H422="已改造",VLOOKUP($A422+1000,改造信息!$A$2:$AQ$1002,COLUMN(V421)-4,0),VLOOKUP($A422,未改造信息!$A$2:$AQ$1002,COLUMN(V421)-4,0))</f>
        <v>51</v>
      </c>
      <c r="W422" s="442">
        <f>IF($H422="已改造",VLOOKUP($A422+1000,改造信息!$A$2:$AQ$1002,COLUMN(W421)-4,0),VLOOKUP($A422,未改造信息!$A$2:$AQ$1002,COLUMN(W421)-4,0))</f>
        <v>79</v>
      </c>
      <c r="X422" s="442">
        <f>IF($H422="已改造",VLOOKUP($A422+1000,改造信息!$A$2:$AQ$1002,COLUMN(X421)-4,0),VLOOKUP($A422,未改造信息!$A$2:$AQ$1002,COLUMN(X421)-4,0))</f>
        <v>92</v>
      </c>
      <c r="Y422" s="442">
        <f>IF($H422="已改造",VLOOKUP($A422+1000,改造信息!$A$2:$AQ$1002,COLUMN(Y421)-4,0),VLOOKUP($A422,未改造信息!$A$2:$AQ$1002,COLUMN(Y421)-4,0))</f>
        <v>5</v>
      </c>
      <c r="Z422" s="442">
        <f>IF($H422="已改造",VLOOKUP($A422+1000,改造信息!$A$2:$AQ$1002,COLUMN(Z421)-4,0),VLOOKUP($A422,未改造信息!$A$2:$AQ$1002,COLUMN(Z421)-4,0))</f>
        <v>35</v>
      </c>
      <c r="AA422" s="442" t="str">
        <f>IF($H422="已改造",VLOOKUP($A422+1000,改造信息!$A$2:$AQ$1002,COLUMN(AA421)-4,0),VLOOKUP($A422,未改造信息!$A$2:$AQ$1002,COLUMN(AA421)-4,0))</f>
        <v>中</v>
      </c>
      <c r="AB422" s="442" t="str">
        <f>IF($H422="已改造",VLOOKUP($A422+1000,改造信息!$A$2:$AQ$1002,COLUMN(AB421)-4,0),VLOOKUP($A422,未改造信息!$A$2:$AQ$1002,COLUMN(AB421)-4,0))</f>
        <v>[3,3,3]</v>
      </c>
      <c r="AC422" s="442">
        <f>IF($H422="已改造",VLOOKUP($A422+1000,改造信息!$A$2:$AQ$1002,COLUMN(AC421)-4,0),VLOOKUP($A422,未改造信息!$A$2:$AQ$1002,COLUMN(AC421)-4,0))</f>
        <v>9</v>
      </c>
      <c r="AD422" s="442">
        <f>IF($H422="已改造",VLOOKUP($A422+1000,改造信息!$A$2:$AQ$1002,COLUMN(AD421)-4,0),VLOOKUP($A422,未改造信息!$A$2:$AQ$1002,COLUMN(AD421)-4,0))</f>
        <v>3</v>
      </c>
      <c r="AE422" s="446" t="str">
        <f>IF($H422="已改造",VLOOKUP($A422+1000,改造信息!$A$2:$AQ$1002,COLUMN(AE421)-4,0),VLOOKUP($A422,未改造信息!$A$2:$AQ$1002,COLUMN(AE421)-4,0))</f>
        <v>J国20.3厘米连装炮</v>
      </c>
      <c r="AF422" s="445" t="s">
        <v>92</v>
      </c>
      <c r="AG422" s="445" t="s">
        <v>92</v>
      </c>
      <c r="AH422" s="442">
        <f>IF($H422="已改造",VLOOKUP($A422+1000,改造信息!$A$2:$AQ$1002,COLUMN(AH421)-6,0),VLOOKUP($A422,未改造信息!$A$2:$AQ$1002,COLUMN(AH421)-6,0))</f>
        <v>40</v>
      </c>
      <c r="AI422" s="442">
        <f>IF($H422="已改造",VLOOKUP($A422+1000,改造信息!$A$2:$AQ$1002,COLUMN(AI421)-6,0),VLOOKUP($A422,未改造信息!$A$2:$AQ$1002,COLUMN(AI421)-6,0))</f>
        <v>65</v>
      </c>
      <c r="AJ422" s="442">
        <f>IF($H422="已改造",VLOOKUP($A422+1000,改造信息!$A$2:$AQ$1002,COLUMN(AJ421)-6,0),VLOOKUP($A422,未改造信息!$A$2:$AQ$1002,COLUMN(AJ421)-6,0))</f>
        <v>1.28</v>
      </c>
      <c r="AK422" s="442">
        <f>IF($H422="已改造",VLOOKUP($A422+1000,改造信息!$A$2:$AQ$1002,COLUMN(AK421)-6,0),VLOOKUP($A422,未改造信息!$A$2:$AQ$1002,COLUMN(AK421)-6,0))</f>
        <v>2.4</v>
      </c>
      <c r="AL422" s="442">
        <f>IF($H422="已改造",VLOOKUP($A422+1000,改造信息!$A$2:$AQ$1002,COLUMN(AL421)-6,0),VLOOKUP($A422,未改造信息!$A$2:$AQ$1002,COLUMN(AL421)-6,0))</f>
        <v>0.75</v>
      </c>
      <c r="AM422" s="445" t="s">
        <v>92</v>
      </c>
      <c r="AN422" s="445" t="s">
        <v>92</v>
      </c>
      <c r="AO422" s="442">
        <f>IF($H422="已改造",VLOOKUP($A422+1000,改造信息!$A$2:$AQ$1002,COLUMN(AO421)-8,0),VLOOKUP($A422,未改造信息!$A$2:$AQ$1002,COLUMN(AO421)-8,0))</f>
        <v>30</v>
      </c>
      <c r="AP422" s="442">
        <f>IF($H422="已改造",VLOOKUP($A422+1000,改造信息!$A$2:$AQ$1002,COLUMN(AP421)-8,0),VLOOKUP($A422,未改造信息!$A$2:$AQ$1002,COLUMN(AP421)-8,0))</f>
        <v>40</v>
      </c>
      <c r="AQ422" s="442">
        <f>IF($H422="已改造",VLOOKUP($A422+1000,改造信息!$A$2:$AQ$1002,COLUMN(AQ421)-8,0),VLOOKUP($A422,未改造信息!$A$2:$AQ$1002,COLUMN(AQ421)-8,0))</f>
        <v>30</v>
      </c>
      <c r="AR422" s="442">
        <f>IF($H422="已改造",VLOOKUP($A422+1000,改造信息!$A$2:$AQ$1002,COLUMN(AR421)-8,0),VLOOKUP($A422,未改造信息!$A$2:$AQ$1002,COLUMN(AR421)-8,0))</f>
        <v>0</v>
      </c>
      <c r="AS422" s="442">
        <f>IF($H422="已改造",VLOOKUP($A422+1000,改造信息!$A$2:$AQ$1002,COLUMN(AS421)-8,0),VLOOKUP($A422,未改造信息!$A$2:$AQ$1002,COLUMN(AS421)-8,0))</f>
        <v>41</v>
      </c>
      <c r="AT422" s="442">
        <f>IF($H422="已改造",VLOOKUP($A422+1000,改造信息!$A$2:$AQ$1002,COLUMN(AT421)-8,0),VLOOKUP($A422,未改造信息!$A$2:$AQ$1002,COLUMN(AT421)-8,0))</f>
        <v>18</v>
      </c>
      <c r="AU422" s="442">
        <f>IF($H422="已改造",VLOOKUP($A422+1000,改造信息!$A$2:$AQ$1002,COLUMN(AU421)-8,0),VLOOKUP($A422,未改造信息!$A$2:$AQ$1002,COLUMN(AU421)-8,0))</f>
        <v>18</v>
      </c>
      <c r="AV422" s="442">
        <f>IF($H422="已改造",VLOOKUP($A422+1000,改造信息!$A$2:$AQ$1002,COLUMN(AV421)-8,0),VLOOKUP($A422,未改造信息!$A$2:$AQ$1002,COLUMN(AV421)-8,0))</f>
        <v>15</v>
      </c>
      <c r="AW422" s="445" t="s">
        <v>92</v>
      </c>
      <c r="AX422" s="445" t="s">
        <v>92</v>
      </c>
      <c r="AY422" s="442" t="str">
        <f>IF($H422="已改造",VLOOKUP($A422+1000,改造信息!$A$2:$AQ$1002,COLUMN(AY421)-10,0),VLOOKUP($A422,未改造信息!$A$2:$AQ$1002,COLUMN(AY421)-10,0))</f>
        <v>主力甲巡</v>
      </c>
      <c r="AZ422" s="442">
        <f>IF($H422="已改造",VLOOKUP($A422+1000,改造信息!$A$2:$AQ$1002,COLUMN(AZ421)-10,0),VLOOKUP($A422,未改造信息!$A$2:$AQ$1002,COLUMN(AZ421)-10,0))</f>
        <v>0</v>
      </c>
      <c r="BA422" s="445" t="s">
        <v>92</v>
      </c>
      <c r="BB422" s="445" t="s">
        <v>92</v>
      </c>
      <c r="BC422" s="442" t="str">
        <f>IF($H422="尚未改造",VLOOKUP($A422,未改造信息!$A$2:$AQ$1002,COLUMN(BC421)-12,0),"0")</f>
        <v>0</v>
      </c>
      <c r="BD422" s="450">
        <f>VLOOKUP($A422,未改造信息!$A$2:$BA$1002,COLUMN(BD421)-12,0)</f>
        <v>0.0590277777777778</v>
      </c>
      <c r="BE422" s="442" t="s">
        <v>103</v>
      </c>
      <c r="BF422" s="445" t="s">
        <v>92</v>
      </c>
      <c r="BG422" s="445" t="s">
        <v>92</v>
      </c>
      <c r="BH422" s="442"/>
      <c r="BI422" s="450"/>
      <c r="BK422" s="442"/>
      <c r="BL422" s="450"/>
      <c r="BN422" s="442"/>
      <c r="BO422" s="450"/>
      <c r="BQ422" s="445" t="s">
        <v>92</v>
      </c>
      <c r="BR422" s="442"/>
      <c r="BS422" s="442"/>
      <c r="BT422" s="442"/>
      <c r="BU422" s="442"/>
      <c r="BV422" s="442"/>
    </row>
    <row r="423" spans="1:74">
      <c r="A423" s="442">
        <v>452</v>
      </c>
      <c r="B423" s="442" t="str">
        <f>IF($H423="已改造",VLOOKUP($A423+1000,改造信息!$A$2:$AQ$1002,COLUMN(B422),0),VLOOKUP($A423,未改造信息!$A$2:$AQ$1002,COLUMN(B422),0))</f>
        <v>E</v>
      </c>
      <c r="C423" s="442" t="str">
        <f>IF($H423="已改造",VLOOKUP($A423+1000,改造信息!$A$2:$AQ$1002,COLUMN(C422),0),VLOOKUP($A423,未改造信息!$A$2:$AQ$1002,COLUMN(C422),0))</f>
        <v>重巡洋舰</v>
      </c>
      <c r="D423" s="442">
        <f>IF($H423="已改造",VLOOKUP($A423+1000,改造信息!$A$2:$AQ$1002,COLUMN(D422),0),VLOOKUP($A423,未改造信息!$A$2:$AQ$1002,COLUMN(D422),0))</f>
        <v>4</v>
      </c>
      <c r="E423" s="442" t="str">
        <f>IF($H423="已改造",VLOOKUP($A423+1000,改造信息!$A$2:$AQ$1002,COLUMN(E422),0),VLOOKUP($A423,未改造信息!$A$2:$AQ$1002,COLUMN(E422),0))</f>
        <v>萨里</v>
      </c>
      <c r="F423" s="442" t="str">
        <f>VLOOKUP(A423,未改造信息!$A$2:$F$1000,COLUMN(F422),0)</f>
        <v>未拥有</v>
      </c>
      <c r="H423" s="442" t="str">
        <f>IF(COUNTIF(改造信息!$A$2:$A$196,A423+1000),IF(VLOOKUP(A423+1000,改造信息!$A$2:$F$502,6,0)="已拥有","已改造","尚未改造"),"未开放改造")</f>
        <v>未开放改造</v>
      </c>
      <c r="I423" s="442" t="str">
        <f t="shared" si="6"/>
        <v>E3~E4 打捞可获取</v>
      </c>
      <c r="J423" s="445" t="s">
        <v>92</v>
      </c>
      <c r="K423" s="442" t="str">
        <f>IF($H423="已改造",VLOOKUP($A423+1000,改造信息!$A$2:$AQ$1002,COLUMN(K422)-4,0),VLOOKUP($A423,未改造信息!$A$2:$AQ$1002,COLUMN(K422)-4,0))</f>
        <v>护卫舰</v>
      </c>
      <c r="L423" s="442" t="str">
        <f>IF($H423="已改造",VLOOKUP($A423+1000,改造信息!$A$2:$AQ$1002,COLUMN(L422)-4,0),VLOOKUP($A423,未改造信息!$A$2:$AQ$1002,COLUMN(L422)-4,0))</f>
        <v>中型舰</v>
      </c>
      <c r="M423" s="442">
        <f>IF($H423="已改造",VLOOKUP($A423+1000,改造信息!$A$2:$AQ$1002,COLUMN(M422)-4,0),VLOOKUP($A423,未改造信息!$A$2:$AQ$1002,COLUMN(M422)-4,0))</f>
        <v>2</v>
      </c>
      <c r="N423" s="442">
        <f>IF($H423="已改造",VLOOKUP($A423+1000,改造信息!$A$2:$AQ$1002,COLUMN(N422)-4,0),VLOOKUP($A423,未改造信息!$A$2:$AQ$1002,COLUMN(N422)-4,0))</f>
        <v>2</v>
      </c>
      <c r="O423" s="442">
        <f>IF($H423="已改造",VLOOKUP($A423+1000,改造信息!$A$2:$AQ$1002,COLUMN(O422)-4,0),VLOOKUP($A423,未改造信息!$A$2:$AQ$1002,COLUMN(O422)-4,0))</f>
        <v>48</v>
      </c>
      <c r="P423" s="442">
        <f>IF($H423="已改造",VLOOKUP($A423+1000,改造信息!$A$2:$AQ$1002,COLUMN(P422)-4,0),VLOOKUP($A423,未改造信息!$A$2:$AQ$1002,COLUMN(P422)-4,0))</f>
        <v>0</v>
      </c>
      <c r="Q423" s="442">
        <f>IF($H423="已改造",VLOOKUP($A423+1000,改造信息!$A$2:$AQ$1002,COLUMN(Q422)-4,0),VLOOKUP($A423,未改造信息!$A$2:$AQ$1002,COLUMN(Q422)-4,0))</f>
        <v>54</v>
      </c>
      <c r="R423" s="442">
        <f>IF($H423="已改造",VLOOKUP($A423+1000,改造信息!$A$2:$AQ$1002,COLUMN(R422)-4,0),VLOOKUP($A423,未改造信息!$A$2:$AQ$1002,COLUMN(R422)-4,0))</f>
        <v>48</v>
      </c>
      <c r="S423" s="442">
        <f>IF($H423="已改造",VLOOKUP($A423+1000,改造信息!$A$2:$AQ$1002,COLUMN(S422)-4,0),VLOOKUP($A423,未改造信息!$A$2:$AQ$1002,COLUMN(S422)-4,0))</f>
        <v>45</v>
      </c>
      <c r="T423" s="442">
        <f>IF($H423="已改造",VLOOKUP($A423+1000,改造信息!$A$2:$AQ$1002,COLUMN(T422)-4,0),VLOOKUP($A423,未改造信息!$A$2:$AQ$1002,COLUMN(T422)-4,0))</f>
        <v>66</v>
      </c>
      <c r="U423" s="442">
        <f>IF($H423="已改造",VLOOKUP($A423+1000,改造信息!$A$2:$AQ$1002,COLUMN(U422)-4,0),VLOOKUP($A423,未改造信息!$A$2:$AQ$1002,COLUMN(U422)-4,0))</f>
        <v>0</v>
      </c>
      <c r="V423" s="442">
        <f>IF($H423="已改造",VLOOKUP($A423+1000,改造信息!$A$2:$AQ$1002,COLUMN(V422)-4,0),VLOOKUP($A423,未改造信息!$A$2:$AQ$1002,COLUMN(V422)-4,0))</f>
        <v>41</v>
      </c>
      <c r="W423" s="442">
        <f>IF($H423="已改造",VLOOKUP($A423+1000,改造信息!$A$2:$AQ$1002,COLUMN(W422)-4,0),VLOOKUP($A423,未改造信息!$A$2:$AQ$1002,COLUMN(W422)-4,0))</f>
        <v>74</v>
      </c>
      <c r="X423" s="442">
        <f>IF($H423="已改造",VLOOKUP($A423+1000,改造信息!$A$2:$AQ$1002,COLUMN(X422)-4,0),VLOOKUP($A423,未改造信息!$A$2:$AQ$1002,COLUMN(X422)-4,0))</f>
        <v>91</v>
      </c>
      <c r="Y423" s="442">
        <f>IF($H423="已改造",VLOOKUP($A423+1000,改造信息!$A$2:$AQ$1002,COLUMN(Y422)-4,0),VLOOKUP($A423,未改造信息!$A$2:$AQ$1002,COLUMN(Y422)-4,0))</f>
        <v>7</v>
      </c>
      <c r="Z423" s="442">
        <f>IF($H423="已改造",VLOOKUP($A423+1000,改造信息!$A$2:$AQ$1002,COLUMN(Z422)-4,0),VLOOKUP($A423,未改造信息!$A$2:$AQ$1002,COLUMN(Z422)-4,0))</f>
        <v>31</v>
      </c>
      <c r="AA423" s="442" t="str">
        <f>IF($H423="已改造",VLOOKUP($A423+1000,改造信息!$A$2:$AQ$1002,COLUMN(AA422)-4,0),VLOOKUP($A423,未改造信息!$A$2:$AQ$1002,COLUMN(AA422)-4,0))</f>
        <v>中</v>
      </c>
      <c r="AB423" s="442">
        <f>IF($H423="已改造",VLOOKUP($A423+1000,改造信息!$A$2:$AQ$1002,COLUMN(AB422)-4,0),VLOOKUP($A423,未改造信息!$A$2:$AQ$1002,COLUMN(AB422)-4,0))</f>
        <v>0</v>
      </c>
      <c r="AC423" s="442">
        <f>IF($H423="已改造",VLOOKUP($A423+1000,改造信息!$A$2:$AQ$1002,COLUMN(AC422)-4,0),VLOOKUP($A423,未改造信息!$A$2:$AQ$1002,COLUMN(AC422)-4,0))</f>
        <v>0</v>
      </c>
      <c r="AD423" s="442">
        <f>IF($H423="已改造",VLOOKUP($A423+1000,改造信息!$A$2:$AQ$1002,COLUMN(AD422)-4,0),VLOOKUP($A423,未改造信息!$A$2:$AQ$1002,COLUMN(AD422)-4,0))</f>
        <v>3</v>
      </c>
      <c r="AE423" s="446" t="str">
        <f>IF($H423="已改造",VLOOKUP($A423+1000,改造信息!$A$2:$AQ$1002,COLUMN(AE422)-4,0),VLOOKUP($A423,未改造信息!$A$2:$AQ$1002,COLUMN(AE422)-4,0))</f>
        <v>E国双联8英寸炮</v>
      </c>
      <c r="AF423" s="445" t="s">
        <v>92</v>
      </c>
      <c r="AG423" s="445" t="s">
        <v>92</v>
      </c>
      <c r="AH423" s="442">
        <f>IF($H423="已改造",VLOOKUP($A423+1000,改造信息!$A$2:$AQ$1002,COLUMN(AH422)-6,0),VLOOKUP($A423,未改造信息!$A$2:$AQ$1002,COLUMN(AH422)-6,0))</f>
        <v>35</v>
      </c>
      <c r="AI423" s="442">
        <f>IF($H423="已改造",VLOOKUP($A423+1000,改造信息!$A$2:$AQ$1002,COLUMN(AI422)-6,0),VLOOKUP($A423,未改造信息!$A$2:$AQ$1002,COLUMN(AI422)-6,0))</f>
        <v>70</v>
      </c>
      <c r="AJ423" s="442">
        <f>IF($H423="已改造",VLOOKUP($A423+1000,改造信息!$A$2:$AQ$1002,COLUMN(AJ422)-6,0),VLOOKUP($A423,未改造信息!$A$2:$AQ$1002,COLUMN(AJ422)-6,0))</f>
        <v>1.28</v>
      </c>
      <c r="AK423" s="442">
        <f>IF($H423="已改造",VLOOKUP($A423+1000,改造信息!$A$2:$AQ$1002,COLUMN(AK422)-6,0),VLOOKUP($A423,未改造信息!$A$2:$AQ$1002,COLUMN(AK422)-6,0))</f>
        <v>2.4</v>
      </c>
      <c r="AL423" s="442">
        <f>IF($H423="已改造",VLOOKUP($A423+1000,改造信息!$A$2:$AQ$1002,COLUMN(AL422)-6,0),VLOOKUP($A423,未改造信息!$A$2:$AQ$1002,COLUMN(AL422)-6,0))</f>
        <v>0.75</v>
      </c>
      <c r="AM423" s="445" t="s">
        <v>92</v>
      </c>
      <c r="AN423" s="445" t="s">
        <v>92</v>
      </c>
      <c r="AO423" s="442">
        <f>IF($H423="已改造",VLOOKUP($A423+1000,改造信息!$A$2:$AQ$1002,COLUMN(AO422)-8,0),VLOOKUP($A423,未改造信息!$A$2:$AQ$1002,COLUMN(AO422)-8,0))</f>
        <v>30</v>
      </c>
      <c r="AP423" s="442">
        <f>IF($H423="已改造",VLOOKUP($A423+1000,改造信息!$A$2:$AQ$1002,COLUMN(AP422)-8,0),VLOOKUP($A423,未改造信息!$A$2:$AQ$1002,COLUMN(AP422)-8,0))</f>
        <v>40</v>
      </c>
      <c r="AQ423" s="442">
        <f>IF($H423="已改造",VLOOKUP($A423+1000,改造信息!$A$2:$AQ$1002,COLUMN(AQ422)-8,0),VLOOKUP($A423,未改造信息!$A$2:$AQ$1002,COLUMN(AQ422)-8,0))</f>
        <v>30</v>
      </c>
      <c r="AR423" s="442">
        <f>IF($H423="已改造",VLOOKUP($A423+1000,改造信息!$A$2:$AQ$1002,COLUMN(AR422)-8,0),VLOOKUP($A423,未改造信息!$A$2:$AQ$1002,COLUMN(AR422)-8,0))</f>
        <v>0</v>
      </c>
      <c r="AS423" s="442">
        <f>IF($H423="已改造",VLOOKUP($A423+1000,改造信息!$A$2:$AQ$1002,COLUMN(AS422)-8,0),VLOOKUP($A423,未改造信息!$A$2:$AQ$1002,COLUMN(AS422)-8,0))</f>
        <v>38</v>
      </c>
      <c r="AT423" s="442">
        <f>IF($H423="已改造",VLOOKUP($A423+1000,改造信息!$A$2:$AQ$1002,COLUMN(AT422)-8,0),VLOOKUP($A423,未改造信息!$A$2:$AQ$1002,COLUMN(AT422)-8,0))</f>
        <v>5</v>
      </c>
      <c r="AU423" s="442">
        <f>IF($H423="已改造",VLOOKUP($A423+1000,改造信息!$A$2:$AQ$1002,COLUMN(AU422)-8,0),VLOOKUP($A423,未改造信息!$A$2:$AQ$1002,COLUMN(AU422)-8,0))</f>
        <v>17</v>
      </c>
      <c r="AV423" s="442">
        <f>IF($H423="已改造",VLOOKUP($A423+1000,改造信息!$A$2:$AQ$1002,COLUMN(AV422)-8,0),VLOOKUP($A423,未改造信息!$A$2:$AQ$1002,COLUMN(AV422)-8,0))</f>
        <v>18</v>
      </c>
      <c r="AW423" s="445" t="s">
        <v>92</v>
      </c>
      <c r="AX423" s="445" t="s">
        <v>92</v>
      </c>
      <c r="AY423" s="442">
        <f>IF($H423="已改造",VLOOKUP($A423+1000,改造信息!$A$2:$AQ$1002,COLUMN(AY422)-10,0),VLOOKUP($A423,未改造信息!$A$2:$AQ$1002,COLUMN(AY422)-10,0))</f>
        <v>0</v>
      </c>
      <c r="AZ423" s="442">
        <f>IF($H423="已改造",VLOOKUP($A423+1000,改造信息!$A$2:$AQ$1002,COLUMN(AZ422)-10,0),VLOOKUP($A423,未改造信息!$A$2:$AQ$1002,COLUMN(AZ422)-10,0))</f>
        <v>0</v>
      </c>
      <c r="BA423" s="445" t="s">
        <v>92</v>
      </c>
      <c r="BB423" s="445" t="s">
        <v>92</v>
      </c>
      <c r="BC423" s="442" t="str">
        <f>IF($H423="尚未改造",VLOOKUP($A423,未改造信息!$A$2:$AQ$1002,COLUMN(BC422)-12,0),"0")</f>
        <v>0</v>
      </c>
      <c r="BD423" s="442">
        <f>VLOOKUP($A423,未改造信息!$A$2:$BA$1002,COLUMN(BD422)-12,0)</f>
        <v>0</v>
      </c>
      <c r="BE423" s="442" t="s">
        <v>99</v>
      </c>
      <c r="BF423" s="445" t="s">
        <v>92</v>
      </c>
      <c r="BG423" s="445" t="s">
        <v>92</v>
      </c>
      <c r="BH423" s="442"/>
      <c r="BI423" s="442"/>
      <c r="BK423" s="442"/>
      <c r="BL423" s="442"/>
      <c r="BN423" s="442"/>
      <c r="BO423" s="442"/>
      <c r="BQ423" s="445" t="s">
        <v>92</v>
      </c>
      <c r="BR423" s="442"/>
      <c r="BS423" s="442"/>
      <c r="BT423" s="442"/>
      <c r="BU423" s="442"/>
      <c r="BV423" s="442"/>
    </row>
    <row r="424" spans="1:74">
      <c r="A424" s="442">
        <v>453</v>
      </c>
      <c r="B424" s="442" t="str">
        <f>IF($H424="已改造",VLOOKUP($A424+1000,改造信息!$A$2:$AQ$1002,COLUMN(B423),0),VLOOKUP($A424,未改造信息!$A$2:$AQ$1002,COLUMN(B423),0))</f>
        <v>J</v>
      </c>
      <c r="C424" s="442" t="str">
        <f>IF($H424="已改造",VLOOKUP($A424+1000,改造信息!$A$2:$AQ$1002,COLUMN(C423),0),VLOOKUP($A424,未改造信息!$A$2:$AQ$1002,COLUMN(C423),0))</f>
        <v>驱逐舰</v>
      </c>
      <c r="D424" s="442">
        <f>IF($H424="已改造",VLOOKUP($A424+1000,改造信息!$A$2:$AQ$1002,COLUMN(D423),0),VLOOKUP($A424,未改造信息!$A$2:$AQ$1002,COLUMN(D423),0))</f>
        <v>4</v>
      </c>
      <c r="E424" s="442" t="str">
        <f>IF($H424="已改造",VLOOKUP($A424+1000,改造信息!$A$2:$AQ$1002,COLUMN(E423),0),VLOOKUP($A424,未改造信息!$A$2:$AQ$1002,COLUMN(E423),0))</f>
        <v>野分</v>
      </c>
      <c r="F424" s="442" t="str">
        <f>VLOOKUP(A424,未改造信息!$A$2:$F$1000,COLUMN(F423),0)</f>
        <v>未拥有</v>
      </c>
      <c r="H424" s="442" t="str">
        <f>IF(COUNTIF(改造信息!$A$2:$A$196,A424+1000),IF(VLOOKUP(A424+1000,改造信息!$A$2:$F$502,6,0)="已拥有","已改造","尚未改造"),"未开放改造")</f>
        <v>未开放改造</v>
      </c>
      <c r="I424" s="442" t="str">
        <f t="shared" si="6"/>
        <v>可建造</v>
      </c>
      <c r="J424" s="445" t="s">
        <v>92</v>
      </c>
      <c r="K424" s="442" t="str">
        <f>IF($H424="已改造",VLOOKUP($A424+1000,改造信息!$A$2:$AQ$1002,COLUMN(K423)-4,0),VLOOKUP($A424,未改造信息!$A$2:$AQ$1002,COLUMN(K423)-4,0))</f>
        <v>护卫舰</v>
      </c>
      <c r="L424" s="442" t="str">
        <f>IF($H424="已改造",VLOOKUP($A424+1000,改造信息!$A$2:$AQ$1002,COLUMN(L423)-4,0),VLOOKUP($A424,未改造信息!$A$2:$AQ$1002,COLUMN(L423)-4,0))</f>
        <v>小型舰</v>
      </c>
      <c r="M424" s="442">
        <f>IF($H424="已改造",VLOOKUP($A424+1000,改造信息!$A$2:$AQ$1002,COLUMN(M423)-4,0),VLOOKUP($A424,未改造信息!$A$2:$AQ$1002,COLUMN(M423)-4,0))</f>
        <v>2</v>
      </c>
      <c r="N424" s="442">
        <f>IF($H424="已改造",VLOOKUP($A424+1000,改造信息!$A$2:$AQ$1002,COLUMN(N423)-4,0),VLOOKUP($A424,未改造信息!$A$2:$AQ$1002,COLUMN(N423)-4,0))</f>
        <v>2</v>
      </c>
      <c r="O424" s="442">
        <f>IF($H424="已改造",VLOOKUP($A424+1000,改造信息!$A$2:$AQ$1002,COLUMN(O423)-4,0),VLOOKUP($A424,未改造信息!$A$2:$AQ$1002,COLUMN(O423)-4,0))</f>
        <v>16</v>
      </c>
      <c r="P424" s="442">
        <f>IF($H424="已改造",VLOOKUP($A424+1000,改造信息!$A$2:$AQ$1002,COLUMN(P423)-4,0),VLOOKUP($A424,未改造信息!$A$2:$AQ$1002,COLUMN(P423)-4,0))</f>
        <v>0</v>
      </c>
      <c r="Q424" s="442">
        <f>IF($H424="已改造",VLOOKUP($A424+1000,改造信息!$A$2:$AQ$1002,COLUMN(Q423)-4,0),VLOOKUP($A424,未改造信息!$A$2:$AQ$1002,COLUMN(Q423)-4,0))</f>
        <v>32</v>
      </c>
      <c r="R424" s="442">
        <f>IF($H424="已改造",VLOOKUP($A424+1000,改造信息!$A$2:$AQ$1002,COLUMN(R423)-4,0),VLOOKUP($A424,未改造信息!$A$2:$AQ$1002,COLUMN(R423)-4,0))</f>
        <v>22</v>
      </c>
      <c r="S424" s="442">
        <f>IF($H424="已改造",VLOOKUP($A424+1000,改造信息!$A$2:$AQ$1002,COLUMN(S423)-4,0),VLOOKUP($A424,未改造信息!$A$2:$AQ$1002,COLUMN(S423)-4,0))</f>
        <v>78</v>
      </c>
      <c r="T424" s="442">
        <f>IF($H424="已改造",VLOOKUP($A424+1000,改造信息!$A$2:$AQ$1002,COLUMN(T423)-4,0),VLOOKUP($A424,未改造信息!$A$2:$AQ$1002,COLUMN(T423)-4,0))</f>
        <v>45</v>
      </c>
      <c r="U424" s="442">
        <f>IF($H424="已改造",VLOOKUP($A424+1000,改造信息!$A$2:$AQ$1002,COLUMN(U423)-4,0),VLOOKUP($A424,未改造信息!$A$2:$AQ$1002,COLUMN(U423)-4,0))</f>
        <v>54</v>
      </c>
      <c r="V424" s="442">
        <f>IF($H424="已改造",VLOOKUP($A424+1000,改造信息!$A$2:$AQ$1002,COLUMN(V423)-4,0),VLOOKUP($A424,未改造信息!$A$2:$AQ$1002,COLUMN(V423)-4,0))</f>
        <v>18</v>
      </c>
      <c r="W424" s="442">
        <f>IF($H424="已改造",VLOOKUP($A424+1000,改造信息!$A$2:$AQ$1002,COLUMN(W423)-4,0),VLOOKUP($A424,未改造信息!$A$2:$AQ$1002,COLUMN(W423)-4,0))</f>
        <v>81</v>
      </c>
      <c r="X424" s="442">
        <f>IF($H424="已改造",VLOOKUP($A424+1000,改造信息!$A$2:$AQ$1002,COLUMN(X423)-4,0),VLOOKUP($A424,未改造信息!$A$2:$AQ$1002,COLUMN(X423)-4,0))</f>
        <v>87</v>
      </c>
      <c r="Y424" s="442">
        <f>IF($H424="已改造",VLOOKUP($A424+1000,改造信息!$A$2:$AQ$1002,COLUMN(Y423)-4,0),VLOOKUP($A424,未改造信息!$A$2:$AQ$1002,COLUMN(Y423)-4,0))</f>
        <v>15</v>
      </c>
      <c r="Z424" s="442">
        <f>IF($H424="已改造",VLOOKUP($A424+1000,改造信息!$A$2:$AQ$1002,COLUMN(Z423)-4,0),VLOOKUP($A424,未改造信息!$A$2:$AQ$1002,COLUMN(Z423)-4,0))</f>
        <v>34</v>
      </c>
      <c r="AA424" s="442" t="str">
        <f>IF($H424="已改造",VLOOKUP($A424+1000,改造信息!$A$2:$AQ$1002,COLUMN(AA423)-4,0),VLOOKUP($A424,未改造信息!$A$2:$AQ$1002,COLUMN(AA423)-4,0))</f>
        <v>短</v>
      </c>
      <c r="AB424" s="442">
        <f>IF($H424="已改造",VLOOKUP($A424+1000,改造信息!$A$2:$AQ$1002,COLUMN(AB423)-4,0),VLOOKUP($A424,未改造信息!$A$2:$AQ$1002,COLUMN(AB423)-4,0))</f>
        <v>0</v>
      </c>
      <c r="AC424" s="442">
        <f>IF($H424="已改造",VLOOKUP($A424+1000,改造信息!$A$2:$AQ$1002,COLUMN(AC423)-4,0),VLOOKUP($A424,未改造信息!$A$2:$AQ$1002,COLUMN(AC423)-4,0))</f>
        <v>0</v>
      </c>
      <c r="AD424" s="442">
        <f>IF($H424="已改造",VLOOKUP($A424+1000,改造信息!$A$2:$AQ$1002,COLUMN(AD423)-4,0),VLOOKUP($A424,未改造信息!$A$2:$AQ$1002,COLUMN(AD423)-4,0))</f>
        <v>2</v>
      </c>
      <c r="AE424" s="446" t="str">
        <f>IF($H424="已改造",VLOOKUP($A424+1000,改造信息!$A$2:$AQ$1002,COLUMN(AE423)-4,0),VLOOKUP($A424,未改造信息!$A$2:$AQ$1002,COLUMN(AE423)-4,0))</f>
        <v>61厘米四连装鱼雷</v>
      </c>
      <c r="AF424" s="445" t="s">
        <v>92</v>
      </c>
      <c r="AG424" s="445" t="s">
        <v>92</v>
      </c>
      <c r="AH424" s="442">
        <f>IF($H424="已改造",VLOOKUP($A424+1000,改造信息!$A$2:$AQ$1002,COLUMN(AH423)-6,0),VLOOKUP($A424,未改造信息!$A$2:$AQ$1002,COLUMN(AH423)-6,0))</f>
        <v>15</v>
      </c>
      <c r="AI424" s="442">
        <f>IF($H424="已改造",VLOOKUP($A424+1000,改造信息!$A$2:$AQ$1002,COLUMN(AI423)-6,0),VLOOKUP($A424,未改造信息!$A$2:$AQ$1002,COLUMN(AI423)-6,0))</f>
        <v>20</v>
      </c>
      <c r="AJ424" s="442">
        <f>IF($H424="已改造",VLOOKUP($A424+1000,改造信息!$A$2:$AQ$1002,COLUMN(AJ423)-6,0),VLOOKUP($A424,未改造信息!$A$2:$AQ$1002,COLUMN(AJ423)-6,0))</f>
        <v>0.48</v>
      </c>
      <c r="AK424" s="442">
        <f>IF($H424="已改造",VLOOKUP($A424+1000,改造信息!$A$2:$AQ$1002,COLUMN(AK423)-6,0),VLOOKUP($A424,未改造信息!$A$2:$AQ$1002,COLUMN(AK423)-6,0))</f>
        <v>0.9</v>
      </c>
      <c r="AL424" s="442">
        <f>IF($H424="已改造",VLOOKUP($A424+1000,改造信息!$A$2:$AQ$1002,COLUMN(AL423)-6,0),VLOOKUP($A424,未改造信息!$A$2:$AQ$1002,COLUMN(AL423)-6,0))</f>
        <v>0.5</v>
      </c>
      <c r="AM424" s="445" t="s">
        <v>92</v>
      </c>
      <c r="AN424" s="445" t="s">
        <v>92</v>
      </c>
      <c r="AO424" s="442">
        <f>IF($H424="已改造",VLOOKUP($A424+1000,改造信息!$A$2:$AQ$1002,COLUMN(AO423)-8,0),VLOOKUP($A424,未改造信息!$A$2:$AQ$1002,COLUMN(AO423)-8,0))</f>
        <v>4</v>
      </c>
      <c r="AP424" s="442">
        <f>IF($H424="已改造",VLOOKUP($A424+1000,改造信息!$A$2:$AQ$1002,COLUMN(AP423)-8,0),VLOOKUP($A424,未改造信息!$A$2:$AQ$1002,COLUMN(AP423)-8,0))</f>
        <v>8</v>
      </c>
      <c r="AQ424" s="442">
        <f>IF($H424="已改造",VLOOKUP($A424+1000,改造信息!$A$2:$AQ$1002,COLUMN(AQ423)-8,0),VLOOKUP($A424,未改造信息!$A$2:$AQ$1002,COLUMN(AQ423)-8,0))</f>
        <v>6</v>
      </c>
      <c r="AR424" s="442">
        <f>IF($H424="已改造",VLOOKUP($A424+1000,改造信息!$A$2:$AQ$1002,COLUMN(AR423)-8,0),VLOOKUP($A424,未改造信息!$A$2:$AQ$1002,COLUMN(AR423)-8,0))</f>
        <v>0</v>
      </c>
      <c r="AS424" s="442">
        <f>IF($H424="已改造",VLOOKUP($A424+1000,改造信息!$A$2:$AQ$1002,COLUMN(AS423)-8,0),VLOOKUP($A424,未改造信息!$A$2:$AQ$1002,COLUMN(AS423)-8,0))</f>
        <v>0</v>
      </c>
      <c r="AT424" s="442">
        <f>IF($H424="已改造",VLOOKUP($A424+1000,改造信息!$A$2:$AQ$1002,COLUMN(AT423)-8,0),VLOOKUP($A424,未改造信息!$A$2:$AQ$1002,COLUMN(AT423)-8,0))</f>
        <v>31</v>
      </c>
      <c r="AU424" s="442">
        <f>IF($H424="已改造",VLOOKUP($A424+1000,改造信息!$A$2:$AQ$1002,COLUMN(AU423)-8,0),VLOOKUP($A424,未改造信息!$A$2:$AQ$1002,COLUMN(AU423)-8,0))</f>
        <v>7</v>
      </c>
      <c r="AV424" s="442">
        <f>IF($H424="已改造",VLOOKUP($A424+1000,改造信息!$A$2:$AQ$1002,COLUMN(AV423)-8,0),VLOOKUP($A424,未改造信息!$A$2:$AQ$1002,COLUMN(AV423)-8,0))</f>
        <v>0</v>
      </c>
      <c r="AW424" s="445" t="s">
        <v>92</v>
      </c>
      <c r="AX424" s="445" t="s">
        <v>92</v>
      </c>
      <c r="AY424" s="442">
        <f>IF($H424="已改造",VLOOKUP($A424+1000,改造信息!$A$2:$AQ$1002,COLUMN(AY423)-10,0),VLOOKUP($A424,未改造信息!$A$2:$AQ$1002,COLUMN(AY423)-10,0))</f>
        <v>0</v>
      </c>
      <c r="AZ424" s="442">
        <f>IF($H424="已改造",VLOOKUP($A424+1000,改造信息!$A$2:$AQ$1002,COLUMN(AZ423)-10,0),VLOOKUP($A424,未改造信息!$A$2:$AQ$1002,COLUMN(AZ423)-10,0))</f>
        <v>0</v>
      </c>
      <c r="BA424" s="445" t="s">
        <v>92</v>
      </c>
      <c r="BB424" s="445" t="s">
        <v>92</v>
      </c>
      <c r="BC424" s="442" t="str">
        <f>IF($H424="尚未改造",VLOOKUP($A424,未改造信息!$A$2:$AQ$1002,COLUMN(BC423)-12,0),"0")</f>
        <v>0</v>
      </c>
      <c r="BD424" s="450">
        <f>VLOOKUP($A424,未改造信息!$A$2:$BA$1002,COLUMN(BD423)-12,0)</f>
        <v>0.0173611111111111</v>
      </c>
      <c r="BE424" s="442" t="s">
        <v>103</v>
      </c>
      <c r="BF424" s="445" t="s">
        <v>92</v>
      </c>
      <c r="BG424" s="445" t="s">
        <v>92</v>
      </c>
      <c r="BH424" s="442"/>
      <c r="BI424" s="450"/>
      <c r="BK424" s="442"/>
      <c r="BL424" s="450"/>
      <c r="BN424" s="442"/>
      <c r="BO424" s="450"/>
      <c r="BQ424" s="445" t="s">
        <v>92</v>
      </c>
      <c r="BR424" s="442"/>
      <c r="BS424" s="442"/>
      <c r="BT424" s="442"/>
      <c r="BU424" s="442"/>
      <c r="BV424" s="442"/>
    </row>
    <row r="425" spans="1:74">
      <c r="A425" s="442">
        <v>454</v>
      </c>
      <c r="B425" s="442" t="str">
        <f>IF($H425="已改造",VLOOKUP($A425+1000,改造信息!$A$2:$AQ$1002,COLUMN(B424),0),VLOOKUP($A425,未改造信息!$A$2:$AQ$1002,COLUMN(B424),0))</f>
        <v>E</v>
      </c>
      <c r="C425" s="442" t="str">
        <f>IF($H425="已改造",VLOOKUP($A425+1000,改造信息!$A$2:$AQ$1002,COLUMN(C424),0),VLOOKUP($A425,未改造信息!$A$2:$AQ$1002,COLUMN(C424),0))</f>
        <v>战列舰</v>
      </c>
      <c r="D425" s="442">
        <f>IF($H425="已改造",VLOOKUP($A425+1000,改造信息!$A$2:$AQ$1002,COLUMN(D424),0),VLOOKUP($A425,未改造信息!$A$2:$AQ$1002,COLUMN(D424),0))</f>
        <v>6</v>
      </c>
      <c r="E425" s="442" t="str">
        <f>IF($H425="已改造",VLOOKUP($A425+1000,改造信息!$A$2:$AQ$1002,COLUMN(E424),0),VLOOKUP($A425,未改造信息!$A$2:$AQ$1002,COLUMN(E424),0))</f>
        <v>征服者</v>
      </c>
      <c r="F425" s="442" t="str">
        <f>VLOOKUP(A425,未改造信息!$A$2:$F$1000,COLUMN(F424),0)</f>
        <v>未拥有</v>
      </c>
      <c r="H425" s="442" t="str">
        <f>IF(COUNTIF(改造信息!$A$2:$A$196,A425+1000),IF(VLOOKUP(A425+1000,改造信息!$A$2:$F$502,6,0)="已拥有","已改造","尚未改造"),"未开放改造")</f>
        <v>未开放改造</v>
      </c>
      <c r="I425" s="442" t="str">
        <f t="shared" si="6"/>
        <v>首充奖励</v>
      </c>
      <c r="J425" s="445" t="s">
        <v>92</v>
      </c>
      <c r="K425" s="442" t="str">
        <f>IF($H425="已改造",VLOOKUP($A425+1000,改造信息!$A$2:$AQ$1002,COLUMN(K424)-4,0),VLOOKUP($A425,未改造信息!$A$2:$AQ$1002,COLUMN(K424)-4,0))</f>
        <v>主力舰</v>
      </c>
      <c r="L425" s="442" t="str">
        <f>IF($H425="已改造",VLOOKUP($A425+1000,改造信息!$A$2:$AQ$1002,COLUMN(L424)-4,0),VLOOKUP($A425,未改造信息!$A$2:$AQ$1002,COLUMN(L424)-4,0))</f>
        <v>大型舰</v>
      </c>
      <c r="M425" s="442">
        <f>IF($H425="已改造",VLOOKUP($A425+1000,改造信息!$A$2:$AQ$1002,COLUMN(M424)-4,0),VLOOKUP($A425,未改造信息!$A$2:$AQ$1002,COLUMN(M424)-4,0))</f>
        <v>5</v>
      </c>
      <c r="N425" s="442">
        <f>IF($H425="已改造",VLOOKUP($A425+1000,改造信息!$A$2:$AQ$1002,COLUMN(N424)-4,0),VLOOKUP($A425,未改造信息!$A$2:$AQ$1002,COLUMN(N424)-4,0))</f>
        <v>6</v>
      </c>
      <c r="O425" s="442">
        <f>IF($H425="已改造",VLOOKUP($A425+1000,改造信息!$A$2:$AQ$1002,COLUMN(O424)-4,0),VLOOKUP($A425,未改造信息!$A$2:$AQ$1002,COLUMN(O424)-4,0))</f>
        <v>81</v>
      </c>
      <c r="P425" s="442">
        <f>IF($H425="已改造",VLOOKUP($A425+1000,改造信息!$A$2:$AQ$1002,COLUMN(P424)-4,0),VLOOKUP($A425,未改造信息!$A$2:$AQ$1002,COLUMN(P424)-4,0))</f>
        <v>-1</v>
      </c>
      <c r="Q425" s="442">
        <f>IF($H425="已改造",VLOOKUP($A425+1000,改造信息!$A$2:$AQ$1002,COLUMN(Q424)-4,0),VLOOKUP($A425,未改造信息!$A$2:$AQ$1002,COLUMN(Q424)-4,0))</f>
        <v>110</v>
      </c>
      <c r="R425" s="442">
        <f>IF($H425="已改造",VLOOKUP($A425+1000,改造信息!$A$2:$AQ$1002,COLUMN(R424)-4,0),VLOOKUP($A425,未改造信息!$A$2:$AQ$1002,COLUMN(R424)-4,0))</f>
        <v>105</v>
      </c>
      <c r="S425" s="442">
        <f>IF($H425="已改造",VLOOKUP($A425+1000,改造信息!$A$2:$AQ$1002,COLUMN(S424)-4,0),VLOOKUP($A425,未改造信息!$A$2:$AQ$1002,COLUMN(S424)-4,0))</f>
        <v>0</v>
      </c>
      <c r="T425" s="442">
        <f>IF($H425="已改造",VLOOKUP($A425+1000,改造信息!$A$2:$AQ$1002,COLUMN(T424)-4,0),VLOOKUP($A425,未改造信息!$A$2:$AQ$1002,COLUMN(T424)-4,0))</f>
        <v>98</v>
      </c>
      <c r="U425" s="442">
        <f>IF($H425="已改造",VLOOKUP($A425+1000,改造信息!$A$2:$AQ$1002,COLUMN(U424)-4,0),VLOOKUP($A425,未改造信息!$A$2:$AQ$1002,COLUMN(U424)-4,0))</f>
        <v>0</v>
      </c>
      <c r="V425" s="442">
        <f>IF($H425="已改造",VLOOKUP($A425+1000,改造信息!$A$2:$AQ$1002,COLUMN(V424)-4,0),VLOOKUP($A425,未改造信息!$A$2:$AQ$1002,COLUMN(V424)-4,0))</f>
        <v>42</v>
      </c>
      <c r="W425" s="442">
        <f>IF($H425="已改造",VLOOKUP($A425+1000,改造信息!$A$2:$AQ$1002,COLUMN(W424)-4,0),VLOOKUP($A425,未改造信息!$A$2:$AQ$1002,COLUMN(W424)-4,0))</f>
        <v>50</v>
      </c>
      <c r="X425" s="442">
        <f>IF($H425="已改造",VLOOKUP($A425+1000,改造信息!$A$2:$AQ$1002,COLUMN(X424)-4,0),VLOOKUP($A425,未改造信息!$A$2:$AQ$1002,COLUMN(X424)-4,0))</f>
        <v>97</v>
      </c>
      <c r="Y425" s="442">
        <f>IF($H425="已改造",VLOOKUP($A425+1000,改造信息!$A$2:$AQ$1002,COLUMN(Y424)-4,0),VLOOKUP($A425,未改造信息!$A$2:$AQ$1002,COLUMN(Y424)-4,0))</f>
        <v>6</v>
      </c>
      <c r="Z425" s="442">
        <f>IF($H425="已改造",VLOOKUP($A425+1000,改造信息!$A$2:$AQ$1002,COLUMN(Z424)-4,0),VLOOKUP($A425,未改造信息!$A$2:$AQ$1002,COLUMN(Z424)-4,0))</f>
        <v>28.25</v>
      </c>
      <c r="AA425" s="442" t="str">
        <f>IF($H425="已改造",VLOOKUP($A425+1000,改造信息!$A$2:$AQ$1002,COLUMN(AA424)-4,0),VLOOKUP($A425,未改造信息!$A$2:$AQ$1002,COLUMN(AA424)-4,0))</f>
        <v>长</v>
      </c>
      <c r="AB425" s="442">
        <f>IF($H425="已改造",VLOOKUP($A425+1000,改造信息!$A$2:$AQ$1002,COLUMN(AB424)-4,0),VLOOKUP($A425,未改造信息!$A$2:$AQ$1002,COLUMN(AB424)-4,0))</f>
        <v>0</v>
      </c>
      <c r="AC425" s="442">
        <f>IF($H425="已改造",VLOOKUP($A425+1000,改造信息!$A$2:$AQ$1002,COLUMN(AC424)-4,0),VLOOKUP($A425,未改造信息!$A$2:$AQ$1002,COLUMN(AC424)-4,0))</f>
        <v>0</v>
      </c>
      <c r="AD425" s="442">
        <f>IF($H425="已改造",VLOOKUP($A425+1000,改造信息!$A$2:$AQ$1002,COLUMN(AD424)-4,0),VLOOKUP($A425,未改造信息!$A$2:$AQ$1002,COLUMN(AD424)-4,0))</f>
        <v>4</v>
      </c>
      <c r="AE425" s="446" t="str">
        <f>IF($H425="已改造",VLOOKUP($A425+1000,改造信息!$A$2:$AQ$1002,COLUMN(AE424)-4,0),VLOOKUP($A425,未改造信息!$A$2:$AQ$1002,COLUMN(AE424)-4,0))</f>
        <v>E国MK.III型三联16英寸炮|E国博福斯40毫米防空机炮(六联)</v>
      </c>
      <c r="AF425" s="445" t="s">
        <v>92</v>
      </c>
      <c r="AG425" s="445" t="s">
        <v>92</v>
      </c>
      <c r="AH425" s="442">
        <f>IF($H425="已改造",VLOOKUP($A425+1000,改造信息!$A$2:$AQ$1002,COLUMN(AH424)-6,0),VLOOKUP($A425,未改造信息!$A$2:$AQ$1002,COLUMN(AH424)-6,0))</f>
        <v>125</v>
      </c>
      <c r="AI425" s="442">
        <f>IF($H425="已改造",VLOOKUP($A425+1000,改造信息!$A$2:$AQ$1002,COLUMN(AI424)-6,0),VLOOKUP($A425,未改造信息!$A$2:$AQ$1002,COLUMN(AI424)-6,0))</f>
        <v>175</v>
      </c>
      <c r="AJ425" s="442">
        <f>IF($H425="已改造",VLOOKUP($A425+1000,改造信息!$A$2:$AQ$1002,COLUMN(AJ424)-6,0),VLOOKUP($A425,未改造信息!$A$2:$AQ$1002,COLUMN(AJ424)-6,0))</f>
        <v>4.8</v>
      </c>
      <c r="AK425" s="442">
        <f>IF($H425="已改造",VLOOKUP($A425+1000,改造信息!$A$2:$AQ$1002,COLUMN(AK424)-6,0),VLOOKUP($A425,未改造信息!$A$2:$AQ$1002,COLUMN(AK424)-6,0))</f>
        <v>9</v>
      </c>
      <c r="AL425" s="442">
        <f>IF($H425="已改造",VLOOKUP($A425+1000,改造信息!$A$2:$AQ$1002,COLUMN(AL424)-6,0),VLOOKUP($A425,未改造信息!$A$2:$AQ$1002,COLUMN(AL424)-6,0))</f>
        <v>1</v>
      </c>
      <c r="AM425" s="445" t="s">
        <v>92</v>
      </c>
      <c r="AN425" s="445" t="s">
        <v>92</v>
      </c>
      <c r="AO425" s="442">
        <f>IF($H425="已改造",VLOOKUP($A425+1000,改造信息!$A$2:$AQ$1002,COLUMN(AO424)-8,0),VLOOKUP($A425,未改造信息!$A$2:$AQ$1002,COLUMN(AO424)-8,0))</f>
        <v>50</v>
      </c>
      <c r="AP425" s="442">
        <f>IF($H425="已改造",VLOOKUP($A425+1000,改造信息!$A$2:$AQ$1002,COLUMN(AP424)-8,0),VLOOKUP($A425,未改造信息!$A$2:$AQ$1002,COLUMN(AP424)-8,0))</f>
        <v>60</v>
      </c>
      <c r="AQ425" s="442">
        <f>IF($H425="已改造",VLOOKUP($A425+1000,改造信息!$A$2:$AQ$1002,COLUMN(AQ424)-8,0),VLOOKUP($A425,未改造信息!$A$2:$AQ$1002,COLUMN(AQ424)-8,0))</f>
        <v>60</v>
      </c>
      <c r="AR425" s="442">
        <f>IF($H425="已改造",VLOOKUP($A425+1000,改造信息!$A$2:$AQ$1002,COLUMN(AR424)-8,0),VLOOKUP($A425,未改造信息!$A$2:$AQ$1002,COLUMN(AR424)-8,0))</f>
        <v>0</v>
      </c>
      <c r="AS425" s="442">
        <f>IF($H425="已改造",VLOOKUP($A425+1000,改造信息!$A$2:$AQ$1002,COLUMN(AS424)-8,0),VLOOKUP($A425,未改造信息!$A$2:$AQ$1002,COLUMN(AS424)-8,0))</f>
        <v>91</v>
      </c>
      <c r="AT425" s="442">
        <f>IF($H425="已改造",VLOOKUP($A425+1000,改造信息!$A$2:$AQ$1002,COLUMN(AT424)-8,0),VLOOKUP($A425,未改造信息!$A$2:$AQ$1002,COLUMN(AT424)-8,0))</f>
        <v>0</v>
      </c>
      <c r="AU425" s="442">
        <f>IF($H425="已改造",VLOOKUP($A425+1000,改造信息!$A$2:$AQ$1002,COLUMN(AU424)-8,0),VLOOKUP($A425,未改造信息!$A$2:$AQ$1002,COLUMN(AU424)-8,0))</f>
        <v>80</v>
      </c>
      <c r="AV425" s="442">
        <f>IF($H425="已改造",VLOOKUP($A425+1000,改造信息!$A$2:$AQ$1002,COLUMN(AV424)-8,0),VLOOKUP($A425,未改造信息!$A$2:$AQ$1002,COLUMN(AV424)-8,0))</f>
        <v>66</v>
      </c>
      <c r="AW425" s="445" t="s">
        <v>92</v>
      </c>
      <c r="AX425" s="445" t="s">
        <v>92</v>
      </c>
      <c r="AY425" s="442" t="str">
        <f>IF($H425="已改造",VLOOKUP($A425+1000,改造信息!$A$2:$AQ$1002,COLUMN(AY424)-10,0),VLOOKUP($A425,未改造信息!$A$2:$AQ$1002,COLUMN(AY424)-10,0))</f>
        <v>新锐战舰</v>
      </c>
      <c r="AZ425" s="442">
        <f>IF($H425="已改造",VLOOKUP($A425+1000,改造信息!$A$2:$AQ$1002,COLUMN(AZ424)-10,0),VLOOKUP($A425,未改造信息!$A$2:$AQ$1002,COLUMN(AZ424)-10,0))</f>
        <v>0</v>
      </c>
      <c r="BA425" s="445" t="s">
        <v>92</v>
      </c>
      <c r="BB425" s="445" t="s">
        <v>92</v>
      </c>
      <c r="BC425" s="442" t="str">
        <f>IF($H425="尚未改造",VLOOKUP($A425,未改造信息!$A$2:$AQ$1002,COLUMN(BC424)-12,0),"0")</f>
        <v>0</v>
      </c>
      <c r="BD425" s="442">
        <f>VLOOKUP($A425,未改造信息!$A$2:$BA$1002,COLUMN(BD424)-12,0)</f>
        <v>0</v>
      </c>
      <c r="BE425" s="442" t="s">
        <v>115</v>
      </c>
      <c r="BF425" s="445" t="s">
        <v>92</v>
      </c>
      <c r="BG425" s="445" t="s">
        <v>92</v>
      </c>
      <c r="BH425" s="442"/>
      <c r="BI425" s="442"/>
      <c r="BK425" s="442"/>
      <c r="BL425" s="442"/>
      <c r="BN425" s="442"/>
      <c r="BO425" s="442"/>
      <c r="BQ425" s="445" t="s">
        <v>92</v>
      </c>
      <c r="BR425" s="442"/>
      <c r="BS425" s="442"/>
      <c r="BT425" s="442"/>
      <c r="BU425" s="442"/>
      <c r="BV425" s="442"/>
    </row>
    <row r="426" spans="1:74">
      <c r="A426" s="442">
        <v>455</v>
      </c>
      <c r="B426" s="442" t="str">
        <f>IF($H426="已改造",VLOOKUP($A426+1000,改造信息!$A$2:$AQ$1002,COLUMN(B425),0),VLOOKUP($A426,未改造信息!$A$2:$AQ$1002,COLUMN(B425),0))</f>
        <v>E</v>
      </c>
      <c r="C426" s="442" t="str">
        <f>IF($H426="已改造",VLOOKUP($A426+1000,改造信息!$A$2:$AQ$1002,COLUMN(C425),0),VLOOKUP($A426,未改造信息!$A$2:$AQ$1002,COLUMN(C425),0))</f>
        <v>装甲航母</v>
      </c>
      <c r="D426" s="442">
        <f>IF($H426="已改造",VLOOKUP($A426+1000,改造信息!$A$2:$AQ$1002,COLUMN(D425),0),VLOOKUP($A426,未改造信息!$A$2:$AQ$1002,COLUMN(D425),0))</f>
        <v>6</v>
      </c>
      <c r="E426" s="442" t="str">
        <f>IF($H426="已改造",VLOOKUP($A426+1000,改造信息!$A$2:$AQ$1002,COLUMN(E425),0),VLOOKUP($A426,未改造信息!$A$2:$AQ$1002,COLUMN(E425),0))</f>
        <v>皇家方舟（装母）</v>
      </c>
      <c r="F426" s="442" t="str">
        <f>VLOOKUP(A426,未改造信息!$A$2:$F$1000,COLUMN(F425),0)</f>
        <v>未拥有</v>
      </c>
      <c r="H426" s="442" t="str">
        <f>IF(COUNTIF(改造信息!$A$2:$A$196,A426+1000),IF(VLOOKUP(A426+1000,改造信息!$A$2:$F$502,6,0)="已拥有","已改造","尚未改造"),"未开放改造")</f>
        <v>未开放改造</v>
      </c>
      <c r="I426" s="442" t="str">
        <f t="shared" si="6"/>
        <v>可建造</v>
      </c>
      <c r="J426" s="445" t="s">
        <v>92</v>
      </c>
      <c r="K426" s="442" t="str">
        <f>IF($H426="已改造",VLOOKUP($A426+1000,改造信息!$A$2:$AQ$1002,COLUMN(K425)-4,0),VLOOKUP($A426,未改造信息!$A$2:$AQ$1002,COLUMN(K425)-4,0))</f>
        <v>主力舰</v>
      </c>
      <c r="L426" s="442" t="str">
        <f>IF($H426="已改造",VLOOKUP($A426+1000,改造信息!$A$2:$AQ$1002,COLUMN(L425)-4,0),VLOOKUP($A426,未改造信息!$A$2:$AQ$1002,COLUMN(L425)-4,0))</f>
        <v>大型舰</v>
      </c>
      <c r="M426" s="442">
        <f>IF($H426="已改造",VLOOKUP($A426+1000,改造信息!$A$2:$AQ$1002,COLUMN(M425)-4,0),VLOOKUP($A426,未改造信息!$A$2:$AQ$1002,COLUMN(M425)-4,0))</f>
        <v>3</v>
      </c>
      <c r="N426" s="442">
        <f>IF($H426="已改造",VLOOKUP($A426+1000,改造信息!$A$2:$AQ$1002,COLUMN(N425)-4,0),VLOOKUP($A426,未改造信息!$A$2:$AQ$1002,COLUMN(N425)-4,0))</f>
        <v>3</v>
      </c>
      <c r="O426" s="442">
        <f>IF($H426="已改造",VLOOKUP($A426+1000,改造信息!$A$2:$AQ$1002,COLUMN(O425)-4,0),VLOOKUP($A426,未改造信息!$A$2:$AQ$1002,COLUMN(O425)-4,0))</f>
        <v>84</v>
      </c>
      <c r="P426" s="442">
        <f>IF($H426="已改造",VLOOKUP($A426+1000,改造信息!$A$2:$AQ$1002,COLUMN(P425)-4,0),VLOOKUP($A426,未改造信息!$A$2:$AQ$1002,COLUMN(P425)-4,0))</f>
        <v>0</v>
      </c>
      <c r="Q426" s="442">
        <f>IF($H426="已改造",VLOOKUP($A426+1000,改造信息!$A$2:$AQ$1002,COLUMN(Q425)-4,0),VLOOKUP($A426,未改造信息!$A$2:$AQ$1002,COLUMN(Q425)-4,0))</f>
        <v>45</v>
      </c>
      <c r="R426" s="442">
        <f>IF($H426="已改造",VLOOKUP($A426+1000,改造信息!$A$2:$AQ$1002,COLUMN(R425)-4,0),VLOOKUP($A426,未改造信息!$A$2:$AQ$1002,COLUMN(R425)-4,0))</f>
        <v>95</v>
      </c>
      <c r="S426" s="442">
        <f>IF($H426="已改造",VLOOKUP($A426+1000,改造信息!$A$2:$AQ$1002,COLUMN(S425)-4,0),VLOOKUP($A426,未改造信息!$A$2:$AQ$1002,COLUMN(S425)-4,0))</f>
        <v>0</v>
      </c>
      <c r="T426" s="442">
        <f>IF($H426="已改造",VLOOKUP($A426+1000,改造信息!$A$2:$AQ$1002,COLUMN(T425)-4,0),VLOOKUP($A426,未改造信息!$A$2:$AQ$1002,COLUMN(T425)-4,0))</f>
        <v>110</v>
      </c>
      <c r="U426" s="442">
        <f>IF($H426="已改造",VLOOKUP($A426+1000,改造信息!$A$2:$AQ$1002,COLUMN(U425)-4,0),VLOOKUP($A426,未改造信息!$A$2:$AQ$1002,COLUMN(U425)-4,0))</f>
        <v>0</v>
      </c>
      <c r="V426" s="442">
        <f>IF($H426="已改造",VLOOKUP($A426+1000,改造信息!$A$2:$AQ$1002,COLUMN(V425)-4,0),VLOOKUP($A426,未改造信息!$A$2:$AQ$1002,COLUMN(V425)-4,0))</f>
        <v>67</v>
      </c>
      <c r="W426" s="442">
        <f>IF($H426="已改造",VLOOKUP($A426+1000,改造信息!$A$2:$AQ$1002,COLUMN(W425)-4,0),VLOOKUP($A426,未改造信息!$A$2:$AQ$1002,COLUMN(W425)-4,0))</f>
        <v>51</v>
      </c>
      <c r="X426" s="442">
        <f>IF($H426="已改造",VLOOKUP($A426+1000,改造信息!$A$2:$AQ$1002,COLUMN(X425)-4,0),VLOOKUP($A426,未改造信息!$A$2:$AQ$1002,COLUMN(X425)-4,0))</f>
        <v>89</v>
      </c>
      <c r="Y426" s="442">
        <f>IF($H426="已改造",VLOOKUP($A426+1000,改造信息!$A$2:$AQ$1002,COLUMN(Y425)-4,0),VLOOKUP($A426,未改造信息!$A$2:$AQ$1002,COLUMN(Y425)-4,0))</f>
        <v>15</v>
      </c>
      <c r="Z426" s="442">
        <f>IF($H426="已改造",VLOOKUP($A426+1000,改造信息!$A$2:$AQ$1002,COLUMN(Z425)-4,0),VLOOKUP($A426,未改造信息!$A$2:$AQ$1002,COLUMN(Z425)-4,0))</f>
        <v>31.5</v>
      </c>
      <c r="AA426" s="442" t="str">
        <f>IF($H426="已改造",VLOOKUP($A426+1000,改造信息!$A$2:$AQ$1002,COLUMN(AA425)-4,0),VLOOKUP($A426,未改造信息!$A$2:$AQ$1002,COLUMN(AA425)-4,0))</f>
        <v>短</v>
      </c>
      <c r="AB426" s="442" t="str">
        <f>IF($H426="已改造",VLOOKUP($A426+1000,改造信息!$A$2:$AQ$1002,COLUMN(AB425)-4,0),VLOOKUP($A426,未改造信息!$A$2:$AQ$1002,COLUMN(AB425)-4,0))</f>
        <v>[20,30,21,12]</v>
      </c>
      <c r="AC426" s="442">
        <f>IF($H426="已改造",VLOOKUP($A426+1000,改造信息!$A$2:$AQ$1002,COLUMN(AC425)-4,0),VLOOKUP($A426,未改造信息!$A$2:$AQ$1002,COLUMN(AC425)-4,0))</f>
        <v>83</v>
      </c>
      <c r="AD426" s="442">
        <f>IF($H426="已改造",VLOOKUP($A426+1000,改造信息!$A$2:$AQ$1002,COLUMN(AD425)-4,0),VLOOKUP($A426,未改造信息!$A$2:$AQ$1002,COLUMN(AD425)-4,0))</f>
        <v>4</v>
      </c>
      <c r="AE426" s="446" t="str">
        <f>IF($H426="已改造",VLOOKUP($A426+1000,改造信息!$A$2:$AQ$1002,COLUMN(AE425)-4,0),VLOOKUP($A426,未改造信息!$A$2:$AQ$1002,COLUMN(AE425)-4,0))</f>
        <v>飞龙</v>
      </c>
      <c r="AF426" s="445" t="s">
        <v>92</v>
      </c>
      <c r="AG426" s="445" t="s">
        <v>92</v>
      </c>
      <c r="AH426" s="442">
        <f>IF($H426="已改造",VLOOKUP($A426+1000,改造信息!$A$2:$AQ$1002,COLUMN(AH425)-6,0),VLOOKUP($A426,未改造信息!$A$2:$AQ$1002,COLUMN(AH425)-6,0))</f>
        <v>95</v>
      </c>
      <c r="AI426" s="442">
        <f>IF($H426="已改造",VLOOKUP($A426+1000,改造信息!$A$2:$AQ$1002,COLUMN(AI425)-6,0),VLOOKUP($A426,未改造信息!$A$2:$AQ$1002,COLUMN(AI425)-6,0))</f>
        <v>130</v>
      </c>
      <c r="AJ426" s="442">
        <f>IF($H426="已改造",VLOOKUP($A426+1000,改造信息!$A$2:$AQ$1002,COLUMN(AJ425)-6,0),VLOOKUP($A426,未改造信息!$A$2:$AQ$1002,COLUMN(AJ425)-6,0))</f>
        <v>3.5</v>
      </c>
      <c r="AK426" s="442">
        <f>IF($H426="已改造",VLOOKUP($A426+1000,改造信息!$A$2:$AQ$1002,COLUMN(AK425)-6,0),VLOOKUP($A426,未改造信息!$A$2:$AQ$1002,COLUMN(AK425)-6,0))</f>
        <v>5.8</v>
      </c>
      <c r="AL426" s="442">
        <f>IF($H426="已改造",VLOOKUP($A426+1000,改造信息!$A$2:$AQ$1002,COLUMN(AL425)-6,0),VLOOKUP($A426,未改造信息!$A$2:$AQ$1002,COLUMN(AL425)-6,0))</f>
        <v>1.15</v>
      </c>
      <c r="AM426" s="445" t="s">
        <v>92</v>
      </c>
      <c r="AN426" s="445" t="s">
        <v>92</v>
      </c>
      <c r="AO426" s="442">
        <f>IF($H426="已改造",VLOOKUP($A426+1000,改造信息!$A$2:$AQ$1002,COLUMN(AO425)-8,0),VLOOKUP($A426,未改造信息!$A$2:$AQ$1002,COLUMN(AO425)-8,0))</f>
        <v>20</v>
      </c>
      <c r="AP426" s="442">
        <f>IF($H426="已改造",VLOOKUP($A426+1000,改造信息!$A$2:$AQ$1002,COLUMN(AP425)-8,0),VLOOKUP($A426,未改造信息!$A$2:$AQ$1002,COLUMN(AP425)-8,0))</f>
        <v>20</v>
      </c>
      <c r="AQ426" s="442">
        <f>IF($H426="已改造",VLOOKUP($A426+1000,改造信息!$A$2:$AQ$1002,COLUMN(AQ425)-8,0),VLOOKUP($A426,未改造信息!$A$2:$AQ$1002,COLUMN(AQ425)-8,0))</f>
        <v>40</v>
      </c>
      <c r="AR426" s="442">
        <f>IF($H426="已改造",VLOOKUP($A426+1000,改造信息!$A$2:$AQ$1002,COLUMN(AR425)-8,0),VLOOKUP($A426,未改造信息!$A$2:$AQ$1002,COLUMN(AR425)-8,0))</f>
        <v>10</v>
      </c>
      <c r="AS426" s="442">
        <f>IF($H426="已改造",VLOOKUP($A426+1000,改造信息!$A$2:$AQ$1002,COLUMN(AS425)-8,0),VLOOKUP($A426,未改造信息!$A$2:$AQ$1002,COLUMN(AS425)-8,0))</f>
        <v>3</v>
      </c>
      <c r="AT426" s="442">
        <f>IF($H426="已改造",VLOOKUP($A426+1000,改造信息!$A$2:$AQ$1002,COLUMN(AT425)-8,0),VLOOKUP($A426,未改造信息!$A$2:$AQ$1002,COLUMN(AT425)-8,0))</f>
        <v>0</v>
      </c>
      <c r="AU426" s="442">
        <f>IF($H426="已改造",VLOOKUP($A426+1000,改造信息!$A$2:$AQ$1002,COLUMN(AU425)-8,0),VLOOKUP($A426,未改造信息!$A$2:$AQ$1002,COLUMN(AU425)-8,0))</f>
        <v>33</v>
      </c>
      <c r="AV426" s="442">
        <f>IF($H426="已改造",VLOOKUP($A426+1000,改造信息!$A$2:$AQ$1002,COLUMN(AV425)-8,0),VLOOKUP($A426,未改造信息!$A$2:$AQ$1002,COLUMN(AV425)-8,0))</f>
        <v>124</v>
      </c>
      <c r="AW426" s="445" t="s">
        <v>92</v>
      </c>
      <c r="AX426" s="445" t="s">
        <v>92</v>
      </c>
      <c r="AY426" s="442" t="str">
        <f>IF($H426="已改造",VLOOKUP($A426+1000,改造信息!$A$2:$AQ$1002,COLUMN(AY425)-10,0),VLOOKUP($A426,未改造信息!$A$2:$AQ$1002,COLUMN(AY425)-10,0))</f>
        <v>新时代</v>
      </c>
      <c r="AZ426" s="442">
        <f>IF($H426="已改造",VLOOKUP($A426+1000,改造信息!$A$2:$AQ$1002,COLUMN(AZ425)-10,0),VLOOKUP($A426,未改造信息!$A$2:$AQ$1002,COLUMN(AZ425)-10,0))</f>
        <v>0</v>
      </c>
      <c r="BA426" s="445" t="s">
        <v>92</v>
      </c>
      <c r="BB426" s="445" t="s">
        <v>92</v>
      </c>
      <c r="BC426" s="442" t="str">
        <f>IF($H426="尚未改造",VLOOKUP($A426,未改造信息!$A$2:$AQ$1002,COLUMN(BC425)-12,0),"0")</f>
        <v>0</v>
      </c>
      <c r="BD426" s="450">
        <f>VLOOKUP($A426,未改造信息!$A$2:$BA$1002,COLUMN(BD425)-12,0)</f>
        <v>0.236111111111111</v>
      </c>
      <c r="BE426" s="442" t="s">
        <v>103</v>
      </c>
      <c r="BF426" s="445" t="s">
        <v>92</v>
      </c>
      <c r="BG426" s="445" t="s">
        <v>92</v>
      </c>
      <c r="BH426" s="442"/>
      <c r="BI426" s="450"/>
      <c r="BK426" s="442"/>
      <c r="BL426" s="450"/>
      <c r="BN426" s="442"/>
      <c r="BO426" s="450"/>
      <c r="BQ426" s="445" t="s">
        <v>92</v>
      </c>
      <c r="BR426" s="442"/>
      <c r="BS426" s="442"/>
      <c r="BT426" s="442"/>
      <c r="BU426" s="442"/>
      <c r="BV426" s="442"/>
    </row>
    <row r="427" spans="1:74">
      <c r="A427" s="442">
        <v>456</v>
      </c>
      <c r="B427" s="442" t="str">
        <f>IF($H427="已改造",VLOOKUP($A427+1000,改造信息!$A$2:$AQ$1002,COLUMN(B426),0),VLOOKUP($A427,未改造信息!$A$2:$AQ$1002,COLUMN(B426),0))</f>
        <v>S</v>
      </c>
      <c r="C427" s="442" t="str">
        <f>IF($H427="已改造",VLOOKUP($A427+1000,改造信息!$A$2:$AQ$1002,COLUMN(C426),0),VLOOKUP($A427,未改造信息!$A$2:$AQ$1002,COLUMN(C426),0))</f>
        <v>重巡洋舰</v>
      </c>
      <c r="D427" s="442">
        <f>IF($H427="已改造",VLOOKUP($A427+1000,改造信息!$A$2:$AQ$1002,COLUMN(D426),0),VLOOKUP($A427,未改造信息!$A$2:$AQ$1002,COLUMN(D426),0))</f>
        <v>4</v>
      </c>
      <c r="E427" s="442" t="str">
        <f>IF($H427="已改造",VLOOKUP($A427+1000,改造信息!$A$2:$AQ$1002,COLUMN(E426),0),VLOOKUP($A427,未改造信息!$A$2:$AQ$1002,COLUMN(E426),0))</f>
        <v>彼得罗巴甫洛夫斯克</v>
      </c>
      <c r="F427" s="442" t="str">
        <f>VLOOKUP(A427,未改造信息!$A$2:$F$1000,COLUMN(F426),0)</f>
        <v>未拥有</v>
      </c>
      <c r="H427" s="442" t="str">
        <f>IF(COUNTIF(改造信息!$A$2:$A$196,A427+1000),IF(VLOOKUP(A427+1000,改造信息!$A$2:$F$502,6,0)="已拥有","已改造","尚未改造"),"未开放改造")</f>
        <v>尚未改造</v>
      </c>
      <c r="I427" s="442" t="str">
        <f t="shared" si="6"/>
        <v>E5 可建造</v>
      </c>
      <c r="J427" s="445" t="s">
        <v>92</v>
      </c>
      <c r="K427" s="442" t="str">
        <f>IF($H427="已改造",VLOOKUP($A427+1000,改造信息!$A$2:$AQ$1002,COLUMN(K426)-4,0),VLOOKUP($A427,未改造信息!$A$2:$AQ$1002,COLUMN(K426)-4,0))</f>
        <v>护卫舰</v>
      </c>
      <c r="L427" s="442" t="str">
        <f>IF($H427="已改造",VLOOKUP($A427+1000,改造信息!$A$2:$AQ$1002,COLUMN(L426)-4,0),VLOOKUP($A427,未改造信息!$A$2:$AQ$1002,COLUMN(L426)-4,0))</f>
        <v>中型舰</v>
      </c>
      <c r="M427" s="442">
        <f>IF($H427="已改造",VLOOKUP($A427+1000,改造信息!$A$2:$AQ$1002,COLUMN(M426)-4,0),VLOOKUP($A427,未改造信息!$A$2:$AQ$1002,COLUMN(M426)-4,0))</f>
        <v>2</v>
      </c>
      <c r="N427" s="442">
        <f>IF($H427="已改造",VLOOKUP($A427+1000,改造信息!$A$2:$AQ$1002,COLUMN(N426)-4,0),VLOOKUP($A427,未改造信息!$A$2:$AQ$1002,COLUMN(N426)-4,0))</f>
        <v>3</v>
      </c>
      <c r="O427" s="442">
        <f>IF($H427="已改造",VLOOKUP($A427+1000,改造信息!$A$2:$AQ$1002,COLUMN(O426)-4,0),VLOOKUP($A427,未改造信息!$A$2:$AQ$1002,COLUMN(O426)-4,0))</f>
        <v>52</v>
      </c>
      <c r="P427" s="442">
        <f>IF($H427="已改造",VLOOKUP($A427+1000,改造信息!$A$2:$AQ$1002,COLUMN(P426)-4,0),VLOOKUP($A427,未改造信息!$A$2:$AQ$1002,COLUMN(P426)-4,0))</f>
        <v>0</v>
      </c>
      <c r="Q427" s="442">
        <f>IF($H427="已改造",VLOOKUP($A427+1000,改造信息!$A$2:$AQ$1002,COLUMN(Q426)-4,0),VLOOKUP($A427,未改造信息!$A$2:$AQ$1002,COLUMN(Q426)-4,0))</f>
        <v>56</v>
      </c>
      <c r="R427" s="442">
        <f>IF($H427="已改造",VLOOKUP($A427+1000,改造信息!$A$2:$AQ$1002,COLUMN(R426)-4,0),VLOOKUP($A427,未改造信息!$A$2:$AQ$1002,COLUMN(R426)-4,0))</f>
        <v>51</v>
      </c>
      <c r="S427" s="442">
        <f>IF($H427="已改造",VLOOKUP($A427+1000,改造信息!$A$2:$AQ$1002,COLUMN(S426)-4,0),VLOOKUP($A427,未改造信息!$A$2:$AQ$1002,COLUMN(S426)-4,0))</f>
        <v>55</v>
      </c>
      <c r="T427" s="442">
        <f>IF($H427="已改造",VLOOKUP($A427+1000,改造信息!$A$2:$AQ$1002,COLUMN(T426)-4,0),VLOOKUP($A427,未改造信息!$A$2:$AQ$1002,COLUMN(T426)-4,0))</f>
        <v>67</v>
      </c>
      <c r="U427" s="442">
        <f>IF($H427="已改造",VLOOKUP($A427+1000,改造信息!$A$2:$AQ$1002,COLUMN(U426)-4,0),VLOOKUP($A427,未改造信息!$A$2:$AQ$1002,COLUMN(U426)-4,0))</f>
        <v>0</v>
      </c>
      <c r="V427" s="442">
        <f>IF($H427="已改造",VLOOKUP($A427+1000,改造信息!$A$2:$AQ$1002,COLUMN(V426)-4,0),VLOOKUP($A427,未改造信息!$A$2:$AQ$1002,COLUMN(V426)-4,0))</f>
        <v>51</v>
      </c>
      <c r="W427" s="442">
        <f>IF($H427="已改造",VLOOKUP($A427+1000,改造信息!$A$2:$AQ$1002,COLUMN(W426)-4,0),VLOOKUP($A427,未改造信息!$A$2:$AQ$1002,COLUMN(W426)-4,0))</f>
        <v>74</v>
      </c>
      <c r="X427" s="442">
        <f>IF($H427="已改造",VLOOKUP($A427+1000,改造信息!$A$2:$AQ$1002,COLUMN(X426)-4,0),VLOOKUP($A427,未改造信息!$A$2:$AQ$1002,COLUMN(X426)-4,0))</f>
        <v>91</v>
      </c>
      <c r="Y427" s="442">
        <f>IF($H427="已改造",VLOOKUP($A427+1000,改造信息!$A$2:$AQ$1002,COLUMN(Y426)-4,0),VLOOKUP($A427,未改造信息!$A$2:$AQ$1002,COLUMN(Y426)-4,0))</f>
        <v>10</v>
      </c>
      <c r="Z427" s="442">
        <f>IF($H427="已改造",VLOOKUP($A427+1000,改造信息!$A$2:$AQ$1002,COLUMN(Z426)-4,0),VLOOKUP($A427,未改造信息!$A$2:$AQ$1002,COLUMN(Z426)-4,0))</f>
        <v>32.6</v>
      </c>
      <c r="AA427" s="442" t="str">
        <f>IF($H427="已改造",VLOOKUP($A427+1000,改造信息!$A$2:$AQ$1002,COLUMN(AA426)-4,0),VLOOKUP($A427,未改造信息!$A$2:$AQ$1002,COLUMN(AA426)-4,0))</f>
        <v>中</v>
      </c>
      <c r="AB427" s="442">
        <f>IF($H427="已改造",VLOOKUP($A427+1000,改造信息!$A$2:$AQ$1002,COLUMN(AB426)-4,0),VLOOKUP($A427,未改造信息!$A$2:$AQ$1002,COLUMN(AB426)-4,0))</f>
        <v>0</v>
      </c>
      <c r="AC427" s="442">
        <f>IF($H427="已改造",VLOOKUP($A427+1000,改造信息!$A$2:$AQ$1002,COLUMN(AC426)-4,0),VLOOKUP($A427,未改造信息!$A$2:$AQ$1002,COLUMN(AC426)-4,0))</f>
        <v>0</v>
      </c>
      <c r="AD427" s="442">
        <f>IF($H427="已改造",VLOOKUP($A427+1000,改造信息!$A$2:$AQ$1002,COLUMN(AD426)-4,0),VLOOKUP($A427,未改造信息!$A$2:$AQ$1002,COLUMN(AD426)-4,0))</f>
        <v>3</v>
      </c>
      <c r="AE427" s="446" t="str">
        <f>IF($H427="已改造",VLOOKUP($A427+1000,改造信息!$A$2:$AQ$1002,COLUMN(AE426)-4,0),VLOOKUP($A427,未改造信息!$A$2:$AQ$1002,COLUMN(AE426)-4,0))</f>
        <v>G国双联203毫米炮</v>
      </c>
      <c r="AF427" s="445" t="s">
        <v>92</v>
      </c>
      <c r="AG427" s="445" t="s">
        <v>92</v>
      </c>
      <c r="AH427" s="442">
        <f>IF($H427="已改造",VLOOKUP($A427+1000,改造信息!$A$2:$AQ$1002,COLUMN(AH426)-6,0),VLOOKUP($A427,未改造信息!$A$2:$AQ$1002,COLUMN(AH426)-6,0))</f>
        <v>35</v>
      </c>
      <c r="AI427" s="442">
        <f>IF($H427="已改造",VLOOKUP($A427+1000,改造信息!$A$2:$AQ$1002,COLUMN(AI426)-6,0),VLOOKUP($A427,未改造信息!$A$2:$AQ$1002,COLUMN(AI426)-6,0))</f>
        <v>65</v>
      </c>
      <c r="AJ427" s="442">
        <f>IF($H427="已改造",VLOOKUP($A427+1000,改造信息!$A$2:$AQ$1002,COLUMN(AJ426)-6,0),VLOOKUP($A427,未改造信息!$A$2:$AQ$1002,COLUMN(AJ426)-6,0))</f>
        <v>1.28</v>
      </c>
      <c r="AK427" s="442">
        <f>IF($H427="已改造",VLOOKUP($A427+1000,改造信息!$A$2:$AQ$1002,COLUMN(AK426)-6,0),VLOOKUP($A427,未改造信息!$A$2:$AQ$1002,COLUMN(AK426)-6,0))</f>
        <v>2.6</v>
      </c>
      <c r="AL427" s="442">
        <f>IF($H427="已改造",VLOOKUP($A427+1000,改造信息!$A$2:$AQ$1002,COLUMN(AL426)-6,0),VLOOKUP($A427,未改造信息!$A$2:$AQ$1002,COLUMN(AL426)-6,0))</f>
        <v>0.8</v>
      </c>
      <c r="AM427" s="445" t="s">
        <v>92</v>
      </c>
      <c r="AN427" s="445" t="s">
        <v>92</v>
      </c>
      <c r="AO427" s="442">
        <f>IF($H427="已改造",VLOOKUP($A427+1000,改造信息!$A$2:$AQ$1002,COLUMN(AO426)-8,0),VLOOKUP($A427,未改造信息!$A$2:$AQ$1002,COLUMN(AO426)-8,0))</f>
        <v>30</v>
      </c>
      <c r="AP427" s="442">
        <f>IF($H427="已改造",VLOOKUP($A427+1000,改造信息!$A$2:$AQ$1002,COLUMN(AP426)-8,0),VLOOKUP($A427,未改造信息!$A$2:$AQ$1002,COLUMN(AP426)-8,0))</f>
        <v>40</v>
      </c>
      <c r="AQ427" s="442">
        <f>IF($H427="已改造",VLOOKUP($A427+1000,改造信息!$A$2:$AQ$1002,COLUMN(AQ426)-8,0),VLOOKUP($A427,未改造信息!$A$2:$AQ$1002,COLUMN(AQ426)-8,0))</f>
        <v>30</v>
      </c>
      <c r="AR427" s="442">
        <f>IF($H427="已改造",VLOOKUP($A427+1000,改造信息!$A$2:$AQ$1002,COLUMN(AR426)-8,0),VLOOKUP($A427,未改造信息!$A$2:$AQ$1002,COLUMN(AR426)-8,0))</f>
        <v>0</v>
      </c>
      <c r="AS427" s="442">
        <f>IF($H427="已改造",VLOOKUP($A427+1000,改造信息!$A$2:$AQ$1002,COLUMN(AS426)-8,0),VLOOKUP($A427,未改造信息!$A$2:$AQ$1002,COLUMN(AS426)-8,0))</f>
        <v>36</v>
      </c>
      <c r="AT427" s="442">
        <f>IF($H427="已改造",VLOOKUP($A427+1000,改造信息!$A$2:$AQ$1002,COLUMN(AT426)-8,0),VLOOKUP($A427,未改造信息!$A$2:$AQ$1002,COLUMN(AT426)-8,0))</f>
        <v>10</v>
      </c>
      <c r="AU427" s="442">
        <f>IF($H427="已改造",VLOOKUP($A427+1000,改造信息!$A$2:$AQ$1002,COLUMN(AU426)-8,0),VLOOKUP($A427,未改造信息!$A$2:$AQ$1002,COLUMN(AU426)-8,0))</f>
        <v>18</v>
      </c>
      <c r="AV427" s="442">
        <f>IF($H427="已改造",VLOOKUP($A427+1000,改造信息!$A$2:$AQ$1002,COLUMN(AV426)-8,0),VLOOKUP($A427,未改造信息!$A$2:$AQ$1002,COLUMN(AV426)-8,0))</f>
        <v>20</v>
      </c>
      <c r="AW427" s="445" t="s">
        <v>92</v>
      </c>
      <c r="AX427" s="445" t="s">
        <v>92</v>
      </c>
      <c r="AY427" s="442">
        <f>IF($H427="已改造",VLOOKUP($A427+1000,改造信息!$A$2:$AQ$1002,COLUMN(AY426)-10,0),VLOOKUP($A427,未改造信息!$A$2:$AQ$1002,COLUMN(AY426)-10,0))</f>
        <v>0</v>
      </c>
      <c r="AZ427" s="442">
        <f>IF($H427="已改造",VLOOKUP($A427+1000,改造信息!$A$2:$AQ$1002,COLUMN(AZ426)-10,0),VLOOKUP($A427,未改造信息!$A$2:$AQ$1002,COLUMN(AZ426)-10,0))</f>
        <v>0</v>
      </c>
      <c r="BA427" s="445" t="s">
        <v>92</v>
      </c>
      <c r="BB427" s="445" t="s">
        <v>92</v>
      </c>
      <c r="BC427" s="446" t="str">
        <f>IF($H427="尚未改造",VLOOKUP($A427,未改造信息!$A$2:$AQ$1002,COLUMN(BC426)-12,0),"0")</f>
        <v>等级60|巡洋核心15|油1500|弹500|钢1000|铝200</v>
      </c>
      <c r="BD427" s="450">
        <f>VLOOKUP($A427,未改造信息!$A$2:$BA$1002,COLUMN(BD426)-12,0)</f>
        <v>0.0590277777777778</v>
      </c>
      <c r="BE427" s="442" t="s">
        <v>96</v>
      </c>
      <c r="BF427" s="445" t="s">
        <v>92</v>
      </c>
      <c r="BG427" s="445" t="s">
        <v>92</v>
      </c>
      <c r="BH427" s="446"/>
      <c r="BI427" s="450"/>
      <c r="BK427" s="446"/>
      <c r="BL427" s="450"/>
      <c r="BN427" s="446"/>
      <c r="BO427" s="450"/>
      <c r="BQ427" s="445" t="s">
        <v>92</v>
      </c>
      <c r="BR427" s="442"/>
      <c r="BS427" s="442"/>
      <c r="BT427" s="442"/>
      <c r="BU427" s="442"/>
      <c r="BV427" s="442"/>
    </row>
    <row r="428" spans="1:74">
      <c r="A428" s="442">
        <v>457</v>
      </c>
      <c r="B428" s="442" t="str">
        <f>IF($H428="已改造",VLOOKUP($A428+1000,改造信息!$A$2:$AQ$1002,COLUMN(B427),0),VLOOKUP($A428,未改造信息!$A$2:$AQ$1002,COLUMN(B427),0))</f>
        <v>J</v>
      </c>
      <c r="C428" s="442" t="str">
        <f>IF($H428="已改造",VLOOKUP($A428+1000,改造信息!$A$2:$AQ$1002,COLUMN(C427),0),VLOOKUP($A428,未改造信息!$A$2:$AQ$1002,COLUMN(C427),0))</f>
        <v>驱逐舰</v>
      </c>
      <c r="D428" s="442">
        <f>IF($H428="已改造",VLOOKUP($A428+1000,改造信息!$A$2:$AQ$1002,COLUMN(D427),0),VLOOKUP($A428,未改造信息!$A$2:$AQ$1002,COLUMN(D427),0))</f>
        <v>3</v>
      </c>
      <c r="E428" s="442" t="str">
        <f>IF($H428="已改造",VLOOKUP($A428+1000,改造信息!$A$2:$AQ$1002,COLUMN(E427),0),VLOOKUP($A428,未改造信息!$A$2:$AQ$1002,COLUMN(E427),0))</f>
        <v>潮</v>
      </c>
      <c r="F428" s="442" t="str">
        <f>VLOOKUP(A428,未改造信息!$A$2:$F$1000,COLUMN(F427),0)</f>
        <v>未拥有</v>
      </c>
      <c r="H428" s="442" t="str">
        <f>IF(COUNTIF(改造信息!$A$2:$A$196,A428+1000),IF(VLOOKUP(A428+1000,改造信息!$A$2:$F$502,6,0)="已拥有","已改造","尚未改造"),"未开放改造")</f>
        <v>未开放改造</v>
      </c>
      <c r="I428" s="442" t="str">
        <f t="shared" si="6"/>
        <v>可建造</v>
      </c>
      <c r="J428" s="445" t="s">
        <v>92</v>
      </c>
      <c r="K428" s="442" t="str">
        <f>IF($H428="已改造",VLOOKUP($A428+1000,改造信息!$A$2:$AQ$1002,COLUMN(K427)-4,0),VLOOKUP($A428,未改造信息!$A$2:$AQ$1002,COLUMN(K427)-4,0))</f>
        <v>护卫舰</v>
      </c>
      <c r="L428" s="442" t="str">
        <f>IF($H428="已改造",VLOOKUP($A428+1000,改造信息!$A$2:$AQ$1002,COLUMN(L427)-4,0),VLOOKUP($A428,未改造信息!$A$2:$AQ$1002,COLUMN(L427)-4,0))</f>
        <v>小型舰</v>
      </c>
      <c r="M428" s="442">
        <f>IF($H428="已改造",VLOOKUP($A428+1000,改造信息!$A$2:$AQ$1002,COLUMN(M427)-4,0),VLOOKUP($A428,未改造信息!$A$2:$AQ$1002,COLUMN(M427)-4,0))</f>
        <v>1</v>
      </c>
      <c r="N428" s="442">
        <f>IF($H428="已改造",VLOOKUP($A428+1000,改造信息!$A$2:$AQ$1002,COLUMN(N427)-4,0),VLOOKUP($A428,未改造信息!$A$2:$AQ$1002,COLUMN(N427)-4,0))</f>
        <v>2</v>
      </c>
      <c r="O428" s="442">
        <f>IF($H428="已改造",VLOOKUP($A428+1000,改造信息!$A$2:$AQ$1002,COLUMN(O427)-4,0),VLOOKUP($A428,未改造信息!$A$2:$AQ$1002,COLUMN(O427)-4,0))</f>
        <v>15</v>
      </c>
      <c r="P428" s="442">
        <f>IF($H428="已改造",VLOOKUP($A428+1000,改造信息!$A$2:$AQ$1002,COLUMN(P427)-4,0),VLOOKUP($A428,未改造信息!$A$2:$AQ$1002,COLUMN(P427)-4,0))</f>
        <v>1</v>
      </c>
      <c r="Q428" s="442">
        <f>IF($H428="已改造",VLOOKUP($A428+1000,改造信息!$A$2:$AQ$1002,COLUMN(Q427)-4,0),VLOOKUP($A428,未改造信息!$A$2:$AQ$1002,COLUMN(Q427)-4,0))</f>
        <v>31</v>
      </c>
      <c r="R428" s="442">
        <f>IF($H428="已改造",VLOOKUP($A428+1000,改造信息!$A$2:$AQ$1002,COLUMN(R427)-4,0),VLOOKUP($A428,未改造信息!$A$2:$AQ$1002,COLUMN(R427)-4,0))</f>
        <v>22</v>
      </c>
      <c r="S428" s="442">
        <f>IF($H428="已改造",VLOOKUP($A428+1000,改造信息!$A$2:$AQ$1002,COLUMN(S427)-4,0),VLOOKUP($A428,未改造信息!$A$2:$AQ$1002,COLUMN(S427)-4,0))</f>
        <v>75</v>
      </c>
      <c r="T428" s="442">
        <f>IF($H428="已改造",VLOOKUP($A428+1000,改造信息!$A$2:$AQ$1002,COLUMN(T427)-4,0),VLOOKUP($A428,未改造信息!$A$2:$AQ$1002,COLUMN(T427)-4,0))</f>
        <v>43</v>
      </c>
      <c r="U428" s="442">
        <f>IF($H428="已改造",VLOOKUP($A428+1000,改造信息!$A$2:$AQ$1002,COLUMN(U427)-4,0),VLOOKUP($A428,未改造信息!$A$2:$AQ$1002,COLUMN(U427)-4,0))</f>
        <v>49</v>
      </c>
      <c r="V428" s="442">
        <f>IF($H428="已改造",VLOOKUP($A428+1000,改造信息!$A$2:$AQ$1002,COLUMN(V427)-4,0),VLOOKUP($A428,未改造信息!$A$2:$AQ$1002,COLUMN(V427)-4,0))</f>
        <v>17</v>
      </c>
      <c r="W428" s="442">
        <f>IF($H428="已改造",VLOOKUP($A428+1000,改造信息!$A$2:$AQ$1002,COLUMN(W427)-4,0),VLOOKUP($A428,未改造信息!$A$2:$AQ$1002,COLUMN(W427)-4,0))</f>
        <v>89</v>
      </c>
      <c r="X428" s="442">
        <f>IF($H428="已改造",VLOOKUP($A428+1000,改造信息!$A$2:$AQ$1002,COLUMN(X427)-4,0),VLOOKUP($A428,未改造信息!$A$2:$AQ$1002,COLUMN(X427)-4,0))</f>
        <v>87</v>
      </c>
      <c r="Y428" s="442">
        <f>IF($H428="已改造",VLOOKUP($A428+1000,改造信息!$A$2:$AQ$1002,COLUMN(Y427)-4,0),VLOOKUP($A428,未改造信息!$A$2:$AQ$1002,COLUMN(Y427)-4,0))</f>
        <v>19</v>
      </c>
      <c r="Z428" s="442">
        <f>IF($H428="已改造",VLOOKUP($A428+1000,改造信息!$A$2:$AQ$1002,COLUMN(Z427)-4,0),VLOOKUP($A428,未改造信息!$A$2:$AQ$1002,COLUMN(Z427)-4,0))</f>
        <v>38</v>
      </c>
      <c r="AA428" s="442" t="str">
        <f>IF($H428="已改造",VLOOKUP($A428+1000,改造信息!$A$2:$AQ$1002,COLUMN(AA427)-4,0),VLOOKUP($A428,未改造信息!$A$2:$AQ$1002,COLUMN(AA427)-4,0))</f>
        <v>短</v>
      </c>
      <c r="AB428" s="442">
        <f>IF($H428="已改造",VLOOKUP($A428+1000,改造信息!$A$2:$AQ$1002,COLUMN(AB427)-4,0),VLOOKUP($A428,未改造信息!$A$2:$AQ$1002,COLUMN(AB427)-4,0))</f>
        <v>0</v>
      </c>
      <c r="AC428" s="442">
        <f>IF($H428="已改造",VLOOKUP($A428+1000,改造信息!$A$2:$AQ$1002,COLUMN(AC427)-4,0),VLOOKUP($A428,未改造信息!$A$2:$AQ$1002,COLUMN(AC427)-4,0))</f>
        <v>0</v>
      </c>
      <c r="AD428" s="442">
        <f>IF($H428="已改造",VLOOKUP($A428+1000,改造信息!$A$2:$AQ$1002,COLUMN(AD427)-4,0),VLOOKUP($A428,未改造信息!$A$2:$AQ$1002,COLUMN(AD427)-4,0))</f>
        <v>2</v>
      </c>
      <c r="AE428" s="446" t="str">
        <f>IF($H428="已改造",VLOOKUP($A428+1000,改造信息!$A$2:$AQ$1002,COLUMN(AE427)-4,0),VLOOKUP($A428,未改造信息!$A$2:$AQ$1002,COLUMN(AE427)-4,0))</f>
        <v>61厘米三连装鱼雷</v>
      </c>
      <c r="AF428" s="445" t="s">
        <v>92</v>
      </c>
      <c r="AG428" s="445" t="s">
        <v>92</v>
      </c>
      <c r="AH428" s="442">
        <f>IF($H428="已改造",VLOOKUP($A428+1000,改造信息!$A$2:$AQ$1002,COLUMN(AH427)-6,0),VLOOKUP($A428,未改造信息!$A$2:$AQ$1002,COLUMN(AH427)-6,0))</f>
        <v>15</v>
      </c>
      <c r="AI428" s="442">
        <f>IF($H428="已改造",VLOOKUP($A428+1000,改造信息!$A$2:$AQ$1002,COLUMN(AI427)-6,0),VLOOKUP($A428,未改造信息!$A$2:$AQ$1002,COLUMN(AI427)-6,0))</f>
        <v>20</v>
      </c>
      <c r="AJ428" s="442">
        <f>IF($H428="已改造",VLOOKUP($A428+1000,改造信息!$A$2:$AQ$1002,COLUMN(AJ427)-6,0),VLOOKUP($A428,未改造信息!$A$2:$AQ$1002,COLUMN(AJ427)-6,0))</f>
        <v>0.48</v>
      </c>
      <c r="AK428" s="442">
        <f>IF($H428="已改造",VLOOKUP($A428+1000,改造信息!$A$2:$AQ$1002,COLUMN(AK427)-6,0),VLOOKUP($A428,未改造信息!$A$2:$AQ$1002,COLUMN(AK427)-6,0))</f>
        <v>0.9</v>
      </c>
      <c r="AL428" s="442">
        <f>IF($H428="已改造",VLOOKUP($A428+1000,改造信息!$A$2:$AQ$1002,COLUMN(AL427)-6,0),VLOOKUP($A428,未改造信息!$A$2:$AQ$1002,COLUMN(AL427)-6,0))</f>
        <v>0.5</v>
      </c>
      <c r="AM428" s="445" t="s">
        <v>92</v>
      </c>
      <c r="AN428" s="445" t="s">
        <v>92</v>
      </c>
      <c r="AO428" s="442">
        <f>IF($H428="已改造",VLOOKUP($A428+1000,改造信息!$A$2:$AQ$1002,COLUMN(AO427)-8,0),VLOOKUP($A428,未改造信息!$A$2:$AQ$1002,COLUMN(AO427)-8,0))</f>
        <v>4</v>
      </c>
      <c r="AP428" s="442">
        <f>IF($H428="已改造",VLOOKUP($A428+1000,改造信息!$A$2:$AQ$1002,COLUMN(AP427)-8,0),VLOOKUP($A428,未改造信息!$A$2:$AQ$1002,COLUMN(AP427)-8,0))</f>
        <v>8</v>
      </c>
      <c r="AQ428" s="442">
        <f>IF($H428="已改造",VLOOKUP($A428+1000,改造信息!$A$2:$AQ$1002,COLUMN(AQ427)-8,0),VLOOKUP($A428,未改造信息!$A$2:$AQ$1002,COLUMN(AQ427)-8,0))</f>
        <v>6</v>
      </c>
      <c r="AR428" s="442">
        <f>IF($H428="已改造",VLOOKUP($A428+1000,改造信息!$A$2:$AQ$1002,COLUMN(AR427)-8,0),VLOOKUP($A428,未改造信息!$A$2:$AQ$1002,COLUMN(AR427)-8,0))</f>
        <v>0</v>
      </c>
      <c r="AS428" s="442">
        <f>IF($H428="已改造",VLOOKUP($A428+1000,改造信息!$A$2:$AQ$1002,COLUMN(AS427)-8,0),VLOOKUP($A428,未改造信息!$A$2:$AQ$1002,COLUMN(AS427)-8,0))</f>
        <v>0</v>
      </c>
      <c r="AT428" s="442">
        <f>IF($H428="已改造",VLOOKUP($A428+1000,改造信息!$A$2:$AQ$1002,COLUMN(AT427)-8,0),VLOOKUP($A428,未改造信息!$A$2:$AQ$1002,COLUMN(AT427)-8,0))</f>
        <v>28</v>
      </c>
      <c r="AU428" s="442">
        <f>IF($H428="已改造",VLOOKUP($A428+1000,改造信息!$A$2:$AQ$1002,COLUMN(AU427)-8,0),VLOOKUP($A428,未改造信息!$A$2:$AQ$1002,COLUMN(AU427)-8,0))</f>
        <v>7</v>
      </c>
      <c r="AV428" s="442">
        <f>IF($H428="已改造",VLOOKUP($A428+1000,改造信息!$A$2:$AQ$1002,COLUMN(AV427)-8,0),VLOOKUP($A428,未改造信息!$A$2:$AQ$1002,COLUMN(AV427)-8,0))</f>
        <v>0</v>
      </c>
      <c r="AW428" s="445" t="s">
        <v>92</v>
      </c>
      <c r="AX428" s="445" t="s">
        <v>92</v>
      </c>
      <c r="AY428" s="442">
        <f>IF($H428="已改造",VLOOKUP($A428+1000,改造信息!$A$2:$AQ$1002,COLUMN(AY427)-10,0),VLOOKUP($A428,未改造信息!$A$2:$AQ$1002,COLUMN(AY427)-10,0))</f>
        <v>0</v>
      </c>
      <c r="AZ428" s="442">
        <f>IF($H428="已改造",VLOOKUP($A428+1000,改造信息!$A$2:$AQ$1002,COLUMN(AZ427)-10,0),VLOOKUP($A428,未改造信息!$A$2:$AQ$1002,COLUMN(AZ427)-10,0))</f>
        <v>0</v>
      </c>
      <c r="BA428" s="445" t="s">
        <v>92</v>
      </c>
      <c r="BB428" s="445" t="s">
        <v>92</v>
      </c>
      <c r="BC428" s="442" t="str">
        <f>IF($H428="尚未改造",VLOOKUP($A428,未改造信息!$A$2:$AQ$1002,COLUMN(BC427)-12,0),"0")</f>
        <v>0</v>
      </c>
      <c r="BD428" s="450">
        <f>VLOOKUP($A428,未改造信息!$A$2:$BA$1002,COLUMN(BD427)-12,0)</f>
        <v>0.0138888888888889</v>
      </c>
      <c r="BE428" s="442" t="s">
        <v>103</v>
      </c>
      <c r="BF428" s="445" t="s">
        <v>92</v>
      </c>
      <c r="BG428" s="445" t="s">
        <v>92</v>
      </c>
      <c r="BH428" s="442"/>
      <c r="BI428" s="450"/>
      <c r="BK428" s="442"/>
      <c r="BL428" s="450"/>
      <c r="BN428" s="442"/>
      <c r="BO428" s="450"/>
      <c r="BQ428" s="445" t="s">
        <v>92</v>
      </c>
      <c r="BR428" s="442"/>
      <c r="BS428" s="442"/>
      <c r="BT428" s="442"/>
      <c r="BU428" s="442"/>
      <c r="BV428" s="442"/>
    </row>
    <row r="429" spans="1:74">
      <c r="A429" s="442">
        <v>458</v>
      </c>
      <c r="B429" s="442" t="str">
        <f>IF($H429="已改造",VLOOKUP($A429+1000,改造信息!$A$2:$AQ$1002,COLUMN(B428),0),VLOOKUP($A429,未改造信息!$A$2:$AQ$1002,COLUMN(B428),0))</f>
        <v>Ar</v>
      </c>
      <c r="C429" s="442" t="str">
        <f>IF($H429="已改造",VLOOKUP($A429+1000,改造信息!$A$2:$AQ$1002,COLUMN(C428),0),VLOOKUP($A429,未改造信息!$A$2:$AQ$1002,COLUMN(C428),0))</f>
        <v>潜水艇</v>
      </c>
      <c r="D429" s="442">
        <f>IF($H429="已改造",VLOOKUP($A429+1000,改造信息!$A$2:$AQ$1002,COLUMN(D428),0),VLOOKUP($A429,未改造信息!$A$2:$AQ$1002,COLUMN(D428),0))</f>
        <v>4</v>
      </c>
      <c r="E429" s="442" t="str">
        <f>IF($H429="已改造",VLOOKUP($A429+1000,改造信息!$A$2:$AQ$1002,COLUMN(E428),0),VLOOKUP($A429,未改造信息!$A$2:$AQ$1002,COLUMN(E428),0))</f>
        <v>U-14</v>
      </c>
      <c r="F429" s="442" t="str">
        <f>VLOOKUP(A429,未改造信息!$A$2:$F$1000,COLUMN(F428),0)</f>
        <v>未拥有</v>
      </c>
      <c r="H429" s="442" t="str">
        <f>IF(COUNTIF(改造信息!$A$2:$A$196,A429+1000),IF(VLOOKUP(A429+1000,改造信息!$A$2:$F$502,6,0)="已拥有","已改造","尚未改造"),"未开放改造")</f>
        <v>未开放改造</v>
      </c>
      <c r="I429" s="442" t="str">
        <f t="shared" si="6"/>
        <v>可建造</v>
      </c>
      <c r="J429" s="445" t="s">
        <v>92</v>
      </c>
      <c r="K429" s="442" t="str">
        <f>IF($H429="已改造",VLOOKUP($A429+1000,改造信息!$A$2:$AQ$1002,COLUMN(K428)-4,0),VLOOKUP($A429,未改造信息!$A$2:$AQ$1002,COLUMN(K428)-4,0))</f>
        <v>护卫舰</v>
      </c>
      <c r="L429" s="442" t="str">
        <f>IF($H429="已改造",VLOOKUP($A429+1000,改造信息!$A$2:$AQ$1002,COLUMN(L428)-4,0),VLOOKUP($A429,未改造信息!$A$2:$AQ$1002,COLUMN(L428)-4,0))</f>
        <v>小型舰</v>
      </c>
      <c r="M429" s="442">
        <f>IF($H429="已改造",VLOOKUP($A429+1000,改造信息!$A$2:$AQ$1002,COLUMN(M428)-4,0),VLOOKUP($A429,未改造信息!$A$2:$AQ$1002,COLUMN(M428)-4,0))</f>
        <v>5</v>
      </c>
      <c r="N429" s="442">
        <f>IF($H429="已改造",VLOOKUP($A429+1000,改造信息!$A$2:$AQ$1002,COLUMN(N428)-4,0),VLOOKUP($A429,未改造信息!$A$2:$AQ$1002,COLUMN(N428)-4,0))</f>
        <v>5</v>
      </c>
      <c r="O429" s="442">
        <f>IF($H429="已改造",VLOOKUP($A429+1000,改造信息!$A$2:$AQ$1002,COLUMN(O428)-4,0),VLOOKUP($A429,未改造信息!$A$2:$AQ$1002,COLUMN(O428)-4,0))</f>
        <v>8</v>
      </c>
      <c r="P429" s="442">
        <f>IF($H429="已改造",VLOOKUP($A429+1000,改造信息!$A$2:$AQ$1002,COLUMN(P428)-4,0),VLOOKUP($A429,未改造信息!$A$2:$AQ$1002,COLUMN(P428)-4,0))</f>
        <v>0</v>
      </c>
      <c r="Q429" s="442">
        <f>IF($H429="已改造",VLOOKUP($A429+1000,改造信息!$A$2:$AQ$1002,COLUMN(Q428)-4,0),VLOOKUP($A429,未改造信息!$A$2:$AQ$1002,COLUMN(Q428)-4,0))</f>
        <v>21</v>
      </c>
      <c r="R429" s="442">
        <f>IF($H429="已改造",VLOOKUP($A429+1000,改造信息!$A$2:$AQ$1002,COLUMN(R428)-4,0),VLOOKUP($A429,未改造信息!$A$2:$AQ$1002,COLUMN(R428)-4,0))</f>
        <v>20</v>
      </c>
      <c r="S429" s="442">
        <f>IF($H429="已改造",VLOOKUP($A429+1000,改造信息!$A$2:$AQ$1002,COLUMN(S428)-4,0),VLOOKUP($A429,未改造信息!$A$2:$AQ$1002,COLUMN(S428)-4,0))</f>
        <v>65</v>
      </c>
      <c r="T429" s="442">
        <f>IF($H429="已改造",VLOOKUP($A429+1000,改造信息!$A$2:$AQ$1002,COLUMN(T428)-4,0),VLOOKUP($A429,未改造信息!$A$2:$AQ$1002,COLUMN(T428)-4,0))</f>
        <v>0</v>
      </c>
      <c r="U429" s="442">
        <f>IF($H429="已改造",VLOOKUP($A429+1000,改造信息!$A$2:$AQ$1002,COLUMN(U428)-4,0),VLOOKUP($A429,未改造信息!$A$2:$AQ$1002,COLUMN(U428)-4,0))</f>
        <v>0</v>
      </c>
      <c r="V429" s="442">
        <f>IF($H429="已改造",VLOOKUP($A429+1000,改造信息!$A$2:$AQ$1002,COLUMN(V428)-4,0),VLOOKUP($A429,未改造信息!$A$2:$AQ$1002,COLUMN(V428)-4,0))</f>
        <v>46</v>
      </c>
      <c r="W429" s="442">
        <f>IF($H429="已改造",VLOOKUP($A429+1000,改造信息!$A$2:$AQ$1002,COLUMN(W428)-4,0),VLOOKUP($A429,未改造信息!$A$2:$AQ$1002,COLUMN(W428)-4,0))</f>
        <v>60</v>
      </c>
      <c r="X429" s="442">
        <f>IF($H429="已改造",VLOOKUP($A429+1000,改造信息!$A$2:$AQ$1002,COLUMN(X428)-4,0),VLOOKUP($A429,未改造信息!$A$2:$AQ$1002,COLUMN(X428)-4,0))</f>
        <v>99</v>
      </c>
      <c r="Y429" s="442">
        <f>IF($H429="已改造",VLOOKUP($A429+1000,改造信息!$A$2:$AQ$1002,COLUMN(Y428)-4,0),VLOOKUP($A429,未改造信息!$A$2:$AQ$1002,COLUMN(Y428)-4,0))</f>
        <v>20</v>
      </c>
      <c r="Z429" s="442">
        <f>IF($H429="已改造",VLOOKUP($A429+1000,改造信息!$A$2:$AQ$1002,COLUMN(Z428)-4,0),VLOOKUP($A429,未改造信息!$A$2:$AQ$1002,COLUMN(Z428)-4,0))</f>
        <v>12.6</v>
      </c>
      <c r="AA429" s="442" t="str">
        <f>IF($H429="已改造",VLOOKUP($A429+1000,改造信息!$A$2:$AQ$1002,COLUMN(AA428)-4,0),VLOOKUP($A429,未改造信息!$A$2:$AQ$1002,COLUMN(AA428)-4,0))</f>
        <v>短</v>
      </c>
      <c r="AB429" s="442">
        <f>IF($H429="已改造",VLOOKUP($A429+1000,改造信息!$A$2:$AQ$1002,COLUMN(AB428)-4,0),VLOOKUP($A429,未改造信息!$A$2:$AQ$1002,COLUMN(AB428)-4,0))</f>
        <v>0</v>
      </c>
      <c r="AC429" s="442">
        <f>IF($H429="已改造",VLOOKUP($A429+1000,改造信息!$A$2:$AQ$1002,COLUMN(AC428)-4,0),VLOOKUP($A429,未改造信息!$A$2:$AQ$1002,COLUMN(AC428)-4,0))</f>
        <v>0</v>
      </c>
      <c r="AD429" s="442">
        <f>IF($H429="已改造",VLOOKUP($A429+1000,改造信息!$A$2:$AQ$1002,COLUMN(AD428)-4,0),VLOOKUP($A429,未改造信息!$A$2:$AQ$1002,COLUMN(AD428)-4,0))</f>
        <v>2</v>
      </c>
      <c r="AE429" s="442">
        <f>IF($H429="已改造",VLOOKUP($A429+1000,改造信息!$A$2:$AQ$1002,COLUMN(AE428)-4,0),VLOOKUP($A429,未改造信息!$A$2:$AQ$1002,COLUMN(AE428)-4,0))</f>
        <v>0</v>
      </c>
      <c r="AF429" s="445" t="s">
        <v>92</v>
      </c>
      <c r="AG429" s="445" t="s">
        <v>92</v>
      </c>
      <c r="AH429" s="442">
        <f>IF($H429="已改造",VLOOKUP($A429+1000,改造信息!$A$2:$AQ$1002,COLUMN(AH428)-6,0),VLOOKUP($A429,未改造信息!$A$2:$AQ$1002,COLUMN(AH428)-6,0))</f>
        <v>10</v>
      </c>
      <c r="AI429" s="442">
        <f>IF($H429="已改造",VLOOKUP($A429+1000,改造信息!$A$2:$AQ$1002,COLUMN(AI428)-6,0),VLOOKUP($A429,未改造信息!$A$2:$AQ$1002,COLUMN(AI428)-6,0))</f>
        <v>20</v>
      </c>
      <c r="AJ429" s="442">
        <f>IF($H429="已改造",VLOOKUP($A429+1000,改造信息!$A$2:$AQ$1002,COLUMN(AJ428)-6,0),VLOOKUP($A429,未改造信息!$A$2:$AQ$1002,COLUMN(AJ428)-6,0))</f>
        <v>0.5</v>
      </c>
      <c r="AK429" s="442">
        <f>IF($H429="已改造",VLOOKUP($A429+1000,改造信息!$A$2:$AQ$1002,COLUMN(AK428)-6,0),VLOOKUP($A429,未改造信息!$A$2:$AQ$1002,COLUMN(AK428)-6,0))</f>
        <v>0.4</v>
      </c>
      <c r="AL429" s="442">
        <f>IF($H429="已改造",VLOOKUP($A429+1000,改造信息!$A$2:$AQ$1002,COLUMN(AL428)-6,0),VLOOKUP($A429,未改造信息!$A$2:$AQ$1002,COLUMN(AL428)-6,0))</f>
        <v>0.165</v>
      </c>
      <c r="AM429" s="445" t="s">
        <v>92</v>
      </c>
      <c r="AN429" s="445" t="s">
        <v>92</v>
      </c>
      <c r="AO429" s="442">
        <f>IF($H429="已改造",VLOOKUP($A429+1000,改造信息!$A$2:$AQ$1002,COLUMN(AO428)-8,0),VLOOKUP($A429,未改造信息!$A$2:$AQ$1002,COLUMN(AO428)-8,0))</f>
        <v>10</v>
      </c>
      <c r="AP429" s="442">
        <f>IF($H429="已改造",VLOOKUP($A429+1000,改造信息!$A$2:$AQ$1002,COLUMN(AP428)-8,0),VLOOKUP($A429,未改造信息!$A$2:$AQ$1002,COLUMN(AP428)-8,0))</f>
        <v>10</v>
      </c>
      <c r="AQ429" s="442">
        <f>IF($H429="已改造",VLOOKUP($A429+1000,改造信息!$A$2:$AQ$1002,COLUMN(AQ428)-8,0),VLOOKUP($A429,未改造信息!$A$2:$AQ$1002,COLUMN(AQ428)-8,0))</f>
        <v>20</v>
      </c>
      <c r="AR429" s="442">
        <f>IF($H429="已改造",VLOOKUP($A429+1000,改造信息!$A$2:$AQ$1002,COLUMN(AR428)-8,0),VLOOKUP($A429,未改造信息!$A$2:$AQ$1002,COLUMN(AR428)-8,0))</f>
        <v>0</v>
      </c>
      <c r="AS429" s="442">
        <f>IF($H429="已改造",VLOOKUP($A429+1000,改造信息!$A$2:$AQ$1002,COLUMN(AS428)-8,0),VLOOKUP($A429,未改造信息!$A$2:$AQ$1002,COLUMN(AS428)-8,0))</f>
        <v>0</v>
      </c>
      <c r="AT429" s="442">
        <f>IF($H429="已改造",VLOOKUP($A429+1000,改造信息!$A$2:$AQ$1002,COLUMN(AT428)-8,0),VLOOKUP($A429,未改造信息!$A$2:$AQ$1002,COLUMN(AT428)-8,0))</f>
        <v>15</v>
      </c>
      <c r="AU429" s="442">
        <f>IF($H429="已改造",VLOOKUP($A429+1000,改造信息!$A$2:$AQ$1002,COLUMN(AU428)-8,0),VLOOKUP($A429,未改造信息!$A$2:$AQ$1002,COLUMN(AU428)-8,0))</f>
        <v>5</v>
      </c>
      <c r="AV429" s="442">
        <f>IF($H429="已改造",VLOOKUP($A429+1000,改造信息!$A$2:$AQ$1002,COLUMN(AV428)-8,0),VLOOKUP($A429,未改造信息!$A$2:$AQ$1002,COLUMN(AV428)-8,0))</f>
        <v>0</v>
      </c>
      <c r="AW429" s="445" t="s">
        <v>92</v>
      </c>
      <c r="AX429" s="445" t="s">
        <v>92</v>
      </c>
      <c r="AY429" s="442" t="str">
        <f>IF($H429="已改造",VLOOKUP($A429+1000,改造信息!$A$2:$AQ$1002,COLUMN(AY428)-10,0),VLOOKUP($A429,未改造信息!$A$2:$AQ$1002,COLUMN(AY428)-10,0))</f>
        <v>王牌</v>
      </c>
      <c r="AZ429" s="442">
        <f>IF($H429="已改造",VLOOKUP($A429+1000,改造信息!$A$2:$AQ$1002,COLUMN(AZ428)-10,0),VLOOKUP($A429,未改造信息!$A$2:$AQ$1002,COLUMN(AZ428)-10,0))</f>
        <v>0</v>
      </c>
      <c r="BA429" s="445" t="s">
        <v>92</v>
      </c>
      <c r="BB429" s="445" t="s">
        <v>92</v>
      </c>
      <c r="BC429" s="442" t="str">
        <f>IF($H429="尚未改造",VLOOKUP($A429,未改造信息!$A$2:$AQ$1002,COLUMN(BC428)-12,0),"0")</f>
        <v>0</v>
      </c>
      <c r="BD429" s="450">
        <f>VLOOKUP($A429,未改造信息!$A$2:$BA$1002,COLUMN(BD428)-12,0)</f>
        <v>0.00625</v>
      </c>
      <c r="BE429" s="442" t="s">
        <v>103</v>
      </c>
      <c r="BF429" s="445" t="s">
        <v>92</v>
      </c>
      <c r="BG429" s="445" t="s">
        <v>92</v>
      </c>
      <c r="BH429" s="442"/>
      <c r="BI429" s="450"/>
      <c r="BK429" s="442"/>
      <c r="BL429" s="450"/>
      <c r="BN429" s="442"/>
      <c r="BO429" s="450"/>
      <c r="BQ429" s="445" t="s">
        <v>92</v>
      </c>
      <c r="BR429" s="442"/>
      <c r="BS429" s="442"/>
      <c r="BT429" s="442"/>
      <c r="BU429" s="442"/>
      <c r="BV429" s="442"/>
    </row>
    <row r="430" spans="1:74">
      <c r="A430" s="442">
        <v>459</v>
      </c>
      <c r="B430" s="442" t="str">
        <f>IF($H430="已改造",VLOOKUP($A430+1000,改造信息!$A$2:$AQ$1002,COLUMN(B429),0),VLOOKUP($A430,未改造信息!$A$2:$AQ$1002,COLUMN(B429),0))</f>
        <v>U</v>
      </c>
      <c r="C430" s="442" t="str">
        <f>IF($H430="已改造",VLOOKUP($A430+1000,改造信息!$A$2:$AQ$1002,COLUMN(C429),0),VLOOKUP($A430,未改造信息!$A$2:$AQ$1002,COLUMN(C429),0))</f>
        <v>轻巡洋舰</v>
      </c>
      <c r="D430" s="442">
        <f>IF($H430="已改造",VLOOKUP($A430+1000,改造信息!$A$2:$AQ$1002,COLUMN(D429),0),VLOOKUP($A430,未改造信息!$A$2:$AQ$1002,COLUMN(D429),0))</f>
        <v>3</v>
      </c>
      <c r="E430" s="442" t="str">
        <f>IF($H430="已改造",VLOOKUP($A430+1000,改造信息!$A$2:$AQ$1002,COLUMN(E429),0),VLOOKUP($A430,未改造信息!$A$2:$AQ$1002,COLUMN(E429),0))</f>
        <v>底特律</v>
      </c>
      <c r="F430" s="442" t="str">
        <f>VLOOKUP(A430,未改造信息!$A$2:$F$1000,COLUMN(F429),0)</f>
        <v>未拥有</v>
      </c>
      <c r="H430" s="442" t="str">
        <f>IF(COUNTIF(改造信息!$A$2:$A$196,A430+1000),IF(VLOOKUP(A430+1000,改造信息!$A$2:$F$502,6,0)="已拥有","已改造","尚未改造"),"未开放改造")</f>
        <v>未开放改造</v>
      </c>
      <c r="I430" s="442" t="str">
        <f t="shared" si="6"/>
        <v>可建造</v>
      </c>
      <c r="J430" s="445" t="s">
        <v>92</v>
      </c>
      <c r="K430" s="442" t="str">
        <f>IF($H430="已改造",VLOOKUP($A430+1000,改造信息!$A$2:$AQ$1002,COLUMN(K429)-4,0),VLOOKUP($A430,未改造信息!$A$2:$AQ$1002,COLUMN(K429)-4,0))</f>
        <v>护卫舰</v>
      </c>
      <c r="L430" s="442" t="str">
        <f>IF($H430="已改造",VLOOKUP($A430+1000,改造信息!$A$2:$AQ$1002,COLUMN(L429)-4,0),VLOOKUP($A430,未改造信息!$A$2:$AQ$1002,COLUMN(L429)-4,0))</f>
        <v>中型舰</v>
      </c>
      <c r="M430" s="442">
        <f>IF($H430="已改造",VLOOKUP($A430+1000,改造信息!$A$2:$AQ$1002,COLUMN(M429)-4,0),VLOOKUP($A430,未改造信息!$A$2:$AQ$1002,COLUMN(M429)-4,0))</f>
        <v>2</v>
      </c>
      <c r="N430" s="442">
        <f>IF($H430="已改造",VLOOKUP($A430+1000,改造信息!$A$2:$AQ$1002,COLUMN(N429)-4,0),VLOOKUP($A430,未改造信息!$A$2:$AQ$1002,COLUMN(N429)-4,0))</f>
        <v>2</v>
      </c>
      <c r="O430" s="442">
        <f>IF($H430="已改造",VLOOKUP($A430+1000,改造信息!$A$2:$AQ$1002,COLUMN(O429)-4,0),VLOOKUP($A430,未改造信息!$A$2:$AQ$1002,COLUMN(O429)-4,0))</f>
        <v>28</v>
      </c>
      <c r="P430" s="442">
        <f>IF($H430="已改造",VLOOKUP($A430+1000,改造信息!$A$2:$AQ$1002,COLUMN(P429)-4,0),VLOOKUP($A430,未改造信息!$A$2:$AQ$1002,COLUMN(P429)-4,0))</f>
        <v>0</v>
      </c>
      <c r="Q430" s="442">
        <f>IF($H430="已改造",VLOOKUP($A430+1000,改造信息!$A$2:$AQ$1002,COLUMN(Q429)-4,0),VLOOKUP($A430,未改造信息!$A$2:$AQ$1002,COLUMN(Q429)-4,0))</f>
        <v>45</v>
      </c>
      <c r="R430" s="442">
        <f>IF($H430="已改造",VLOOKUP($A430+1000,改造信息!$A$2:$AQ$1002,COLUMN(R429)-4,0),VLOOKUP($A430,未改造信息!$A$2:$AQ$1002,COLUMN(R429)-4,0))</f>
        <v>35</v>
      </c>
      <c r="S430" s="442">
        <f>IF($H430="已改造",VLOOKUP($A430+1000,改造信息!$A$2:$AQ$1002,COLUMN(S429)-4,0),VLOOKUP($A430,未改造信息!$A$2:$AQ$1002,COLUMN(S429)-4,0))</f>
        <v>58</v>
      </c>
      <c r="T430" s="442">
        <f>IF($H430="已改造",VLOOKUP($A430+1000,改造信息!$A$2:$AQ$1002,COLUMN(T429)-4,0),VLOOKUP($A430,未改造信息!$A$2:$AQ$1002,COLUMN(T429)-4,0))</f>
        <v>55</v>
      </c>
      <c r="U430" s="442">
        <f>IF($H430="已改造",VLOOKUP($A430+1000,改造信息!$A$2:$AQ$1002,COLUMN(U429)-4,0),VLOOKUP($A430,未改造信息!$A$2:$AQ$1002,COLUMN(U429)-4,0))</f>
        <v>64</v>
      </c>
      <c r="V430" s="442">
        <f>IF($H430="已改造",VLOOKUP($A430+1000,改造信息!$A$2:$AQ$1002,COLUMN(V429)-4,0),VLOOKUP($A430,未改造信息!$A$2:$AQ$1002,COLUMN(V429)-4,0))</f>
        <v>20</v>
      </c>
      <c r="W430" s="442">
        <f>IF($H430="已改造",VLOOKUP($A430+1000,改造信息!$A$2:$AQ$1002,COLUMN(W429)-4,0),VLOOKUP($A430,未改造信息!$A$2:$AQ$1002,COLUMN(W429)-4,0))</f>
        <v>70</v>
      </c>
      <c r="X430" s="442">
        <f>IF($H430="已改造",VLOOKUP($A430+1000,改造信息!$A$2:$AQ$1002,COLUMN(X429)-4,0),VLOOKUP($A430,未改造信息!$A$2:$AQ$1002,COLUMN(X429)-4,0))</f>
        <v>90</v>
      </c>
      <c r="Y430" s="442">
        <f>IF($H430="已改造",VLOOKUP($A430+1000,改造信息!$A$2:$AQ$1002,COLUMN(Y429)-4,0),VLOOKUP($A430,未改造信息!$A$2:$AQ$1002,COLUMN(Y429)-4,0))</f>
        <v>20</v>
      </c>
      <c r="Z430" s="442">
        <f>IF($H430="已改造",VLOOKUP($A430+1000,改造信息!$A$2:$AQ$1002,COLUMN(Z429)-4,0),VLOOKUP($A430,未改造信息!$A$2:$AQ$1002,COLUMN(Z429)-4,0))</f>
        <v>35</v>
      </c>
      <c r="AA430" s="442" t="str">
        <f>IF($H430="已改造",VLOOKUP($A430+1000,改造信息!$A$2:$AQ$1002,COLUMN(AA429)-4,0),VLOOKUP($A430,未改造信息!$A$2:$AQ$1002,COLUMN(AA429)-4,0))</f>
        <v>中</v>
      </c>
      <c r="AB430" s="442" t="str">
        <f>IF($H430="已改造",VLOOKUP($A430+1000,改造信息!$A$2:$AQ$1002,COLUMN(AB429)-4,0),VLOOKUP($A430,未改造信息!$A$2:$AQ$1002,COLUMN(AB429)-4,0))</f>
        <v>[2,2,2]</v>
      </c>
      <c r="AC430" s="442">
        <f>IF($H430="已改造",VLOOKUP($A430+1000,改造信息!$A$2:$AQ$1002,COLUMN(AC429)-4,0),VLOOKUP($A430,未改造信息!$A$2:$AQ$1002,COLUMN(AC429)-4,0))</f>
        <v>6</v>
      </c>
      <c r="AD430" s="442">
        <f>IF($H430="已改造",VLOOKUP($A430+1000,改造信息!$A$2:$AQ$1002,COLUMN(AD429)-4,0),VLOOKUP($A430,未改造信息!$A$2:$AQ$1002,COLUMN(AD429)-4,0))</f>
        <v>3</v>
      </c>
      <c r="AE430" s="446" t="str">
        <f>IF($H430="已改造",VLOOKUP($A430+1000,改造信息!$A$2:$AQ$1002,COLUMN(AE429)-4,0),VLOOKUP($A430,未改造信息!$A$2:$AQ$1002,COLUMN(AE429)-4,0))</f>
        <v>三联533毫米鱼雷</v>
      </c>
      <c r="AF430" s="445" t="s">
        <v>92</v>
      </c>
      <c r="AG430" s="445" t="s">
        <v>92</v>
      </c>
      <c r="AH430" s="442">
        <f>IF($H430="已改造",VLOOKUP($A430+1000,改造信息!$A$2:$AQ$1002,COLUMN(AH429)-6,0),VLOOKUP($A430,未改造信息!$A$2:$AQ$1002,COLUMN(AH429)-6,0))</f>
        <v>25</v>
      </c>
      <c r="AI430" s="442">
        <f>IF($H430="已改造",VLOOKUP($A430+1000,改造信息!$A$2:$AQ$1002,COLUMN(AI429)-6,0),VLOOKUP($A430,未改造信息!$A$2:$AQ$1002,COLUMN(AI429)-6,0))</f>
        <v>25</v>
      </c>
      <c r="AJ430" s="442">
        <f>IF($H430="已改造",VLOOKUP($A430+1000,改造信息!$A$2:$AQ$1002,COLUMN(AJ429)-6,0),VLOOKUP($A430,未改造信息!$A$2:$AQ$1002,COLUMN(AJ429)-6,0))</f>
        <v>0.8</v>
      </c>
      <c r="AK430" s="442">
        <f>IF($H430="已改造",VLOOKUP($A430+1000,改造信息!$A$2:$AQ$1002,COLUMN(AK429)-6,0),VLOOKUP($A430,未改造信息!$A$2:$AQ$1002,COLUMN(AK429)-6,0))</f>
        <v>1.5</v>
      </c>
      <c r="AL430" s="442">
        <f>IF($H430="已改造",VLOOKUP($A430+1000,改造信息!$A$2:$AQ$1002,COLUMN(AL429)-6,0),VLOOKUP($A430,未改造信息!$A$2:$AQ$1002,COLUMN(AL429)-6,0))</f>
        <v>0.4</v>
      </c>
      <c r="AM430" s="445" t="s">
        <v>92</v>
      </c>
      <c r="AN430" s="445" t="s">
        <v>92</v>
      </c>
      <c r="AO430" s="442">
        <f>IF($H430="已改造",VLOOKUP($A430+1000,改造信息!$A$2:$AQ$1002,COLUMN(AO429)-8,0),VLOOKUP($A430,未改造信息!$A$2:$AQ$1002,COLUMN(AO429)-8,0))</f>
        <v>10</v>
      </c>
      <c r="AP430" s="442">
        <f>IF($H430="已改造",VLOOKUP($A430+1000,改造信息!$A$2:$AQ$1002,COLUMN(AP429)-8,0),VLOOKUP($A430,未改造信息!$A$2:$AQ$1002,COLUMN(AP429)-8,0))</f>
        <v>16</v>
      </c>
      <c r="AQ430" s="442">
        <f>IF($H430="已改造",VLOOKUP($A430+1000,改造信息!$A$2:$AQ$1002,COLUMN(AQ429)-8,0),VLOOKUP($A430,未改造信息!$A$2:$AQ$1002,COLUMN(AQ429)-8,0))</f>
        <v>10</v>
      </c>
      <c r="AR430" s="442">
        <f>IF($H430="已改造",VLOOKUP($A430+1000,改造信息!$A$2:$AQ$1002,COLUMN(AR429)-8,0),VLOOKUP($A430,未改造信息!$A$2:$AQ$1002,COLUMN(AR429)-8,0))</f>
        <v>0</v>
      </c>
      <c r="AS430" s="442">
        <f>IF($H430="已改造",VLOOKUP($A430+1000,改造信息!$A$2:$AQ$1002,COLUMN(AS429)-8,0),VLOOKUP($A430,未改造信息!$A$2:$AQ$1002,COLUMN(AS429)-8,0))</f>
        <v>10</v>
      </c>
      <c r="AT430" s="442">
        <f>IF($H430="已改造",VLOOKUP($A430+1000,改造信息!$A$2:$AQ$1002,COLUMN(AT429)-8,0),VLOOKUP($A430,未改造信息!$A$2:$AQ$1002,COLUMN(AT429)-8,0))</f>
        <v>18</v>
      </c>
      <c r="AU430" s="442">
        <f>IF($H430="已改造",VLOOKUP($A430+1000,改造信息!$A$2:$AQ$1002,COLUMN(AU429)-8,0),VLOOKUP($A430,未改造信息!$A$2:$AQ$1002,COLUMN(AU429)-8,0))</f>
        <v>8</v>
      </c>
      <c r="AV430" s="442">
        <f>IF($H430="已改造",VLOOKUP($A430+1000,改造信息!$A$2:$AQ$1002,COLUMN(AV429)-8,0),VLOOKUP($A430,未改造信息!$A$2:$AQ$1002,COLUMN(AV429)-8,0))</f>
        <v>18</v>
      </c>
      <c r="AW430" s="445" t="s">
        <v>92</v>
      </c>
      <c r="AX430" s="445" t="s">
        <v>92</v>
      </c>
      <c r="AY430" s="442">
        <f>IF($H430="已改造",VLOOKUP($A430+1000,改造信息!$A$2:$AQ$1002,COLUMN(AY429)-10,0),VLOOKUP($A430,未改造信息!$A$2:$AQ$1002,COLUMN(AY429)-10,0))</f>
        <v>0</v>
      </c>
      <c r="AZ430" s="442">
        <f>IF($H430="已改造",VLOOKUP($A430+1000,改造信息!$A$2:$AQ$1002,COLUMN(AZ429)-10,0),VLOOKUP($A430,未改造信息!$A$2:$AQ$1002,COLUMN(AZ429)-10,0))</f>
        <v>0</v>
      </c>
      <c r="BA430" s="445" t="s">
        <v>92</v>
      </c>
      <c r="BB430" s="445" t="s">
        <v>92</v>
      </c>
      <c r="BC430" s="442" t="str">
        <f>IF($H430="尚未改造",VLOOKUP($A430,未改造信息!$A$2:$AQ$1002,COLUMN(BC429)-12,0),"0")</f>
        <v>0</v>
      </c>
      <c r="BD430" s="450">
        <f>VLOOKUP($A430,未改造信息!$A$2:$BA$1002,COLUMN(BD429)-12,0)</f>
        <v>0.0416666666666667</v>
      </c>
      <c r="BE430" s="442" t="s">
        <v>103</v>
      </c>
      <c r="BF430" s="445" t="s">
        <v>92</v>
      </c>
      <c r="BG430" s="445" t="s">
        <v>92</v>
      </c>
      <c r="BH430" s="442"/>
      <c r="BI430" s="450"/>
      <c r="BK430" s="442"/>
      <c r="BL430" s="450"/>
      <c r="BN430" s="442"/>
      <c r="BO430" s="450"/>
      <c r="BQ430" s="445" t="s">
        <v>92</v>
      </c>
      <c r="BR430" s="442"/>
      <c r="BS430" s="442"/>
      <c r="BT430" s="442"/>
      <c r="BU430" s="442"/>
      <c r="BV430" s="442"/>
    </row>
    <row r="431" spans="1:74">
      <c r="A431" s="442">
        <v>460</v>
      </c>
      <c r="B431" s="442" t="str">
        <f>IF($H431="已改造",VLOOKUP($A431+1000,改造信息!$A$2:$AQ$1002,COLUMN(B430),0),VLOOKUP($A431,未改造信息!$A$2:$AQ$1002,COLUMN(B430),0))</f>
        <v>U</v>
      </c>
      <c r="C431" s="442" t="str">
        <f>IF($H431="已改造",VLOOKUP($A431+1000,改造信息!$A$2:$AQ$1002,COLUMN(C430),0),VLOOKUP($A431,未改造信息!$A$2:$AQ$1002,COLUMN(C430),0))</f>
        <v>战列舰</v>
      </c>
      <c r="D431" s="442">
        <f>IF($H431="已改造",VLOOKUP($A431+1000,改造信息!$A$2:$AQ$1002,COLUMN(D430),0),VLOOKUP($A431,未改造信息!$A$2:$AQ$1002,COLUMN(D430),0))</f>
        <v>4</v>
      </c>
      <c r="E431" s="442" t="str">
        <f>IF($H431="已改造",VLOOKUP($A431+1000,改造信息!$A$2:$AQ$1002,COLUMN(E430),0),VLOOKUP($A431,未改造信息!$A$2:$AQ$1002,COLUMN(E430),0))</f>
        <v>宾夕法尼亚</v>
      </c>
      <c r="F431" s="442" t="str">
        <f>VLOOKUP(A431,未改造信息!$A$2:$F$1000,COLUMN(F430),0)</f>
        <v>未拥有</v>
      </c>
      <c r="H431" s="442" t="str">
        <f>IF(COUNTIF(改造信息!$A$2:$A$196,A431+1000),IF(VLOOKUP(A431+1000,改造信息!$A$2:$F$502,6,0)="已拥有","已改造","尚未改造"),"未开放改造")</f>
        <v>未开放改造</v>
      </c>
      <c r="I431" s="442" t="str">
        <f t="shared" si="6"/>
        <v>可建造</v>
      </c>
      <c r="J431" s="445" t="s">
        <v>92</v>
      </c>
      <c r="K431" s="442" t="str">
        <f>IF($H431="已改造",VLOOKUP($A431+1000,改造信息!$A$2:$AQ$1002,COLUMN(K430)-4,0),VLOOKUP($A431,未改造信息!$A$2:$AQ$1002,COLUMN(K430)-4,0))</f>
        <v>主力舰</v>
      </c>
      <c r="L431" s="442" t="str">
        <f>IF($H431="已改造",VLOOKUP($A431+1000,改造信息!$A$2:$AQ$1002,COLUMN(L430)-4,0),VLOOKUP($A431,未改造信息!$A$2:$AQ$1002,COLUMN(L430)-4,0))</f>
        <v>大型舰</v>
      </c>
      <c r="M431" s="442">
        <f>IF($H431="已改造",VLOOKUP($A431+1000,改造信息!$A$2:$AQ$1002,COLUMN(M430)-4,0),VLOOKUP($A431,未改造信息!$A$2:$AQ$1002,COLUMN(M430)-4,0))</f>
        <v>3</v>
      </c>
      <c r="N431" s="442">
        <f>IF($H431="已改造",VLOOKUP($A431+1000,改造信息!$A$2:$AQ$1002,COLUMN(N430)-4,0),VLOOKUP($A431,未改造信息!$A$2:$AQ$1002,COLUMN(N430)-4,0))</f>
        <v>2</v>
      </c>
      <c r="O431" s="442">
        <f>IF($H431="已改造",VLOOKUP($A431+1000,改造信息!$A$2:$AQ$1002,COLUMN(O430)-4,0),VLOOKUP($A431,未改造信息!$A$2:$AQ$1002,COLUMN(O430)-4,0))</f>
        <v>68</v>
      </c>
      <c r="P431" s="442">
        <f>IF($H431="已改造",VLOOKUP($A431+1000,改造信息!$A$2:$AQ$1002,COLUMN(P430)-4,0),VLOOKUP($A431,未改造信息!$A$2:$AQ$1002,COLUMN(P430)-4,0))</f>
        <v>0</v>
      </c>
      <c r="Q431" s="442">
        <f>IF($H431="已改造",VLOOKUP($A431+1000,改造信息!$A$2:$AQ$1002,COLUMN(Q430)-4,0),VLOOKUP($A431,未改造信息!$A$2:$AQ$1002,COLUMN(Q430)-4,0))</f>
        <v>93</v>
      </c>
      <c r="R431" s="442">
        <f>IF($H431="已改造",VLOOKUP($A431+1000,改造信息!$A$2:$AQ$1002,COLUMN(R430)-4,0),VLOOKUP($A431,未改造信息!$A$2:$AQ$1002,COLUMN(R430)-4,0))</f>
        <v>87</v>
      </c>
      <c r="S431" s="442">
        <f>IF($H431="已改造",VLOOKUP($A431+1000,改造信息!$A$2:$AQ$1002,COLUMN(S430)-4,0),VLOOKUP($A431,未改造信息!$A$2:$AQ$1002,COLUMN(S430)-4,0))</f>
        <v>0</v>
      </c>
      <c r="T431" s="442">
        <f>IF($H431="已改造",VLOOKUP($A431+1000,改造信息!$A$2:$AQ$1002,COLUMN(T430)-4,0),VLOOKUP($A431,未改造信息!$A$2:$AQ$1002,COLUMN(T430)-4,0))</f>
        <v>66</v>
      </c>
      <c r="U431" s="442">
        <f>IF($H431="已改造",VLOOKUP($A431+1000,改造信息!$A$2:$AQ$1002,COLUMN(U430)-4,0),VLOOKUP($A431,未改造信息!$A$2:$AQ$1002,COLUMN(U430)-4,0))</f>
        <v>0</v>
      </c>
      <c r="V431" s="442">
        <f>IF($H431="已改造",VLOOKUP($A431+1000,改造信息!$A$2:$AQ$1002,COLUMN(V430)-4,0),VLOOKUP($A431,未改造信息!$A$2:$AQ$1002,COLUMN(V430)-4,0))</f>
        <v>39</v>
      </c>
      <c r="W431" s="442">
        <f>IF($H431="已改造",VLOOKUP($A431+1000,改造信息!$A$2:$AQ$1002,COLUMN(W430)-4,0),VLOOKUP($A431,未改造信息!$A$2:$AQ$1002,COLUMN(W430)-4,0))</f>
        <v>37</v>
      </c>
      <c r="X431" s="442">
        <f>IF($H431="已改造",VLOOKUP($A431+1000,改造信息!$A$2:$AQ$1002,COLUMN(X430)-4,0),VLOOKUP($A431,未改造信息!$A$2:$AQ$1002,COLUMN(X430)-4,0))</f>
        <v>94</v>
      </c>
      <c r="Y431" s="442">
        <f>IF($H431="已改造",VLOOKUP($A431+1000,改造信息!$A$2:$AQ$1002,COLUMN(Y430)-4,0),VLOOKUP($A431,未改造信息!$A$2:$AQ$1002,COLUMN(Y430)-4,0))</f>
        <v>20</v>
      </c>
      <c r="Z431" s="442">
        <f>IF($H431="已改造",VLOOKUP($A431+1000,改造信息!$A$2:$AQ$1002,COLUMN(Z430)-4,0),VLOOKUP($A431,未改造信息!$A$2:$AQ$1002,COLUMN(Z430)-4,0))</f>
        <v>21</v>
      </c>
      <c r="AA431" s="442" t="str">
        <f>IF($H431="已改造",VLOOKUP($A431+1000,改造信息!$A$2:$AQ$1002,COLUMN(AA430)-4,0),VLOOKUP($A431,未改造信息!$A$2:$AQ$1002,COLUMN(AA430)-4,0))</f>
        <v>长</v>
      </c>
      <c r="AB431" s="442" t="str">
        <f>IF($H431="已改造",VLOOKUP($A431+1000,改造信息!$A$2:$AQ$1002,COLUMN(AB430)-4,0),VLOOKUP($A431,未改造信息!$A$2:$AQ$1002,COLUMN(AB430)-4,0))</f>
        <v>[3,3,3,3]</v>
      </c>
      <c r="AC431" s="442">
        <f>IF($H431="已改造",VLOOKUP($A431+1000,改造信息!$A$2:$AQ$1002,COLUMN(AC430)-4,0),VLOOKUP($A431,未改造信息!$A$2:$AQ$1002,COLUMN(AC430)-4,0))</f>
        <v>12</v>
      </c>
      <c r="AD431" s="442">
        <f>IF($H431="已改造",VLOOKUP($A431+1000,改造信息!$A$2:$AQ$1002,COLUMN(AD430)-4,0),VLOOKUP($A431,未改造信息!$A$2:$AQ$1002,COLUMN(AD430)-4,0))</f>
        <v>4</v>
      </c>
      <c r="AE431" s="446" t="str">
        <f>IF($H431="已改造",VLOOKUP($A431+1000,改造信息!$A$2:$AQ$1002,COLUMN(AE430)-4,0),VLOOKUP($A431,未改造信息!$A$2:$AQ$1002,COLUMN(AE430)-4,0))</f>
        <v>U国三联14英寸炮</v>
      </c>
      <c r="AF431" s="445" t="s">
        <v>92</v>
      </c>
      <c r="AG431" s="445" t="s">
        <v>92</v>
      </c>
      <c r="AH431" s="442">
        <f>IF($H431="已改造",VLOOKUP($A431+1000,改造信息!$A$2:$AQ$1002,COLUMN(AH430)-6,0),VLOOKUP($A431,未改造信息!$A$2:$AQ$1002,COLUMN(AH430)-6,0))</f>
        <v>85</v>
      </c>
      <c r="AI431" s="442">
        <f>IF($H431="已改造",VLOOKUP($A431+1000,改造信息!$A$2:$AQ$1002,COLUMN(AI430)-6,0),VLOOKUP($A431,未改造信息!$A$2:$AQ$1002,COLUMN(AI430)-6,0))</f>
        <v>120</v>
      </c>
      <c r="AJ431" s="442">
        <f>IF($H431="已改造",VLOOKUP($A431+1000,改造信息!$A$2:$AQ$1002,COLUMN(AJ430)-6,0),VLOOKUP($A431,未改造信息!$A$2:$AQ$1002,COLUMN(AJ430)-6,0))</f>
        <v>2.5</v>
      </c>
      <c r="AK431" s="442">
        <f>IF($H431="已改造",VLOOKUP($A431+1000,改造信息!$A$2:$AQ$1002,COLUMN(AK430)-6,0),VLOOKUP($A431,未改造信息!$A$2:$AQ$1002,COLUMN(AK430)-6,0))</f>
        <v>5.2</v>
      </c>
      <c r="AL431" s="442">
        <f>IF($H431="已改造",VLOOKUP($A431+1000,改造信息!$A$2:$AQ$1002,COLUMN(AL430)-6,0),VLOOKUP($A431,未改造信息!$A$2:$AQ$1002,COLUMN(AL430)-6,0))</f>
        <v>0.85</v>
      </c>
      <c r="AM431" s="445" t="s">
        <v>92</v>
      </c>
      <c r="AN431" s="445" t="s">
        <v>92</v>
      </c>
      <c r="AO431" s="442">
        <f>IF($H431="已改造",VLOOKUP($A431+1000,改造信息!$A$2:$AQ$1002,COLUMN(AO430)-8,0),VLOOKUP($A431,未改造信息!$A$2:$AQ$1002,COLUMN(AO430)-8,0))</f>
        <v>50</v>
      </c>
      <c r="AP431" s="442">
        <f>IF($H431="已改造",VLOOKUP($A431+1000,改造信息!$A$2:$AQ$1002,COLUMN(AP430)-8,0),VLOOKUP($A431,未改造信息!$A$2:$AQ$1002,COLUMN(AP430)-8,0))</f>
        <v>60</v>
      </c>
      <c r="AQ431" s="442">
        <f>IF($H431="已改造",VLOOKUP($A431+1000,改造信息!$A$2:$AQ$1002,COLUMN(AQ430)-8,0),VLOOKUP($A431,未改造信息!$A$2:$AQ$1002,COLUMN(AQ430)-8,0))</f>
        <v>60</v>
      </c>
      <c r="AR431" s="442">
        <f>IF($H431="已改造",VLOOKUP($A431+1000,改造信息!$A$2:$AQ$1002,COLUMN(AR430)-8,0),VLOOKUP($A431,未改造信息!$A$2:$AQ$1002,COLUMN(AR430)-8,0))</f>
        <v>0</v>
      </c>
      <c r="AS431" s="442">
        <f>IF($H431="已改造",VLOOKUP($A431+1000,改造信息!$A$2:$AQ$1002,COLUMN(AS430)-8,0),VLOOKUP($A431,未改造信息!$A$2:$AQ$1002,COLUMN(AS430)-8,0))</f>
        <v>73</v>
      </c>
      <c r="AT431" s="442">
        <f>IF($H431="已改造",VLOOKUP($A431+1000,改造信息!$A$2:$AQ$1002,COLUMN(AT430)-8,0),VLOOKUP($A431,未改造信息!$A$2:$AQ$1002,COLUMN(AT430)-8,0))</f>
        <v>0</v>
      </c>
      <c r="AU431" s="442">
        <f>IF($H431="已改造",VLOOKUP($A431+1000,改造信息!$A$2:$AQ$1002,COLUMN(AU430)-8,0),VLOOKUP($A431,未改造信息!$A$2:$AQ$1002,COLUMN(AU430)-8,0))</f>
        <v>67</v>
      </c>
      <c r="AV431" s="442">
        <f>IF($H431="已改造",VLOOKUP($A431+1000,改造信息!$A$2:$AQ$1002,COLUMN(AV430)-8,0),VLOOKUP($A431,未改造信息!$A$2:$AQ$1002,COLUMN(AV430)-8,0))</f>
        <v>23</v>
      </c>
      <c r="AW431" s="445" t="s">
        <v>92</v>
      </c>
      <c r="AX431" s="445" t="s">
        <v>92</v>
      </c>
      <c r="AY431" s="442" t="str">
        <f>IF($H431="已改造",VLOOKUP($A431+1000,改造信息!$A$2:$AQ$1002,COLUMN(AY430)-10,0),VLOOKUP($A431,未改造信息!$A$2:$AQ$1002,COLUMN(AY430)-10,0))</f>
        <v>主炮支援</v>
      </c>
      <c r="AZ431" s="442">
        <f>IF($H431="已改造",VLOOKUP($A431+1000,改造信息!$A$2:$AQ$1002,COLUMN(AZ430)-10,0),VLOOKUP($A431,未改造信息!$A$2:$AQ$1002,COLUMN(AZ430)-10,0))</f>
        <v>0</v>
      </c>
      <c r="BA431" s="445" t="s">
        <v>92</v>
      </c>
      <c r="BB431" s="445" t="s">
        <v>92</v>
      </c>
      <c r="BC431" s="442" t="str">
        <f>IF($H431="尚未改造",VLOOKUP($A431,未改造信息!$A$2:$AQ$1002,COLUMN(BC430)-12,0),"0")</f>
        <v>0</v>
      </c>
      <c r="BD431" s="450">
        <f>VLOOKUP($A431,未改造信息!$A$2:$BA$1002,COLUMN(BD430)-12,0)</f>
        <v>0.1875</v>
      </c>
      <c r="BE431" s="442" t="s">
        <v>103</v>
      </c>
      <c r="BF431" s="445" t="s">
        <v>92</v>
      </c>
      <c r="BG431" s="445" t="s">
        <v>92</v>
      </c>
      <c r="BH431" s="442"/>
      <c r="BI431" s="450"/>
      <c r="BK431" s="442"/>
      <c r="BL431" s="450"/>
      <c r="BN431" s="442"/>
      <c r="BO431" s="450"/>
      <c r="BQ431" s="445" t="s">
        <v>92</v>
      </c>
      <c r="BR431" s="442"/>
      <c r="BS431" s="442"/>
      <c r="BT431" s="442"/>
      <c r="BU431" s="442"/>
      <c r="BV431" s="442"/>
    </row>
    <row r="432" spans="1:74">
      <c r="A432" s="442">
        <v>461</v>
      </c>
      <c r="B432" s="442" t="str">
        <f>IF($H432="已改造",VLOOKUP($A432+1000,改造信息!$A$2:$AQ$1002,COLUMN(B431),0),VLOOKUP($A432,未改造信息!$A$2:$AQ$1002,COLUMN(B431),0))</f>
        <v>E</v>
      </c>
      <c r="C432" s="442" t="str">
        <f>IF($H432="已改造",VLOOKUP($A432+1000,改造信息!$A$2:$AQ$1002,COLUMN(C431),0),VLOOKUP($A432,未改造信息!$A$2:$AQ$1002,COLUMN(C431),0))</f>
        <v>战列巡洋舰</v>
      </c>
      <c r="D432" s="442">
        <f>IF($H432="已改造",VLOOKUP($A432+1000,改造信息!$A$2:$AQ$1002,COLUMN(D431),0),VLOOKUP($A432,未改造信息!$A$2:$AQ$1002,COLUMN(D431),0))</f>
        <v>6</v>
      </c>
      <c r="E432" s="442" t="str">
        <f>IF($H432="已改造",VLOOKUP($A432+1000,改造信息!$A$2:$AQ$1002,COLUMN(E431),0),VLOOKUP($A432,未改造信息!$A$2:$AQ$1002,COLUMN(E431),0))</f>
        <v>无敌</v>
      </c>
      <c r="F432" s="442" t="str">
        <f>VLOOKUP(A432,未改造信息!$A$2:$F$1000,COLUMN(F431),0)</f>
        <v>未拥有</v>
      </c>
      <c r="H432" s="442" t="str">
        <f>IF(COUNTIF(改造信息!$A$2:$A$196,A432+1000),IF(VLOOKUP(A432+1000,改造信息!$A$2:$F$502,6,0)="已拥有","已改造","尚未改造"),"未开放改造")</f>
        <v>未开放改造</v>
      </c>
      <c r="I432" s="442" t="str">
        <f t="shared" si="6"/>
        <v>可建造</v>
      </c>
      <c r="J432" s="445" t="s">
        <v>92</v>
      </c>
      <c r="K432" s="442" t="str">
        <f>IF($H432="已改造",VLOOKUP($A432+1000,改造信息!$A$2:$AQ$1002,COLUMN(K431)-4,0),VLOOKUP($A432,未改造信息!$A$2:$AQ$1002,COLUMN(K431)-4,0))</f>
        <v>主力舰</v>
      </c>
      <c r="L432" s="442" t="str">
        <f>IF($H432="已改造",VLOOKUP($A432+1000,改造信息!$A$2:$AQ$1002,COLUMN(L431)-4,0),VLOOKUP($A432,未改造信息!$A$2:$AQ$1002,COLUMN(L431)-4,0))</f>
        <v>大型舰</v>
      </c>
      <c r="M432" s="442">
        <f>IF($H432="已改造",VLOOKUP($A432+1000,改造信息!$A$2:$AQ$1002,COLUMN(M431)-4,0),VLOOKUP($A432,未改造信息!$A$2:$AQ$1002,COLUMN(M431)-4,0))</f>
        <v>6</v>
      </c>
      <c r="N432" s="442">
        <f>IF($H432="已改造",VLOOKUP($A432+1000,改造信息!$A$2:$AQ$1002,COLUMN(N431)-4,0),VLOOKUP($A432,未改造信息!$A$2:$AQ$1002,COLUMN(N431)-4,0))</f>
        <v>5</v>
      </c>
      <c r="O432" s="442">
        <f>IF($H432="已改造",VLOOKUP($A432+1000,改造信息!$A$2:$AQ$1002,COLUMN(O431)-4,0),VLOOKUP($A432,未改造信息!$A$2:$AQ$1002,COLUMN(O431)-4,0))</f>
        <v>84</v>
      </c>
      <c r="P432" s="442">
        <f>IF($H432="已改造",VLOOKUP($A432+1000,改造信息!$A$2:$AQ$1002,COLUMN(P431)-4,0),VLOOKUP($A432,未改造信息!$A$2:$AQ$1002,COLUMN(P431)-4,0))</f>
        <v>0</v>
      </c>
      <c r="Q432" s="442">
        <f>IF($H432="已改造",VLOOKUP($A432+1000,改造信息!$A$2:$AQ$1002,COLUMN(Q431)-4,0),VLOOKUP($A432,未改造信息!$A$2:$AQ$1002,COLUMN(Q431)-4,0))</f>
        <v>110</v>
      </c>
      <c r="R432" s="442">
        <f>IF($H432="已改造",VLOOKUP($A432+1000,改造信息!$A$2:$AQ$1002,COLUMN(R431)-4,0),VLOOKUP($A432,未改造信息!$A$2:$AQ$1002,COLUMN(R431)-4,0))</f>
        <v>107</v>
      </c>
      <c r="S432" s="442">
        <f>IF($H432="已改造",VLOOKUP($A432+1000,改造信息!$A$2:$AQ$1002,COLUMN(S431)-4,0),VLOOKUP($A432,未改造信息!$A$2:$AQ$1002,COLUMN(S431)-4,0))</f>
        <v>0</v>
      </c>
      <c r="T432" s="442">
        <f>IF($H432="已改造",VLOOKUP($A432+1000,改造信息!$A$2:$AQ$1002,COLUMN(T431)-4,0),VLOOKUP($A432,未改造信息!$A$2:$AQ$1002,COLUMN(T431)-4,0))</f>
        <v>73</v>
      </c>
      <c r="U432" s="442">
        <f>IF($H432="已改造",VLOOKUP($A432+1000,改造信息!$A$2:$AQ$1002,COLUMN(U431)-4,0),VLOOKUP($A432,未改造信息!$A$2:$AQ$1002,COLUMN(U431)-4,0))</f>
        <v>0</v>
      </c>
      <c r="V432" s="442">
        <f>IF($H432="已改造",VLOOKUP($A432+1000,改造信息!$A$2:$AQ$1002,COLUMN(V431)-4,0),VLOOKUP($A432,未改造信息!$A$2:$AQ$1002,COLUMN(V431)-4,0))</f>
        <v>44</v>
      </c>
      <c r="W432" s="442">
        <f>IF($H432="已改造",VLOOKUP($A432+1000,改造信息!$A$2:$AQ$1002,COLUMN(W431)-4,0),VLOOKUP($A432,未改造信息!$A$2:$AQ$1002,COLUMN(W431)-4,0))</f>
        <v>52</v>
      </c>
      <c r="X432" s="442">
        <f>IF($H432="已改造",VLOOKUP($A432+1000,改造信息!$A$2:$AQ$1002,COLUMN(X431)-4,0),VLOOKUP($A432,未改造信息!$A$2:$AQ$1002,COLUMN(X431)-4,0))</f>
        <v>100</v>
      </c>
      <c r="Y432" s="442">
        <f>IF($H432="已改造",VLOOKUP($A432+1000,改造信息!$A$2:$AQ$1002,COLUMN(Y431)-4,0),VLOOKUP($A432,未改造信息!$A$2:$AQ$1002,COLUMN(Y431)-4,0))</f>
        <v>6</v>
      </c>
      <c r="Z432" s="442">
        <f>IF($H432="已改造",VLOOKUP($A432+1000,改造信息!$A$2:$AQ$1002,COLUMN(Z431)-4,0),VLOOKUP($A432,未改造信息!$A$2:$AQ$1002,COLUMN(Z431)-4,0))</f>
        <v>32</v>
      </c>
      <c r="AA432" s="442" t="str">
        <f>IF($H432="已改造",VLOOKUP($A432+1000,改造信息!$A$2:$AQ$1002,COLUMN(AA431)-4,0),VLOOKUP($A432,未改造信息!$A$2:$AQ$1002,COLUMN(AA431)-4,0))</f>
        <v>长</v>
      </c>
      <c r="AB432" s="442">
        <f>IF($H432="已改造",VLOOKUP($A432+1000,改造信息!$A$2:$AQ$1002,COLUMN(AB431)-4,0),VLOOKUP($A432,未改造信息!$A$2:$AQ$1002,COLUMN(AB431)-4,0))</f>
        <v>0</v>
      </c>
      <c r="AC432" s="442">
        <f>IF($H432="已改造",VLOOKUP($A432+1000,改造信息!$A$2:$AQ$1002,COLUMN(AC431)-4,0),VLOOKUP($A432,未改造信息!$A$2:$AQ$1002,COLUMN(AC431)-4,0))</f>
        <v>0</v>
      </c>
      <c r="AD432" s="442">
        <f>IF($H432="已改造",VLOOKUP($A432+1000,改造信息!$A$2:$AQ$1002,COLUMN(AD431)-4,0),VLOOKUP($A432,未改造信息!$A$2:$AQ$1002,COLUMN(AD431)-4,0))</f>
        <v>4</v>
      </c>
      <c r="AE432" s="446" t="str">
        <f>IF($H432="已改造",VLOOKUP($A432+1000,改造信息!$A$2:$AQ$1002,COLUMN(AE431)-4,0),VLOOKUP($A432,未改造信息!$A$2:$AQ$1002,COLUMN(AE431)-4,0))</f>
        <v>E国三联16英寸炮|E国双联6英寸炮</v>
      </c>
      <c r="AF432" s="445" t="s">
        <v>92</v>
      </c>
      <c r="AG432" s="445" t="s">
        <v>92</v>
      </c>
      <c r="AH432" s="442">
        <f>IF($H432="已改造",VLOOKUP($A432+1000,改造信息!$A$2:$AQ$1002,COLUMN(AH431)-6,0),VLOOKUP($A432,未改造信息!$A$2:$AQ$1002,COLUMN(AH431)-6,0))</f>
        <v>130</v>
      </c>
      <c r="AI432" s="442">
        <f>IF($H432="已改造",VLOOKUP($A432+1000,改造信息!$A$2:$AQ$1002,COLUMN(AI431)-6,0),VLOOKUP($A432,未改造信息!$A$2:$AQ$1002,COLUMN(AI431)-6,0))</f>
        <v>175</v>
      </c>
      <c r="AJ432" s="442">
        <f>IF($H432="已改造",VLOOKUP($A432+1000,改造信息!$A$2:$AQ$1002,COLUMN(AJ431)-6,0),VLOOKUP($A432,未改造信息!$A$2:$AQ$1002,COLUMN(AJ431)-6,0))</f>
        <v>4.8</v>
      </c>
      <c r="AK432" s="442">
        <f>IF($H432="已改造",VLOOKUP($A432+1000,改造信息!$A$2:$AQ$1002,COLUMN(AK431)-6,0),VLOOKUP($A432,未改造信息!$A$2:$AQ$1002,COLUMN(AK431)-6,0))</f>
        <v>9.1</v>
      </c>
      <c r="AL432" s="442">
        <f>IF($H432="已改造",VLOOKUP($A432+1000,改造信息!$A$2:$AQ$1002,COLUMN(AL431)-6,0),VLOOKUP($A432,未改造信息!$A$2:$AQ$1002,COLUMN(AL431)-6,0))</f>
        <v>0.95</v>
      </c>
      <c r="AM432" s="445" t="s">
        <v>92</v>
      </c>
      <c r="AN432" s="445" t="s">
        <v>92</v>
      </c>
      <c r="AO432" s="442">
        <f>IF($H432="已改造",VLOOKUP($A432+1000,改造信息!$A$2:$AQ$1002,COLUMN(AO431)-8,0),VLOOKUP($A432,未改造信息!$A$2:$AQ$1002,COLUMN(AO431)-8,0))</f>
        <v>40</v>
      </c>
      <c r="AP432" s="442">
        <f>IF($H432="已改造",VLOOKUP($A432+1000,改造信息!$A$2:$AQ$1002,COLUMN(AP431)-8,0),VLOOKUP($A432,未改造信息!$A$2:$AQ$1002,COLUMN(AP431)-8,0))</f>
        <v>50</v>
      </c>
      <c r="AQ432" s="442">
        <f>IF($H432="已改造",VLOOKUP($A432+1000,改造信息!$A$2:$AQ$1002,COLUMN(AQ431)-8,0),VLOOKUP($A432,未改造信息!$A$2:$AQ$1002,COLUMN(AQ431)-8,0))</f>
        <v>40</v>
      </c>
      <c r="AR432" s="442">
        <f>IF($H432="已改造",VLOOKUP($A432+1000,改造信息!$A$2:$AQ$1002,COLUMN(AR431)-8,0),VLOOKUP($A432,未改造信息!$A$2:$AQ$1002,COLUMN(AR431)-8,0))</f>
        <v>0</v>
      </c>
      <c r="AS432" s="442">
        <f>IF($H432="已改造",VLOOKUP($A432+1000,改造信息!$A$2:$AQ$1002,COLUMN(AS431)-8,0),VLOOKUP($A432,未改造信息!$A$2:$AQ$1002,COLUMN(AS431)-8,0))</f>
        <v>91</v>
      </c>
      <c r="AT432" s="442">
        <f>IF($H432="已改造",VLOOKUP($A432+1000,改造信息!$A$2:$AQ$1002,COLUMN(AT431)-8,0),VLOOKUP($A432,未改造信息!$A$2:$AQ$1002,COLUMN(AT431)-8,0))</f>
        <v>0</v>
      </c>
      <c r="AU432" s="442">
        <f>IF($H432="已改造",VLOOKUP($A432+1000,改造信息!$A$2:$AQ$1002,COLUMN(AU431)-8,0),VLOOKUP($A432,未改造信息!$A$2:$AQ$1002,COLUMN(AU431)-8,0))</f>
        <v>82</v>
      </c>
      <c r="AV432" s="442">
        <f>IF($H432="已改造",VLOOKUP($A432+1000,改造信息!$A$2:$AQ$1002,COLUMN(AV431)-8,0),VLOOKUP($A432,未改造信息!$A$2:$AQ$1002,COLUMN(AV431)-8,0))</f>
        <v>29</v>
      </c>
      <c r="AW432" s="445" t="s">
        <v>92</v>
      </c>
      <c r="AX432" s="445" t="s">
        <v>92</v>
      </c>
      <c r="AY432" s="442" t="str">
        <f>IF($H432="已改造",VLOOKUP($A432+1000,改造信息!$A$2:$AQ$1002,COLUMN(AY431)-10,0),VLOOKUP($A432,未改造信息!$A$2:$AQ$1002,COLUMN(AY431)-10,0))</f>
        <v>冲锋</v>
      </c>
      <c r="AZ432" s="442">
        <f>IF($H432="已改造",VLOOKUP($A432+1000,改造信息!$A$2:$AQ$1002,COLUMN(AZ431)-10,0),VLOOKUP($A432,未改造信息!$A$2:$AQ$1002,COLUMN(AZ431)-10,0))</f>
        <v>0</v>
      </c>
      <c r="BA432" s="445" t="s">
        <v>92</v>
      </c>
      <c r="BB432" s="445" t="s">
        <v>92</v>
      </c>
      <c r="BC432" s="442" t="str">
        <f>IF($H432="尚未改造",VLOOKUP($A432,未改造信息!$A$2:$AQ$1002,COLUMN(BC431)-12,0),"0")</f>
        <v>0</v>
      </c>
      <c r="BD432" s="450">
        <f>VLOOKUP($A432,未改造信息!$A$2:$BA$1002,COLUMN(BD431)-12,0)</f>
        <v>0.25</v>
      </c>
      <c r="BE432" s="442" t="s">
        <v>103</v>
      </c>
      <c r="BF432" s="445" t="s">
        <v>92</v>
      </c>
      <c r="BG432" s="445" t="s">
        <v>92</v>
      </c>
      <c r="BH432" s="442"/>
      <c r="BI432" s="450"/>
      <c r="BK432" s="442"/>
      <c r="BL432" s="450"/>
      <c r="BN432" s="442"/>
      <c r="BO432" s="450"/>
      <c r="BQ432" s="445" t="s">
        <v>92</v>
      </c>
      <c r="BR432" s="442"/>
      <c r="BS432" s="442"/>
      <c r="BT432" s="442"/>
      <c r="BU432" s="442"/>
      <c r="BV432" s="442"/>
    </row>
    <row r="433" spans="1:74">
      <c r="A433" s="442">
        <v>462</v>
      </c>
      <c r="B433" s="442" t="str">
        <f>IF($H433="已改造",VLOOKUP($A433+1000,改造信息!$A$2:$AQ$1002,COLUMN(B432),0),VLOOKUP($A433,未改造信息!$A$2:$AQ$1002,COLUMN(B432),0))</f>
        <v>J</v>
      </c>
      <c r="C433" s="442" t="str">
        <f>IF($H433="已改造",VLOOKUP($A433+1000,改造信息!$A$2:$AQ$1002,COLUMN(C432),0),VLOOKUP($A433,未改造信息!$A$2:$AQ$1002,COLUMN(C432),0))</f>
        <v>轻巡洋舰</v>
      </c>
      <c r="D433" s="442">
        <f>IF($H433="已改造",VLOOKUP($A433+1000,改造信息!$A$2:$AQ$1002,COLUMN(D432),0),VLOOKUP($A433,未改造信息!$A$2:$AQ$1002,COLUMN(D432),0))</f>
        <v>3</v>
      </c>
      <c r="E433" s="442" t="str">
        <f>IF($H433="已改造",VLOOKUP($A433+1000,改造信息!$A$2:$AQ$1002,COLUMN(E432),0),VLOOKUP($A433,未改造信息!$A$2:$AQ$1002,COLUMN(E432),0))</f>
        <v>多摩</v>
      </c>
      <c r="F433" s="442" t="str">
        <f>VLOOKUP(A433,未改造信息!$A$2:$F$1000,COLUMN(F432),0)</f>
        <v>未拥有</v>
      </c>
      <c r="H433" s="442" t="str">
        <f>IF(COUNTIF(改造信息!$A$2:$A$196,A433+1000),IF(VLOOKUP(A433+1000,改造信息!$A$2:$F$502,6,0)="已拥有","已改造","尚未改造"),"未开放改造")</f>
        <v>未开放改造</v>
      </c>
      <c r="I433" s="442" t="str">
        <f t="shared" si="6"/>
        <v>可建造</v>
      </c>
      <c r="J433" s="445" t="s">
        <v>92</v>
      </c>
      <c r="K433" s="442" t="str">
        <f>IF($H433="已改造",VLOOKUP($A433+1000,改造信息!$A$2:$AQ$1002,COLUMN(K432)-4,0),VLOOKUP($A433,未改造信息!$A$2:$AQ$1002,COLUMN(K432)-4,0))</f>
        <v>护卫舰</v>
      </c>
      <c r="L433" s="442" t="str">
        <f>IF($H433="已改造",VLOOKUP($A433+1000,改造信息!$A$2:$AQ$1002,COLUMN(L432)-4,0),VLOOKUP($A433,未改造信息!$A$2:$AQ$1002,COLUMN(L432)-4,0))</f>
        <v>中型舰</v>
      </c>
      <c r="M433" s="442">
        <f>IF($H433="已改造",VLOOKUP($A433+1000,改造信息!$A$2:$AQ$1002,COLUMN(M432)-4,0),VLOOKUP($A433,未改造信息!$A$2:$AQ$1002,COLUMN(M432)-4,0))</f>
        <v>1</v>
      </c>
      <c r="N433" s="442">
        <f>IF($H433="已改造",VLOOKUP($A433+1000,改造信息!$A$2:$AQ$1002,COLUMN(N432)-4,0),VLOOKUP($A433,未改造信息!$A$2:$AQ$1002,COLUMN(N432)-4,0))</f>
        <v>3</v>
      </c>
      <c r="O433" s="442">
        <f>IF($H433="已改造",VLOOKUP($A433+1000,改造信息!$A$2:$AQ$1002,COLUMN(O432)-4,0),VLOOKUP($A433,未改造信息!$A$2:$AQ$1002,COLUMN(O432)-4,0))</f>
        <v>25</v>
      </c>
      <c r="P433" s="442">
        <f>IF($H433="已改造",VLOOKUP($A433+1000,改造信息!$A$2:$AQ$1002,COLUMN(P432)-4,0),VLOOKUP($A433,未改造信息!$A$2:$AQ$1002,COLUMN(P432)-4,0))</f>
        <v>-1</v>
      </c>
      <c r="Q433" s="442">
        <f>IF($H433="已改造",VLOOKUP($A433+1000,改造信息!$A$2:$AQ$1002,COLUMN(Q432)-4,0),VLOOKUP($A433,未改造信息!$A$2:$AQ$1002,COLUMN(Q432)-4,0))</f>
        <v>41</v>
      </c>
      <c r="R433" s="442">
        <f>IF($H433="已改造",VLOOKUP($A433+1000,改造信息!$A$2:$AQ$1002,COLUMN(R432)-4,0),VLOOKUP($A433,未改造信息!$A$2:$AQ$1002,COLUMN(R432)-4,0))</f>
        <v>29</v>
      </c>
      <c r="S433" s="442">
        <f>IF($H433="已改造",VLOOKUP($A433+1000,改造信息!$A$2:$AQ$1002,COLUMN(S432)-4,0),VLOOKUP($A433,未改造信息!$A$2:$AQ$1002,COLUMN(S432)-4,0))</f>
        <v>58</v>
      </c>
      <c r="T433" s="442">
        <f>IF($H433="已改造",VLOOKUP($A433+1000,改造信息!$A$2:$AQ$1002,COLUMN(T432)-4,0),VLOOKUP($A433,未改造信息!$A$2:$AQ$1002,COLUMN(T432)-4,0))</f>
        <v>43</v>
      </c>
      <c r="U433" s="442">
        <f>IF($H433="已改造",VLOOKUP($A433+1000,改造信息!$A$2:$AQ$1002,COLUMN(U432)-4,0),VLOOKUP($A433,未改造信息!$A$2:$AQ$1002,COLUMN(U432)-4,0))</f>
        <v>64</v>
      </c>
      <c r="V433" s="442">
        <f>IF($H433="已改造",VLOOKUP($A433+1000,改造信息!$A$2:$AQ$1002,COLUMN(V432)-4,0),VLOOKUP($A433,未改造信息!$A$2:$AQ$1002,COLUMN(V432)-4,0))</f>
        <v>21</v>
      </c>
      <c r="W433" s="442">
        <f>IF($H433="已改造",VLOOKUP($A433+1000,改造信息!$A$2:$AQ$1002,COLUMN(W432)-4,0),VLOOKUP($A433,未改造信息!$A$2:$AQ$1002,COLUMN(W432)-4,0))</f>
        <v>78</v>
      </c>
      <c r="X433" s="442">
        <f>IF($H433="已改造",VLOOKUP($A433+1000,改造信息!$A$2:$AQ$1002,COLUMN(X432)-4,0),VLOOKUP($A433,未改造信息!$A$2:$AQ$1002,COLUMN(X432)-4,0))</f>
        <v>89</v>
      </c>
      <c r="Y433" s="442">
        <f>IF($H433="已改造",VLOOKUP($A433+1000,改造信息!$A$2:$AQ$1002,COLUMN(Y432)-4,0),VLOOKUP($A433,未改造信息!$A$2:$AQ$1002,COLUMN(Y432)-4,0))</f>
        <v>13</v>
      </c>
      <c r="Z433" s="442">
        <f>IF($H433="已改造",VLOOKUP($A433+1000,改造信息!$A$2:$AQ$1002,COLUMN(Z432)-4,0),VLOOKUP($A433,未改造信息!$A$2:$AQ$1002,COLUMN(Z432)-4,0))</f>
        <v>36</v>
      </c>
      <c r="AA433" s="442" t="str">
        <f>IF($H433="已改造",VLOOKUP($A433+1000,改造信息!$A$2:$AQ$1002,COLUMN(AA432)-4,0),VLOOKUP($A433,未改造信息!$A$2:$AQ$1002,COLUMN(AA432)-4,0))</f>
        <v>中</v>
      </c>
      <c r="AB433" s="442" t="str">
        <f>IF($H433="已改造",VLOOKUP($A433+1000,改造信息!$A$2:$AQ$1002,COLUMN(AB432)-4,0),VLOOKUP($A433,未改造信息!$A$2:$AQ$1002,COLUMN(AB432)-4,0))</f>
        <v>[2,2,2]</v>
      </c>
      <c r="AC433" s="442">
        <f>IF($H433="已改造",VLOOKUP($A433+1000,改造信息!$A$2:$AQ$1002,COLUMN(AC432)-4,0),VLOOKUP($A433,未改造信息!$A$2:$AQ$1002,COLUMN(AC432)-4,0))</f>
        <v>6</v>
      </c>
      <c r="AD433" s="442">
        <f>IF($H433="已改造",VLOOKUP($A433+1000,改造信息!$A$2:$AQ$1002,COLUMN(AD432)-4,0),VLOOKUP($A433,未改造信息!$A$2:$AQ$1002,COLUMN(AD432)-4,0))</f>
        <v>3</v>
      </c>
      <c r="AE433" s="446" t="str">
        <f>IF($H433="已改造",VLOOKUP($A433+1000,改造信息!$A$2:$AQ$1002,COLUMN(AE432)-4,0),VLOOKUP($A433,未改造信息!$A$2:$AQ$1002,COLUMN(AE432)-4,0))</f>
        <v>J国14厘米单装炮</v>
      </c>
      <c r="AF433" s="445" t="s">
        <v>92</v>
      </c>
      <c r="AG433" s="445" t="s">
        <v>92</v>
      </c>
      <c r="AH433" s="442">
        <f>IF($H433="已改造",VLOOKUP($A433+1000,改造信息!$A$2:$AQ$1002,COLUMN(AH432)-6,0),VLOOKUP($A433,未改造信息!$A$2:$AQ$1002,COLUMN(AH432)-6,0))</f>
        <v>25</v>
      </c>
      <c r="AI433" s="442">
        <f>IF($H433="已改造",VLOOKUP($A433+1000,改造信息!$A$2:$AQ$1002,COLUMN(AI432)-6,0),VLOOKUP($A433,未改造信息!$A$2:$AQ$1002,COLUMN(AI432)-6,0))</f>
        <v>25</v>
      </c>
      <c r="AJ433" s="442">
        <f>IF($H433="已改造",VLOOKUP($A433+1000,改造信息!$A$2:$AQ$1002,COLUMN(AJ432)-6,0),VLOOKUP($A433,未改造信息!$A$2:$AQ$1002,COLUMN(AJ432)-6,0))</f>
        <v>0.8</v>
      </c>
      <c r="AK433" s="442">
        <f>IF($H433="已改造",VLOOKUP($A433+1000,改造信息!$A$2:$AQ$1002,COLUMN(AK432)-6,0),VLOOKUP($A433,未改造信息!$A$2:$AQ$1002,COLUMN(AK432)-6,0))</f>
        <v>1.5</v>
      </c>
      <c r="AL433" s="442">
        <f>IF($H433="已改造",VLOOKUP($A433+1000,改造信息!$A$2:$AQ$1002,COLUMN(AL432)-6,0),VLOOKUP($A433,未改造信息!$A$2:$AQ$1002,COLUMN(AL432)-6,0))</f>
        <v>0.5</v>
      </c>
      <c r="AM433" s="445" t="s">
        <v>92</v>
      </c>
      <c r="AN433" s="445" t="s">
        <v>92</v>
      </c>
      <c r="AO433" s="442">
        <f>IF($H433="已改造",VLOOKUP($A433+1000,改造信息!$A$2:$AQ$1002,COLUMN(AO432)-8,0),VLOOKUP($A433,未改造信息!$A$2:$AQ$1002,COLUMN(AO432)-8,0))</f>
        <v>10</v>
      </c>
      <c r="AP433" s="442">
        <f>IF($H433="已改造",VLOOKUP($A433+1000,改造信息!$A$2:$AQ$1002,COLUMN(AP432)-8,0),VLOOKUP($A433,未改造信息!$A$2:$AQ$1002,COLUMN(AP432)-8,0))</f>
        <v>16</v>
      </c>
      <c r="AQ433" s="442">
        <f>IF($H433="已改造",VLOOKUP($A433+1000,改造信息!$A$2:$AQ$1002,COLUMN(AQ432)-8,0),VLOOKUP($A433,未改造信息!$A$2:$AQ$1002,COLUMN(AQ432)-8,0))</f>
        <v>10</v>
      </c>
      <c r="AR433" s="442">
        <f>IF($H433="已改造",VLOOKUP($A433+1000,改造信息!$A$2:$AQ$1002,COLUMN(AR432)-8,0),VLOOKUP($A433,未改造信息!$A$2:$AQ$1002,COLUMN(AR432)-8,0))</f>
        <v>0</v>
      </c>
      <c r="AS433" s="442">
        <f>IF($H433="已改造",VLOOKUP($A433+1000,改造信息!$A$2:$AQ$1002,COLUMN(AS432)-8,0),VLOOKUP($A433,未改造信息!$A$2:$AQ$1002,COLUMN(AS432)-8,0))</f>
        <v>8</v>
      </c>
      <c r="AT433" s="442">
        <f>IF($H433="已改造",VLOOKUP($A433+1000,改造信息!$A$2:$AQ$1002,COLUMN(AT432)-8,0),VLOOKUP($A433,未改造信息!$A$2:$AQ$1002,COLUMN(AT432)-8,0))</f>
        <v>21</v>
      </c>
      <c r="AU433" s="442">
        <f>IF($H433="已改造",VLOOKUP($A433+1000,改造信息!$A$2:$AQ$1002,COLUMN(AU432)-8,0),VLOOKUP($A433,未改造信息!$A$2:$AQ$1002,COLUMN(AU432)-8,0))</f>
        <v>5</v>
      </c>
      <c r="AV433" s="442">
        <f>IF($H433="已改造",VLOOKUP($A433+1000,改造信息!$A$2:$AQ$1002,COLUMN(AV432)-8,0),VLOOKUP($A433,未改造信息!$A$2:$AQ$1002,COLUMN(AV432)-8,0))</f>
        <v>7</v>
      </c>
      <c r="AW433" s="445" t="s">
        <v>92</v>
      </c>
      <c r="AX433" s="445" t="s">
        <v>92</v>
      </c>
      <c r="AY433" s="442">
        <f>IF($H433="已改造",VLOOKUP($A433+1000,改造信息!$A$2:$AQ$1002,COLUMN(AY432)-10,0),VLOOKUP($A433,未改造信息!$A$2:$AQ$1002,COLUMN(AY432)-10,0))</f>
        <v>0</v>
      </c>
      <c r="AZ433" s="442">
        <f>IF($H433="已改造",VLOOKUP($A433+1000,改造信息!$A$2:$AQ$1002,COLUMN(AZ432)-10,0),VLOOKUP($A433,未改造信息!$A$2:$AQ$1002,COLUMN(AZ432)-10,0))</f>
        <v>0</v>
      </c>
      <c r="BA433" s="445" t="s">
        <v>92</v>
      </c>
      <c r="BB433" s="445" t="s">
        <v>92</v>
      </c>
      <c r="BC433" s="442" t="str">
        <f>IF($H433="尚未改造",VLOOKUP($A433,未改造信息!$A$2:$AQ$1002,COLUMN(BC432)-12,0),"0")</f>
        <v>0</v>
      </c>
      <c r="BD433" s="450">
        <f>VLOOKUP($A433,未改造信息!$A$2:$BA$1002,COLUMN(BD432)-12,0)</f>
        <v>0.0486111111111111</v>
      </c>
      <c r="BE433" s="442" t="s">
        <v>103</v>
      </c>
      <c r="BF433" s="445" t="s">
        <v>92</v>
      </c>
      <c r="BG433" s="445" t="s">
        <v>92</v>
      </c>
      <c r="BH433" s="442"/>
      <c r="BI433" s="450"/>
      <c r="BK433" s="442"/>
      <c r="BL433" s="450"/>
      <c r="BN433" s="442"/>
      <c r="BO433" s="450"/>
      <c r="BQ433" s="445" t="s">
        <v>92</v>
      </c>
      <c r="BR433" s="442"/>
      <c r="BS433" s="442"/>
      <c r="BT433" s="442"/>
      <c r="BU433" s="442"/>
      <c r="BV433" s="442"/>
    </row>
    <row r="434" spans="1:74">
      <c r="A434" s="442">
        <v>463</v>
      </c>
      <c r="B434" s="442" t="str">
        <f>IF($H434="已改造",VLOOKUP($A434+1000,改造信息!$A$2:$AQ$1002,COLUMN(B433),0),VLOOKUP($A434,未改造信息!$A$2:$AQ$1002,COLUMN(B433),0))</f>
        <v>Pi</v>
      </c>
      <c r="C434" s="442" t="str">
        <f>IF($H434="已改造",VLOOKUP($A434+1000,改造信息!$A$2:$AQ$1002,COLUMN(C433),0),VLOOKUP($A434,未改造信息!$A$2:$AQ$1002,COLUMN(C433),0))</f>
        <v>潜水艇</v>
      </c>
      <c r="D434" s="442">
        <f>IF($H434="已改造",VLOOKUP($A434+1000,改造信息!$A$2:$AQ$1002,COLUMN(D433),0),VLOOKUP($A434,未改造信息!$A$2:$AQ$1002,COLUMN(D433),0))</f>
        <v>4</v>
      </c>
      <c r="E434" s="442" t="str">
        <f>IF($H434="已改造",VLOOKUP($A434+1000,改造信息!$A$2:$AQ$1002,COLUMN(E433),0),VLOOKUP($A434,未改造信息!$A$2:$AQ$1002,COLUMN(E433),0))</f>
        <v>鹰</v>
      </c>
      <c r="F434" s="442" t="str">
        <f>VLOOKUP(A434,未改造信息!$A$2:$F$1000,COLUMN(F433),0)</f>
        <v>未拥有</v>
      </c>
      <c r="H434" s="442" t="str">
        <f>IF(COUNTIF(改造信息!$A$2:$A$196,A434+1000),IF(VLOOKUP(A434+1000,改造信息!$A$2:$F$502,6,0)="已拥有","已改造","尚未改造"),"未开放改造")</f>
        <v>未开放改造</v>
      </c>
      <c r="I434" s="442" t="str">
        <f t="shared" si="6"/>
        <v>可建造</v>
      </c>
      <c r="J434" s="445" t="s">
        <v>92</v>
      </c>
      <c r="K434" s="442" t="str">
        <f>IF($H434="已改造",VLOOKUP($A434+1000,改造信息!$A$2:$AQ$1002,COLUMN(K433)-4,0),VLOOKUP($A434,未改造信息!$A$2:$AQ$1002,COLUMN(K433)-4,0))</f>
        <v>护卫舰</v>
      </c>
      <c r="L434" s="442" t="str">
        <f>IF($H434="已改造",VLOOKUP($A434+1000,改造信息!$A$2:$AQ$1002,COLUMN(L433)-4,0),VLOOKUP($A434,未改造信息!$A$2:$AQ$1002,COLUMN(L433)-4,0))</f>
        <v>小型舰</v>
      </c>
      <c r="M434" s="442">
        <f>IF($H434="已改造",VLOOKUP($A434+1000,改造信息!$A$2:$AQ$1002,COLUMN(M433)-4,0),VLOOKUP($A434,未改造信息!$A$2:$AQ$1002,COLUMN(M433)-4,0))</f>
        <v>5</v>
      </c>
      <c r="N434" s="442">
        <f>IF($H434="已改造",VLOOKUP($A434+1000,改造信息!$A$2:$AQ$1002,COLUMN(N433)-4,0),VLOOKUP($A434,未改造信息!$A$2:$AQ$1002,COLUMN(N433)-4,0))</f>
        <v>4</v>
      </c>
      <c r="O434" s="442">
        <f>IF($H434="已改造",VLOOKUP($A434+1000,改造信息!$A$2:$AQ$1002,COLUMN(O433)-4,0),VLOOKUP($A434,未改造信息!$A$2:$AQ$1002,COLUMN(O433)-4,0))</f>
        <v>12</v>
      </c>
      <c r="P434" s="442">
        <f>IF($H434="已改造",VLOOKUP($A434+1000,改造信息!$A$2:$AQ$1002,COLUMN(P433)-4,0),VLOOKUP($A434,未改造信息!$A$2:$AQ$1002,COLUMN(P433)-4,0))</f>
        <v>0</v>
      </c>
      <c r="Q434" s="442">
        <f>IF($H434="已改造",VLOOKUP($A434+1000,改造信息!$A$2:$AQ$1002,COLUMN(Q433)-4,0),VLOOKUP($A434,未改造信息!$A$2:$AQ$1002,COLUMN(Q433)-4,0))</f>
        <v>25</v>
      </c>
      <c r="R434" s="442">
        <f>IF($H434="已改造",VLOOKUP($A434+1000,改造信息!$A$2:$AQ$1002,COLUMN(R433)-4,0),VLOOKUP($A434,未改造信息!$A$2:$AQ$1002,COLUMN(R433)-4,0))</f>
        <v>25</v>
      </c>
      <c r="S434" s="442">
        <f>IF($H434="已改造",VLOOKUP($A434+1000,改造信息!$A$2:$AQ$1002,COLUMN(S433)-4,0),VLOOKUP($A434,未改造信息!$A$2:$AQ$1002,COLUMN(S433)-4,0))</f>
        <v>74</v>
      </c>
      <c r="T434" s="442">
        <f>IF($H434="已改造",VLOOKUP($A434+1000,改造信息!$A$2:$AQ$1002,COLUMN(T433)-4,0),VLOOKUP($A434,未改造信息!$A$2:$AQ$1002,COLUMN(T433)-4,0))</f>
        <v>0</v>
      </c>
      <c r="U434" s="442">
        <f>IF($H434="已改造",VLOOKUP($A434+1000,改造信息!$A$2:$AQ$1002,COLUMN(U433)-4,0),VLOOKUP($A434,未改造信息!$A$2:$AQ$1002,COLUMN(U433)-4,0))</f>
        <v>0</v>
      </c>
      <c r="V434" s="442">
        <f>IF($H434="已改造",VLOOKUP($A434+1000,改造信息!$A$2:$AQ$1002,COLUMN(V433)-4,0),VLOOKUP($A434,未改造信息!$A$2:$AQ$1002,COLUMN(V433)-4,0))</f>
        <v>44</v>
      </c>
      <c r="W434" s="442">
        <f>IF($H434="已改造",VLOOKUP($A434+1000,改造信息!$A$2:$AQ$1002,COLUMN(W433)-4,0),VLOOKUP($A434,未改造信息!$A$2:$AQ$1002,COLUMN(W433)-4,0))</f>
        <v>42</v>
      </c>
      <c r="X434" s="442">
        <f>IF($H434="已改造",VLOOKUP($A434+1000,改造信息!$A$2:$AQ$1002,COLUMN(X433)-4,0),VLOOKUP($A434,未改造信息!$A$2:$AQ$1002,COLUMN(X433)-4,0))</f>
        <v>95</v>
      </c>
      <c r="Y434" s="442">
        <f>IF($H434="已改造",VLOOKUP($A434+1000,改造信息!$A$2:$AQ$1002,COLUMN(Y433)-4,0),VLOOKUP($A434,未改造信息!$A$2:$AQ$1002,COLUMN(Y433)-4,0))</f>
        <v>15</v>
      </c>
      <c r="Z434" s="442">
        <f>IF($H434="已改造",VLOOKUP($A434+1000,改造信息!$A$2:$AQ$1002,COLUMN(Z433)-4,0),VLOOKUP($A434,未改造信息!$A$2:$AQ$1002,COLUMN(Z433)-4,0))</f>
        <v>19.4</v>
      </c>
      <c r="AA434" s="442" t="str">
        <f>IF($H434="已改造",VLOOKUP($A434+1000,改造信息!$A$2:$AQ$1002,COLUMN(AA433)-4,0),VLOOKUP($A434,未改造信息!$A$2:$AQ$1002,COLUMN(AA433)-4,0))</f>
        <v>短</v>
      </c>
      <c r="AB434" s="442">
        <f>IF($H434="已改造",VLOOKUP($A434+1000,改造信息!$A$2:$AQ$1002,COLUMN(AB433)-4,0),VLOOKUP($A434,未改造信息!$A$2:$AQ$1002,COLUMN(AB433)-4,0))</f>
        <v>0</v>
      </c>
      <c r="AC434" s="442">
        <f>IF($H434="已改造",VLOOKUP($A434+1000,改造信息!$A$2:$AQ$1002,COLUMN(AC433)-4,0),VLOOKUP($A434,未改造信息!$A$2:$AQ$1002,COLUMN(AC433)-4,0))</f>
        <v>0</v>
      </c>
      <c r="AD434" s="442">
        <f>IF($H434="已改造",VLOOKUP($A434+1000,改造信息!$A$2:$AQ$1002,COLUMN(AD433)-4,0),VLOOKUP($A434,未改造信息!$A$2:$AQ$1002,COLUMN(AD433)-4,0))</f>
        <v>2</v>
      </c>
      <c r="AE434" s="446" t="str">
        <f>IF($H434="已改造",VLOOKUP($A434+1000,改造信息!$A$2:$AQ$1002,COLUMN(AE433)-4,0),VLOOKUP($A434,未改造信息!$A$2:$AQ$1002,COLUMN(AE433)-4,0))</f>
        <v>柴油机</v>
      </c>
      <c r="AF434" s="445" t="s">
        <v>92</v>
      </c>
      <c r="AG434" s="445" t="s">
        <v>92</v>
      </c>
      <c r="AH434" s="442">
        <f>IF($H434="已改造",VLOOKUP($A434+1000,改造信息!$A$2:$AQ$1002,COLUMN(AH433)-6,0),VLOOKUP($A434,未改造信息!$A$2:$AQ$1002,COLUMN(AH433)-6,0))</f>
        <v>15</v>
      </c>
      <c r="AI434" s="442">
        <f>IF($H434="已改造",VLOOKUP($A434+1000,改造信息!$A$2:$AQ$1002,COLUMN(AI433)-6,0),VLOOKUP($A434,未改造信息!$A$2:$AQ$1002,COLUMN(AI433)-6,0))</f>
        <v>20</v>
      </c>
      <c r="AJ434" s="442">
        <f>IF($H434="已改造",VLOOKUP($A434+1000,改造信息!$A$2:$AQ$1002,COLUMN(AJ433)-6,0),VLOOKUP($A434,未改造信息!$A$2:$AQ$1002,COLUMN(AJ433)-6,0))</f>
        <v>0.6</v>
      </c>
      <c r="AK434" s="442">
        <f>IF($H434="已改造",VLOOKUP($A434+1000,改造信息!$A$2:$AQ$1002,COLUMN(AK433)-6,0),VLOOKUP($A434,未改造信息!$A$2:$AQ$1002,COLUMN(AK433)-6,0))</f>
        <v>0.5</v>
      </c>
      <c r="AL434" s="442">
        <f>IF($H434="已改造",VLOOKUP($A434+1000,改造信息!$A$2:$AQ$1002,COLUMN(AL433)-6,0),VLOOKUP($A434,未改造信息!$A$2:$AQ$1002,COLUMN(AL433)-6,0))</f>
        <v>0.25</v>
      </c>
      <c r="AM434" s="445" t="s">
        <v>92</v>
      </c>
      <c r="AN434" s="445" t="s">
        <v>92</v>
      </c>
      <c r="AO434" s="442">
        <f>IF($H434="已改造",VLOOKUP($A434+1000,改造信息!$A$2:$AQ$1002,COLUMN(AO433)-8,0),VLOOKUP($A434,未改造信息!$A$2:$AQ$1002,COLUMN(AO433)-8,0))</f>
        <v>10</v>
      </c>
      <c r="AP434" s="442">
        <f>IF($H434="已改造",VLOOKUP($A434+1000,改造信息!$A$2:$AQ$1002,COLUMN(AP433)-8,0),VLOOKUP($A434,未改造信息!$A$2:$AQ$1002,COLUMN(AP433)-8,0))</f>
        <v>10</v>
      </c>
      <c r="AQ434" s="442">
        <f>IF($H434="已改造",VLOOKUP($A434+1000,改造信息!$A$2:$AQ$1002,COLUMN(AQ433)-8,0),VLOOKUP($A434,未改造信息!$A$2:$AQ$1002,COLUMN(AQ433)-8,0))</f>
        <v>20</v>
      </c>
      <c r="AR434" s="442">
        <f>IF($H434="已改造",VLOOKUP($A434+1000,改造信息!$A$2:$AQ$1002,COLUMN(AR433)-8,0),VLOOKUP($A434,未改造信息!$A$2:$AQ$1002,COLUMN(AR433)-8,0))</f>
        <v>0</v>
      </c>
      <c r="AS434" s="442">
        <f>IF($H434="已改造",VLOOKUP($A434+1000,改造信息!$A$2:$AQ$1002,COLUMN(AS433)-8,0),VLOOKUP($A434,未改造信息!$A$2:$AQ$1002,COLUMN(AS433)-8,0))</f>
        <v>0</v>
      </c>
      <c r="AT434" s="442">
        <f>IF($H434="已改造",VLOOKUP($A434+1000,改造信息!$A$2:$AQ$1002,COLUMN(AT433)-8,0),VLOOKUP($A434,未改造信息!$A$2:$AQ$1002,COLUMN(AT433)-8,0))</f>
        <v>24</v>
      </c>
      <c r="AU434" s="442">
        <f>IF($H434="已改造",VLOOKUP($A434+1000,改造信息!$A$2:$AQ$1002,COLUMN(AU433)-8,0),VLOOKUP($A434,未改造信息!$A$2:$AQ$1002,COLUMN(AU433)-8,0))</f>
        <v>10</v>
      </c>
      <c r="AV434" s="442">
        <f>IF($H434="已改造",VLOOKUP($A434+1000,改造信息!$A$2:$AQ$1002,COLUMN(AV433)-8,0),VLOOKUP($A434,未改造信息!$A$2:$AQ$1002,COLUMN(AV433)-8,0))</f>
        <v>0</v>
      </c>
      <c r="AW434" s="445" t="s">
        <v>92</v>
      </c>
      <c r="AX434" s="445" t="s">
        <v>92</v>
      </c>
      <c r="AY434" s="442">
        <f>IF($H434="已改造",VLOOKUP($A434+1000,改造信息!$A$2:$AQ$1002,COLUMN(AY433)-10,0),VLOOKUP($A434,未改造信息!$A$2:$AQ$1002,COLUMN(AY433)-10,0))</f>
        <v>0</v>
      </c>
      <c r="AZ434" s="442">
        <f>IF($H434="已改造",VLOOKUP($A434+1000,改造信息!$A$2:$AQ$1002,COLUMN(AZ433)-10,0),VLOOKUP($A434,未改造信息!$A$2:$AQ$1002,COLUMN(AZ433)-10,0))</f>
        <v>0</v>
      </c>
      <c r="BA434" s="445" t="s">
        <v>92</v>
      </c>
      <c r="BB434" s="445" t="s">
        <v>92</v>
      </c>
      <c r="BC434" s="442" t="str">
        <f>IF($H434="尚未改造",VLOOKUP($A434,未改造信息!$A$2:$AQ$1002,COLUMN(BC433)-12,0),"0")</f>
        <v>0</v>
      </c>
      <c r="BD434" s="450">
        <f>VLOOKUP($A434,未改造信息!$A$2:$BA$1002,COLUMN(BD433)-12,0)</f>
        <v>0.00694444444444444</v>
      </c>
      <c r="BE434" s="442" t="s">
        <v>103</v>
      </c>
      <c r="BF434" s="445" t="s">
        <v>92</v>
      </c>
      <c r="BG434" s="445" t="s">
        <v>92</v>
      </c>
      <c r="BH434" s="442"/>
      <c r="BI434" s="450"/>
      <c r="BK434" s="442"/>
      <c r="BL434" s="450"/>
      <c r="BN434" s="442"/>
      <c r="BO434" s="450"/>
      <c r="BQ434" s="445" t="s">
        <v>92</v>
      </c>
      <c r="BR434" s="442"/>
      <c r="BS434" s="442"/>
      <c r="BT434" s="442"/>
      <c r="BU434" s="442"/>
      <c r="BV434" s="442"/>
    </row>
    <row r="435" spans="1:74">
      <c r="A435" s="442">
        <v>464</v>
      </c>
      <c r="B435" s="442" t="str">
        <f>IF($H435="已改造",VLOOKUP($A435+1000,改造信息!$A$2:$AQ$1002,COLUMN(B434),0),VLOOKUP($A435,未改造信息!$A$2:$AQ$1002,COLUMN(B434),0))</f>
        <v>U</v>
      </c>
      <c r="C435" s="442" t="str">
        <f>IF($H435="已改造",VLOOKUP($A435+1000,改造信息!$A$2:$AQ$1002,COLUMN(C434),0),VLOOKUP($A435,未改造信息!$A$2:$AQ$1002,COLUMN(C434),0))</f>
        <v>战列舰</v>
      </c>
      <c r="D435" s="442">
        <f>IF($H435="已改造",VLOOKUP($A435+1000,改造信息!$A$2:$AQ$1002,COLUMN(D434),0),VLOOKUP($A435,未改造信息!$A$2:$AQ$1002,COLUMN(D434),0))</f>
        <v>6</v>
      </c>
      <c r="E435" s="442" t="str">
        <f>IF($H435="已改造",VLOOKUP($A435+1000,改造信息!$A$2:$AQ$1002,COLUMN(E434),0),VLOOKUP($A435,未改造信息!$A$2:$AQ$1002,COLUMN(E434),0))</f>
        <v>南达科他1920</v>
      </c>
      <c r="F435" s="442" t="str">
        <f>VLOOKUP(A435,未改造信息!$A$2:$F$1000,COLUMN(F434),0)</f>
        <v>未拥有</v>
      </c>
      <c r="H435" s="442" t="str">
        <f>IF(COUNTIF(改造信息!$A$2:$A$196,A435+1000),IF(VLOOKUP(A435+1000,改造信息!$A$2:$F$502,6,0)="已拥有","已改造","尚未改造"),"未开放改造")</f>
        <v>未开放改造</v>
      </c>
      <c r="I435" s="442" t="str">
        <f t="shared" si="6"/>
        <v>可建造</v>
      </c>
      <c r="J435" s="445" t="s">
        <v>92</v>
      </c>
      <c r="K435" s="442" t="str">
        <f>IF($H435="已改造",VLOOKUP($A435+1000,改造信息!$A$2:$AQ$1002,COLUMN(K434)-4,0),VLOOKUP($A435,未改造信息!$A$2:$AQ$1002,COLUMN(K434)-4,0))</f>
        <v>主力舰</v>
      </c>
      <c r="L435" s="442" t="str">
        <f>IF($H435="已改造",VLOOKUP($A435+1000,改造信息!$A$2:$AQ$1002,COLUMN(L434)-4,0),VLOOKUP($A435,未改造信息!$A$2:$AQ$1002,COLUMN(L434)-4,0))</f>
        <v>大型舰</v>
      </c>
      <c r="M435" s="442">
        <f>IF($H435="已改造",VLOOKUP($A435+1000,改造信息!$A$2:$AQ$1002,COLUMN(M434)-4,0),VLOOKUP($A435,未改造信息!$A$2:$AQ$1002,COLUMN(M434)-4,0))</f>
        <v>2</v>
      </c>
      <c r="N435" s="442">
        <f>IF($H435="已改造",VLOOKUP($A435+1000,改造信息!$A$2:$AQ$1002,COLUMN(N434)-4,0),VLOOKUP($A435,未改造信息!$A$2:$AQ$1002,COLUMN(N434)-4,0))</f>
        <v>4</v>
      </c>
      <c r="O435" s="442">
        <f>IF($H435="已改造",VLOOKUP($A435+1000,改造信息!$A$2:$AQ$1002,COLUMN(O434)-4,0),VLOOKUP($A435,未改造信息!$A$2:$AQ$1002,COLUMN(O434)-4,0))</f>
        <v>80</v>
      </c>
      <c r="P435" s="442">
        <f>IF($H435="已改造",VLOOKUP($A435+1000,改造信息!$A$2:$AQ$1002,COLUMN(P434)-4,0),VLOOKUP($A435,未改造信息!$A$2:$AQ$1002,COLUMN(P434)-4,0))</f>
        <v>0</v>
      </c>
      <c r="Q435" s="442">
        <f>IF($H435="已改造",VLOOKUP($A435+1000,改造信息!$A$2:$AQ$1002,COLUMN(Q434)-4,0),VLOOKUP($A435,未改造信息!$A$2:$AQ$1002,COLUMN(Q434)-4,0))</f>
        <v>123</v>
      </c>
      <c r="R435" s="442">
        <f>IF($H435="已改造",VLOOKUP($A435+1000,改造信息!$A$2:$AQ$1002,COLUMN(R434)-4,0),VLOOKUP($A435,未改造信息!$A$2:$AQ$1002,COLUMN(R434)-4,0))</f>
        <v>95</v>
      </c>
      <c r="S435" s="442">
        <f>IF($H435="已改造",VLOOKUP($A435+1000,改造信息!$A$2:$AQ$1002,COLUMN(S434)-4,0),VLOOKUP($A435,未改造信息!$A$2:$AQ$1002,COLUMN(S434)-4,0))</f>
        <v>0</v>
      </c>
      <c r="T435" s="442">
        <f>IF($H435="已改造",VLOOKUP($A435+1000,改造信息!$A$2:$AQ$1002,COLUMN(T434)-4,0),VLOOKUP($A435,未改造信息!$A$2:$AQ$1002,COLUMN(T434)-4,0))</f>
        <v>65</v>
      </c>
      <c r="U435" s="442">
        <f>IF($H435="已改造",VLOOKUP($A435+1000,改造信息!$A$2:$AQ$1002,COLUMN(U434)-4,0),VLOOKUP($A435,未改造信息!$A$2:$AQ$1002,COLUMN(U434)-4,0))</f>
        <v>0</v>
      </c>
      <c r="V435" s="442">
        <f>IF($H435="已改造",VLOOKUP($A435+1000,改造信息!$A$2:$AQ$1002,COLUMN(V434)-4,0),VLOOKUP($A435,未改造信息!$A$2:$AQ$1002,COLUMN(V434)-4,0))</f>
        <v>39</v>
      </c>
      <c r="W435" s="442">
        <f>IF($H435="已改造",VLOOKUP($A435+1000,改造信息!$A$2:$AQ$1002,COLUMN(W434)-4,0),VLOOKUP($A435,未改造信息!$A$2:$AQ$1002,COLUMN(W434)-4,0))</f>
        <v>40</v>
      </c>
      <c r="X435" s="442">
        <f>IF($H435="已改造",VLOOKUP($A435+1000,改造信息!$A$2:$AQ$1002,COLUMN(X434)-4,0),VLOOKUP($A435,未改造信息!$A$2:$AQ$1002,COLUMN(X434)-4,0))</f>
        <v>94</v>
      </c>
      <c r="Y435" s="442">
        <f>IF($H435="已改造",VLOOKUP($A435+1000,改造信息!$A$2:$AQ$1002,COLUMN(Y434)-4,0),VLOOKUP($A435,未改造信息!$A$2:$AQ$1002,COLUMN(Y434)-4,0))</f>
        <v>8</v>
      </c>
      <c r="Z435" s="442">
        <f>IF($H435="已改造",VLOOKUP($A435+1000,改造信息!$A$2:$AQ$1002,COLUMN(Z434)-4,0),VLOOKUP($A435,未改造信息!$A$2:$AQ$1002,COLUMN(Z434)-4,0))</f>
        <v>23</v>
      </c>
      <c r="AA435" s="442" t="str">
        <f>IF($H435="已改造",VLOOKUP($A435+1000,改造信息!$A$2:$AQ$1002,COLUMN(AA434)-4,0),VLOOKUP($A435,未改造信息!$A$2:$AQ$1002,COLUMN(AA434)-4,0))</f>
        <v>长</v>
      </c>
      <c r="AB435" s="442">
        <f>IF($H435="已改造",VLOOKUP($A435+1000,改造信息!$A$2:$AQ$1002,COLUMN(AB434)-4,0),VLOOKUP($A435,未改造信息!$A$2:$AQ$1002,COLUMN(AB434)-4,0))</f>
        <v>0</v>
      </c>
      <c r="AC435" s="442">
        <f>IF($H435="已改造",VLOOKUP($A435+1000,改造信息!$A$2:$AQ$1002,COLUMN(AC434)-4,0),VLOOKUP($A435,未改造信息!$A$2:$AQ$1002,COLUMN(AC434)-4,0))</f>
        <v>0</v>
      </c>
      <c r="AD435" s="442">
        <f>IF($H435="已改造",VLOOKUP($A435+1000,改造信息!$A$2:$AQ$1002,COLUMN(AD434)-4,0),VLOOKUP($A435,未改造信息!$A$2:$AQ$1002,COLUMN(AD434)-4,0))</f>
        <v>4</v>
      </c>
      <c r="AE435" s="446" t="str">
        <f>IF($H435="已改造",VLOOKUP($A435+1000,改造信息!$A$2:$AQ$1002,COLUMN(AE434)-4,0),VLOOKUP($A435,未改造信息!$A$2:$AQ$1002,COLUMN(AE434)-4,0))</f>
        <v>三联16英寸主炮（MK2）</v>
      </c>
      <c r="AF435" s="445" t="s">
        <v>92</v>
      </c>
      <c r="AG435" s="445" t="s">
        <v>92</v>
      </c>
      <c r="AH435" s="442">
        <f>IF($H435="已改造",VLOOKUP($A435+1000,改造信息!$A$2:$AQ$1002,COLUMN(AH434)-6,0),VLOOKUP($A435,未改造信息!$A$2:$AQ$1002,COLUMN(AH434)-6,0))</f>
        <v>100</v>
      </c>
      <c r="AI435" s="442">
        <f>IF($H435="已改造",VLOOKUP($A435+1000,改造信息!$A$2:$AQ$1002,COLUMN(AI434)-6,0),VLOOKUP($A435,未改造信息!$A$2:$AQ$1002,COLUMN(AI434)-6,0))</f>
        <v>185</v>
      </c>
      <c r="AJ435" s="442">
        <f>IF($H435="已改造",VLOOKUP($A435+1000,改造信息!$A$2:$AQ$1002,COLUMN(AJ434)-6,0),VLOOKUP($A435,未改造信息!$A$2:$AQ$1002,COLUMN(AJ434)-6,0))</f>
        <v>3.7</v>
      </c>
      <c r="AK435" s="442">
        <f>IF($H435="已改造",VLOOKUP($A435+1000,改造信息!$A$2:$AQ$1002,COLUMN(AK434)-6,0),VLOOKUP($A435,未改造信息!$A$2:$AQ$1002,COLUMN(AK434)-6,0))</f>
        <v>8.1</v>
      </c>
      <c r="AL435" s="442">
        <f>IF($H435="已改造",VLOOKUP($A435+1000,改造信息!$A$2:$AQ$1002,COLUMN(AL434)-6,0),VLOOKUP($A435,未改造信息!$A$2:$AQ$1002,COLUMN(AL434)-6,0))</f>
        <v>0.85</v>
      </c>
      <c r="AM435" s="445" t="s">
        <v>92</v>
      </c>
      <c r="AN435" s="445" t="s">
        <v>92</v>
      </c>
      <c r="AO435" s="442">
        <f>IF($H435="已改造",VLOOKUP($A435+1000,改造信息!$A$2:$AQ$1002,COLUMN(AO434)-8,0),VLOOKUP($A435,未改造信息!$A$2:$AQ$1002,COLUMN(AO434)-8,0))</f>
        <v>50</v>
      </c>
      <c r="AP435" s="442">
        <f>IF($H435="已改造",VLOOKUP($A435+1000,改造信息!$A$2:$AQ$1002,COLUMN(AP434)-8,0),VLOOKUP($A435,未改造信息!$A$2:$AQ$1002,COLUMN(AP434)-8,0))</f>
        <v>60</v>
      </c>
      <c r="AQ435" s="442">
        <f>IF($H435="已改造",VLOOKUP($A435+1000,改造信息!$A$2:$AQ$1002,COLUMN(AQ434)-8,0),VLOOKUP($A435,未改造信息!$A$2:$AQ$1002,COLUMN(AQ434)-8,0))</f>
        <v>60</v>
      </c>
      <c r="AR435" s="442">
        <f>IF($H435="已改造",VLOOKUP($A435+1000,改造信息!$A$2:$AQ$1002,COLUMN(AR434)-8,0),VLOOKUP($A435,未改造信息!$A$2:$AQ$1002,COLUMN(AR434)-8,0))</f>
        <v>0</v>
      </c>
      <c r="AS435" s="442">
        <f>IF($H435="已改造",VLOOKUP($A435+1000,改造信息!$A$2:$AQ$1002,COLUMN(AS434)-8,0),VLOOKUP($A435,未改造信息!$A$2:$AQ$1002,COLUMN(AS434)-8,0))</f>
        <v>98</v>
      </c>
      <c r="AT435" s="442">
        <f>IF($H435="已改造",VLOOKUP($A435+1000,改造信息!$A$2:$AQ$1002,COLUMN(AT434)-8,0),VLOOKUP($A435,未改造信息!$A$2:$AQ$1002,COLUMN(AT434)-8,0))</f>
        <v>0</v>
      </c>
      <c r="AU435" s="442">
        <f>IF($H435="已改造",VLOOKUP($A435+1000,改造信息!$A$2:$AQ$1002,COLUMN(AU434)-8,0),VLOOKUP($A435,未改造信息!$A$2:$AQ$1002,COLUMN(AU434)-8,0))</f>
        <v>75</v>
      </c>
      <c r="AV435" s="442">
        <f>IF($H435="已改造",VLOOKUP($A435+1000,改造信息!$A$2:$AQ$1002,COLUMN(AV434)-8,0),VLOOKUP($A435,未改造信息!$A$2:$AQ$1002,COLUMN(AV434)-8,0))</f>
        <v>23</v>
      </c>
      <c r="AW435" s="445" t="s">
        <v>92</v>
      </c>
      <c r="AX435" s="445" t="s">
        <v>92</v>
      </c>
      <c r="AY435" s="442" t="str">
        <f>IF($H435="已改造",VLOOKUP($A435+1000,改造信息!$A$2:$AQ$1002,COLUMN(AY434)-10,0),VLOOKUP($A435,未改造信息!$A$2:$AQ$1002,COLUMN(AY434)-10,0))</f>
        <v>主炮火力</v>
      </c>
      <c r="AZ435" s="442">
        <f>IF($H435="已改造",VLOOKUP($A435+1000,改造信息!$A$2:$AQ$1002,COLUMN(AZ434)-10,0),VLOOKUP($A435,未改造信息!$A$2:$AQ$1002,COLUMN(AZ434)-10,0))</f>
        <v>0</v>
      </c>
      <c r="BA435" s="445" t="s">
        <v>92</v>
      </c>
      <c r="BB435" s="445" t="s">
        <v>92</v>
      </c>
      <c r="BC435" s="442" t="str">
        <f>IF($H435="尚未改造",VLOOKUP($A435,未改造信息!$A$2:$AQ$1002,COLUMN(BC434)-12,0),"0")</f>
        <v>0</v>
      </c>
      <c r="BD435" s="450">
        <f>VLOOKUP($A435,未改造信息!$A$2:$BA$1002,COLUMN(BD434)-12,0)</f>
        <v>0.236111111111111</v>
      </c>
      <c r="BE435" s="442" t="s">
        <v>103</v>
      </c>
      <c r="BF435" s="445" t="s">
        <v>92</v>
      </c>
      <c r="BG435" s="445" t="s">
        <v>92</v>
      </c>
      <c r="BH435" s="442"/>
      <c r="BI435" s="450"/>
      <c r="BK435" s="442"/>
      <c r="BL435" s="450"/>
      <c r="BN435" s="442"/>
      <c r="BO435" s="450"/>
      <c r="BQ435" s="445" t="s">
        <v>92</v>
      </c>
      <c r="BR435" s="442"/>
      <c r="BS435" s="442"/>
      <c r="BT435" s="442"/>
      <c r="BU435" s="442"/>
      <c r="BV435" s="442"/>
    </row>
    <row r="436" spans="1:74">
      <c r="A436" s="442">
        <v>465</v>
      </c>
      <c r="B436" s="442" t="str">
        <f>IF($H436="已改造",VLOOKUP($A436+1000,改造信息!$A$2:$AQ$1002,COLUMN(B435),0),VLOOKUP($A436,未改造信息!$A$2:$AQ$1002,COLUMN(B435),0))</f>
        <v>Ho</v>
      </c>
      <c r="C436" s="442" t="str">
        <f>IF($H436="已改造",VLOOKUP($A436+1000,改造信息!$A$2:$AQ$1002,COLUMN(C435),0),VLOOKUP($A436,未改造信息!$A$2:$AQ$1002,COLUMN(C435),0))</f>
        <v>轻巡洋舰</v>
      </c>
      <c r="D436" s="442">
        <f>IF($H436="已改造",VLOOKUP($A436+1000,改造信息!$A$2:$AQ$1002,COLUMN(D435),0),VLOOKUP($A436,未改造信息!$A$2:$AQ$1002,COLUMN(D435),0))</f>
        <v>3</v>
      </c>
      <c r="E436" s="442" t="str">
        <f>IF($H436="已改造",VLOOKUP($A436+1000,改造信息!$A$2:$AQ$1002,COLUMN(E435),0),VLOOKUP($A436,未改造信息!$A$2:$AQ$1002,COLUMN(E435),0))</f>
        <v>爪哇</v>
      </c>
      <c r="F436" s="442" t="str">
        <f>VLOOKUP(A436,未改造信息!$A$2:$F$1000,COLUMN(F435),0)</f>
        <v>未拥有</v>
      </c>
      <c r="H436" s="442" t="str">
        <f>IF(COUNTIF(改造信息!$A$2:$A$196,A436+1000),IF(VLOOKUP(A436+1000,改造信息!$A$2:$F$502,6,0)="已拥有","已改造","尚未改造"),"未开放改造")</f>
        <v>未开放改造</v>
      </c>
      <c r="I436" s="442" t="str">
        <f t="shared" si="6"/>
        <v>可建造</v>
      </c>
      <c r="J436" s="445" t="s">
        <v>92</v>
      </c>
      <c r="K436" s="442" t="str">
        <f>IF($H436="已改造",VLOOKUP($A436+1000,改造信息!$A$2:$AQ$1002,COLUMN(K435)-4,0),VLOOKUP($A436,未改造信息!$A$2:$AQ$1002,COLUMN(K435)-4,0))</f>
        <v>护卫舰</v>
      </c>
      <c r="L436" s="442" t="str">
        <f>IF($H436="已改造",VLOOKUP($A436+1000,改造信息!$A$2:$AQ$1002,COLUMN(L435)-4,0),VLOOKUP($A436,未改造信息!$A$2:$AQ$1002,COLUMN(L435)-4,0))</f>
        <v>中型舰</v>
      </c>
      <c r="M436" s="442">
        <f>IF($H436="已改造",VLOOKUP($A436+1000,改造信息!$A$2:$AQ$1002,COLUMN(M435)-4,0),VLOOKUP($A436,未改造信息!$A$2:$AQ$1002,COLUMN(M435)-4,0))</f>
        <v>2</v>
      </c>
      <c r="N436" s="442">
        <f>IF($H436="已改造",VLOOKUP($A436+1000,改造信息!$A$2:$AQ$1002,COLUMN(N435)-4,0),VLOOKUP($A436,未改造信息!$A$2:$AQ$1002,COLUMN(N435)-4,0))</f>
        <v>2</v>
      </c>
      <c r="O436" s="442">
        <f>IF($H436="已改造",VLOOKUP($A436+1000,改造信息!$A$2:$AQ$1002,COLUMN(O435)-4,0),VLOOKUP($A436,未改造信息!$A$2:$AQ$1002,COLUMN(O435)-4,0))</f>
        <v>28</v>
      </c>
      <c r="P436" s="442">
        <f>IF($H436="已改造",VLOOKUP($A436+1000,改造信息!$A$2:$AQ$1002,COLUMN(P435)-4,0),VLOOKUP($A436,未改造信息!$A$2:$AQ$1002,COLUMN(P435)-4,0))</f>
        <v>0</v>
      </c>
      <c r="Q436" s="442">
        <f>IF($H436="已改造",VLOOKUP($A436+1000,改造信息!$A$2:$AQ$1002,COLUMN(Q435)-4,0),VLOOKUP($A436,未改造信息!$A$2:$AQ$1002,COLUMN(Q435)-4,0))</f>
        <v>50</v>
      </c>
      <c r="R436" s="442">
        <f>IF($H436="已改造",VLOOKUP($A436+1000,改造信息!$A$2:$AQ$1002,COLUMN(R435)-4,0),VLOOKUP($A436,未改造信息!$A$2:$AQ$1002,COLUMN(R435)-4,0))</f>
        <v>47</v>
      </c>
      <c r="S436" s="442">
        <f>IF($H436="已改造",VLOOKUP($A436+1000,改造信息!$A$2:$AQ$1002,COLUMN(S435)-4,0),VLOOKUP($A436,未改造信息!$A$2:$AQ$1002,COLUMN(S435)-4,0))</f>
        <v>0</v>
      </c>
      <c r="T436" s="442">
        <f>IF($H436="已改造",VLOOKUP($A436+1000,改造信息!$A$2:$AQ$1002,COLUMN(T435)-4,0),VLOOKUP($A436,未改造信息!$A$2:$AQ$1002,COLUMN(T435)-4,0))</f>
        <v>60</v>
      </c>
      <c r="U436" s="442">
        <f>IF($H436="已改造",VLOOKUP($A436+1000,改造信息!$A$2:$AQ$1002,COLUMN(U435)-4,0),VLOOKUP($A436,未改造信息!$A$2:$AQ$1002,COLUMN(U435)-4,0))</f>
        <v>58</v>
      </c>
      <c r="V436" s="442">
        <f>IF($H436="已改造",VLOOKUP($A436+1000,改造信息!$A$2:$AQ$1002,COLUMN(V435)-4,0),VLOOKUP($A436,未改造信息!$A$2:$AQ$1002,COLUMN(V435)-4,0))</f>
        <v>23</v>
      </c>
      <c r="W436" s="442">
        <f>IF($H436="已改造",VLOOKUP($A436+1000,改造信息!$A$2:$AQ$1002,COLUMN(W435)-4,0),VLOOKUP($A436,未改造信息!$A$2:$AQ$1002,COLUMN(W435)-4,0))</f>
        <v>70</v>
      </c>
      <c r="X436" s="442">
        <f>IF($H436="已改造",VLOOKUP($A436+1000,改造信息!$A$2:$AQ$1002,COLUMN(X435)-4,0),VLOOKUP($A436,未改造信息!$A$2:$AQ$1002,COLUMN(X435)-4,0))</f>
        <v>90</v>
      </c>
      <c r="Y436" s="442">
        <f>IF($H436="已改造",VLOOKUP($A436+1000,改造信息!$A$2:$AQ$1002,COLUMN(Y435)-4,0),VLOOKUP($A436,未改造信息!$A$2:$AQ$1002,COLUMN(Y435)-4,0))</f>
        <v>15</v>
      </c>
      <c r="Z436" s="442">
        <f>IF($H436="已改造",VLOOKUP($A436+1000,改造信息!$A$2:$AQ$1002,COLUMN(Z435)-4,0),VLOOKUP($A436,未改造信息!$A$2:$AQ$1002,COLUMN(Z435)-4,0))</f>
        <v>31</v>
      </c>
      <c r="AA436" s="442" t="str">
        <f>IF($H436="已改造",VLOOKUP($A436+1000,改造信息!$A$2:$AQ$1002,COLUMN(AA435)-4,0),VLOOKUP($A436,未改造信息!$A$2:$AQ$1002,COLUMN(AA435)-4,0))</f>
        <v>中</v>
      </c>
      <c r="AB436" s="442">
        <f>IF($H436="已改造",VLOOKUP($A436+1000,改造信息!$A$2:$AQ$1002,COLUMN(AB435)-4,0),VLOOKUP($A436,未改造信息!$A$2:$AQ$1002,COLUMN(AB435)-4,0))</f>
        <v>0</v>
      </c>
      <c r="AC436" s="442">
        <f>IF($H436="已改造",VLOOKUP($A436+1000,改造信息!$A$2:$AQ$1002,COLUMN(AC435)-4,0),VLOOKUP($A436,未改造信息!$A$2:$AQ$1002,COLUMN(AC435)-4,0))</f>
        <v>0</v>
      </c>
      <c r="AD436" s="442">
        <f>IF($H436="已改造",VLOOKUP($A436+1000,改造信息!$A$2:$AQ$1002,COLUMN(AD435)-4,0),VLOOKUP($A436,未改造信息!$A$2:$AQ$1002,COLUMN(AD435)-4,0))</f>
        <v>3</v>
      </c>
      <c r="AE436" s="446" t="str">
        <f>IF($H436="已改造",VLOOKUP($A436+1000,改造信息!$A$2:$AQ$1002,COLUMN(AE435)-4,0),VLOOKUP($A436,未改造信息!$A$2:$AQ$1002,COLUMN(AE435)-4,0))</f>
        <v>标准型动力系统</v>
      </c>
      <c r="AF436" s="445" t="s">
        <v>92</v>
      </c>
      <c r="AG436" s="445" t="s">
        <v>92</v>
      </c>
      <c r="AH436" s="442">
        <f>IF($H436="已改造",VLOOKUP($A436+1000,改造信息!$A$2:$AQ$1002,COLUMN(AH435)-6,0),VLOOKUP($A436,未改造信息!$A$2:$AQ$1002,COLUMN(AH435)-6,0))</f>
        <v>25</v>
      </c>
      <c r="AI436" s="442">
        <f>IF($H436="已改造",VLOOKUP($A436+1000,改造信息!$A$2:$AQ$1002,COLUMN(AI435)-6,0),VLOOKUP($A436,未改造信息!$A$2:$AQ$1002,COLUMN(AI435)-6,0))</f>
        <v>25</v>
      </c>
      <c r="AJ436" s="442">
        <f>IF($H436="已改造",VLOOKUP($A436+1000,改造信息!$A$2:$AQ$1002,COLUMN(AJ435)-6,0),VLOOKUP($A436,未改造信息!$A$2:$AQ$1002,COLUMN(AJ435)-6,0))</f>
        <v>0.8</v>
      </c>
      <c r="AK436" s="442">
        <f>IF($H436="已改造",VLOOKUP($A436+1000,改造信息!$A$2:$AQ$1002,COLUMN(AK435)-6,0),VLOOKUP($A436,未改造信息!$A$2:$AQ$1002,COLUMN(AK435)-6,0))</f>
        <v>1.2</v>
      </c>
      <c r="AL436" s="442">
        <f>IF($H436="已改造",VLOOKUP($A436+1000,改造信息!$A$2:$AQ$1002,COLUMN(AL435)-6,0),VLOOKUP($A436,未改造信息!$A$2:$AQ$1002,COLUMN(AL435)-6,0))</f>
        <v>0.5</v>
      </c>
      <c r="AM436" s="445" t="s">
        <v>92</v>
      </c>
      <c r="AN436" s="445" t="s">
        <v>92</v>
      </c>
      <c r="AO436" s="442">
        <f>IF($H436="已改造",VLOOKUP($A436+1000,改造信息!$A$2:$AQ$1002,COLUMN(AO435)-8,0),VLOOKUP($A436,未改造信息!$A$2:$AQ$1002,COLUMN(AO435)-8,0))</f>
        <v>10</v>
      </c>
      <c r="AP436" s="442">
        <f>IF($H436="已改造",VLOOKUP($A436+1000,改造信息!$A$2:$AQ$1002,COLUMN(AP435)-8,0),VLOOKUP($A436,未改造信息!$A$2:$AQ$1002,COLUMN(AP435)-8,0))</f>
        <v>16</v>
      </c>
      <c r="AQ436" s="442">
        <f>IF($H436="已改造",VLOOKUP($A436+1000,改造信息!$A$2:$AQ$1002,COLUMN(AQ435)-8,0),VLOOKUP($A436,未改造信息!$A$2:$AQ$1002,COLUMN(AQ435)-8,0))</f>
        <v>10</v>
      </c>
      <c r="AR436" s="442">
        <f>IF($H436="已改造",VLOOKUP($A436+1000,改造信息!$A$2:$AQ$1002,COLUMN(AR435)-8,0),VLOOKUP($A436,未改造信息!$A$2:$AQ$1002,COLUMN(AR435)-8,0))</f>
        <v>0</v>
      </c>
      <c r="AS436" s="442">
        <f>IF($H436="已改造",VLOOKUP($A436+1000,改造信息!$A$2:$AQ$1002,COLUMN(AS435)-8,0),VLOOKUP($A436,未改造信息!$A$2:$AQ$1002,COLUMN(AS435)-8,0))</f>
        <v>10</v>
      </c>
      <c r="AT436" s="442">
        <f>IF($H436="已改造",VLOOKUP($A436+1000,改造信息!$A$2:$AQ$1002,COLUMN(AT435)-8,0),VLOOKUP($A436,未改造信息!$A$2:$AQ$1002,COLUMN(AT435)-8,0))</f>
        <v>0</v>
      </c>
      <c r="AU436" s="442">
        <f>IF($H436="已改造",VLOOKUP($A436+1000,改造信息!$A$2:$AQ$1002,COLUMN(AU435)-8,0),VLOOKUP($A436,未改造信息!$A$2:$AQ$1002,COLUMN(AU435)-8,0))</f>
        <v>14</v>
      </c>
      <c r="AV436" s="442">
        <f>IF($H436="已改造",VLOOKUP($A436+1000,改造信息!$A$2:$AQ$1002,COLUMN(AV435)-8,0),VLOOKUP($A436,未改造信息!$A$2:$AQ$1002,COLUMN(AV435)-8,0))</f>
        <v>15</v>
      </c>
      <c r="AW436" s="445" t="s">
        <v>92</v>
      </c>
      <c r="AX436" s="445" t="s">
        <v>92</v>
      </c>
      <c r="AY436" s="442">
        <f>IF($H436="已改造",VLOOKUP($A436+1000,改造信息!$A$2:$AQ$1002,COLUMN(AY435)-10,0),VLOOKUP($A436,未改造信息!$A$2:$AQ$1002,COLUMN(AY435)-10,0))</f>
        <v>0</v>
      </c>
      <c r="AZ436" s="442">
        <f>IF($H436="已改造",VLOOKUP($A436+1000,改造信息!$A$2:$AQ$1002,COLUMN(AZ435)-10,0),VLOOKUP($A436,未改造信息!$A$2:$AQ$1002,COLUMN(AZ435)-10,0))</f>
        <v>0</v>
      </c>
      <c r="BA436" s="445" t="s">
        <v>92</v>
      </c>
      <c r="BB436" s="445" t="s">
        <v>92</v>
      </c>
      <c r="BC436" s="442" t="str">
        <f>IF($H436="尚未改造",VLOOKUP($A436,未改造信息!$A$2:$AQ$1002,COLUMN(BC435)-12,0),"0")</f>
        <v>0</v>
      </c>
      <c r="BD436" s="450">
        <f>VLOOKUP($A436,未改造信息!$A$2:$BA$1002,COLUMN(BD435)-12,0)</f>
        <v>0.0555555555555556</v>
      </c>
      <c r="BE436" s="442" t="s">
        <v>103</v>
      </c>
      <c r="BF436" s="445" t="s">
        <v>92</v>
      </c>
      <c r="BG436" s="445" t="s">
        <v>92</v>
      </c>
      <c r="BH436" s="442"/>
      <c r="BI436" s="450"/>
      <c r="BK436" s="442"/>
      <c r="BL436" s="450"/>
      <c r="BN436" s="442"/>
      <c r="BO436" s="450"/>
      <c r="BQ436" s="445" t="s">
        <v>92</v>
      </c>
      <c r="BR436" s="442"/>
      <c r="BS436" s="442"/>
      <c r="BT436" s="442"/>
      <c r="BU436" s="442"/>
      <c r="BV436" s="442"/>
    </row>
    <row r="437" spans="1:74">
      <c r="A437" s="442">
        <v>467</v>
      </c>
      <c r="B437" s="442" t="str">
        <f>IF($H437="已改造",VLOOKUP($A437+1000,改造信息!$A$2:$AQ$1002,COLUMN(B436),0),VLOOKUP($A437,未改造信息!$A$2:$AQ$1002,COLUMN(B436),0))</f>
        <v>C</v>
      </c>
      <c r="C437" s="442" t="str">
        <f>IF($H437="已改造",VLOOKUP($A437+1000,改造信息!$A$2:$AQ$1002,COLUMN(C436),0),VLOOKUP($A437,未改造信息!$A$2:$AQ$1002,COLUMN(C436),0))</f>
        <v>导弹驱逐舰</v>
      </c>
      <c r="D437" s="442">
        <f>IF($H437="已改造",VLOOKUP($A437+1000,改造信息!$A$2:$AQ$1002,COLUMN(D436),0),VLOOKUP($A437,未改造信息!$A$2:$AQ$1002,COLUMN(D436),0))</f>
        <v>4</v>
      </c>
      <c r="E437" s="442" t="str">
        <f>IF($H437="已改造",VLOOKUP($A437+1000,改造信息!$A$2:$AQ$1002,COLUMN(E436),0),VLOOKUP($A437,未改造信息!$A$2:$AQ$1002,COLUMN(E436),0))</f>
        <v>鞍山</v>
      </c>
      <c r="F437" s="442" t="str">
        <f>VLOOKUP(A437,未改造信息!$A$2:$F$1000,COLUMN(F436),0)</f>
        <v>未拥有</v>
      </c>
      <c r="H437" s="442" t="str">
        <f>IF(COUNTIF(改造信息!$A$2:$A$196,A437+1000),IF(VLOOKUP(A437+1000,改造信息!$A$2:$F$502,6,0)="已拥有","已改造","尚未改造"),"未开放改造")</f>
        <v>未开放改造</v>
      </c>
      <c r="I437" s="442" t="str">
        <f t="shared" si="6"/>
        <v>E5 可建造</v>
      </c>
      <c r="J437" s="445" t="s">
        <v>92</v>
      </c>
      <c r="K437" s="442" t="str">
        <f>IF($H437="已改造",VLOOKUP($A437+1000,改造信息!$A$2:$AQ$1002,COLUMN(K436)-4,0),VLOOKUP($A437,未改造信息!$A$2:$AQ$1002,COLUMN(K436)-4,0))</f>
        <v>主力舰</v>
      </c>
      <c r="L437" s="442" t="str">
        <f>IF($H437="已改造",VLOOKUP($A437+1000,改造信息!$A$2:$AQ$1002,COLUMN(L436)-4,0),VLOOKUP($A437,未改造信息!$A$2:$AQ$1002,COLUMN(L436)-4,0))</f>
        <v>小型舰</v>
      </c>
      <c r="M437" s="442">
        <f>IF($H437="已改造",VLOOKUP($A437+1000,改造信息!$A$2:$AQ$1002,COLUMN(M436)-4,0),VLOOKUP($A437,未改造信息!$A$2:$AQ$1002,COLUMN(M436)-4,0))</f>
        <v>2</v>
      </c>
      <c r="N437" s="442">
        <f>IF($H437="已改造",VLOOKUP($A437+1000,改造信息!$A$2:$AQ$1002,COLUMN(N436)-4,0),VLOOKUP($A437,未改造信息!$A$2:$AQ$1002,COLUMN(N436)-4,0))</f>
        <v>5</v>
      </c>
      <c r="O437" s="442">
        <f>IF($H437="已改造",VLOOKUP($A437+1000,改造信息!$A$2:$AQ$1002,COLUMN(O436)-4,0),VLOOKUP($A437,未改造信息!$A$2:$AQ$1002,COLUMN(O436)-4,0))</f>
        <v>20</v>
      </c>
      <c r="P437" s="442">
        <f>IF($H437="已改造",VLOOKUP($A437+1000,改造信息!$A$2:$AQ$1002,COLUMN(P436)-4,0),VLOOKUP($A437,未改造信息!$A$2:$AQ$1002,COLUMN(P436)-4,0))</f>
        <v>0</v>
      </c>
      <c r="Q437" s="442">
        <f>IF($H437="已改造",VLOOKUP($A437+1000,改造信息!$A$2:$AQ$1002,COLUMN(Q436)-4,0),VLOOKUP($A437,未改造信息!$A$2:$AQ$1002,COLUMN(Q436)-4,0))</f>
        <v>37</v>
      </c>
      <c r="R437" s="442">
        <f>IF($H437="已改造",VLOOKUP($A437+1000,改造信息!$A$2:$AQ$1002,COLUMN(R436)-4,0),VLOOKUP($A437,未改造信息!$A$2:$AQ$1002,COLUMN(R436)-4,0))</f>
        <v>24</v>
      </c>
      <c r="S437" s="442">
        <f>IF($H437="已改造",VLOOKUP($A437+1000,改造信息!$A$2:$AQ$1002,COLUMN(S436)-4,0),VLOOKUP($A437,未改造信息!$A$2:$AQ$1002,COLUMN(S436)-4,0))</f>
        <v>1</v>
      </c>
      <c r="T437" s="442">
        <f>IF($H437="已改造",VLOOKUP($A437+1000,改造信息!$A$2:$AQ$1002,COLUMN(T436)-4,0),VLOOKUP($A437,未改造信息!$A$2:$AQ$1002,COLUMN(T436)-4,0))</f>
        <v>60</v>
      </c>
      <c r="U437" s="442">
        <f>IF($H437="已改造",VLOOKUP($A437+1000,改造信息!$A$2:$AQ$1002,COLUMN(U436)-4,0),VLOOKUP($A437,未改造信息!$A$2:$AQ$1002,COLUMN(U436)-4,0))</f>
        <v>0</v>
      </c>
      <c r="V437" s="442">
        <f>IF($H437="已改造",VLOOKUP($A437+1000,改造信息!$A$2:$AQ$1002,COLUMN(V436)-4,0),VLOOKUP($A437,未改造信息!$A$2:$AQ$1002,COLUMN(V436)-4,0))</f>
        <v>26</v>
      </c>
      <c r="W437" s="442">
        <f>IF($H437="已改造",VLOOKUP($A437+1000,改造信息!$A$2:$AQ$1002,COLUMN(W436)-4,0),VLOOKUP($A437,未改造信息!$A$2:$AQ$1002,COLUMN(W436)-4,0))</f>
        <v>79</v>
      </c>
      <c r="X437" s="442">
        <f>IF($H437="已改造",VLOOKUP($A437+1000,改造信息!$A$2:$AQ$1002,COLUMN(X436)-4,0),VLOOKUP($A437,未改造信息!$A$2:$AQ$1002,COLUMN(X436)-4,0))</f>
        <v>95</v>
      </c>
      <c r="Y437" s="442">
        <f>IF($H437="已改造",VLOOKUP($A437+1000,改造信息!$A$2:$AQ$1002,COLUMN(Y436)-4,0),VLOOKUP($A437,未改造信息!$A$2:$AQ$1002,COLUMN(Y436)-4,0))</f>
        <v>20</v>
      </c>
      <c r="Z437" s="442">
        <f>IF($H437="已改造",VLOOKUP($A437+1000,改造信息!$A$2:$AQ$1002,COLUMN(Z436)-4,0),VLOOKUP($A437,未改造信息!$A$2:$AQ$1002,COLUMN(Z436)-4,0))</f>
        <v>39</v>
      </c>
      <c r="AA437" s="442" t="str">
        <f>IF($H437="已改造",VLOOKUP($A437+1000,改造信息!$A$2:$AQ$1002,COLUMN(AA436)-4,0),VLOOKUP($A437,未改造信息!$A$2:$AQ$1002,COLUMN(AA436)-4,0))</f>
        <v>短</v>
      </c>
      <c r="AB437" s="442">
        <f>IF($H437="已改造",VLOOKUP($A437+1000,改造信息!$A$2:$AQ$1002,COLUMN(AB436)-4,0),VLOOKUP($A437,未改造信息!$A$2:$AQ$1002,COLUMN(AB436)-4,0))</f>
        <v>0</v>
      </c>
      <c r="AC437" s="442">
        <f>IF($H437="已改造",VLOOKUP($A437+1000,改造信息!$A$2:$AQ$1002,COLUMN(AC436)-4,0),VLOOKUP($A437,未改造信息!$A$2:$AQ$1002,COLUMN(AC436)-4,0))</f>
        <v>0</v>
      </c>
      <c r="AD437" s="442">
        <f>IF($H437="已改造",VLOOKUP($A437+1000,改造信息!$A$2:$AQ$1002,COLUMN(AD436)-4,0),VLOOKUP($A437,未改造信息!$A$2:$AQ$1002,COLUMN(AD436)-4,0))</f>
        <v>3</v>
      </c>
      <c r="AE437" s="446" t="str">
        <f>IF($H437="已改造",VLOOKUP($A437+1000,改造信息!$A$2:$AQ$1002,COLUMN(AE436)-4,0),VLOOKUP($A437,未改造信息!$A$2:$AQ$1002,COLUMN(AE436)-4,0))</f>
        <v>上游-1发射器|上游-1导弹</v>
      </c>
      <c r="AF437" s="445" t="s">
        <v>92</v>
      </c>
      <c r="AG437" s="445" t="s">
        <v>92</v>
      </c>
      <c r="AH437" s="442">
        <f>IF($H437="已改造",VLOOKUP($A437+1000,改造信息!$A$2:$AQ$1002,COLUMN(AH436)-6,0),VLOOKUP($A437,未改造信息!$A$2:$AQ$1002,COLUMN(AH436)-6,0))</f>
        <v>20</v>
      </c>
      <c r="AI437" s="442">
        <f>IF($H437="已改造",VLOOKUP($A437+1000,改造信息!$A$2:$AQ$1002,COLUMN(AI436)-6,0),VLOOKUP($A437,未改造信息!$A$2:$AQ$1002,COLUMN(AI436)-6,0))</f>
        <v>50</v>
      </c>
      <c r="AJ437" s="442">
        <f>IF($H437="已改造",VLOOKUP($A437+1000,改造信息!$A$2:$AQ$1002,COLUMN(AJ436)-6,0),VLOOKUP($A437,未改造信息!$A$2:$AQ$1002,COLUMN(AJ436)-6,0))</f>
        <v>0.48</v>
      </c>
      <c r="AK437" s="442">
        <f>IF($H437="已改造",VLOOKUP($A437+1000,改造信息!$A$2:$AQ$1002,COLUMN(AK436)-6,0),VLOOKUP($A437,未改造信息!$A$2:$AQ$1002,COLUMN(AK436)-6,0))</f>
        <v>1.2</v>
      </c>
      <c r="AL437" s="442">
        <f>IF($H437="已改造",VLOOKUP($A437+1000,改造信息!$A$2:$AQ$1002,COLUMN(AL436)-6,0),VLOOKUP($A437,未改造信息!$A$2:$AQ$1002,COLUMN(AL436)-6,0))</f>
        <v>0.6</v>
      </c>
      <c r="AM437" s="445" t="s">
        <v>92</v>
      </c>
      <c r="AN437" s="445" t="s">
        <v>92</v>
      </c>
      <c r="AO437" s="442">
        <f>IF($H437="已改造",VLOOKUP($A437+1000,改造信息!$A$2:$AQ$1002,COLUMN(AO436)-8,0),VLOOKUP($A437,未改造信息!$A$2:$AQ$1002,COLUMN(AO436)-8,0))</f>
        <v>8</v>
      </c>
      <c r="AP437" s="442">
        <f>IF($H437="已改造",VLOOKUP($A437+1000,改造信息!$A$2:$AQ$1002,COLUMN(AP436)-8,0),VLOOKUP($A437,未改造信息!$A$2:$AQ$1002,COLUMN(AP436)-8,0))</f>
        <v>12</v>
      </c>
      <c r="AQ437" s="442">
        <f>IF($H437="已改造",VLOOKUP($A437+1000,改造信息!$A$2:$AQ$1002,COLUMN(AQ436)-8,0),VLOOKUP($A437,未改造信息!$A$2:$AQ$1002,COLUMN(AQ436)-8,0))</f>
        <v>10</v>
      </c>
      <c r="AR437" s="442">
        <f>IF($H437="已改造",VLOOKUP($A437+1000,改造信息!$A$2:$AQ$1002,COLUMN(AR436)-8,0),VLOOKUP($A437,未改造信息!$A$2:$AQ$1002,COLUMN(AR436)-8,0))</f>
        <v>16</v>
      </c>
      <c r="AS437" s="442">
        <f>IF($H437="已改造",VLOOKUP($A437+1000,改造信息!$A$2:$AQ$1002,COLUMN(AS436)-8,0),VLOOKUP($A437,未改造信息!$A$2:$AQ$1002,COLUMN(AS436)-8,0))</f>
        <v>12</v>
      </c>
      <c r="AT437" s="442">
        <f>IF($H437="已改造",VLOOKUP($A437+1000,改造信息!$A$2:$AQ$1002,COLUMN(AT436)-8,0),VLOOKUP($A437,未改造信息!$A$2:$AQ$1002,COLUMN(AT436)-8,0))</f>
        <v>1</v>
      </c>
      <c r="AU437" s="442">
        <f>IF($H437="已改造",VLOOKUP($A437+1000,改造信息!$A$2:$AQ$1002,COLUMN(AU436)-8,0),VLOOKUP($A437,未改造信息!$A$2:$AQ$1002,COLUMN(AU436)-8,0))</f>
        <v>9</v>
      </c>
      <c r="AV437" s="442">
        <f>IF($H437="已改造",VLOOKUP($A437+1000,改造信息!$A$2:$AQ$1002,COLUMN(AV436)-8,0),VLOOKUP($A437,未改造信息!$A$2:$AQ$1002,COLUMN(AV436)-8,0))</f>
        <v>30</v>
      </c>
      <c r="AW437" s="445" t="s">
        <v>92</v>
      </c>
      <c r="AX437" s="445" t="s">
        <v>92</v>
      </c>
      <c r="AY437" s="442" t="str">
        <f>IF($H437="已改造",VLOOKUP($A437+1000,改造信息!$A$2:$AQ$1002,COLUMN(AY436)-10,0),VLOOKUP($A437,未改造信息!$A$2:$AQ$1002,COLUMN(AY436)-10,0))</f>
        <v>力争上游</v>
      </c>
      <c r="AZ437" s="442">
        <f>IF($H437="已改造",VLOOKUP($A437+1000,改造信息!$A$2:$AQ$1002,COLUMN(AZ436)-10,0),VLOOKUP($A437,未改造信息!$A$2:$AQ$1002,COLUMN(AZ436)-10,0))</f>
        <v>0</v>
      </c>
      <c r="BA437" s="445" t="s">
        <v>92</v>
      </c>
      <c r="BB437" s="445" t="s">
        <v>92</v>
      </c>
      <c r="BC437" s="442" t="str">
        <f>IF($H437="尚未改造",VLOOKUP($A437,未改造信息!$A$2:$AQ$1002,COLUMN(BC436)-12,0),"0")</f>
        <v>0</v>
      </c>
      <c r="BD437" s="450">
        <f>VLOOKUP($A437,未改造信息!$A$2:$BA$1002,COLUMN(BD436)-12,0)</f>
        <v>0.0319444444444444</v>
      </c>
      <c r="BE437" s="442" t="s">
        <v>96</v>
      </c>
      <c r="BF437" s="445" t="s">
        <v>92</v>
      </c>
      <c r="BG437" s="445" t="s">
        <v>92</v>
      </c>
      <c r="BH437" s="442"/>
      <c r="BI437" s="450"/>
      <c r="BK437" s="442"/>
      <c r="BL437" s="450"/>
      <c r="BN437" s="442"/>
      <c r="BO437" s="450"/>
      <c r="BQ437" s="445" t="s">
        <v>92</v>
      </c>
      <c r="BR437" s="442"/>
      <c r="BS437" s="442"/>
      <c r="BT437" s="442"/>
      <c r="BU437" s="442"/>
      <c r="BV437" s="442"/>
    </row>
    <row r="438" spans="1:74">
      <c r="A438" s="442">
        <v>468</v>
      </c>
      <c r="B438" s="442" t="str">
        <f>IF($H438="已改造",VLOOKUP($A438+1000,改造信息!$A$2:$AQ$1002,COLUMN(B437),0),VLOOKUP($A438,未改造信息!$A$2:$AQ$1002,COLUMN(B437),0))</f>
        <v>E</v>
      </c>
      <c r="C438" s="442" t="str">
        <f>IF($H438="已改造",VLOOKUP($A438+1000,改造信息!$A$2:$AQ$1002,COLUMN(C437),0),VLOOKUP($A438,未改造信息!$A$2:$AQ$1002,COLUMN(C437),0))</f>
        <v>战列舰</v>
      </c>
      <c r="D438" s="442">
        <f>IF($H438="已改造",VLOOKUP($A438+1000,改造信息!$A$2:$AQ$1002,COLUMN(D437),0),VLOOKUP($A438,未改造信息!$A$2:$AQ$1002,COLUMN(D437),0))</f>
        <v>4</v>
      </c>
      <c r="E438" s="442" t="str">
        <f>IF($H438="已改造",VLOOKUP($A438+1000,改造信息!$A$2:$AQ$1002,COLUMN(E437),0),VLOOKUP($A438,未改造信息!$A$2:$AQ$1002,COLUMN(E437),0))</f>
        <v>猎户座</v>
      </c>
      <c r="F438" s="442" t="str">
        <f>VLOOKUP(A438,未改造信息!$A$2:$F$1000,COLUMN(F437),0)</f>
        <v>未拥有</v>
      </c>
      <c r="H438" s="442" t="str">
        <f>IF(COUNTIF(改造信息!$A$2:$A$196,A438+1000),IF(VLOOKUP(A438+1000,改造信息!$A$2:$F$502,6,0)="已拥有","已改造","尚未改造"),"未开放改造")</f>
        <v>未开放改造</v>
      </c>
      <c r="I438" s="442" t="str">
        <f t="shared" si="6"/>
        <v>可建造</v>
      </c>
      <c r="J438" s="445" t="s">
        <v>92</v>
      </c>
      <c r="K438" s="442" t="str">
        <f>IF($H438="已改造",VLOOKUP($A438+1000,改造信息!$A$2:$AQ$1002,COLUMN(K437)-4,0),VLOOKUP($A438,未改造信息!$A$2:$AQ$1002,COLUMN(K437)-4,0))</f>
        <v>主力舰</v>
      </c>
      <c r="L438" s="442" t="str">
        <f>IF($H438="已改造",VLOOKUP($A438+1000,改造信息!$A$2:$AQ$1002,COLUMN(L437)-4,0),VLOOKUP($A438,未改造信息!$A$2:$AQ$1002,COLUMN(L437)-4,0))</f>
        <v>大型舰</v>
      </c>
      <c r="M438" s="442">
        <f>IF($H438="已改造",VLOOKUP($A438+1000,改造信息!$A$2:$AQ$1002,COLUMN(M437)-4,0),VLOOKUP($A438,未改造信息!$A$2:$AQ$1002,COLUMN(M437)-4,0))</f>
        <v>2</v>
      </c>
      <c r="N438" s="442">
        <f>IF($H438="已改造",VLOOKUP($A438+1000,改造信息!$A$2:$AQ$1002,COLUMN(N437)-4,0),VLOOKUP($A438,未改造信息!$A$2:$AQ$1002,COLUMN(N437)-4,0))</f>
        <v>2</v>
      </c>
      <c r="O438" s="442">
        <f>IF($H438="已改造",VLOOKUP($A438+1000,改造信息!$A$2:$AQ$1002,COLUMN(O437)-4,0),VLOOKUP($A438,未改造信息!$A$2:$AQ$1002,COLUMN(O437)-4,0))</f>
        <v>56</v>
      </c>
      <c r="P438" s="442">
        <f>IF($H438="已改造",VLOOKUP($A438+1000,改造信息!$A$2:$AQ$1002,COLUMN(P437)-4,0),VLOOKUP($A438,未改造信息!$A$2:$AQ$1002,COLUMN(P437)-4,0))</f>
        <v>0</v>
      </c>
      <c r="Q438" s="442">
        <f>IF($H438="已改造",VLOOKUP($A438+1000,改造信息!$A$2:$AQ$1002,COLUMN(Q437)-4,0),VLOOKUP($A438,未改造信息!$A$2:$AQ$1002,COLUMN(Q437)-4,0))</f>
        <v>89</v>
      </c>
      <c r="R438" s="442">
        <f>IF($H438="已改造",VLOOKUP($A438+1000,改造信息!$A$2:$AQ$1002,COLUMN(R437)-4,0),VLOOKUP($A438,未改造信息!$A$2:$AQ$1002,COLUMN(R437)-4,0))</f>
        <v>81</v>
      </c>
      <c r="S438" s="442">
        <f>IF($H438="已改造",VLOOKUP($A438+1000,改造信息!$A$2:$AQ$1002,COLUMN(S437)-4,0),VLOOKUP($A438,未改造信息!$A$2:$AQ$1002,COLUMN(S437)-4,0))</f>
        <v>0</v>
      </c>
      <c r="T438" s="442">
        <f>IF($H438="已改造",VLOOKUP($A438+1000,改造信息!$A$2:$AQ$1002,COLUMN(T437)-4,0),VLOOKUP($A438,未改造信息!$A$2:$AQ$1002,COLUMN(T437)-4,0))</f>
        <v>45</v>
      </c>
      <c r="U438" s="442">
        <f>IF($H438="已改造",VLOOKUP($A438+1000,改造信息!$A$2:$AQ$1002,COLUMN(U437)-4,0),VLOOKUP($A438,未改造信息!$A$2:$AQ$1002,COLUMN(U437)-4,0))</f>
        <v>0</v>
      </c>
      <c r="V438" s="442">
        <f>IF($H438="已改造",VLOOKUP($A438+1000,改造信息!$A$2:$AQ$1002,COLUMN(V437)-4,0),VLOOKUP($A438,未改造信息!$A$2:$AQ$1002,COLUMN(V437)-4,0))</f>
        <v>39</v>
      </c>
      <c r="W438" s="442">
        <f>IF($H438="已改造",VLOOKUP($A438+1000,改造信息!$A$2:$AQ$1002,COLUMN(W437)-4,0),VLOOKUP($A438,未改造信息!$A$2:$AQ$1002,COLUMN(W437)-4,0))</f>
        <v>38</v>
      </c>
      <c r="X438" s="442">
        <f>IF($H438="已改造",VLOOKUP($A438+1000,改造信息!$A$2:$AQ$1002,COLUMN(X437)-4,0),VLOOKUP($A438,未改造信息!$A$2:$AQ$1002,COLUMN(X437)-4,0))</f>
        <v>96</v>
      </c>
      <c r="Y438" s="442">
        <f>IF($H438="已改造",VLOOKUP($A438+1000,改造信息!$A$2:$AQ$1002,COLUMN(Y437)-4,0),VLOOKUP($A438,未改造信息!$A$2:$AQ$1002,COLUMN(Y437)-4,0))</f>
        <v>19</v>
      </c>
      <c r="Z438" s="442">
        <f>IF($H438="已改造",VLOOKUP($A438+1000,改造信息!$A$2:$AQ$1002,COLUMN(Z437)-4,0),VLOOKUP($A438,未改造信息!$A$2:$AQ$1002,COLUMN(Z437)-4,0))</f>
        <v>21</v>
      </c>
      <c r="AA438" s="442" t="str">
        <f>IF($H438="已改造",VLOOKUP($A438+1000,改造信息!$A$2:$AQ$1002,COLUMN(AA437)-4,0),VLOOKUP($A438,未改造信息!$A$2:$AQ$1002,COLUMN(AA437)-4,0))</f>
        <v>长</v>
      </c>
      <c r="AB438" s="442">
        <f>IF($H438="已改造",VLOOKUP($A438+1000,改造信息!$A$2:$AQ$1002,COLUMN(AB437)-4,0),VLOOKUP($A438,未改造信息!$A$2:$AQ$1002,COLUMN(AB437)-4,0))</f>
        <v>0</v>
      </c>
      <c r="AC438" s="442">
        <f>IF($H438="已改造",VLOOKUP($A438+1000,改造信息!$A$2:$AQ$1002,COLUMN(AC437)-4,0),VLOOKUP($A438,未改造信息!$A$2:$AQ$1002,COLUMN(AC437)-4,0))</f>
        <v>0</v>
      </c>
      <c r="AD438" s="442">
        <f>IF($H438="已改造",VLOOKUP($A438+1000,改造信息!$A$2:$AQ$1002,COLUMN(AD437)-4,0),VLOOKUP($A438,未改造信息!$A$2:$AQ$1002,COLUMN(AD437)-4,0))</f>
        <v>4</v>
      </c>
      <c r="AE438" s="442">
        <f>IF($H438="已改造",VLOOKUP($A438+1000,改造信息!$A$2:$AQ$1002,COLUMN(AE437)-4,0),VLOOKUP($A438,未改造信息!$A$2:$AQ$1002,COLUMN(AE437)-4,0))</f>
        <v>0</v>
      </c>
      <c r="AF438" s="445" t="s">
        <v>92</v>
      </c>
      <c r="AG438" s="445" t="s">
        <v>92</v>
      </c>
      <c r="AH438" s="442">
        <f>IF($H438="已改造",VLOOKUP($A438+1000,改造信息!$A$2:$AQ$1002,COLUMN(AH437)-6,0),VLOOKUP($A438,未改造信息!$A$2:$AQ$1002,COLUMN(AH437)-6,0))</f>
        <v>55</v>
      </c>
      <c r="AI438" s="442">
        <f>IF($H438="已改造",VLOOKUP($A438+1000,改造信息!$A$2:$AQ$1002,COLUMN(AI437)-6,0),VLOOKUP($A438,未改造信息!$A$2:$AQ$1002,COLUMN(AI437)-6,0))</f>
        <v>110</v>
      </c>
      <c r="AJ438" s="442">
        <f>IF($H438="已改造",VLOOKUP($A438+1000,改造信息!$A$2:$AQ$1002,COLUMN(AJ437)-6,0),VLOOKUP($A438,未改造信息!$A$2:$AQ$1002,COLUMN(AJ437)-6,0))</f>
        <v>2.8</v>
      </c>
      <c r="AK438" s="442">
        <f>IF($H438="已改造",VLOOKUP($A438+1000,改造信息!$A$2:$AQ$1002,COLUMN(AK437)-6,0),VLOOKUP($A438,未改造信息!$A$2:$AQ$1002,COLUMN(AK437)-6,0))</f>
        <v>5</v>
      </c>
      <c r="AL438" s="442">
        <f>IF($H438="已改造",VLOOKUP($A438+1000,改造信息!$A$2:$AQ$1002,COLUMN(AL437)-6,0),VLOOKUP($A438,未改造信息!$A$2:$AQ$1002,COLUMN(AL437)-6,0))</f>
        <v>0.8</v>
      </c>
      <c r="AM438" s="445" t="s">
        <v>92</v>
      </c>
      <c r="AN438" s="445" t="s">
        <v>92</v>
      </c>
      <c r="AO438" s="442">
        <f>IF($H438="已改造",VLOOKUP($A438+1000,改造信息!$A$2:$AQ$1002,COLUMN(AO437)-8,0),VLOOKUP($A438,未改造信息!$A$2:$AQ$1002,COLUMN(AO437)-8,0))</f>
        <v>50</v>
      </c>
      <c r="AP438" s="442">
        <f>IF($H438="已改造",VLOOKUP($A438+1000,改造信息!$A$2:$AQ$1002,COLUMN(AP437)-8,0),VLOOKUP($A438,未改造信息!$A$2:$AQ$1002,COLUMN(AP437)-8,0))</f>
        <v>60</v>
      </c>
      <c r="AQ438" s="442">
        <f>IF($H438="已改造",VLOOKUP($A438+1000,改造信息!$A$2:$AQ$1002,COLUMN(AQ437)-8,0),VLOOKUP($A438,未改造信息!$A$2:$AQ$1002,COLUMN(AQ437)-8,0))</f>
        <v>60</v>
      </c>
      <c r="AR438" s="442">
        <f>IF($H438="已改造",VLOOKUP($A438+1000,改造信息!$A$2:$AQ$1002,COLUMN(AR437)-8,0),VLOOKUP($A438,未改造信息!$A$2:$AQ$1002,COLUMN(AR437)-8,0))</f>
        <v>0</v>
      </c>
      <c r="AS438" s="442">
        <f>IF($H438="已改造",VLOOKUP($A438+1000,改造信息!$A$2:$AQ$1002,COLUMN(AS437)-8,0),VLOOKUP($A438,未改造信息!$A$2:$AQ$1002,COLUMN(AS437)-8,0))</f>
        <v>69</v>
      </c>
      <c r="AT438" s="442">
        <f>IF($H438="已改造",VLOOKUP($A438+1000,改造信息!$A$2:$AQ$1002,COLUMN(AT437)-8,0),VLOOKUP($A438,未改造信息!$A$2:$AQ$1002,COLUMN(AT437)-8,0))</f>
        <v>0</v>
      </c>
      <c r="AU438" s="442">
        <f>IF($H438="已改造",VLOOKUP($A438+1000,改造信息!$A$2:$AQ$1002,COLUMN(AU437)-8,0),VLOOKUP($A438,未改造信息!$A$2:$AQ$1002,COLUMN(AU437)-8,0))</f>
        <v>61</v>
      </c>
      <c r="AV438" s="442">
        <f>IF($H438="已改造",VLOOKUP($A438+1000,改造信息!$A$2:$AQ$1002,COLUMN(AV437)-8,0),VLOOKUP($A438,未改造信息!$A$2:$AQ$1002,COLUMN(AV437)-8,0))</f>
        <v>8</v>
      </c>
      <c r="AW438" s="445" t="s">
        <v>92</v>
      </c>
      <c r="AX438" s="445" t="s">
        <v>92</v>
      </c>
      <c r="AY438" s="442" t="str">
        <f>IF($H438="已改造",VLOOKUP($A438+1000,改造信息!$A$2:$AQ$1002,COLUMN(AY437)-10,0),VLOOKUP($A438,未改造信息!$A$2:$AQ$1002,COLUMN(AY437)-10,0))</f>
        <v>纵列火力</v>
      </c>
      <c r="AZ438" s="442">
        <f>IF($H438="已改造",VLOOKUP($A438+1000,改造信息!$A$2:$AQ$1002,COLUMN(AZ437)-10,0),VLOOKUP($A438,未改造信息!$A$2:$AQ$1002,COLUMN(AZ437)-10,0))</f>
        <v>0</v>
      </c>
      <c r="BA438" s="445" t="s">
        <v>92</v>
      </c>
      <c r="BB438" s="445" t="s">
        <v>92</v>
      </c>
      <c r="BC438" s="442" t="str">
        <f>IF($H438="尚未改造",VLOOKUP($A438,未改造信息!$A$2:$AQ$1002,COLUMN(BC437)-12,0),"0")</f>
        <v>0</v>
      </c>
      <c r="BD438" s="450">
        <f>VLOOKUP($A438,未改造信息!$A$2:$BA$1002,COLUMN(BD437)-12,0)</f>
        <v>0.194444444444444</v>
      </c>
      <c r="BE438" s="442" t="s">
        <v>103</v>
      </c>
      <c r="BF438" s="445" t="s">
        <v>92</v>
      </c>
      <c r="BG438" s="445" t="s">
        <v>92</v>
      </c>
      <c r="BH438" s="442"/>
      <c r="BI438" s="450"/>
      <c r="BK438" s="442"/>
      <c r="BL438" s="450"/>
      <c r="BN438" s="442"/>
      <c r="BO438" s="450"/>
      <c r="BQ438" s="445" t="s">
        <v>92</v>
      </c>
      <c r="BR438" s="442"/>
      <c r="BS438" s="442"/>
      <c r="BT438" s="442"/>
      <c r="BU438" s="442"/>
      <c r="BV438" s="442"/>
    </row>
    <row r="439" spans="1:74">
      <c r="A439" s="442">
        <v>469</v>
      </c>
      <c r="B439" s="442" t="str">
        <f>IF($H439="已改造",VLOOKUP($A439+1000,改造信息!$A$2:$AQ$1002,COLUMN(B438),0),VLOOKUP($A439,未改造信息!$A$2:$AQ$1002,COLUMN(B438),0))</f>
        <v>U</v>
      </c>
      <c r="C439" s="442" t="str">
        <f>IF($H439="已改造",VLOOKUP($A439+1000,改造信息!$A$2:$AQ$1002,COLUMN(C438),0),VLOOKUP($A439,未改造信息!$A$2:$AQ$1002,COLUMN(C438),0))</f>
        <v>航空母舰</v>
      </c>
      <c r="D439" s="442">
        <f>IF($H439="已改造",VLOOKUP($A439+1000,改造信息!$A$2:$AQ$1002,COLUMN(D438),0),VLOOKUP($A439,未改造信息!$A$2:$AQ$1002,COLUMN(D438),0))</f>
        <v>5</v>
      </c>
      <c r="E439" s="442" t="str">
        <f>IF($H439="已改造",VLOOKUP($A439+1000,改造信息!$A$2:$AQ$1002,COLUMN(E438),0),VLOOKUP($A439,未改造信息!$A$2:$AQ$1002,COLUMN(E438),0))</f>
        <v>本宁顿</v>
      </c>
      <c r="F439" s="442" t="str">
        <f>VLOOKUP(A439,未改造信息!$A$2:$F$1000,COLUMN(F438),0)</f>
        <v>未拥有</v>
      </c>
      <c r="H439" s="442" t="str">
        <f>IF(COUNTIF(改造信息!$A$2:$A$196,A439+1000),IF(VLOOKUP(A439+1000,改造信息!$A$2:$F$502,6,0)="已拥有","已改造","尚未改造"),"未开放改造")</f>
        <v>未开放改造</v>
      </c>
      <c r="I439" s="442" t="str">
        <f t="shared" si="6"/>
        <v>可建造</v>
      </c>
      <c r="J439" s="445" t="s">
        <v>92</v>
      </c>
      <c r="K439" s="442" t="str">
        <f>IF($H439="已改造",VLOOKUP($A439+1000,改造信息!$A$2:$AQ$1002,COLUMN(K438)-4,0),VLOOKUP($A439,未改造信息!$A$2:$AQ$1002,COLUMN(K438)-4,0))</f>
        <v>主力舰</v>
      </c>
      <c r="L439" s="442" t="str">
        <f>IF($H439="已改造",VLOOKUP($A439+1000,改造信息!$A$2:$AQ$1002,COLUMN(L438)-4,0),VLOOKUP($A439,未改造信息!$A$2:$AQ$1002,COLUMN(L438)-4,0))</f>
        <v>大型舰</v>
      </c>
      <c r="M439" s="442">
        <f>IF($H439="已改造",VLOOKUP($A439+1000,改造信息!$A$2:$AQ$1002,COLUMN(M438)-4,0),VLOOKUP($A439,未改造信息!$A$2:$AQ$1002,COLUMN(M438)-4,0))</f>
        <v>3</v>
      </c>
      <c r="N439" s="442">
        <f>IF($H439="已改造",VLOOKUP($A439+1000,改造信息!$A$2:$AQ$1002,COLUMN(N438)-4,0),VLOOKUP($A439,未改造信息!$A$2:$AQ$1002,COLUMN(N438)-4,0))</f>
        <v>3</v>
      </c>
      <c r="O439" s="442">
        <f>IF($H439="已改造",VLOOKUP($A439+1000,改造信息!$A$2:$AQ$1002,COLUMN(O438)-4,0),VLOOKUP($A439,未改造信息!$A$2:$AQ$1002,COLUMN(O438)-4,0))</f>
        <v>60</v>
      </c>
      <c r="P439" s="442">
        <f>IF($H439="已改造",VLOOKUP($A439+1000,改造信息!$A$2:$AQ$1002,COLUMN(P438)-4,0),VLOOKUP($A439,未改造信息!$A$2:$AQ$1002,COLUMN(P438)-4,0))</f>
        <v>0</v>
      </c>
      <c r="Q439" s="442">
        <f>IF($H439="已改造",VLOOKUP($A439+1000,改造信息!$A$2:$AQ$1002,COLUMN(Q438)-4,0),VLOOKUP($A439,未改造信息!$A$2:$AQ$1002,COLUMN(Q438)-4,0))</f>
        <v>40</v>
      </c>
      <c r="R439" s="442">
        <f>IF($H439="已改造",VLOOKUP($A439+1000,改造信息!$A$2:$AQ$1002,COLUMN(R438)-4,0),VLOOKUP($A439,未改造信息!$A$2:$AQ$1002,COLUMN(R438)-4,0))</f>
        <v>60</v>
      </c>
      <c r="S439" s="442">
        <f>IF($H439="已改造",VLOOKUP($A439+1000,改造信息!$A$2:$AQ$1002,COLUMN(S438)-4,0),VLOOKUP($A439,未改造信息!$A$2:$AQ$1002,COLUMN(S438)-4,0))</f>
        <v>0</v>
      </c>
      <c r="T439" s="442">
        <f>IF($H439="已改造",VLOOKUP($A439+1000,改造信息!$A$2:$AQ$1002,COLUMN(T438)-4,0),VLOOKUP($A439,未改造信息!$A$2:$AQ$1002,COLUMN(T438)-4,0))</f>
        <v>101</v>
      </c>
      <c r="U439" s="442">
        <f>IF($H439="已改造",VLOOKUP($A439+1000,改造信息!$A$2:$AQ$1002,COLUMN(U438)-4,0),VLOOKUP($A439,未改造信息!$A$2:$AQ$1002,COLUMN(U438)-4,0))</f>
        <v>0</v>
      </c>
      <c r="V439" s="442">
        <f>IF($H439="已改造",VLOOKUP($A439+1000,改造信息!$A$2:$AQ$1002,COLUMN(V438)-4,0),VLOOKUP($A439,未改造信息!$A$2:$AQ$1002,COLUMN(V438)-4,0))</f>
        <v>77</v>
      </c>
      <c r="W439" s="442">
        <f>IF($H439="已改造",VLOOKUP($A439+1000,改造信息!$A$2:$AQ$1002,COLUMN(W438)-4,0),VLOOKUP($A439,未改造信息!$A$2:$AQ$1002,COLUMN(W438)-4,0))</f>
        <v>52</v>
      </c>
      <c r="X439" s="442">
        <f>IF($H439="已改造",VLOOKUP($A439+1000,改造信息!$A$2:$AQ$1002,COLUMN(X438)-4,0),VLOOKUP($A439,未改造信息!$A$2:$AQ$1002,COLUMN(X438)-4,0))</f>
        <v>96</v>
      </c>
      <c r="Y439" s="442">
        <f>IF($H439="已改造",VLOOKUP($A439+1000,改造信息!$A$2:$AQ$1002,COLUMN(Y438)-4,0),VLOOKUP($A439,未改造信息!$A$2:$AQ$1002,COLUMN(Y438)-4,0))</f>
        <v>18</v>
      </c>
      <c r="Z439" s="442">
        <f>IF($H439="已改造",VLOOKUP($A439+1000,改造信息!$A$2:$AQ$1002,COLUMN(Z438)-4,0),VLOOKUP($A439,未改造信息!$A$2:$AQ$1002,COLUMN(Z438)-4,0))</f>
        <v>33</v>
      </c>
      <c r="AA439" s="442" t="str">
        <f>IF($H439="已改造",VLOOKUP($A439+1000,改造信息!$A$2:$AQ$1002,COLUMN(AA438)-4,0),VLOOKUP($A439,未改造信息!$A$2:$AQ$1002,COLUMN(AA438)-4,0))</f>
        <v>短</v>
      </c>
      <c r="AB439" s="442" t="str">
        <f>IF($H439="已改造",VLOOKUP($A439+1000,改造信息!$A$2:$AQ$1002,COLUMN(AB438)-4,0),VLOOKUP($A439,未改造信息!$A$2:$AQ$1002,COLUMN(AB438)-4,0))</f>
        <v>[19,20,34,18]</v>
      </c>
      <c r="AC439" s="442">
        <f>IF($H439="已改造",VLOOKUP($A439+1000,改造信息!$A$2:$AQ$1002,COLUMN(AC438)-4,0),VLOOKUP($A439,未改造信息!$A$2:$AQ$1002,COLUMN(AC438)-4,0))</f>
        <v>91</v>
      </c>
      <c r="AD439" s="442">
        <f>IF($H439="已改造",VLOOKUP($A439+1000,改造信息!$A$2:$AQ$1002,COLUMN(AD438)-4,0),VLOOKUP($A439,未改造信息!$A$2:$AQ$1002,COLUMN(AD438)-4,0))</f>
        <v>4</v>
      </c>
      <c r="AE439" s="446" t="str">
        <f>IF($H439="已改造",VLOOKUP($A439+1000,改造信息!$A$2:$AQ$1002,COLUMN(AE438)-4,0),VLOOKUP($A439,未改造信息!$A$2:$AQ$1002,COLUMN(AE438)-4,0))</f>
        <v>F6F地狱猫|F6F地狱猫|TBF复仇者|SB2C地狱俯冲者</v>
      </c>
      <c r="AF439" s="445" t="s">
        <v>92</v>
      </c>
      <c r="AG439" s="445" t="s">
        <v>92</v>
      </c>
      <c r="AH439" s="442">
        <f>IF($H439="已改造",VLOOKUP($A439+1000,改造信息!$A$2:$AQ$1002,COLUMN(AH438)-6,0),VLOOKUP($A439,未改造信息!$A$2:$AQ$1002,COLUMN(AH438)-6,0))</f>
        <v>60</v>
      </c>
      <c r="AI439" s="442">
        <f>IF($H439="已改造",VLOOKUP($A439+1000,改造信息!$A$2:$AQ$1002,COLUMN(AI438)-6,0),VLOOKUP($A439,未改造信息!$A$2:$AQ$1002,COLUMN(AI438)-6,0))</f>
        <v>65</v>
      </c>
      <c r="AJ439" s="442">
        <f>IF($H439="已改造",VLOOKUP($A439+1000,改造信息!$A$2:$AQ$1002,COLUMN(AJ438)-6,0),VLOOKUP($A439,未改造信息!$A$2:$AQ$1002,COLUMN(AJ438)-6,0))</f>
        <v>2.4</v>
      </c>
      <c r="AK439" s="442">
        <f>IF($H439="已改造",VLOOKUP($A439+1000,改造信息!$A$2:$AQ$1002,COLUMN(AK438)-6,0),VLOOKUP($A439,未改造信息!$A$2:$AQ$1002,COLUMN(AK438)-6,0))</f>
        <v>4.6</v>
      </c>
      <c r="AL439" s="442">
        <f>IF($H439="已改造",VLOOKUP($A439+1000,改造信息!$A$2:$AQ$1002,COLUMN(AL438)-6,0),VLOOKUP($A439,未改造信息!$A$2:$AQ$1002,COLUMN(AL438)-6,0))</f>
        <v>0.8</v>
      </c>
      <c r="AM439" s="445" t="s">
        <v>92</v>
      </c>
      <c r="AN439" s="445" t="s">
        <v>92</v>
      </c>
      <c r="AO439" s="442">
        <f>IF($H439="已改造",VLOOKUP($A439+1000,改造信息!$A$2:$AQ$1002,COLUMN(AO438)-8,0),VLOOKUP($A439,未改造信息!$A$2:$AQ$1002,COLUMN(AO438)-8,0))</f>
        <v>30</v>
      </c>
      <c r="AP439" s="442">
        <f>IF($H439="已改造",VLOOKUP($A439+1000,改造信息!$A$2:$AQ$1002,COLUMN(AP438)-8,0),VLOOKUP($A439,未改造信息!$A$2:$AQ$1002,COLUMN(AP438)-8,0))</f>
        <v>40</v>
      </c>
      <c r="AQ439" s="442">
        <f>IF($H439="已改造",VLOOKUP($A439+1000,改造信息!$A$2:$AQ$1002,COLUMN(AQ438)-8,0),VLOOKUP($A439,未改造信息!$A$2:$AQ$1002,COLUMN(AQ438)-8,0))</f>
        <v>60</v>
      </c>
      <c r="AR439" s="442">
        <f>IF($H439="已改造",VLOOKUP($A439+1000,改造信息!$A$2:$AQ$1002,COLUMN(AR438)-8,0),VLOOKUP($A439,未改造信息!$A$2:$AQ$1002,COLUMN(AR438)-8,0))</f>
        <v>40</v>
      </c>
      <c r="AS439" s="442">
        <f>IF($H439="已改造",VLOOKUP($A439+1000,改造信息!$A$2:$AQ$1002,COLUMN(AS438)-8,0),VLOOKUP($A439,未改造信息!$A$2:$AQ$1002,COLUMN(AS438)-8,0))</f>
        <v>0</v>
      </c>
      <c r="AT439" s="442">
        <f>IF($H439="已改造",VLOOKUP($A439+1000,改造信息!$A$2:$AQ$1002,COLUMN(AT438)-8,0),VLOOKUP($A439,未改造信息!$A$2:$AQ$1002,COLUMN(AT438)-8,0))</f>
        <v>0</v>
      </c>
      <c r="AU439" s="442">
        <f>IF($H439="已改造",VLOOKUP($A439+1000,改造信息!$A$2:$AQ$1002,COLUMN(AU438)-8,0),VLOOKUP($A439,未改造信息!$A$2:$AQ$1002,COLUMN(AU438)-8,0))</f>
        <v>18</v>
      </c>
      <c r="AV439" s="442">
        <f>IF($H439="已改造",VLOOKUP($A439+1000,改造信息!$A$2:$AQ$1002,COLUMN(AV438)-8,0),VLOOKUP($A439,未改造信息!$A$2:$AQ$1002,COLUMN(AV438)-8,0))</f>
        <v>113</v>
      </c>
      <c r="AW439" s="445" t="s">
        <v>92</v>
      </c>
      <c r="AX439" s="445" t="s">
        <v>92</v>
      </c>
      <c r="AY439" s="442" t="str">
        <f>IF($H439="已改造",VLOOKUP($A439+1000,改造信息!$A$2:$AQ$1002,COLUMN(AY438)-10,0),VLOOKUP($A439,未改造信息!$A$2:$AQ$1002,COLUMN(AY438)-10,0))</f>
        <v>特混空袭</v>
      </c>
      <c r="AZ439" s="442">
        <f>IF($H439="已改造",VLOOKUP($A439+1000,改造信息!$A$2:$AQ$1002,COLUMN(AZ438)-10,0),VLOOKUP($A439,未改造信息!$A$2:$AQ$1002,COLUMN(AZ438)-10,0))</f>
        <v>0</v>
      </c>
      <c r="BA439" s="445" t="s">
        <v>92</v>
      </c>
      <c r="BB439" s="445" t="s">
        <v>92</v>
      </c>
      <c r="BC439" s="442" t="str">
        <f>IF($H439="尚未改造",VLOOKUP($A439,未改造信息!$A$2:$AQ$1002,COLUMN(BC438)-12,0),"0")</f>
        <v>0</v>
      </c>
      <c r="BD439" s="450">
        <f>VLOOKUP($A439,未改造信息!$A$2:$BA$1002,COLUMN(BD438)-12,0)</f>
        <v>0.166666666666667</v>
      </c>
      <c r="BE439" s="442" t="s">
        <v>103</v>
      </c>
      <c r="BF439" s="445" t="s">
        <v>92</v>
      </c>
      <c r="BG439" s="445" t="s">
        <v>92</v>
      </c>
      <c r="BH439" s="442"/>
      <c r="BI439" s="450"/>
      <c r="BK439" s="442"/>
      <c r="BL439" s="450"/>
      <c r="BN439" s="442"/>
      <c r="BO439" s="450"/>
      <c r="BQ439" s="445" t="s">
        <v>92</v>
      </c>
      <c r="BR439" s="442"/>
      <c r="BS439" s="442"/>
      <c r="BT439" s="442"/>
      <c r="BU439" s="442"/>
      <c r="BV439" s="442"/>
    </row>
    <row r="440" spans="1:74">
      <c r="A440" s="442">
        <v>470</v>
      </c>
      <c r="B440" s="442" t="str">
        <f>IF($H440="已改造",VLOOKUP($A440+1000,改造信息!$A$2:$AQ$1002,COLUMN(B439),0),VLOOKUP($A440,未改造信息!$A$2:$AQ$1002,COLUMN(B439),0))</f>
        <v>U</v>
      </c>
      <c r="C440" s="442" t="str">
        <f>IF($H440="已改造",VLOOKUP($A440+1000,改造信息!$A$2:$AQ$1002,COLUMN(C439),0),VLOOKUP($A440,未改造信息!$A$2:$AQ$1002,COLUMN(C439),0))</f>
        <v>轻型航母</v>
      </c>
      <c r="D440" s="442">
        <f>IF($H440="已改造",VLOOKUP($A440+1000,改造信息!$A$2:$AQ$1002,COLUMN(D439),0),VLOOKUP($A440,未改造信息!$A$2:$AQ$1002,COLUMN(D439),0))</f>
        <v>4</v>
      </c>
      <c r="E440" s="442" t="str">
        <f>IF($H440="已改造",VLOOKUP($A440+1000,改造信息!$A$2:$AQ$1002,COLUMN(E439),0),VLOOKUP($A440,未改造信息!$A$2:$AQ$1002,COLUMN(E439),0))</f>
        <v>甘比尔湾</v>
      </c>
      <c r="F440" s="442" t="str">
        <f>VLOOKUP(A440,未改造信息!$A$2:$F$1000,COLUMN(F439),0)</f>
        <v>未拥有</v>
      </c>
      <c r="H440" s="442" t="str">
        <f>IF(COUNTIF(改造信息!$A$2:$A$196,A440+1000),IF(VLOOKUP(A440+1000,改造信息!$A$2:$F$502,6,0)="已拥有","已改造","尚未改造"),"未开放改造")</f>
        <v>未开放改造</v>
      </c>
      <c r="I440" s="442" t="str">
        <f t="shared" si="6"/>
        <v>可建造</v>
      </c>
      <c r="J440" s="445" t="s">
        <v>92</v>
      </c>
      <c r="K440" s="442" t="str">
        <f>IF($H440="已改造",VLOOKUP($A440+1000,改造信息!$A$2:$AQ$1002,COLUMN(K439)-4,0),VLOOKUP($A440,未改造信息!$A$2:$AQ$1002,COLUMN(K439)-4,0))</f>
        <v>护卫舰</v>
      </c>
      <c r="L440" s="442" t="str">
        <f>IF($H440="已改造",VLOOKUP($A440+1000,改造信息!$A$2:$AQ$1002,COLUMN(L439)-4,0),VLOOKUP($A440,未改造信息!$A$2:$AQ$1002,COLUMN(L439)-4,0))</f>
        <v>中型舰</v>
      </c>
      <c r="M440" s="442">
        <f>IF($H440="已改造",VLOOKUP($A440+1000,改造信息!$A$2:$AQ$1002,COLUMN(M439)-4,0),VLOOKUP($A440,未改造信息!$A$2:$AQ$1002,COLUMN(M439)-4,0))</f>
        <v>2</v>
      </c>
      <c r="N440" s="442">
        <f>IF($H440="已改造",VLOOKUP($A440+1000,改造信息!$A$2:$AQ$1002,COLUMN(N439)-4,0),VLOOKUP($A440,未改造信息!$A$2:$AQ$1002,COLUMN(N439)-4,0))</f>
        <v>2</v>
      </c>
      <c r="O440" s="442">
        <f>IF($H440="已改造",VLOOKUP($A440+1000,改造信息!$A$2:$AQ$1002,COLUMN(O439)-4,0),VLOOKUP($A440,未改造信息!$A$2:$AQ$1002,COLUMN(O439)-4,0))</f>
        <v>36</v>
      </c>
      <c r="P440" s="442">
        <f>IF($H440="已改造",VLOOKUP($A440+1000,改造信息!$A$2:$AQ$1002,COLUMN(P439)-4,0),VLOOKUP($A440,未改造信息!$A$2:$AQ$1002,COLUMN(P439)-4,0))</f>
        <v>0</v>
      </c>
      <c r="Q440" s="442">
        <f>IF($H440="已改造",VLOOKUP($A440+1000,改造信息!$A$2:$AQ$1002,COLUMN(Q439)-4,0),VLOOKUP($A440,未改造信息!$A$2:$AQ$1002,COLUMN(Q439)-4,0))</f>
        <v>20</v>
      </c>
      <c r="R440" s="442">
        <f>IF($H440="已改造",VLOOKUP($A440+1000,改造信息!$A$2:$AQ$1002,COLUMN(R439)-4,0),VLOOKUP($A440,未改造信息!$A$2:$AQ$1002,COLUMN(R439)-4,0))</f>
        <v>27</v>
      </c>
      <c r="S440" s="442">
        <f>IF($H440="已改造",VLOOKUP($A440+1000,改造信息!$A$2:$AQ$1002,COLUMN(S439)-4,0),VLOOKUP($A440,未改造信息!$A$2:$AQ$1002,COLUMN(S439)-4,0))</f>
        <v>0</v>
      </c>
      <c r="T440" s="442">
        <f>IF($H440="已改造",VLOOKUP($A440+1000,改造信息!$A$2:$AQ$1002,COLUMN(T439)-4,0),VLOOKUP($A440,未改造信息!$A$2:$AQ$1002,COLUMN(T439)-4,0))</f>
        <v>70</v>
      </c>
      <c r="U440" s="442">
        <f>IF($H440="已改造",VLOOKUP($A440+1000,改造信息!$A$2:$AQ$1002,COLUMN(U439)-4,0),VLOOKUP($A440,未改造信息!$A$2:$AQ$1002,COLUMN(U439)-4,0))</f>
        <v>0</v>
      </c>
      <c r="V440" s="442">
        <f>IF($H440="已改造",VLOOKUP($A440+1000,改造信息!$A$2:$AQ$1002,COLUMN(V439)-4,0),VLOOKUP($A440,未改造信息!$A$2:$AQ$1002,COLUMN(V439)-4,0))</f>
        <v>67</v>
      </c>
      <c r="W440" s="442">
        <f>IF($H440="已改造",VLOOKUP($A440+1000,改造信息!$A$2:$AQ$1002,COLUMN(W439)-4,0),VLOOKUP($A440,未改造信息!$A$2:$AQ$1002,COLUMN(W439)-4,0))</f>
        <v>37</v>
      </c>
      <c r="X440" s="442">
        <f>IF($H440="已改造",VLOOKUP($A440+1000,改造信息!$A$2:$AQ$1002,COLUMN(X439)-4,0),VLOOKUP($A440,未改造信息!$A$2:$AQ$1002,COLUMN(X439)-4,0))</f>
        <v>91</v>
      </c>
      <c r="Y440" s="442">
        <f>IF($H440="已改造",VLOOKUP($A440+1000,改造信息!$A$2:$AQ$1002,COLUMN(Y439)-4,0),VLOOKUP($A440,未改造信息!$A$2:$AQ$1002,COLUMN(Y439)-4,0))</f>
        <v>15</v>
      </c>
      <c r="Z440" s="442">
        <f>IF($H440="已改造",VLOOKUP($A440+1000,改造信息!$A$2:$AQ$1002,COLUMN(Z439)-4,0),VLOOKUP($A440,未改造信息!$A$2:$AQ$1002,COLUMN(Z439)-4,0))</f>
        <v>18</v>
      </c>
      <c r="AA440" s="442" t="str">
        <f>IF($H440="已改造",VLOOKUP($A440+1000,改造信息!$A$2:$AQ$1002,COLUMN(AA439)-4,0),VLOOKUP($A440,未改造信息!$A$2:$AQ$1002,COLUMN(AA439)-4,0))</f>
        <v>短</v>
      </c>
      <c r="AB440" s="442" t="str">
        <f>IF($H440="已改造",VLOOKUP($A440+1000,改造信息!$A$2:$AQ$1002,COLUMN(AB439)-4,0),VLOOKUP($A440,未改造信息!$A$2:$AQ$1002,COLUMN(AB439)-4,0))</f>
        <v>[15,10,3,0]</v>
      </c>
      <c r="AC440" s="442">
        <f>IF($H440="已改造",VLOOKUP($A440+1000,改造信息!$A$2:$AQ$1002,COLUMN(AC439)-4,0),VLOOKUP($A440,未改造信息!$A$2:$AQ$1002,COLUMN(AC439)-4,0))</f>
        <v>28</v>
      </c>
      <c r="AD440" s="442">
        <f>IF($H440="已改造",VLOOKUP($A440+1000,改造信息!$A$2:$AQ$1002,COLUMN(AD439)-4,0),VLOOKUP($A440,未改造信息!$A$2:$AQ$1002,COLUMN(AD439)-4,0))</f>
        <v>3</v>
      </c>
      <c r="AE440" s="446" t="str">
        <f>IF($H440="已改造",VLOOKUP($A440+1000,改造信息!$A$2:$AQ$1002,COLUMN(AE439)-4,0),VLOOKUP($A440,未改造信息!$A$2:$AQ$1002,COLUMN(AE439)-4,0))</f>
        <v>FM-2|TBF复仇者</v>
      </c>
      <c r="AF440" s="445" t="s">
        <v>92</v>
      </c>
      <c r="AG440" s="445" t="s">
        <v>92</v>
      </c>
      <c r="AH440" s="442">
        <f>IF($H440="已改造",VLOOKUP($A440+1000,改造信息!$A$2:$AQ$1002,COLUMN(AH439)-6,0),VLOOKUP($A440,未改造信息!$A$2:$AQ$1002,COLUMN(AH439)-6,0))</f>
        <v>35</v>
      </c>
      <c r="AI440" s="442">
        <f>IF($H440="已改造",VLOOKUP($A440+1000,改造信息!$A$2:$AQ$1002,COLUMN(AI439)-6,0),VLOOKUP($A440,未改造信息!$A$2:$AQ$1002,COLUMN(AI439)-6,0))</f>
        <v>40</v>
      </c>
      <c r="AJ440" s="442">
        <f>IF($H440="已改造",VLOOKUP($A440+1000,改造信息!$A$2:$AQ$1002,COLUMN(AJ439)-6,0),VLOOKUP($A440,未改造信息!$A$2:$AQ$1002,COLUMN(AJ439)-6,0))</f>
        <v>1.28</v>
      </c>
      <c r="AK440" s="442">
        <f>IF($H440="已改造",VLOOKUP($A440+1000,改造信息!$A$2:$AQ$1002,COLUMN(AK439)-6,0),VLOOKUP($A440,未改造信息!$A$2:$AQ$1002,COLUMN(AK439)-6,0))</f>
        <v>2.4</v>
      </c>
      <c r="AL440" s="442">
        <f>IF($H440="已改造",VLOOKUP($A440+1000,改造信息!$A$2:$AQ$1002,COLUMN(AL439)-6,0),VLOOKUP($A440,未改造信息!$A$2:$AQ$1002,COLUMN(AL439)-6,0))</f>
        <v>0.625</v>
      </c>
      <c r="AM440" s="445" t="s">
        <v>92</v>
      </c>
      <c r="AN440" s="445" t="s">
        <v>92</v>
      </c>
      <c r="AO440" s="442">
        <f>IF($H440="已改造",VLOOKUP($A440+1000,改造信息!$A$2:$AQ$1002,COLUMN(AO439)-8,0),VLOOKUP($A440,未改造信息!$A$2:$AQ$1002,COLUMN(AO439)-8,0))</f>
        <v>20</v>
      </c>
      <c r="AP440" s="442">
        <f>IF($H440="已改造",VLOOKUP($A440+1000,改造信息!$A$2:$AQ$1002,COLUMN(AP439)-8,0),VLOOKUP($A440,未改造信息!$A$2:$AQ$1002,COLUMN(AP439)-8,0))</f>
        <v>30</v>
      </c>
      <c r="AQ440" s="442">
        <f>IF($H440="已改造",VLOOKUP($A440+1000,改造信息!$A$2:$AQ$1002,COLUMN(AQ439)-8,0),VLOOKUP($A440,未改造信息!$A$2:$AQ$1002,COLUMN(AQ439)-8,0))</f>
        <v>50</v>
      </c>
      <c r="AR440" s="442">
        <f>IF($H440="已改造",VLOOKUP($A440+1000,改造信息!$A$2:$AQ$1002,COLUMN(AR439)-8,0),VLOOKUP($A440,未改造信息!$A$2:$AQ$1002,COLUMN(AR439)-8,0))</f>
        <v>20</v>
      </c>
      <c r="AS440" s="442">
        <f>IF($H440="已改造",VLOOKUP($A440+1000,改造信息!$A$2:$AQ$1002,COLUMN(AS439)-8,0),VLOOKUP($A440,未改造信息!$A$2:$AQ$1002,COLUMN(AS439)-8,0))</f>
        <v>0</v>
      </c>
      <c r="AT440" s="442">
        <f>IF($H440="已改造",VLOOKUP($A440+1000,改造信息!$A$2:$AQ$1002,COLUMN(AT439)-8,0),VLOOKUP($A440,未改造信息!$A$2:$AQ$1002,COLUMN(AT439)-8,0))</f>
        <v>0</v>
      </c>
      <c r="AU440" s="442">
        <f>IF($H440="已改造",VLOOKUP($A440+1000,改造信息!$A$2:$AQ$1002,COLUMN(AU439)-8,0),VLOOKUP($A440,未改造信息!$A$2:$AQ$1002,COLUMN(AU439)-8,0))</f>
        <v>4</v>
      </c>
      <c r="AV440" s="442">
        <f>IF($H440="已改造",VLOOKUP($A440+1000,改造信息!$A$2:$AQ$1002,COLUMN(AV439)-8,0),VLOOKUP($A440,未改造信息!$A$2:$AQ$1002,COLUMN(AV439)-8,0))</f>
        <v>49</v>
      </c>
      <c r="AW440" s="445" t="s">
        <v>92</v>
      </c>
      <c r="AX440" s="445" t="s">
        <v>92</v>
      </c>
      <c r="AY440" s="442">
        <f>IF($H440="已改造",VLOOKUP($A440+1000,改造信息!$A$2:$AQ$1002,COLUMN(AY439)-10,0),VLOOKUP($A440,未改造信息!$A$2:$AQ$1002,COLUMN(AY439)-10,0))</f>
        <v>0</v>
      </c>
      <c r="AZ440" s="442">
        <f>IF($H440="已改造",VLOOKUP($A440+1000,改造信息!$A$2:$AQ$1002,COLUMN(AZ439)-10,0),VLOOKUP($A440,未改造信息!$A$2:$AQ$1002,COLUMN(AZ439)-10,0))</f>
        <v>0</v>
      </c>
      <c r="BA440" s="445" t="s">
        <v>92</v>
      </c>
      <c r="BB440" s="445" t="s">
        <v>92</v>
      </c>
      <c r="BC440" s="442" t="str">
        <f>IF($H440="尚未改造",VLOOKUP($A440,未改造信息!$A$2:$AQ$1002,COLUMN(BC439)-12,0),"0")</f>
        <v>0</v>
      </c>
      <c r="BD440" s="450">
        <f>VLOOKUP($A440,未改造信息!$A$2:$BA$1002,COLUMN(BD439)-12,0)</f>
        <v>0.114583333333333</v>
      </c>
      <c r="BE440" s="442" t="s">
        <v>103</v>
      </c>
      <c r="BF440" s="445" t="s">
        <v>92</v>
      </c>
      <c r="BG440" s="445" t="s">
        <v>92</v>
      </c>
      <c r="BH440" s="442"/>
      <c r="BI440" s="450"/>
      <c r="BK440" s="442"/>
      <c r="BL440" s="450"/>
      <c r="BN440" s="442"/>
      <c r="BO440" s="450"/>
      <c r="BQ440" s="445" t="s">
        <v>92</v>
      </c>
      <c r="BR440" s="442"/>
      <c r="BS440" s="442"/>
      <c r="BT440" s="442"/>
      <c r="BU440" s="442"/>
      <c r="BV440" s="442"/>
    </row>
    <row r="441" spans="1:74">
      <c r="A441" s="442">
        <v>471</v>
      </c>
      <c r="B441" s="442" t="str">
        <f>IF($H441="已改造",VLOOKUP($A441+1000,改造信息!$A$2:$AQ$1002,COLUMN(B440),0),VLOOKUP($A441,未改造信息!$A$2:$AQ$1002,COLUMN(B440),0))</f>
        <v>G</v>
      </c>
      <c r="C441" s="442" t="str">
        <f>IF($H441="已改造",VLOOKUP($A441+1000,改造信息!$A$2:$AQ$1002,COLUMN(C440),0),VLOOKUP($A441,未改造信息!$A$2:$AQ$1002,COLUMN(C440),0))</f>
        <v>航空母舰</v>
      </c>
      <c r="D441" s="442">
        <f>IF($H441="已改造",VLOOKUP($A441+1000,改造信息!$A$2:$AQ$1002,COLUMN(D440),0),VLOOKUP($A441,未改造信息!$A$2:$AQ$1002,COLUMN(D440),0))</f>
        <v>4</v>
      </c>
      <c r="E441" s="442" t="str">
        <f>IF($H441="已改造",VLOOKUP($A441+1000,改造信息!$A$2:$AQ$1002,COLUMN(E440),0),VLOOKUP($A441,未改造信息!$A$2:$AQ$1002,COLUMN(E440),0))</f>
        <v>欧罗巴</v>
      </c>
      <c r="F441" s="442" t="str">
        <f>VLOOKUP(A441,未改造信息!$A$2:$F$1000,COLUMN(F440),0)</f>
        <v>未拥有</v>
      </c>
      <c r="H441" s="442" t="str">
        <f>IF(COUNTIF(改造信息!$A$2:$A$196,A441+1000),IF(VLOOKUP(A441+1000,改造信息!$A$2:$F$502,6,0)="已拥有","已改造","尚未改造"),"未开放改造")</f>
        <v>未开放改造</v>
      </c>
      <c r="I441" s="442" t="str">
        <f t="shared" si="6"/>
        <v>可建造</v>
      </c>
      <c r="J441" s="445" t="s">
        <v>92</v>
      </c>
      <c r="K441" s="442" t="str">
        <f>IF($H441="已改造",VLOOKUP($A441+1000,改造信息!$A$2:$AQ$1002,COLUMN(K440)-4,0),VLOOKUP($A441,未改造信息!$A$2:$AQ$1002,COLUMN(K440)-4,0))</f>
        <v>主力舰</v>
      </c>
      <c r="L441" s="442" t="str">
        <f>IF($H441="已改造",VLOOKUP($A441+1000,改造信息!$A$2:$AQ$1002,COLUMN(L440)-4,0),VLOOKUP($A441,未改造信息!$A$2:$AQ$1002,COLUMN(L440)-4,0))</f>
        <v>大型舰</v>
      </c>
      <c r="M441" s="442">
        <f>IF($H441="已改造",VLOOKUP($A441+1000,改造信息!$A$2:$AQ$1002,COLUMN(M440)-4,0),VLOOKUP($A441,未改造信息!$A$2:$AQ$1002,COLUMN(M440)-4,0))</f>
        <v>2</v>
      </c>
      <c r="N441" s="442">
        <f>IF($H441="已改造",VLOOKUP($A441+1000,改造信息!$A$2:$AQ$1002,COLUMN(N440)-4,0),VLOOKUP($A441,未改造信息!$A$2:$AQ$1002,COLUMN(N440)-4,0))</f>
        <v>2</v>
      </c>
      <c r="O441" s="442">
        <f>IF($H441="已改造",VLOOKUP($A441+1000,改造信息!$A$2:$AQ$1002,COLUMN(O440)-4,0),VLOOKUP($A441,未改造信息!$A$2:$AQ$1002,COLUMN(O440)-4,0))</f>
        <v>84</v>
      </c>
      <c r="P441" s="442">
        <f>IF($H441="已改造",VLOOKUP($A441+1000,改造信息!$A$2:$AQ$1002,COLUMN(P440)-4,0),VLOOKUP($A441,未改造信息!$A$2:$AQ$1002,COLUMN(P440)-4,0))</f>
        <v>0</v>
      </c>
      <c r="Q441" s="442">
        <f>IF($H441="已改造",VLOOKUP($A441+1000,改造信息!$A$2:$AQ$1002,COLUMN(Q440)-4,0),VLOOKUP($A441,未改造信息!$A$2:$AQ$1002,COLUMN(Q440)-4,0))</f>
        <v>40</v>
      </c>
      <c r="R441" s="442">
        <f>IF($H441="已改造",VLOOKUP($A441+1000,改造信息!$A$2:$AQ$1002,COLUMN(R440)-4,0),VLOOKUP($A441,未改造信息!$A$2:$AQ$1002,COLUMN(R440)-4,0))</f>
        <v>45</v>
      </c>
      <c r="S441" s="442">
        <f>IF($H441="已改造",VLOOKUP($A441+1000,改造信息!$A$2:$AQ$1002,COLUMN(S440)-4,0),VLOOKUP($A441,未改造信息!$A$2:$AQ$1002,COLUMN(S440)-4,0))</f>
        <v>0</v>
      </c>
      <c r="T441" s="442">
        <f>IF($H441="已改造",VLOOKUP($A441+1000,改造信息!$A$2:$AQ$1002,COLUMN(T440)-4,0),VLOOKUP($A441,未改造信息!$A$2:$AQ$1002,COLUMN(T440)-4,0))</f>
        <v>72</v>
      </c>
      <c r="U441" s="442">
        <f>IF($H441="已改造",VLOOKUP($A441+1000,改造信息!$A$2:$AQ$1002,COLUMN(U440)-4,0),VLOOKUP($A441,未改造信息!$A$2:$AQ$1002,COLUMN(U440)-4,0))</f>
        <v>0</v>
      </c>
      <c r="V441" s="442">
        <f>IF($H441="已改造",VLOOKUP($A441+1000,改造信息!$A$2:$AQ$1002,COLUMN(V440)-4,0),VLOOKUP($A441,未改造信息!$A$2:$AQ$1002,COLUMN(V440)-4,0))</f>
        <v>67</v>
      </c>
      <c r="W441" s="442">
        <f>IF($H441="已改造",VLOOKUP($A441+1000,改造信息!$A$2:$AQ$1002,COLUMN(W440)-4,0),VLOOKUP($A441,未改造信息!$A$2:$AQ$1002,COLUMN(W440)-4,0))</f>
        <v>44</v>
      </c>
      <c r="X441" s="442">
        <f>IF($H441="已改造",VLOOKUP($A441+1000,改造信息!$A$2:$AQ$1002,COLUMN(X440)-4,0),VLOOKUP($A441,未改造信息!$A$2:$AQ$1002,COLUMN(X440)-4,0))</f>
        <v>96</v>
      </c>
      <c r="Y441" s="442">
        <f>IF($H441="已改造",VLOOKUP($A441+1000,改造信息!$A$2:$AQ$1002,COLUMN(Y440)-4,0),VLOOKUP($A441,未改造信息!$A$2:$AQ$1002,COLUMN(Y440)-4,0))</f>
        <v>9</v>
      </c>
      <c r="Z441" s="442">
        <f>IF($H441="已改造",VLOOKUP($A441+1000,改造信息!$A$2:$AQ$1002,COLUMN(Z440)-4,0),VLOOKUP($A441,未改造信息!$A$2:$AQ$1002,COLUMN(Z440)-4,0))</f>
        <v>27.5</v>
      </c>
      <c r="AA441" s="442" t="str">
        <f>IF($H441="已改造",VLOOKUP($A441+1000,改造信息!$A$2:$AQ$1002,COLUMN(AA440)-4,0),VLOOKUP($A441,未改造信息!$A$2:$AQ$1002,COLUMN(AA440)-4,0))</f>
        <v>短</v>
      </c>
      <c r="AB441" s="442" t="str">
        <f>IF($H441="已改造",VLOOKUP($A441+1000,改造信息!$A$2:$AQ$1002,COLUMN(AB440)-4,0),VLOOKUP($A441,未改造信息!$A$2:$AQ$1002,COLUMN(AB440)-4,0))</f>
        <v>[12,18,15,6]</v>
      </c>
      <c r="AC441" s="442">
        <f>IF($H441="已改造",VLOOKUP($A441+1000,改造信息!$A$2:$AQ$1002,COLUMN(AC440)-4,0),VLOOKUP($A441,未改造信息!$A$2:$AQ$1002,COLUMN(AC440)-4,0))</f>
        <v>51</v>
      </c>
      <c r="AD441" s="442">
        <f>IF($H441="已改造",VLOOKUP($A441+1000,改造信息!$A$2:$AQ$1002,COLUMN(AD440)-4,0),VLOOKUP($A441,未改造信息!$A$2:$AQ$1002,COLUMN(AD440)-4,0))</f>
        <v>4</v>
      </c>
      <c r="AE441" s="446" t="str">
        <f>IF($H441="已改造",VLOOKUP($A441+1000,改造信息!$A$2:$AQ$1002,COLUMN(AE440)-4,0),VLOOKUP($A441,未改造信息!$A$2:$AQ$1002,COLUMN(AE440)-4,0))</f>
        <v>BF109T|Ju-87C斯图卡</v>
      </c>
      <c r="AF441" s="445" t="s">
        <v>92</v>
      </c>
      <c r="AG441" s="445" t="s">
        <v>92</v>
      </c>
      <c r="AH441" s="442">
        <f>IF($H441="已改造",VLOOKUP($A441+1000,改造信息!$A$2:$AQ$1002,COLUMN(AH440)-6,0),VLOOKUP($A441,未改造信息!$A$2:$AQ$1002,COLUMN(AH440)-6,0))</f>
        <v>90</v>
      </c>
      <c r="AI441" s="442">
        <f>IF($H441="已改造",VLOOKUP($A441+1000,改造信息!$A$2:$AQ$1002,COLUMN(AI440)-6,0),VLOOKUP($A441,未改造信息!$A$2:$AQ$1002,COLUMN(AI440)-6,0))</f>
        <v>65</v>
      </c>
      <c r="AJ441" s="442">
        <f>IF($H441="已改造",VLOOKUP($A441+1000,改造信息!$A$2:$AQ$1002,COLUMN(AJ440)-6,0),VLOOKUP($A441,未改造信息!$A$2:$AQ$1002,COLUMN(AJ440)-6,0))</f>
        <v>4.7</v>
      </c>
      <c r="AK441" s="442">
        <f>IF($H441="已改造",VLOOKUP($A441+1000,改造信息!$A$2:$AQ$1002,COLUMN(AK440)-6,0),VLOOKUP($A441,未改造信息!$A$2:$AQ$1002,COLUMN(AK440)-6,0))</f>
        <v>5</v>
      </c>
      <c r="AL441" s="442">
        <f>IF($H441="已改造",VLOOKUP($A441+1000,改造信息!$A$2:$AQ$1002,COLUMN(AL440)-6,0),VLOOKUP($A441,未改造信息!$A$2:$AQ$1002,COLUMN(AL440)-6,0))</f>
        <v>0.95</v>
      </c>
      <c r="AM441" s="445" t="s">
        <v>92</v>
      </c>
      <c r="AN441" s="445" t="s">
        <v>92</v>
      </c>
      <c r="AO441" s="442">
        <f>IF($H441="已改造",VLOOKUP($A441+1000,改造信息!$A$2:$AQ$1002,COLUMN(AO440)-8,0),VLOOKUP($A441,未改造信息!$A$2:$AQ$1002,COLUMN(AO440)-8,0))</f>
        <v>30</v>
      </c>
      <c r="AP441" s="442">
        <f>IF($H441="已改造",VLOOKUP($A441+1000,改造信息!$A$2:$AQ$1002,COLUMN(AP440)-8,0),VLOOKUP($A441,未改造信息!$A$2:$AQ$1002,COLUMN(AP440)-8,0))</f>
        <v>40</v>
      </c>
      <c r="AQ441" s="442">
        <f>IF($H441="已改造",VLOOKUP($A441+1000,改造信息!$A$2:$AQ$1002,COLUMN(AQ440)-8,0),VLOOKUP($A441,未改造信息!$A$2:$AQ$1002,COLUMN(AQ440)-8,0))</f>
        <v>60</v>
      </c>
      <c r="AR441" s="442">
        <f>IF($H441="已改造",VLOOKUP($A441+1000,改造信息!$A$2:$AQ$1002,COLUMN(AR440)-8,0),VLOOKUP($A441,未改造信息!$A$2:$AQ$1002,COLUMN(AR440)-8,0))</f>
        <v>40</v>
      </c>
      <c r="AS441" s="442">
        <f>IF($H441="已改造",VLOOKUP($A441+1000,改造信息!$A$2:$AQ$1002,COLUMN(AS440)-8,0),VLOOKUP($A441,未改造信息!$A$2:$AQ$1002,COLUMN(AS440)-8,0))</f>
        <v>0</v>
      </c>
      <c r="AT441" s="442">
        <f>IF($H441="已改造",VLOOKUP($A441+1000,改造信息!$A$2:$AQ$1002,COLUMN(AT440)-8,0),VLOOKUP($A441,未改造信息!$A$2:$AQ$1002,COLUMN(AT440)-8,0))</f>
        <v>0</v>
      </c>
      <c r="AU441" s="442">
        <f>IF($H441="已改造",VLOOKUP($A441+1000,改造信息!$A$2:$AQ$1002,COLUMN(AU440)-8,0),VLOOKUP($A441,未改造信息!$A$2:$AQ$1002,COLUMN(AU440)-8,0))</f>
        <v>13</v>
      </c>
      <c r="AV441" s="442">
        <f>IF($H441="已改造",VLOOKUP($A441+1000,改造信息!$A$2:$AQ$1002,COLUMN(AV440)-8,0),VLOOKUP($A441,未改造信息!$A$2:$AQ$1002,COLUMN(AV440)-8,0))</f>
        <v>48</v>
      </c>
      <c r="AW441" s="445" t="s">
        <v>92</v>
      </c>
      <c r="AX441" s="445" t="s">
        <v>92</v>
      </c>
      <c r="AY441" s="442">
        <f>IF($H441="已改造",VLOOKUP($A441+1000,改造信息!$A$2:$AQ$1002,COLUMN(AY440)-10,0),VLOOKUP($A441,未改造信息!$A$2:$AQ$1002,COLUMN(AY440)-10,0))</f>
        <v>0</v>
      </c>
      <c r="AZ441" s="442">
        <f>IF($H441="已改造",VLOOKUP($A441+1000,改造信息!$A$2:$AQ$1002,COLUMN(AZ440)-10,0),VLOOKUP($A441,未改造信息!$A$2:$AQ$1002,COLUMN(AZ440)-10,0))</f>
        <v>0</v>
      </c>
      <c r="BA441" s="445" t="s">
        <v>92</v>
      </c>
      <c r="BB441" s="445" t="s">
        <v>92</v>
      </c>
      <c r="BC441" s="442" t="str">
        <f>IF($H441="尚未改造",VLOOKUP($A441,未改造信息!$A$2:$AQ$1002,COLUMN(BC440)-12,0),"0")</f>
        <v>0</v>
      </c>
      <c r="BD441" s="450">
        <f>VLOOKUP($A441,未改造信息!$A$2:$BA$1002,COLUMN(BD440)-12,0)</f>
        <v>0.1875</v>
      </c>
      <c r="BE441" s="442" t="s">
        <v>103</v>
      </c>
      <c r="BF441" s="445" t="s">
        <v>92</v>
      </c>
      <c r="BG441" s="445" t="s">
        <v>92</v>
      </c>
      <c r="BH441" s="442"/>
      <c r="BI441" s="450"/>
      <c r="BK441" s="442"/>
      <c r="BL441" s="450"/>
      <c r="BN441" s="442"/>
      <c r="BO441" s="450"/>
      <c r="BQ441" s="445" t="s">
        <v>92</v>
      </c>
      <c r="BR441" s="442"/>
      <c r="BS441" s="442"/>
      <c r="BT441" s="442"/>
      <c r="BU441" s="442"/>
      <c r="BV441" s="442"/>
    </row>
    <row r="442" spans="1:74">
      <c r="A442" s="442">
        <v>472</v>
      </c>
      <c r="B442" s="442" t="str">
        <f>IF($H442="已改造",VLOOKUP($A442+1000,改造信息!$A$2:$AQ$1002,COLUMN(B441),0),VLOOKUP($A442,未改造信息!$A$2:$AQ$1002,COLUMN(B441),0))</f>
        <v>F</v>
      </c>
      <c r="C442" s="442" t="str">
        <f>IF($H442="已改造",VLOOKUP($A442+1000,改造信息!$A$2:$AQ$1002,COLUMN(C441),0),VLOOKUP($A442,未改造信息!$A$2:$AQ$1002,COLUMN(C441),0))</f>
        <v>航空母舰</v>
      </c>
      <c r="D442" s="442">
        <f>IF($H442="已改造",VLOOKUP($A442+1000,改造信息!$A$2:$AQ$1002,COLUMN(D441),0),VLOOKUP($A442,未改造信息!$A$2:$AQ$1002,COLUMN(D441),0))</f>
        <v>4</v>
      </c>
      <c r="E442" s="442" t="str">
        <f>IF($H442="已改造",VLOOKUP($A442+1000,改造信息!$A$2:$AQ$1002,COLUMN(E441),0),VLOOKUP($A442,未改造信息!$A$2:$AQ$1002,COLUMN(E441),0))</f>
        <v>霞飞</v>
      </c>
      <c r="F442" s="442" t="str">
        <f>VLOOKUP(A442,未改造信息!$A$2:$F$1000,COLUMN(F441),0)</f>
        <v>未拥有</v>
      </c>
      <c r="H442" s="442" t="str">
        <f>IF(COUNTIF(改造信息!$A$2:$A$196,A442+1000),IF(VLOOKUP(A442+1000,改造信息!$A$2:$F$502,6,0)="已拥有","已改造","尚未改造"),"未开放改造")</f>
        <v>未开放改造</v>
      </c>
      <c r="I442" s="442" t="str">
        <f t="shared" si="6"/>
        <v>仅打捞可获取</v>
      </c>
      <c r="J442" s="445" t="s">
        <v>92</v>
      </c>
      <c r="K442" s="442" t="str">
        <f>IF($H442="已改造",VLOOKUP($A442+1000,改造信息!$A$2:$AQ$1002,COLUMN(K441)-4,0),VLOOKUP($A442,未改造信息!$A$2:$AQ$1002,COLUMN(K441)-4,0))</f>
        <v>主力舰</v>
      </c>
      <c r="L442" s="442" t="str">
        <f>IF($H442="已改造",VLOOKUP($A442+1000,改造信息!$A$2:$AQ$1002,COLUMN(L441)-4,0),VLOOKUP($A442,未改造信息!$A$2:$AQ$1002,COLUMN(L441)-4,0))</f>
        <v>大型舰</v>
      </c>
      <c r="M442" s="442">
        <f>IF($H442="已改造",VLOOKUP($A442+1000,改造信息!$A$2:$AQ$1002,COLUMN(M441)-4,0),VLOOKUP($A442,未改造信息!$A$2:$AQ$1002,COLUMN(M441)-4,0))</f>
        <v>2</v>
      </c>
      <c r="N442" s="442">
        <f>IF($H442="已改造",VLOOKUP($A442+1000,改造信息!$A$2:$AQ$1002,COLUMN(N441)-4,0),VLOOKUP($A442,未改造信息!$A$2:$AQ$1002,COLUMN(N441)-4,0))</f>
        <v>2</v>
      </c>
      <c r="O442" s="442">
        <f>IF($H442="已改造",VLOOKUP($A442+1000,改造信息!$A$2:$AQ$1002,COLUMN(O441)-4,0),VLOOKUP($A442,未改造信息!$A$2:$AQ$1002,COLUMN(O441)-4,0))</f>
        <v>52</v>
      </c>
      <c r="P442" s="442">
        <f>IF($H442="已改造",VLOOKUP($A442+1000,改造信息!$A$2:$AQ$1002,COLUMN(P441)-4,0),VLOOKUP($A442,未改造信息!$A$2:$AQ$1002,COLUMN(P441)-4,0))</f>
        <v>0</v>
      </c>
      <c r="Q442" s="442">
        <f>IF($H442="已改造",VLOOKUP($A442+1000,改造信息!$A$2:$AQ$1002,COLUMN(Q441)-4,0),VLOOKUP($A442,未改造信息!$A$2:$AQ$1002,COLUMN(Q441)-4,0))</f>
        <v>40</v>
      </c>
      <c r="R442" s="442">
        <f>IF($H442="已改造",VLOOKUP($A442+1000,改造信息!$A$2:$AQ$1002,COLUMN(R441)-4,0),VLOOKUP($A442,未改造信息!$A$2:$AQ$1002,COLUMN(R441)-4,0))</f>
        <v>53</v>
      </c>
      <c r="S442" s="442">
        <f>IF($H442="已改造",VLOOKUP($A442+1000,改造信息!$A$2:$AQ$1002,COLUMN(S441)-4,0),VLOOKUP($A442,未改造信息!$A$2:$AQ$1002,COLUMN(S441)-4,0))</f>
        <v>0</v>
      </c>
      <c r="T442" s="442">
        <f>IF($H442="已改造",VLOOKUP($A442+1000,改造信息!$A$2:$AQ$1002,COLUMN(T441)-4,0),VLOOKUP($A442,未改造信息!$A$2:$AQ$1002,COLUMN(T441)-4,0))</f>
        <v>76</v>
      </c>
      <c r="U442" s="442">
        <f>IF($H442="已改造",VLOOKUP($A442+1000,改造信息!$A$2:$AQ$1002,COLUMN(U441)-4,0),VLOOKUP($A442,未改造信息!$A$2:$AQ$1002,COLUMN(U441)-4,0))</f>
        <v>0</v>
      </c>
      <c r="V442" s="442">
        <f>IF($H442="已改造",VLOOKUP($A442+1000,改造信息!$A$2:$AQ$1002,COLUMN(V441)-4,0),VLOOKUP($A442,未改造信息!$A$2:$AQ$1002,COLUMN(V441)-4,0))</f>
        <v>72</v>
      </c>
      <c r="W442" s="442">
        <f>IF($H442="已改造",VLOOKUP($A442+1000,改造信息!$A$2:$AQ$1002,COLUMN(W441)-4,0),VLOOKUP($A442,未改造信息!$A$2:$AQ$1002,COLUMN(W441)-4,0))</f>
        <v>53</v>
      </c>
      <c r="X442" s="442">
        <f>IF($H442="已改造",VLOOKUP($A442+1000,改造信息!$A$2:$AQ$1002,COLUMN(X441)-4,0),VLOOKUP($A442,未改造信息!$A$2:$AQ$1002,COLUMN(X441)-4,0))</f>
        <v>96</v>
      </c>
      <c r="Y442" s="442">
        <f>IF($H442="已改造",VLOOKUP($A442+1000,改造信息!$A$2:$AQ$1002,COLUMN(Y441)-4,0),VLOOKUP($A442,未改造信息!$A$2:$AQ$1002,COLUMN(Y441)-4,0))</f>
        <v>6</v>
      </c>
      <c r="Z442" s="442">
        <f>IF($H442="已改造",VLOOKUP($A442+1000,改造信息!$A$2:$AQ$1002,COLUMN(Z441)-4,0),VLOOKUP($A442,未改造信息!$A$2:$AQ$1002,COLUMN(Z441)-4,0))</f>
        <v>33</v>
      </c>
      <c r="AA442" s="442" t="str">
        <f>IF($H442="已改造",VLOOKUP($A442+1000,改造信息!$A$2:$AQ$1002,COLUMN(AA441)-4,0),VLOOKUP($A442,未改造信息!$A$2:$AQ$1002,COLUMN(AA441)-4,0))</f>
        <v>短</v>
      </c>
      <c r="AB442" s="442" t="str">
        <f>IF($H442="已改造",VLOOKUP($A442+1000,改造信息!$A$2:$AQ$1002,COLUMN(AB441)-4,0),VLOOKUP($A442,未改造信息!$A$2:$AQ$1002,COLUMN(AB441)-4,0))</f>
        <v>[9,16,15,8]</v>
      </c>
      <c r="AC442" s="442">
        <f>IF($H442="已改造",VLOOKUP($A442+1000,改造信息!$A$2:$AQ$1002,COLUMN(AC441)-4,0),VLOOKUP($A442,未改造信息!$A$2:$AQ$1002,COLUMN(AC441)-4,0))</f>
        <v>48</v>
      </c>
      <c r="AD442" s="442">
        <f>IF($H442="已改造",VLOOKUP($A442+1000,改造信息!$A$2:$AQ$1002,COLUMN(AD441)-4,0),VLOOKUP($A442,未改造信息!$A$2:$AQ$1002,COLUMN(AD441)-4,0))</f>
        <v>4</v>
      </c>
      <c r="AE442" s="446" t="str">
        <f>IF($H442="已改造",VLOOKUP($A442+1000,改造信息!$A$2:$AQ$1002,COLUMN(AE441)-4,0),VLOOKUP($A442,未改造信息!$A$2:$AQ$1002,COLUMN(AE441)-4,0))</f>
        <v>BR.810|D.790|LN.401</v>
      </c>
      <c r="AF442" s="445" t="s">
        <v>92</v>
      </c>
      <c r="AG442" s="445" t="s">
        <v>92</v>
      </c>
      <c r="AH442" s="442">
        <f>IF($H442="已改造",VLOOKUP($A442+1000,改造信息!$A$2:$AQ$1002,COLUMN(AH441)-6,0),VLOOKUP($A442,未改造信息!$A$2:$AQ$1002,COLUMN(AH441)-6,0))</f>
        <v>55</v>
      </c>
      <c r="AI442" s="442">
        <f>IF($H442="已改造",VLOOKUP($A442+1000,改造信息!$A$2:$AQ$1002,COLUMN(AI441)-6,0),VLOOKUP($A442,未改造信息!$A$2:$AQ$1002,COLUMN(AI441)-6,0))</f>
        <v>60</v>
      </c>
      <c r="AJ442" s="442">
        <f>IF($H442="已改造",VLOOKUP($A442+1000,改造信息!$A$2:$AQ$1002,COLUMN(AJ441)-6,0),VLOOKUP($A442,未改造信息!$A$2:$AQ$1002,COLUMN(AJ441)-6,0))</f>
        <v>2.3</v>
      </c>
      <c r="AK442" s="442">
        <f>IF($H442="已改造",VLOOKUP($A442+1000,改造信息!$A$2:$AQ$1002,COLUMN(AK441)-6,0),VLOOKUP($A442,未改造信息!$A$2:$AQ$1002,COLUMN(AK441)-6,0))</f>
        <v>4.3</v>
      </c>
      <c r="AL442" s="442">
        <f>IF($H442="已改造",VLOOKUP($A442+1000,改造信息!$A$2:$AQ$1002,COLUMN(AL441)-6,0),VLOOKUP($A442,未改造信息!$A$2:$AQ$1002,COLUMN(AL441)-6,0))</f>
        <v>0.8</v>
      </c>
      <c r="AM442" s="445" t="s">
        <v>92</v>
      </c>
      <c r="AN442" s="445" t="s">
        <v>92</v>
      </c>
      <c r="AO442" s="442">
        <f>IF($H442="已改造",VLOOKUP($A442+1000,改造信息!$A$2:$AQ$1002,COLUMN(AO441)-8,0),VLOOKUP($A442,未改造信息!$A$2:$AQ$1002,COLUMN(AO441)-8,0))</f>
        <v>30</v>
      </c>
      <c r="AP442" s="442">
        <f>IF($H442="已改造",VLOOKUP($A442+1000,改造信息!$A$2:$AQ$1002,COLUMN(AP441)-8,0),VLOOKUP($A442,未改造信息!$A$2:$AQ$1002,COLUMN(AP441)-8,0))</f>
        <v>40</v>
      </c>
      <c r="AQ442" s="442">
        <f>IF($H442="已改造",VLOOKUP($A442+1000,改造信息!$A$2:$AQ$1002,COLUMN(AQ441)-8,0),VLOOKUP($A442,未改造信息!$A$2:$AQ$1002,COLUMN(AQ441)-8,0))</f>
        <v>60</v>
      </c>
      <c r="AR442" s="442">
        <f>IF($H442="已改造",VLOOKUP($A442+1000,改造信息!$A$2:$AQ$1002,COLUMN(AR441)-8,0),VLOOKUP($A442,未改造信息!$A$2:$AQ$1002,COLUMN(AR441)-8,0))</f>
        <v>40</v>
      </c>
      <c r="AS442" s="442">
        <f>IF($H442="已改造",VLOOKUP($A442+1000,改造信息!$A$2:$AQ$1002,COLUMN(AS441)-8,0),VLOOKUP($A442,未改造信息!$A$2:$AQ$1002,COLUMN(AS441)-8,0))</f>
        <v>0</v>
      </c>
      <c r="AT442" s="442">
        <f>IF($H442="已改造",VLOOKUP($A442+1000,改造信息!$A$2:$AQ$1002,COLUMN(AT441)-8,0),VLOOKUP($A442,未改造信息!$A$2:$AQ$1002,COLUMN(AT441)-8,0))</f>
        <v>0</v>
      </c>
      <c r="AU442" s="442">
        <f>IF($H442="已改造",VLOOKUP($A442+1000,改造信息!$A$2:$AQ$1002,COLUMN(AU441)-8,0),VLOOKUP($A442,未改造信息!$A$2:$AQ$1002,COLUMN(AU441)-8,0))</f>
        <v>14</v>
      </c>
      <c r="AV442" s="442">
        <f>IF($H442="已改造",VLOOKUP($A442+1000,改造信息!$A$2:$AQ$1002,COLUMN(AV441)-8,0),VLOOKUP($A442,未改造信息!$A$2:$AQ$1002,COLUMN(AV441)-8,0))</f>
        <v>56</v>
      </c>
      <c r="AW442" s="445" t="s">
        <v>92</v>
      </c>
      <c r="AX442" s="445" t="s">
        <v>92</v>
      </c>
      <c r="AY442" s="442">
        <f>IF($H442="已改造",VLOOKUP($A442+1000,改造信息!$A$2:$AQ$1002,COLUMN(AY441)-10,0),VLOOKUP($A442,未改造信息!$A$2:$AQ$1002,COLUMN(AY441)-10,0))</f>
        <v>0</v>
      </c>
      <c r="AZ442" s="442">
        <f>IF($H442="已改造",VLOOKUP($A442+1000,改造信息!$A$2:$AQ$1002,COLUMN(AZ441)-10,0),VLOOKUP($A442,未改造信息!$A$2:$AQ$1002,COLUMN(AZ441)-10,0))</f>
        <v>0</v>
      </c>
      <c r="BA442" s="445" t="s">
        <v>92</v>
      </c>
      <c r="BB442" s="445" t="s">
        <v>92</v>
      </c>
      <c r="BC442" s="442" t="str">
        <f>IF($H442="尚未改造",VLOOKUP($A442,未改造信息!$A$2:$AQ$1002,COLUMN(BC441)-12,0),"0")</f>
        <v>0</v>
      </c>
      <c r="BD442" s="442">
        <f>VLOOKUP($A442,未改造信息!$A$2:$BA$1002,COLUMN(BD441)-12,0)</f>
        <v>0</v>
      </c>
      <c r="BE442" s="442" t="s">
        <v>94</v>
      </c>
      <c r="BF442" s="445" t="s">
        <v>92</v>
      </c>
      <c r="BG442" s="445" t="s">
        <v>92</v>
      </c>
      <c r="BH442" s="442"/>
      <c r="BI442" s="442"/>
      <c r="BK442" s="442"/>
      <c r="BL442" s="442"/>
      <c r="BN442" s="442"/>
      <c r="BO442" s="442"/>
      <c r="BQ442" s="445" t="s">
        <v>92</v>
      </c>
      <c r="BR442" s="442"/>
      <c r="BS442" s="442"/>
      <c r="BT442" s="442"/>
      <c r="BU442" s="442"/>
      <c r="BV442" s="442"/>
    </row>
    <row r="443" spans="1:74">
      <c r="A443" s="442">
        <v>473</v>
      </c>
      <c r="B443" s="442" t="str">
        <f>IF($H443="已改造",VLOOKUP($A443+1000,改造信息!$A$2:$AQ$1002,COLUMN(B442),0),VLOOKUP($A443,未改造信息!$A$2:$AQ$1002,COLUMN(B442),0))</f>
        <v>I</v>
      </c>
      <c r="C443" s="442" t="str">
        <f>IF($H443="已改造",VLOOKUP($A443+1000,改造信息!$A$2:$AQ$1002,COLUMN(C442),0),VLOOKUP($A443,未改造信息!$A$2:$AQ$1002,COLUMN(C442),0))</f>
        <v>轻巡洋舰</v>
      </c>
      <c r="D443" s="442">
        <f>IF($H443="已改造",VLOOKUP($A443+1000,改造信息!$A$2:$AQ$1002,COLUMN(D442),0),VLOOKUP($A443,未改造信息!$A$2:$AQ$1002,COLUMN(D442),0))</f>
        <v>5</v>
      </c>
      <c r="E443" s="442" t="str">
        <f>IF($H443="已改造",VLOOKUP($A443+1000,改造信息!$A$2:$AQ$1002,COLUMN(E442),0),VLOOKUP($A443,未改造信息!$A$2:$AQ$1002,COLUMN(E442),0))</f>
        <v>阿非利加征服者西庇阿</v>
      </c>
      <c r="F443" s="442" t="str">
        <f>VLOOKUP(A443,未改造信息!$A$2:$F$1000,COLUMN(F442),0)</f>
        <v>未拥有</v>
      </c>
      <c r="H443" s="442" t="str">
        <f>IF(COUNTIF(改造信息!$A$2:$A$196,A443+1000),IF(VLOOKUP(A443+1000,改造信息!$A$2:$F$502,6,0)="已拥有","已改造","尚未改造"),"未开放改造")</f>
        <v>未开放改造</v>
      </c>
      <c r="I443" s="442" t="str">
        <f t="shared" si="6"/>
        <v>可建造</v>
      </c>
      <c r="J443" s="445" t="s">
        <v>92</v>
      </c>
      <c r="K443" s="442" t="str">
        <f>IF($H443="已改造",VLOOKUP($A443+1000,改造信息!$A$2:$AQ$1002,COLUMN(K442)-4,0),VLOOKUP($A443,未改造信息!$A$2:$AQ$1002,COLUMN(K442)-4,0))</f>
        <v>护卫舰</v>
      </c>
      <c r="L443" s="442" t="str">
        <f>IF($H443="已改造",VLOOKUP($A443+1000,改造信息!$A$2:$AQ$1002,COLUMN(L442)-4,0),VLOOKUP($A443,未改造信息!$A$2:$AQ$1002,COLUMN(L442)-4,0))</f>
        <v>中型舰</v>
      </c>
      <c r="M443" s="442">
        <f>IF($H443="已改造",VLOOKUP($A443+1000,改造信息!$A$2:$AQ$1002,COLUMN(M442)-4,0),VLOOKUP($A443,未改造信息!$A$2:$AQ$1002,COLUMN(M442)-4,0))</f>
        <v>2</v>
      </c>
      <c r="N443" s="442">
        <f>IF($H443="已改造",VLOOKUP($A443+1000,改造信息!$A$2:$AQ$1002,COLUMN(N442)-4,0),VLOOKUP($A443,未改造信息!$A$2:$AQ$1002,COLUMN(N442)-4,0))</f>
        <v>2</v>
      </c>
      <c r="O443" s="442">
        <f>IF($H443="已改造",VLOOKUP($A443+1000,改造信息!$A$2:$AQ$1002,COLUMN(O442)-4,0),VLOOKUP($A443,未改造信息!$A$2:$AQ$1002,COLUMN(O442)-4,0))</f>
        <v>24</v>
      </c>
      <c r="P443" s="442">
        <f>IF($H443="已改造",VLOOKUP($A443+1000,改造信息!$A$2:$AQ$1002,COLUMN(P442)-4,0),VLOOKUP($A443,未改造信息!$A$2:$AQ$1002,COLUMN(P442)-4,0))</f>
        <v>0</v>
      </c>
      <c r="Q443" s="442">
        <f>IF($H443="已改造",VLOOKUP($A443+1000,改造信息!$A$2:$AQ$1002,COLUMN(Q442)-4,0),VLOOKUP($A443,未改造信息!$A$2:$AQ$1002,COLUMN(Q442)-4,0))</f>
        <v>43</v>
      </c>
      <c r="R443" s="442">
        <f>IF($H443="已改造",VLOOKUP($A443+1000,改造信息!$A$2:$AQ$1002,COLUMN(R442)-4,0),VLOOKUP($A443,未改造信息!$A$2:$AQ$1002,COLUMN(R442)-4,0))</f>
        <v>27</v>
      </c>
      <c r="S443" s="442">
        <f>IF($H443="已改造",VLOOKUP($A443+1000,改造信息!$A$2:$AQ$1002,COLUMN(S442)-4,0),VLOOKUP($A443,未改造信息!$A$2:$AQ$1002,COLUMN(S442)-4,0))</f>
        <v>59</v>
      </c>
      <c r="T443" s="442">
        <f>IF($H443="已改造",VLOOKUP($A443+1000,改造信息!$A$2:$AQ$1002,COLUMN(T442)-4,0),VLOOKUP($A443,未改造信息!$A$2:$AQ$1002,COLUMN(T442)-4,0))</f>
        <v>49</v>
      </c>
      <c r="U443" s="442">
        <f>IF($H443="已改造",VLOOKUP($A443+1000,改造信息!$A$2:$AQ$1002,COLUMN(U442)-4,0),VLOOKUP($A443,未改造信息!$A$2:$AQ$1002,COLUMN(U442)-4,0))</f>
        <v>58</v>
      </c>
      <c r="V443" s="442">
        <f>IF($H443="已改造",VLOOKUP($A443+1000,改造信息!$A$2:$AQ$1002,COLUMN(V442)-4,0),VLOOKUP($A443,未改造信息!$A$2:$AQ$1002,COLUMN(V442)-4,0))</f>
        <v>23</v>
      </c>
      <c r="W443" s="442">
        <f>IF($H443="已改造",VLOOKUP($A443+1000,改造信息!$A$2:$AQ$1002,COLUMN(W442)-4,0),VLOOKUP($A443,未改造信息!$A$2:$AQ$1002,COLUMN(W442)-4,0))</f>
        <v>96</v>
      </c>
      <c r="X443" s="442">
        <f>IF($H443="已改造",VLOOKUP($A443+1000,改造信息!$A$2:$AQ$1002,COLUMN(X442)-4,0),VLOOKUP($A443,未改造信息!$A$2:$AQ$1002,COLUMN(X442)-4,0))</f>
        <v>91</v>
      </c>
      <c r="Y443" s="442">
        <f>IF($H443="已改造",VLOOKUP($A443+1000,改造信息!$A$2:$AQ$1002,COLUMN(Y442)-4,0),VLOOKUP($A443,未改造信息!$A$2:$AQ$1002,COLUMN(Y442)-4,0))</f>
        <v>20</v>
      </c>
      <c r="Z443" s="442">
        <f>IF($H443="已改造",VLOOKUP($A443+1000,改造信息!$A$2:$AQ$1002,COLUMN(Z442)-4,0),VLOOKUP($A443,未改造信息!$A$2:$AQ$1002,COLUMN(Z442)-4,0))</f>
        <v>40</v>
      </c>
      <c r="AA443" s="442" t="str">
        <f>IF($H443="已改造",VLOOKUP($A443+1000,改造信息!$A$2:$AQ$1002,COLUMN(AA442)-4,0),VLOOKUP($A443,未改造信息!$A$2:$AQ$1002,COLUMN(AA442)-4,0))</f>
        <v>中</v>
      </c>
      <c r="AB443" s="442">
        <f>IF($H443="已改造",VLOOKUP($A443+1000,改造信息!$A$2:$AQ$1002,COLUMN(AB442)-4,0),VLOOKUP($A443,未改造信息!$A$2:$AQ$1002,COLUMN(AB442)-4,0))</f>
        <v>0</v>
      </c>
      <c r="AC443" s="442">
        <f>IF($H443="已改造",VLOOKUP($A443+1000,改造信息!$A$2:$AQ$1002,COLUMN(AC442)-4,0),VLOOKUP($A443,未改造信息!$A$2:$AQ$1002,COLUMN(AC442)-4,0))</f>
        <v>0</v>
      </c>
      <c r="AD443" s="442">
        <f>IF($H443="已改造",VLOOKUP($A443+1000,改造信息!$A$2:$AQ$1002,COLUMN(AD442)-4,0),VLOOKUP($A443,未改造信息!$A$2:$AQ$1002,COLUMN(AD442)-4,0))</f>
        <v>3</v>
      </c>
      <c r="AE443" s="446" t="str">
        <f>IF($H443="已改造",VLOOKUP($A443+1000,改造信息!$A$2:$AQ$1002,COLUMN(AE442)-4,0),VLOOKUP($A443,未改造信息!$A$2:$AQ$1002,COLUMN(AE442)-4,0))</f>
        <v>I国双联135毫米主炮</v>
      </c>
      <c r="AF443" s="445" t="s">
        <v>92</v>
      </c>
      <c r="AG443" s="445" t="s">
        <v>92</v>
      </c>
      <c r="AH443" s="442">
        <f>IF($H443="已改造",VLOOKUP($A443+1000,改造信息!$A$2:$AQ$1002,COLUMN(AH442)-6,0),VLOOKUP($A443,未改造信息!$A$2:$AQ$1002,COLUMN(AH442)-6,0))</f>
        <v>15</v>
      </c>
      <c r="AI443" s="442">
        <f>IF($H443="已改造",VLOOKUP($A443+1000,改造信息!$A$2:$AQ$1002,COLUMN(AI442)-6,0),VLOOKUP($A443,未改造信息!$A$2:$AQ$1002,COLUMN(AI442)-6,0))</f>
        <v>20</v>
      </c>
      <c r="AJ443" s="442">
        <f>IF($H443="已改造",VLOOKUP($A443+1000,改造信息!$A$2:$AQ$1002,COLUMN(AJ442)-6,0),VLOOKUP($A443,未改造信息!$A$2:$AQ$1002,COLUMN(AJ442)-6,0))</f>
        <v>0.64</v>
      </c>
      <c r="AK443" s="442">
        <f>IF($H443="已改造",VLOOKUP($A443+1000,改造信息!$A$2:$AQ$1002,COLUMN(AK442)-6,0),VLOOKUP($A443,未改造信息!$A$2:$AQ$1002,COLUMN(AK442)-6,0))</f>
        <v>1.1</v>
      </c>
      <c r="AL443" s="442">
        <f>IF($H443="已改造",VLOOKUP($A443+1000,改造信息!$A$2:$AQ$1002,COLUMN(AL442)-6,0),VLOOKUP($A443,未改造信息!$A$2:$AQ$1002,COLUMN(AL442)-6,0))</f>
        <v>0.4</v>
      </c>
      <c r="AM443" s="445" t="s">
        <v>92</v>
      </c>
      <c r="AN443" s="445" t="s">
        <v>92</v>
      </c>
      <c r="AO443" s="442">
        <f>IF($H443="已改造",VLOOKUP($A443+1000,改造信息!$A$2:$AQ$1002,COLUMN(AO442)-8,0),VLOOKUP($A443,未改造信息!$A$2:$AQ$1002,COLUMN(AO442)-8,0))</f>
        <v>10</v>
      </c>
      <c r="AP443" s="442">
        <f>IF($H443="已改造",VLOOKUP($A443+1000,改造信息!$A$2:$AQ$1002,COLUMN(AP442)-8,0),VLOOKUP($A443,未改造信息!$A$2:$AQ$1002,COLUMN(AP442)-8,0))</f>
        <v>16</v>
      </c>
      <c r="AQ443" s="442">
        <f>IF($H443="已改造",VLOOKUP($A443+1000,改造信息!$A$2:$AQ$1002,COLUMN(AQ442)-8,0),VLOOKUP($A443,未改造信息!$A$2:$AQ$1002,COLUMN(AQ442)-8,0))</f>
        <v>10</v>
      </c>
      <c r="AR443" s="442">
        <f>IF($H443="已改造",VLOOKUP($A443+1000,改造信息!$A$2:$AQ$1002,COLUMN(AR442)-8,0),VLOOKUP($A443,未改造信息!$A$2:$AQ$1002,COLUMN(AR442)-8,0))</f>
        <v>0</v>
      </c>
      <c r="AS443" s="442">
        <f>IF($H443="已改造",VLOOKUP($A443+1000,改造信息!$A$2:$AQ$1002,COLUMN(AS442)-8,0),VLOOKUP($A443,未改造信息!$A$2:$AQ$1002,COLUMN(AS442)-8,0))</f>
        <v>9</v>
      </c>
      <c r="AT443" s="442">
        <f>IF($H443="已改造",VLOOKUP($A443+1000,改造信息!$A$2:$AQ$1002,COLUMN(AT442)-8,0),VLOOKUP($A443,未改造信息!$A$2:$AQ$1002,COLUMN(AT442)-8,0))</f>
        <v>24</v>
      </c>
      <c r="AU443" s="442">
        <f>IF($H443="已改造",VLOOKUP($A443+1000,改造信息!$A$2:$AQ$1002,COLUMN(AU442)-8,0),VLOOKUP($A443,未改造信息!$A$2:$AQ$1002,COLUMN(AU442)-8,0))</f>
        <v>6</v>
      </c>
      <c r="AV443" s="442">
        <f>IF($H443="已改造",VLOOKUP($A443+1000,改造信息!$A$2:$AQ$1002,COLUMN(AV442)-8,0),VLOOKUP($A443,未改造信息!$A$2:$AQ$1002,COLUMN(AV442)-8,0))</f>
        <v>10</v>
      </c>
      <c r="AW443" s="445" t="s">
        <v>92</v>
      </c>
      <c r="AX443" s="445" t="s">
        <v>92</v>
      </c>
      <c r="AY443" s="442">
        <f>IF($H443="已改造",VLOOKUP($A443+1000,改造信息!$A$2:$AQ$1002,COLUMN(AY442)-10,0),VLOOKUP($A443,未改造信息!$A$2:$AQ$1002,COLUMN(AY442)-10,0))</f>
        <v>0</v>
      </c>
      <c r="AZ443" s="442">
        <f>IF($H443="已改造",VLOOKUP($A443+1000,改造信息!$A$2:$AQ$1002,COLUMN(AZ442)-10,0),VLOOKUP($A443,未改造信息!$A$2:$AQ$1002,COLUMN(AZ442)-10,0))</f>
        <v>0</v>
      </c>
      <c r="BA443" s="445" t="s">
        <v>92</v>
      </c>
      <c r="BB443" s="445" t="s">
        <v>92</v>
      </c>
      <c r="BC443" s="442" t="str">
        <f>IF($H443="尚未改造",VLOOKUP($A443,未改造信息!$A$2:$AQ$1002,COLUMN(BC442)-12,0),"0")</f>
        <v>0</v>
      </c>
      <c r="BD443" s="450">
        <f>VLOOKUP($A443,未改造信息!$A$2:$BA$1002,COLUMN(BD442)-12,0)</f>
        <v>0.0555555555555556</v>
      </c>
      <c r="BE443" s="442" t="s">
        <v>103</v>
      </c>
      <c r="BF443" s="445" t="s">
        <v>92</v>
      </c>
      <c r="BG443" s="445" t="s">
        <v>92</v>
      </c>
      <c r="BH443" s="442"/>
      <c r="BI443" s="450"/>
      <c r="BK443" s="442"/>
      <c r="BL443" s="450"/>
      <c r="BN443" s="442"/>
      <c r="BO443" s="450"/>
      <c r="BQ443" s="445" t="s">
        <v>92</v>
      </c>
      <c r="BR443" s="442"/>
      <c r="BS443" s="442"/>
      <c r="BT443" s="442"/>
      <c r="BU443" s="442"/>
      <c r="BV443" s="442"/>
    </row>
    <row r="444" spans="1:74">
      <c r="A444" s="442">
        <v>474</v>
      </c>
      <c r="B444" s="442" t="str">
        <f>IF($H444="已改造",VLOOKUP($A444+1000,改造信息!$A$2:$AQ$1002,COLUMN(B443),0),VLOOKUP($A444,未改造信息!$A$2:$AQ$1002,COLUMN(B443),0))</f>
        <v>S</v>
      </c>
      <c r="C444" s="442" t="str">
        <f>IF($H444="已改造",VLOOKUP($A444+1000,改造信息!$A$2:$AQ$1002,COLUMN(C443),0),VLOOKUP($A444,未改造信息!$A$2:$AQ$1002,COLUMN(C443),0))</f>
        <v>航空母舰</v>
      </c>
      <c r="D444" s="442">
        <f>IF($H444="已改造",VLOOKUP($A444+1000,改造信息!$A$2:$AQ$1002,COLUMN(D443),0),VLOOKUP($A444,未改造信息!$A$2:$AQ$1002,COLUMN(D443),0))</f>
        <v>4</v>
      </c>
      <c r="E444" s="442" t="str">
        <f>IF($H444="已改造",VLOOKUP($A444+1000,改造信息!$A$2:$AQ$1002,COLUMN(E443),0),VLOOKUP($A444,未改造信息!$A$2:$AQ$1002,COLUMN(E443),0))</f>
        <v>72工程</v>
      </c>
      <c r="F444" s="442" t="str">
        <f>VLOOKUP(A444,未改造信息!$A$2:$F$1000,COLUMN(F443),0)</f>
        <v>未拥有</v>
      </c>
      <c r="H444" s="442" t="str">
        <f>IF(COUNTIF(改造信息!$A$2:$A$196,A444+1000),IF(VLOOKUP(A444+1000,改造信息!$A$2:$F$502,6,0)="已拥有","已改造","尚未改造"),"未开放改造")</f>
        <v>未开放改造</v>
      </c>
      <c r="I444" s="442" t="str">
        <f t="shared" si="6"/>
        <v>E5/E6</v>
      </c>
      <c r="J444" s="445" t="s">
        <v>92</v>
      </c>
      <c r="K444" s="442" t="str">
        <f>IF($H444="已改造",VLOOKUP($A444+1000,改造信息!$A$2:$AQ$1002,COLUMN(K443)-4,0),VLOOKUP($A444,未改造信息!$A$2:$AQ$1002,COLUMN(K443)-4,0))</f>
        <v>主力舰</v>
      </c>
      <c r="L444" s="442" t="str">
        <f>IF($H444="已改造",VLOOKUP($A444+1000,改造信息!$A$2:$AQ$1002,COLUMN(L443)-4,0),VLOOKUP($A444,未改造信息!$A$2:$AQ$1002,COLUMN(L443)-4,0))</f>
        <v>大型舰</v>
      </c>
      <c r="M444" s="442">
        <f>IF($H444="已改造",VLOOKUP($A444+1000,改造信息!$A$2:$AQ$1002,COLUMN(M443)-4,0),VLOOKUP($A444,未改造信息!$A$2:$AQ$1002,COLUMN(M443)-4,0))</f>
        <v>2</v>
      </c>
      <c r="N444" s="442">
        <f>IF($H444="已改造",VLOOKUP($A444+1000,改造信息!$A$2:$AQ$1002,COLUMN(N443)-4,0),VLOOKUP($A444,未改造信息!$A$2:$AQ$1002,COLUMN(N443)-4,0))</f>
        <v>2</v>
      </c>
      <c r="O444" s="442">
        <f>IF($H444="已改造",VLOOKUP($A444+1000,改造信息!$A$2:$AQ$1002,COLUMN(O443)-4,0),VLOOKUP($A444,未改造信息!$A$2:$AQ$1002,COLUMN(O443)-4,0))</f>
        <v>64</v>
      </c>
      <c r="P444" s="442">
        <f>IF($H444="已改造",VLOOKUP($A444+1000,改造信息!$A$2:$AQ$1002,COLUMN(P443)-4,0),VLOOKUP($A444,未改造信息!$A$2:$AQ$1002,COLUMN(P443)-4,0))</f>
        <v>0</v>
      </c>
      <c r="Q444" s="442">
        <f>IF($H444="已改造",VLOOKUP($A444+1000,改造信息!$A$2:$AQ$1002,COLUMN(Q443)-4,0),VLOOKUP($A444,未改造信息!$A$2:$AQ$1002,COLUMN(Q443)-4,0))</f>
        <v>40</v>
      </c>
      <c r="R444" s="442">
        <f>IF($H444="已改造",VLOOKUP($A444+1000,改造信息!$A$2:$AQ$1002,COLUMN(R443)-4,0),VLOOKUP($A444,未改造信息!$A$2:$AQ$1002,COLUMN(R443)-4,0))</f>
        <v>62</v>
      </c>
      <c r="S444" s="442">
        <f>IF($H444="已改造",VLOOKUP($A444+1000,改造信息!$A$2:$AQ$1002,COLUMN(S443)-4,0),VLOOKUP($A444,未改造信息!$A$2:$AQ$1002,COLUMN(S443)-4,0))</f>
        <v>0</v>
      </c>
      <c r="T444" s="442">
        <f>IF($H444="已改造",VLOOKUP($A444+1000,改造信息!$A$2:$AQ$1002,COLUMN(T443)-4,0),VLOOKUP($A444,未改造信息!$A$2:$AQ$1002,COLUMN(T443)-4,0))</f>
        <v>82</v>
      </c>
      <c r="U444" s="442">
        <f>IF($H444="已改造",VLOOKUP($A444+1000,改造信息!$A$2:$AQ$1002,COLUMN(U443)-4,0),VLOOKUP($A444,未改造信息!$A$2:$AQ$1002,COLUMN(U443)-4,0))</f>
        <v>0</v>
      </c>
      <c r="V444" s="442">
        <f>IF($H444="已改造",VLOOKUP($A444+1000,改造信息!$A$2:$AQ$1002,COLUMN(V443)-4,0),VLOOKUP($A444,未改造信息!$A$2:$AQ$1002,COLUMN(V443)-4,0))</f>
        <v>67</v>
      </c>
      <c r="W444" s="442">
        <f>IF($H444="已改造",VLOOKUP($A444+1000,改造信息!$A$2:$AQ$1002,COLUMN(W443)-4,0),VLOOKUP($A444,未改造信息!$A$2:$AQ$1002,COLUMN(W443)-4,0))</f>
        <v>52</v>
      </c>
      <c r="X444" s="442">
        <f>IF($H444="已改造",VLOOKUP($A444+1000,改造信息!$A$2:$AQ$1002,COLUMN(X443)-4,0),VLOOKUP($A444,未改造信息!$A$2:$AQ$1002,COLUMN(X443)-4,0))</f>
        <v>95</v>
      </c>
      <c r="Y444" s="442">
        <f>IF($H444="已改造",VLOOKUP($A444+1000,改造信息!$A$2:$AQ$1002,COLUMN(Y443)-4,0),VLOOKUP($A444,未改造信息!$A$2:$AQ$1002,COLUMN(Y443)-4,0))</f>
        <v>5</v>
      </c>
      <c r="Z444" s="442">
        <f>IF($H444="已改造",VLOOKUP($A444+1000,改造信息!$A$2:$AQ$1002,COLUMN(Z443)-4,0),VLOOKUP($A444,未改造信息!$A$2:$AQ$1002,COLUMN(Z443)-4,0))</f>
        <v>30</v>
      </c>
      <c r="AA444" s="442" t="str">
        <f>IF($H444="已改造",VLOOKUP($A444+1000,改造信息!$A$2:$AQ$1002,COLUMN(AA443)-4,0),VLOOKUP($A444,未改造信息!$A$2:$AQ$1002,COLUMN(AA443)-4,0))</f>
        <v>短</v>
      </c>
      <c r="AB444" s="442" t="str">
        <f>IF($H444="已改造",VLOOKUP($A444+1000,改造信息!$A$2:$AQ$1002,COLUMN(AB443)-4,0),VLOOKUP($A444,未改造信息!$A$2:$AQ$1002,COLUMN(AB443)-4,0))</f>
        <v>[15,15,24,18]</v>
      </c>
      <c r="AC444" s="442">
        <f>IF($H444="已改造",VLOOKUP($A444+1000,改造信息!$A$2:$AQ$1002,COLUMN(AC443)-4,0),VLOOKUP($A444,未改造信息!$A$2:$AQ$1002,COLUMN(AC443)-4,0))</f>
        <v>72</v>
      </c>
      <c r="AD444" s="442">
        <f>IF($H444="已改造",VLOOKUP($A444+1000,改造信息!$A$2:$AQ$1002,COLUMN(AD443)-4,0),VLOOKUP($A444,未改造信息!$A$2:$AQ$1002,COLUMN(AD443)-4,0))</f>
        <v>4</v>
      </c>
      <c r="AE444" s="442">
        <f>IF($H444="已改造",VLOOKUP($A444+1000,改造信息!$A$2:$AQ$1002,COLUMN(AE443)-4,0),VLOOKUP($A444,未改造信息!$A$2:$AQ$1002,COLUMN(AE443)-4,0))</f>
        <v>0</v>
      </c>
      <c r="AF444" s="445" t="s">
        <v>92</v>
      </c>
      <c r="AG444" s="445" t="s">
        <v>92</v>
      </c>
      <c r="AH444" s="442">
        <f>IF($H444="已改造",VLOOKUP($A444+1000,改造信息!$A$2:$AQ$1002,COLUMN(AH443)-6,0),VLOOKUP($A444,未改造信息!$A$2:$AQ$1002,COLUMN(AH443)-6,0))</f>
        <v>65</v>
      </c>
      <c r="AI444" s="442">
        <f>IF($H444="已改造",VLOOKUP($A444+1000,改造信息!$A$2:$AQ$1002,COLUMN(AI443)-6,0),VLOOKUP($A444,未改造信息!$A$2:$AQ$1002,COLUMN(AI443)-6,0))</f>
        <v>65</v>
      </c>
      <c r="AJ444" s="442">
        <f>IF($H444="已改造",VLOOKUP($A444+1000,改造信息!$A$2:$AQ$1002,COLUMN(AJ443)-6,0),VLOOKUP($A444,未改造信息!$A$2:$AQ$1002,COLUMN(AJ443)-6,0))</f>
        <v>2.4</v>
      </c>
      <c r="AK444" s="442">
        <f>IF($H444="已改造",VLOOKUP($A444+1000,改造信息!$A$2:$AQ$1002,COLUMN(AK443)-6,0),VLOOKUP($A444,未改造信息!$A$2:$AQ$1002,COLUMN(AK443)-6,0))</f>
        <v>4.6</v>
      </c>
      <c r="AL444" s="442">
        <f>IF($H444="已改造",VLOOKUP($A444+1000,改造信息!$A$2:$AQ$1002,COLUMN(AL443)-6,0),VLOOKUP($A444,未改造信息!$A$2:$AQ$1002,COLUMN(AL443)-6,0))</f>
        <v>0.9</v>
      </c>
      <c r="AM444" s="445" t="s">
        <v>92</v>
      </c>
      <c r="AN444" s="445" t="s">
        <v>92</v>
      </c>
      <c r="AO444" s="442">
        <f>IF($H444="已改造",VLOOKUP($A444+1000,改造信息!$A$2:$AQ$1002,COLUMN(AO443)-8,0),VLOOKUP($A444,未改造信息!$A$2:$AQ$1002,COLUMN(AO443)-8,0))</f>
        <v>30</v>
      </c>
      <c r="AP444" s="442">
        <f>IF($H444="已改造",VLOOKUP($A444+1000,改造信息!$A$2:$AQ$1002,COLUMN(AP443)-8,0),VLOOKUP($A444,未改造信息!$A$2:$AQ$1002,COLUMN(AP443)-8,0))</f>
        <v>40</v>
      </c>
      <c r="AQ444" s="442">
        <f>IF($H444="已改造",VLOOKUP($A444+1000,改造信息!$A$2:$AQ$1002,COLUMN(AQ443)-8,0),VLOOKUP($A444,未改造信息!$A$2:$AQ$1002,COLUMN(AQ443)-8,0))</f>
        <v>60</v>
      </c>
      <c r="AR444" s="442">
        <f>IF($H444="已改造",VLOOKUP($A444+1000,改造信息!$A$2:$AQ$1002,COLUMN(AR443)-8,0),VLOOKUP($A444,未改造信息!$A$2:$AQ$1002,COLUMN(AR443)-8,0))</f>
        <v>40</v>
      </c>
      <c r="AS444" s="442">
        <f>IF($H444="已改造",VLOOKUP($A444+1000,改造信息!$A$2:$AQ$1002,COLUMN(AS443)-8,0),VLOOKUP($A444,未改造信息!$A$2:$AQ$1002,COLUMN(AS443)-8,0))</f>
        <v>0</v>
      </c>
      <c r="AT444" s="442">
        <f>IF($H444="已改造",VLOOKUP($A444+1000,改造信息!$A$2:$AQ$1002,COLUMN(AT443)-8,0),VLOOKUP($A444,未改造信息!$A$2:$AQ$1002,COLUMN(AT443)-8,0))</f>
        <v>0</v>
      </c>
      <c r="AU444" s="442">
        <f>IF($H444="已改造",VLOOKUP($A444+1000,改造信息!$A$2:$AQ$1002,COLUMN(AU443)-8,0),VLOOKUP($A444,未改造信息!$A$2:$AQ$1002,COLUMN(AU443)-8,0))</f>
        <v>19</v>
      </c>
      <c r="AV444" s="442">
        <f>IF($H444="已改造",VLOOKUP($A444+1000,改造信息!$A$2:$AQ$1002,COLUMN(AV443)-8,0),VLOOKUP($A444,未改造信息!$A$2:$AQ$1002,COLUMN(AV443)-8,0))</f>
        <v>68</v>
      </c>
      <c r="AW444" s="445" t="s">
        <v>92</v>
      </c>
      <c r="AX444" s="445" t="s">
        <v>92</v>
      </c>
      <c r="AY444" s="442">
        <f>IF($H444="已改造",VLOOKUP($A444+1000,改造信息!$A$2:$AQ$1002,COLUMN(AY443)-10,0),VLOOKUP($A444,未改造信息!$A$2:$AQ$1002,COLUMN(AY443)-10,0))</f>
        <v>0</v>
      </c>
      <c r="AZ444" s="442">
        <f>IF($H444="已改造",VLOOKUP($A444+1000,改造信息!$A$2:$AQ$1002,COLUMN(AZ443)-10,0),VLOOKUP($A444,未改造信息!$A$2:$AQ$1002,COLUMN(AZ443)-10,0))</f>
        <v>0</v>
      </c>
      <c r="BA444" s="445" t="s">
        <v>92</v>
      </c>
      <c r="BB444" s="445" t="s">
        <v>92</v>
      </c>
      <c r="BC444" s="442" t="str">
        <f>IF($H444="尚未改造",VLOOKUP($A444,未改造信息!$A$2:$AQ$1002,COLUMN(BC443)-12,0),"0")</f>
        <v>0</v>
      </c>
      <c r="BD444" s="442">
        <f>VLOOKUP($A444,未改造信息!$A$2:$BA$1002,COLUMN(BD443)-12,0)</f>
        <v>0</v>
      </c>
      <c r="BE444" s="442" t="s">
        <v>116</v>
      </c>
      <c r="BF444" s="445" t="s">
        <v>92</v>
      </c>
      <c r="BG444" s="445" t="s">
        <v>92</v>
      </c>
      <c r="BH444" s="442"/>
      <c r="BI444" s="442"/>
      <c r="BK444" s="442"/>
      <c r="BL444" s="442"/>
      <c r="BN444" s="442"/>
      <c r="BO444" s="442"/>
      <c r="BQ444" s="445" t="s">
        <v>92</v>
      </c>
      <c r="BR444" s="442"/>
      <c r="BS444" s="442"/>
      <c r="BT444" s="442"/>
      <c r="BU444" s="442"/>
      <c r="BV444" s="442"/>
    </row>
    <row r="445" spans="1:74">
      <c r="A445" s="442">
        <v>475</v>
      </c>
      <c r="B445" s="442" t="str">
        <f>IF($H445="已改造",VLOOKUP($A445+1000,改造信息!$A$2:$AQ$1002,COLUMN(B444),0),VLOOKUP($A445,未改造信息!$A$2:$AQ$1002,COLUMN(B444),0))</f>
        <v>G</v>
      </c>
      <c r="C445" s="442" t="str">
        <f>IF($H445="已改造",VLOOKUP($A445+1000,改造信息!$A$2:$AQ$1002,COLUMN(C444),0),VLOOKUP($A445,未改造信息!$A$2:$AQ$1002,COLUMN(C444),0))</f>
        <v>潜水艇</v>
      </c>
      <c r="D445" s="442">
        <f>IF($H445="已改造",VLOOKUP($A445+1000,改造信息!$A$2:$AQ$1002,COLUMN(D444),0),VLOOKUP($A445,未改造信息!$A$2:$AQ$1002,COLUMN(D444),0))</f>
        <v>4</v>
      </c>
      <c r="E445" s="442" t="str">
        <f>IF($H445="已改造",VLOOKUP($A445+1000,改造信息!$A$2:$AQ$1002,COLUMN(E444),0),VLOOKUP($A445,未改造信息!$A$2:$AQ$1002,COLUMN(E444),0))</f>
        <v>U-2511</v>
      </c>
      <c r="F445" s="442" t="str">
        <f>VLOOKUP(A445,未改造信息!$A$2:$F$1000,COLUMN(F444),0)</f>
        <v>未拥有</v>
      </c>
      <c r="H445" s="442" t="str">
        <f>IF(COUNTIF(改造信息!$A$2:$A$196,A445+1000),IF(VLOOKUP(A445+1000,改造信息!$A$2:$F$502,6,0)="已拥有","已改造","尚未改造"),"未开放改造")</f>
        <v>未开放改造</v>
      </c>
      <c r="I445" s="442" t="str">
        <f t="shared" si="6"/>
        <v>可建造</v>
      </c>
      <c r="J445" s="445" t="s">
        <v>92</v>
      </c>
      <c r="K445" s="442" t="str">
        <f>IF($H445="已改造",VLOOKUP($A445+1000,改造信息!$A$2:$AQ$1002,COLUMN(K444)-4,0),VLOOKUP($A445,未改造信息!$A$2:$AQ$1002,COLUMN(K444)-4,0))</f>
        <v>护卫舰</v>
      </c>
      <c r="L445" s="442" t="str">
        <f>IF($H445="已改造",VLOOKUP($A445+1000,改造信息!$A$2:$AQ$1002,COLUMN(L444)-4,0),VLOOKUP($A445,未改造信息!$A$2:$AQ$1002,COLUMN(L444)-4,0))</f>
        <v>小型舰</v>
      </c>
      <c r="M445" s="442">
        <f>IF($H445="已改造",VLOOKUP($A445+1000,改造信息!$A$2:$AQ$1002,COLUMN(M444)-4,0),VLOOKUP($A445,未改造信息!$A$2:$AQ$1002,COLUMN(M444)-4,0))</f>
        <v>2</v>
      </c>
      <c r="N445" s="442">
        <f>IF($H445="已改造",VLOOKUP($A445+1000,改造信息!$A$2:$AQ$1002,COLUMN(N444)-4,0),VLOOKUP($A445,未改造信息!$A$2:$AQ$1002,COLUMN(N444)-4,0))</f>
        <v>5</v>
      </c>
      <c r="O445" s="442">
        <f>IF($H445="已改造",VLOOKUP($A445+1000,改造信息!$A$2:$AQ$1002,COLUMN(O444)-4,0),VLOOKUP($A445,未改造信息!$A$2:$AQ$1002,COLUMN(O444)-4,0))</f>
        <v>16</v>
      </c>
      <c r="P445" s="442">
        <f>IF($H445="已改造",VLOOKUP($A445+1000,改造信息!$A$2:$AQ$1002,COLUMN(P444)-4,0),VLOOKUP($A445,未改造信息!$A$2:$AQ$1002,COLUMN(P444)-4,0))</f>
        <v>0</v>
      </c>
      <c r="Q445" s="442">
        <f>IF($H445="已改造",VLOOKUP($A445+1000,改造信息!$A$2:$AQ$1002,COLUMN(Q444)-4,0),VLOOKUP($A445,未改造信息!$A$2:$AQ$1002,COLUMN(Q444)-4,0))</f>
        <v>26</v>
      </c>
      <c r="R445" s="442">
        <f>IF($H445="已改造",VLOOKUP($A445+1000,改造信息!$A$2:$AQ$1002,COLUMN(R444)-4,0),VLOOKUP($A445,未改造信息!$A$2:$AQ$1002,COLUMN(R444)-4,0))</f>
        <v>26</v>
      </c>
      <c r="S445" s="442">
        <f>IF($H445="已改造",VLOOKUP($A445+1000,改造信息!$A$2:$AQ$1002,COLUMN(S444)-4,0),VLOOKUP($A445,未改造信息!$A$2:$AQ$1002,COLUMN(S444)-4,0))</f>
        <v>78</v>
      </c>
      <c r="T445" s="442">
        <f>IF($H445="已改造",VLOOKUP($A445+1000,改造信息!$A$2:$AQ$1002,COLUMN(T444)-4,0),VLOOKUP($A445,未改造信息!$A$2:$AQ$1002,COLUMN(T444)-4,0))</f>
        <v>0</v>
      </c>
      <c r="U445" s="442">
        <f>IF($H445="已改造",VLOOKUP($A445+1000,改造信息!$A$2:$AQ$1002,COLUMN(U444)-4,0),VLOOKUP($A445,未改造信息!$A$2:$AQ$1002,COLUMN(U444)-4,0))</f>
        <v>0</v>
      </c>
      <c r="V445" s="442">
        <f>IF($H445="已改造",VLOOKUP($A445+1000,改造信息!$A$2:$AQ$1002,COLUMN(V444)-4,0),VLOOKUP($A445,未改造信息!$A$2:$AQ$1002,COLUMN(V444)-4,0))</f>
        <v>48</v>
      </c>
      <c r="W445" s="442">
        <f>IF($H445="已改造",VLOOKUP($A445+1000,改造信息!$A$2:$AQ$1002,COLUMN(W444)-4,0),VLOOKUP($A445,未改造信息!$A$2:$AQ$1002,COLUMN(W444)-4,0))</f>
        <v>50</v>
      </c>
      <c r="X445" s="442">
        <f>IF($H445="已改造",VLOOKUP($A445+1000,改造信息!$A$2:$AQ$1002,COLUMN(X444)-4,0),VLOOKUP($A445,未改造信息!$A$2:$AQ$1002,COLUMN(X444)-4,0))</f>
        <v>97</v>
      </c>
      <c r="Y445" s="442">
        <f>IF($H445="已改造",VLOOKUP($A445+1000,改造信息!$A$2:$AQ$1002,COLUMN(Y444)-4,0),VLOOKUP($A445,未改造信息!$A$2:$AQ$1002,COLUMN(Y444)-4,0))</f>
        <v>10</v>
      </c>
      <c r="Z445" s="442">
        <f>IF($H445="已改造",VLOOKUP($A445+1000,改造信息!$A$2:$AQ$1002,COLUMN(Z444)-4,0),VLOOKUP($A445,未改造信息!$A$2:$AQ$1002,COLUMN(Z444)-4,0))</f>
        <v>17.2</v>
      </c>
      <c r="AA445" s="442" t="str">
        <f>IF($H445="已改造",VLOOKUP($A445+1000,改造信息!$A$2:$AQ$1002,COLUMN(AA444)-4,0),VLOOKUP($A445,未改造信息!$A$2:$AQ$1002,COLUMN(AA444)-4,0))</f>
        <v>短</v>
      </c>
      <c r="AB445" s="442">
        <f>IF($H445="已改造",VLOOKUP($A445+1000,改造信息!$A$2:$AQ$1002,COLUMN(AB444)-4,0),VLOOKUP($A445,未改造信息!$A$2:$AQ$1002,COLUMN(AB444)-4,0))</f>
        <v>0</v>
      </c>
      <c r="AC445" s="442">
        <f>IF($H445="已改造",VLOOKUP($A445+1000,改造信息!$A$2:$AQ$1002,COLUMN(AC444)-4,0),VLOOKUP($A445,未改造信息!$A$2:$AQ$1002,COLUMN(AC444)-4,0))</f>
        <v>0</v>
      </c>
      <c r="AD445" s="442">
        <f>IF($H445="已改造",VLOOKUP($A445+1000,改造信息!$A$2:$AQ$1002,COLUMN(AD444)-4,0),VLOOKUP($A445,未改造信息!$A$2:$AQ$1002,COLUMN(AD444)-4,0))</f>
        <v>2</v>
      </c>
      <c r="AE445" s="446" t="str">
        <f>IF($H445="已改造",VLOOKUP($A445+1000,改造信息!$A$2:$AQ$1002,COLUMN(AE444)-4,0),VLOOKUP($A445,未改造信息!$A$2:$AQ$1002,COLUMN(AE444)-4,0))</f>
        <v>533毫米磁性鱼雷(潜艇)</v>
      </c>
      <c r="AF445" s="445" t="s">
        <v>92</v>
      </c>
      <c r="AG445" s="445" t="s">
        <v>92</v>
      </c>
      <c r="AH445" s="442">
        <f>IF($H445="已改造",VLOOKUP($A445+1000,改造信息!$A$2:$AQ$1002,COLUMN(AH444)-6,0),VLOOKUP($A445,未改造信息!$A$2:$AQ$1002,COLUMN(AH444)-6,0))</f>
        <v>20</v>
      </c>
      <c r="AI445" s="442">
        <f>IF($H445="已改造",VLOOKUP($A445+1000,改造信息!$A$2:$AQ$1002,COLUMN(AI444)-6,0),VLOOKUP($A445,未改造信息!$A$2:$AQ$1002,COLUMN(AI444)-6,0))</f>
        <v>20</v>
      </c>
      <c r="AJ445" s="442">
        <f>IF($H445="已改造",VLOOKUP($A445+1000,改造信息!$A$2:$AQ$1002,COLUMN(AJ444)-6,0),VLOOKUP($A445,未改造信息!$A$2:$AQ$1002,COLUMN(AJ444)-6,0))</f>
        <v>0.6</v>
      </c>
      <c r="AK445" s="442">
        <f>IF($H445="已改造",VLOOKUP($A445+1000,改造信息!$A$2:$AQ$1002,COLUMN(AK444)-6,0),VLOOKUP($A445,未改造信息!$A$2:$AQ$1002,COLUMN(AK444)-6,0))</f>
        <v>0.6</v>
      </c>
      <c r="AL445" s="442">
        <f>IF($H445="已改造",VLOOKUP($A445+1000,改造信息!$A$2:$AQ$1002,COLUMN(AL444)-6,0),VLOOKUP($A445,未改造信息!$A$2:$AQ$1002,COLUMN(AL444)-6,0))</f>
        <v>0.275</v>
      </c>
      <c r="AM445" s="445" t="s">
        <v>92</v>
      </c>
      <c r="AN445" s="445" t="s">
        <v>92</v>
      </c>
      <c r="AO445" s="442">
        <f>IF($H445="已改造",VLOOKUP($A445+1000,改造信息!$A$2:$AQ$1002,COLUMN(AO444)-8,0),VLOOKUP($A445,未改造信息!$A$2:$AQ$1002,COLUMN(AO444)-8,0))</f>
        <v>10</v>
      </c>
      <c r="AP445" s="442">
        <f>IF($H445="已改造",VLOOKUP($A445+1000,改造信息!$A$2:$AQ$1002,COLUMN(AP444)-8,0),VLOOKUP($A445,未改造信息!$A$2:$AQ$1002,COLUMN(AP444)-8,0))</f>
        <v>10</v>
      </c>
      <c r="AQ445" s="442">
        <f>IF($H445="已改造",VLOOKUP($A445+1000,改造信息!$A$2:$AQ$1002,COLUMN(AQ444)-8,0),VLOOKUP($A445,未改造信息!$A$2:$AQ$1002,COLUMN(AQ444)-8,0))</f>
        <v>20</v>
      </c>
      <c r="AR445" s="442">
        <f>IF($H445="已改造",VLOOKUP($A445+1000,改造信息!$A$2:$AQ$1002,COLUMN(AR444)-8,0),VLOOKUP($A445,未改造信息!$A$2:$AQ$1002,COLUMN(AR444)-8,0))</f>
        <v>0</v>
      </c>
      <c r="AS445" s="442">
        <f>IF($H445="已改造",VLOOKUP($A445+1000,改造信息!$A$2:$AQ$1002,COLUMN(AS444)-8,0),VLOOKUP($A445,未改造信息!$A$2:$AQ$1002,COLUMN(AS444)-8,0))</f>
        <v>0</v>
      </c>
      <c r="AT445" s="442">
        <f>IF($H445="已改造",VLOOKUP($A445+1000,改造信息!$A$2:$AQ$1002,COLUMN(AT444)-8,0),VLOOKUP($A445,未改造信息!$A$2:$AQ$1002,COLUMN(AT444)-8,0))</f>
        <v>28</v>
      </c>
      <c r="AU445" s="442">
        <f>IF($H445="已改造",VLOOKUP($A445+1000,改造信息!$A$2:$AQ$1002,COLUMN(AU444)-8,0),VLOOKUP($A445,未改造信息!$A$2:$AQ$1002,COLUMN(AU444)-8,0))</f>
        <v>13</v>
      </c>
      <c r="AV445" s="442">
        <f>IF($H445="已改造",VLOOKUP($A445+1000,改造信息!$A$2:$AQ$1002,COLUMN(AV444)-8,0),VLOOKUP($A445,未改造信息!$A$2:$AQ$1002,COLUMN(AV444)-8,0))</f>
        <v>0</v>
      </c>
      <c r="AW445" s="445" t="s">
        <v>92</v>
      </c>
      <c r="AX445" s="445" t="s">
        <v>92</v>
      </c>
      <c r="AY445" s="442">
        <f>IF($H445="已改造",VLOOKUP($A445+1000,改造信息!$A$2:$AQ$1002,COLUMN(AY444)-10,0),VLOOKUP($A445,未改造信息!$A$2:$AQ$1002,COLUMN(AY444)-10,0))</f>
        <v>0</v>
      </c>
      <c r="AZ445" s="442">
        <f>IF($H445="已改造",VLOOKUP($A445+1000,改造信息!$A$2:$AQ$1002,COLUMN(AZ444)-10,0),VLOOKUP($A445,未改造信息!$A$2:$AQ$1002,COLUMN(AZ444)-10,0))</f>
        <v>0</v>
      </c>
      <c r="BA445" s="445" t="s">
        <v>92</v>
      </c>
      <c r="BB445" s="445" t="s">
        <v>92</v>
      </c>
      <c r="BC445" s="442" t="str">
        <f>IF($H445="尚未改造",VLOOKUP($A445,未改造信息!$A$2:$AQ$1002,COLUMN(BC444)-12,0),"0")</f>
        <v>0</v>
      </c>
      <c r="BD445" s="450">
        <f>VLOOKUP($A445,未改造信息!$A$2:$BA$1002,COLUMN(BD444)-12,0)</f>
        <v>0.00694444444444444</v>
      </c>
      <c r="BE445" s="442" t="s">
        <v>103</v>
      </c>
      <c r="BF445" s="445" t="s">
        <v>92</v>
      </c>
      <c r="BG445" s="445" t="s">
        <v>92</v>
      </c>
      <c r="BH445" s="442"/>
      <c r="BI445" s="450"/>
      <c r="BK445" s="442"/>
      <c r="BL445" s="450"/>
      <c r="BN445" s="442"/>
      <c r="BO445" s="450"/>
      <c r="BQ445" s="445" t="s">
        <v>92</v>
      </c>
      <c r="BR445" s="442"/>
      <c r="BS445" s="442"/>
      <c r="BT445" s="442"/>
      <c r="BU445" s="442"/>
      <c r="BV445" s="442"/>
    </row>
    <row r="446" spans="1:74">
      <c r="A446" s="442">
        <v>476</v>
      </c>
      <c r="B446" s="442" t="str">
        <f>IF($H446="已改造",VLOOKUP($A446+1000,改造信息!$A$2:$AQ$1002,COLUMN(B445),0),VLOOKUP($A446,未改造信息!$A$2:$AQ$1002,COLUMN(B445),0))</f>
        <v>Ho</v>
      </c>
      <c r="C446" s="442" t="str">
        <f>IF($H446="已改造",VLOOKUP($A446+1000,改造信息!$A$2:$AQ$1002,COLUMN(C445),0),VLOOKUP($A446,未改造信息!$A$2:$AQ$1002,COLUMN(C445),0))</f>
        <v>驱逐舰</v>
      </c>
      <c r="D446" s="442">
        <f>IF($H446="已改造",VLOOKUP($A446+1000,改造信息!$A$2:$AQ$1002,COLUMN(D445),0),VLOOKUP($A446,未改造信息!$A$2:$AQ$1002,COLUMN(D445),0))</f>
        <v>3</v>
      </c>
      <c r="E446" s="442" t="str">
        <f>IF($H446="已改造",VLOOKUP($A446+1000,改造信息!$A$2:$AQ$1002,COLUMN(E445),0),VLOOKUP($A446,未改造信息!$A$2:$AQ$1002,COLUMN(E445),0))</f>
        <v>科顿艾尔</v>
      </c>
      <c r="F446" s="442" t="str">
        <f>VLOOKUP(A446,未改造信息!$A$2:$F$1000,COLUMN(F445),0)</f>
        <v>未拥有</v>
      </c>
      <c r="H446" s="442" t="str">
        <f>IF(COUNTIF(改造信息!$A$2:$A$196,A446+1000),IF(VLOOKUP(A446+1000,改造信息!$A$2:$F$502,6,0)="已拥有","已改造","尚未改造"),"未开放改造")</f>
        <v>未开放改造</v>
      </c>
      <c r="I446" s="442" t="str">
        <f t="shared" si="6"/>
        <v>仅打捞可获取</v>
      </c>
      <c r="J446" s="445" t="s">
        <v>92</v>
      </c>
      <c r="K446" s="442" t="str">
        <f>IF($H446="已改造",VLOOKUP($A446+1000,改造信息!$A$2:$AQ$1002,COLUMN(K445)-4,0),VLOOKUP($A446,未改造信息!$A$2:$AQ$1002,COLUMN(K445)-4,0))</f>
        <v>护卫舰</v>
      </c>
      <c r="L446" s="442" t="str">
        <f>IF($H446="已改造",VLOOKUP($A446+1000,改造信息!$A$2:$AQ$1002,COLUMN(L445)-4,0),VLOOKUP($A446,未改造信息!$A$2:$AQ$1002,COLUMN(L445)-4,0))</f>
        <v>小型舰</v>
      </c>
      <c r="M446" s="442">
        <f>IF($H446="已改造",VLOOKUP($A446+1000,改造信息!$A$2:$AQ$1002,COLUMN(M445)-4,0),VLOOKUP($A446,未改造信息!$A$2:$AQ$1002,COLUMN(M445)-4,0))</f>
        <v>2</v>
      </c>
      <c r="N446" s="442">
        <f>IF($H446="已改造",VLOOKUP($A446+1000,改造信息!$A$2:$AQ$1002,COLUMN(N445)-4,0),VLOOKUP($A446,未改造信息!$A$2:$AQ$1002,COLUMN(N445)-4,0))</f>
        <v>2</v>
      </c>
      <c r="O446" s="442">
        <f>IF($H446="已改造",VLOOKUP($A446+1000,改造信息!$A$2:$AQ$1002,COLUMN(O445)-4,0),VLOOKUP($A446,未改造信息!$A$2:$AQ$1002,COLUMN(O445)-4,0))</f>
        <v>16</v>
      </c>
      <c r="P446" s="442">
        <f>IF($H446="已改造",VLOOKUP($A446+1000,改造信息!$A$2:$AQ$1002,COLUMN(P445)-4,0),VLOOKUP($A446,未改造信息!$A$2:$AQ$1002,COLUMN(P445)-4,0))</f>
        <v>0</v>
      </c>
      <c r="Q446" s="442">
        <f>IF($H446="已改造",VLOOKUP($A446+1000,改造信息!$A$2:$AQ$1002,COLUMN(Q445)-4,0),VLOOKUP($A446,未改造信息!$A$2:$AQ$1002,COLUMN(Q445)-4,0))</f>
        <v>27</v>
      </c>
      <c r="R446" s="442">
        <f>IF($H446="已改造",VLOOKUP($A446+1000,改造信息!$A$2:$AQ$1002,COLUMN(R445)-4,0),VLOOKUP($A446,未改造信息!$A$2:$AQ$1002,COLUMN(R445)-4,0))</f>
        <v>21</v>
      </c>
      <c r="S446" s="442">
        <f>IF($H446="已改造",VLOOKUP($A446+1000,改造信息!$A$2:$AQ$1002,COLUMN(S445)-4,0),VLOOKUP($A446,未改造信息!$A$2:$AQ$1002,COLUMN(S445)-4,0))</f>
        <v>68</v>
      </c>
      <c r="T446" s="442">
        <f>IF($H446="已改造",VLOOKUP($A446+1000,改造信息!$A$2:$AQ$1002,COLUMN(T445)-4,0),VLOOKUP($A446,未改造信息!$A$2:$AQ$1002,COLUMN(T445)-4,0))</f>
        <v>49</v>
      </c>
      <c r="U446" s="442">
        <f>IF($H446="已改造",VLOOKUP($A446+1000,改造信息!$A$2:$AQ$1002,COLUMN(U445)-4,0),VLOOKUP($A446,未改造信息!$A$2:$AQ$1002,COLUMN(U445)-4,0))</f>
        <v>64</v>
      </c>
      <c r="V446" s="442">
        <f>IF($H446="已改造",VLOOKUP($A446+1000,改造信息!$A$2:$AQ$1002,COLUMN(V445)-4,0),VLOOKUP($A446,未改造信息!$A$2:$AQ$1002,COLUMN(V445)-4,0))</f>
        <v>42</v>
      </c>
      <c r="W446" s="442">
        <f>IF($H446="已改造",VLOOKUP($A446+1000,改造信息!$A$2:$AQ$1002,COLUMN(W445)-4,0),VLOOKUP($A446,未改造信息!$A$2:$AQ$1002,COLUMN(W445)-4,0))</f>
        <v>85</v>
      </c>
      <c r="X446" s="442">
        <f>IF($H446="已改造",VLOOKUP($A446+1000,改造信息!$A$2:$AQ$1002,COLUMN(X445)-4,0),VLOOKUP($A446,未改造信息!$A$2:$AQ$1002,COLUMN(X445)-4,0))</f>
        <v>87</v>
      </c>
      <c r="Y446" s="442">
        <f>IF($H446="已改造",VLOOKUP($A446+1000,改造信息!$A$2:$AQ$1002,COLUMN(Y445)-4,0),VLOOKUP($A446,未改造信息!$A$2:$AQ$1002,COLUMN(Y445)-4,0))</f>
        <v>10</v>
      </c>
      <c r="Z446" s="442">
        <f>IF($H446="已改造",VLOOKUP($A446+1000,改造信息!$A$2:$AQ$1002,COLUMN(Z445)-4,0),VLOOKUP($A446,未改造信息!$A$2:$AQ$1002,COLUMN(Z445)-4,0))</f>
        <v>36</v>
      </c>
      <c r="AA446" s="442" t="str">
        <f>IF($H446="已改造",VLOOKUP($A446+1000,改造信息!$A$2:$AQ$1002,COLUMN(AA445)-4,0),VLOOKUP($A446,未改造信息!$A$2:$AQ$1002,COLUMN(AA445)-4,0))</f>
        <v>短</v>
      </c>
      <c r="AB446" s="442">
        <f>IF($H446="已改造",VLOOKUP($A446+1000,改造信息!$A$2:$AQ$1002,COLUMN(AB445)-4,0),VLOOKUP($A446,未改造信息!$A$2:$AQ$1002,COLUMN(AB445)-4,0))</f>
        <v>0</v>
      </c>
      <c r="AC446" s="442">
        <f>IF($H446="已改造",VLOOKUP($A446+1000,改造信息!$A$2:$AQ$1002,COLUMN(AC445)-4,0),VLOOKUP($A446,未改造信息!$A$2:$AQ$1002,COLUMN(AC445)-4,0))</f>
        <v>0</v>
      </c>
      <c r="AD446" s="442">
        <f>IF($H446="已改造",VLOOKUP($A446+1000,改造信息!$A$2:$AQ$1002,COLUMN(AD445)-4,0),VLOOKUP($A446,未改造信息!$A$2:$AQ$1002,COLUMN(AD445)-4,0))</f>
        <v>2</v>
      </c>
      <c r="AE446" s="446" t="str">
        <f>IF($H446="已改造",VLOOKUP($A446+1000,改造信息!$A$2:$AQ$1002,COLUMN(AE445)-4,0),VLOOKUP($A446,未改造信息!$A$2:$AQ$1002,COLUMN(AE445)-4,0))</f>
        <v>三联533毫米鱼雷</v>
      </c>
      <c r="AF446" s="445" t="s">
        <v>92</v>
      </c>
      <c r="AG446" s="445" t="s">
        <v>92</v>
      </c>
      <c r="AH446" s="442">
        <f>IF($H446="已改造",VLOOKUP($A446+1000,改造信息!$A$2:$AQ$1002,COLUMN(AH445)-6,0),VLOOKUP($A446,未改造信息!$A$2:$AQ$1002,COLUMN(AH445)-6,0))</f>
        <v>15</v>
      </c>
      <c r="AI446" s="442">
        <f>IF($H446="已改造",VLOOKUP($A446+1000,改造信息!$A$2:$AQ$1002,COLUMN(AI445)-6,0),VLOOKUP($A446,未改造信息!$A$2:$AQ$1002,COLUMN(AI445)-6,0))</f>
        <v>20</v>
      </c>
      <c r="AJ446" s="442">
        <f>IF($H446="已改造",VLOOKUP($A446+1000,改造信息!$A$2:$AQ$1002,COLUMN(AJ445)-6,0),VLOOKUP($A446,未改造信息!$A$2:$AQ$1002,COLUMN(AJ445)-6,0))</f>
        <v>0.48</v>
      </c>
      <c r="AK446" s="442">
        <f>IF($H446="已改造",VLOOKUP($A446+1000,改造信息!$A$2:$AQ$1002,COLUMN(AK445)-6,0),VLOOKUP($A446,未改造信息!$A$2:$AQ$1002,COLUMN(AK445)-6,0))</f>
        <v>0.8</v>
      </c>
      <c r="AL446" s="442">
        <f>IF($H446="已改造",VLOOKUP($A446+1000,改造信息!$A$2:$AQ$1002,COLUMN(AL445)-6,0),VLOOKUP($A446,未改造信息!$A$2:$AQ$1002,COLUMN(AL445)-6,0))</f>
        <v>0.45</v>
      </c>
      <c r="AM446" s="445" t="s">
        <v>92</v>
      </c>
      <c r="AN446" s="445" t="s">
        <v>92</v>
      </c>
      <c r="AO446" s="442">
        <f>IF($H446="已改造",VLOOKUP($A446+1000,改造信息!$A$2:$AQ$1002,COLUMN(AO445)-8,0),VLOOKUP($A446,未改造信息!$A$2:$AQ$1002,COLUMN(AO445)-8,0))</f>
        <v>4</v>
      </c>
      <c r="AP446" s="442">
        <f>IF($H446="已改造",VLOOKUP($A446+1000,改造信息!$A$2:$AQ$1002,COLUMN(AP445)-8,0),VLOOKUP($A446,未改造信息!$A$2:$AQ$1002,COLUMN(AP445)-8,0))</f>
        <v>8</v>
      </c>
      <c r="AQ446" s="442">
        <f>IF($H446="已改造",VLOOKUP($A446+1000,改造信息!$A$2:$AQ$1002,COLUMN(AQ445)-8,0),VLOOKUP($A446,未改造信息!$A$2:$AQ$1002,COLUMN(AQ445)-8,0))</f>
        <v>6</v>
      </c>
      <c r="AR446" s="442">
        <f>IF($H446="已改造",VLOOKUP($A446+1000,改造信息!$A$2:$AQ$1002,COLUMN(AR445)-8,0),VLOOKUP($A446,未改造信息!$A$2:$AQ$1002,COLUMN(AR445)-8,0))</f>
        <v>0</v>
      </c>
      <c r="AS446" s="442">
        <f>IF($H446="已改造",VLOOKUP($A446+1000,改造信息!$A$2:$AQ$1002,COLUMN(AS445)-8,0),VLOOKUP($A446,未改造信息!$A$2:$AQ$1002,COLUMN(AS445)-8,0))</f>
        <v>0</v>
      </c>
      <c r="AT446" s="442">
        <f>IF($H446="已改造",VLOOKUP($A446+1000,改造信息!$A$2:$AQ$1002,COLUMN(AT445)-8,0),VLOOKUP($A446,未改造信息!$A$2:$AQ$1002,COLUMN(AT445)-8,0))</f>
        <v>18</v>
      </c>
      <c r="AU446" s="442">
        <f>IF($H446="已改造",VLOOKUP($A446+1000,改造信息!$A$2:$AQ$1002,COLUMN(AU445)-8,0),VLOOKUP($A446,未改造信息!$A$2:$AQ$1002,COLUMN(AU445)-8,0))</f>
        <v>6</v>
      </c>
      <c r="AV446" s="442">
        <f>IF($H446="已改造",VLOOKUP($A446+1000,改造信息!$A$2:$AQ$1002,COLUMN(AV445)-8,0),VLOOKUP($A446,未改造信息!$A$2:$AQ$1002,COLUMN(AV445)-8,0))</f>
        <v>0</v>
      </c>
      <c r="AW446" s="445" t="s">
        <v>92</v>
      </c>
      <c r="AX446" s="445" t="s">
        <v>92</v>
      </c>
      <c r="AY446" s="442">
        <f>IF($H446="已改造",VLOOKUP($A446+1000,改造信息!$A$2:$AQ$1002,COLUMN(AY445)-10,0),VLOOKUP($A446,未改造信息!$A$2:$AQ$1002,COLUMN(AY445)-10,0))</f>
        <v>0</v>
      </c>
      <c r="AZ446" s="442">
        <f>IF($H446="已改造",VLOOKUP($A446+1000,改造信息!$A$2:$AQ$1002,COLUMN(AZ445)-10,0),VLOOKUP($A446,未改造信息!$A$2:$AQ$1002,COLUMN(AZ445)-10,0))</f>
        <v>0</v>
      </c>
      <c r="BA446" s="445" t="s">
        <v>92</v>
      </c>
      <c r="BB446" s="445" t="s">
        <v>92</v>
      </c>
      <c r="BC446" s="442" t="str">
        <f>IF($H446="尚未改造",VLOOKUP($A446,未改造信息!$A$2:$AQ$1002,COLUMN(BC445)-12,0),"0")</f>
        <v>0</v>
      </c>
      <c r="BD446" s="442">
        <f>VLOOKUP($A446,未改造信息!$A$2:$BA$1002,COLUMN(BD445)-12,0)</f>
        <v>0</v>
      </c>
      <c r="BE446" s="442" t="s">
        <v>94</v>
      </c>
      <c r="BF446" s="445" t="s">
        <v>92</v>
      </c>
      <c r="BG446" s="445" t="s">
        <v>92</v>
      </c>
      <c r="BH446" s="442"/>
      <c r="BI446" s="442"/>
      <c r="BK446" s="442"/>
      <c r="BL446" s="442"/>
      <c r="BN446" s="442"/>
      <c r="BO446" s="442"/>
      <c r="BQ446" s="445" t="s">
        <v>92</v>
      </c>
      <c r="BR446" s="442"/>
      <c r="BS446" s="442"/>
      <c r="BT446" s="442"/>
      <c r="BU446" s="442"/>
      <c r="BV446" s="442"/>
    </row>
    <row r="447" spans="1:74">
      <c r="A447" s="442">
        <v>477</v>
      </c>
      <c r="B447" s="442" t="str">
        <f>IF($H447="已改造",VLOOKUP($A447+1000,改造信息!$A$2:$AQ$1002,COLUMN(B446),0),VLOOKUP($A447,未改造信息!$A$2:$AQ$1002,COLUMN(B446),0))</f>
        <v>I</v>
      </c>
      <c r="C447" s="442" t="str">
        <f>IF($H447="已改造",VLOOKUP($A447+1000,改造信息!$A$2:$AQ$1002,COLUMN(C446),0),VLOOKUP($A447,未改造信息!$A$2:$AQ$1002,COLUMN(C446),0))</f>
        <v>驱逐舰</v>
      </c>
      <c r="D447" s="442">
        <f>IF($H447="已改造",VLOOKUP($A447+1000,改造信息!$A$2:$AQ$1002,COLUMN(D446),0),VLOOKUP($A447,未改造信息!$A$2:$AQ$1002,COLUMN(D446),0))</f>
        <v>3</v>
      </c>
      <c r="E447" s="442" t="str">
        <f>IF($H447="已改造",VLOOKUP($A447+1000,改造信息!$A$2:$AQ$1002,COLUMN(E446),0),VLOOKUP($A447,未改造信息!$A$2:$AQ$1002,COLUMN(E446),0))</f>
        <v>马戈迪尼</v>
      </c>
      <c r="F447" s="442" t="str">
        <f>VLOOKUP(A447,未改造信息!$A$2:$F$1000,COLUMN(F446),0)</f>
        <v>未拥有</v>
      </c>
      <c r="H447" s="442" t="str">
        <f>IF(COUNTIF(改造信息!$A$2:$A$196,A447+1000),IF(VLOOKUP(A447+1000,改造信息!$A$2:$F$502,6,0)="已拥有","已改造","尚未改造"),"未开放改造")</f>
        <v>未开放改造</v>
      </c>
      <c r="I447" s="442" t="str">
        <f t="shared" si="6"/>
        <v>仅打捞可获取</v>
      </c>
      <c r="J447" s="445" t="s">
        <v>92</v>
      </c>
      <c r="K447" s="442" t="str">
        <f>IF($H447="已改造",VLOOKUP($A447+1000,改造信息!$A$2:$AQ$1002,COLUMN(K446)-4,0),VLOOKUP($A447,未改造信息!$A$2:$AQ$1002,COLUMN(K446)-4,0))</f>
        <v>护卫舰</v>
      </c>
      <c r="L447" s="442" t="str">
        <f>IF($H447="已改造",VLOOKUP($A447+1000,改造信息!$A$2:$AQ$1002,COLUMN(L446)-4,0),VLOOKUP($A447,未改造信息!$A$2:$AQ$1002,COLUMN(L446)-4,0))</f>
        <v>小型舰</v>
      </c>
      <c r="M447" s="442">
        <f>IF($H447="已改造",VLOOKUP($A447+1000,改造信息!$A$2:$AQ$1002,COLUMN(M446)-4,0),VLOOKUP($A447,未改造信息!$A$2:$AQ$1002,COLUMN(M446)-4,0))</f>
        <v>1</v>
      </c>
      <c r="N447" s="442">
        <f>IF($H447="已改造",VLOOKUP($A447+1000,改造信息!$A$2:$AQ$1002,COLUMN(N446)-4,0),VLOOKUP($A447,未改造信息!$A$2:$AQ$1002,COLUMN(N446)-4,0))</f>
        <v>2</v>
      </c>
      <c r="O447" s="442">
        <f>IF($H447="已改造",VLOOKUP($A447+1000,改造信息!$A$2:$AQ$1002,COLUMN(O446)-4,0),VLOOKUP($A447,未改造信息!$A$2:$AQ$1002,COLUMN(O446)-4,0))</f>
        <v>20</v>
      </c>
      <c r="P447" s="442">
        <f>IF($H447="已改造",VLOOKUP($A447+1000,改造信息!$A$2:$AQ$1002,COLUMN(P446)-4,0),VLOOKUP($A447,未改造信息!$A$2:$AQ$1002,COLUMN(P446)-4,0))</f>
        <v>0</v>
      </c>
      <c r="Q447" s="442">
        <f>IF($H447="已改造",VLOOKUP($A447+1000,改造信息!$A$2:$AQ$1002,COLUMN(Q446)-4,0),VLOOKUP($A447,未改造信息!$A$2:$AQ$1002,COLUMN(Q446)-4,0))</f>
        <v>31</v>
      </c>
      <c r="R447" s="442">
        <f>IF($H447="已改造",VLOOKUP($A447+1000,改造信息!$A$2:$AQ$1002,COLUMN(R446)-4,0),VLOOKUP($A447,未改造信息!$A$2:$AQ$1002,COLUMN(R446)-4,0))</f>
        <v>23</v>
      </c>
      <c r="S447" s="442">
        <f>IF($H447="已改造",VLOOKUP($A447+1000,改造信息!$A$2:$AQ$1002,COLUMN(S446)-4,0),VLOOKUP($A447,未改造信息!$A$2:$AQ$1002,COLUMN(S446)-4,0))</f>
        <v>68</v>
      </c>
      <c r="T447" s="442">
        <f>IF($H447="已改造",VLOOKUP($A447+1000,改造信息!$A$2:$AQ$1002,COLUMN(T446)-4,0),VLOOKUP($A447,未改造信息!$A$2:$AQ$1002,COLUMN(T446)-4,0))</f>
        <v>57</v>
      </c>
      <c r="U447" s="442">
        <f>IF($H447="已改造",VLOOKUP($A447+1000,改造信息!$A$2:$AQ$1002,COLUMN(U446)-4,0),VLOOKUP($A447,未改造信息!$A$2:$AQ$1002,COLUMN(U446)-4,0))</f>
        <v>75</v>
      </c>
      <c r="V447" s="442">
        <f>IF($H447="已改造",VLOOKUP($A447+1000,改造信息!$A$2:$AQ$1002,COLUMN(V446)-4,0),VLOOKUP($A447,未改造信息!$A$2:$AQ$1002,COLUMN(V446)-4,0))</f>
        <v>20</v>
      </c>
      <c r="W447" s="442">
        <f>IF($H447="已改造",VLOOKUP($A447+1000,改造信息!$A$2:$AQ$1002,COLUMN(W446)-4,0),VLOOKUP($A447,未改造信息!$A$2:$AQ$1002,COLUMN(W446)-4,0))</f>
        <v>86</v>
      </c>
      <c r="X447" s="442">
        <f>IF($H447="已改造",VLOOKUP($A447+1000,改造信息!$A$2:$AQ$1002,COLUMN(X446)-4,0),VLOOKUP($A447,未改造信息!$A$2:$AQ$1002,COLUMN(X446)-4,0))</f>
        <v>88</v>
      </c>
      <c r="Y447" s="442">
        <f>IF($H447="已改造",VLOOKUP($A447+1000,改造信息!$A$2:$AQ$1002,COLUMN(Y446)-4,0),VLOOKUP($A447,未改造信息!$A$2:$AQ$1002,COLUMN(Y446)-4,0))</f>
        <v>7</v>
      </c>
      <c r="Z447" s="442">
        <f>IF($H447="已改造",VLOOKUP($A447+1000,改造信息!$A$2:$AQ$1002,COLUMN(Z446)-4,0),VLOOKUP($A447,未改造信息!$A$2:$AQ$1002,COLUMN(Z446)-4,0))</f>
        <v>35</v>
      </c>
      <c r="AA447" s="442" t="str">
        <f>IF($H447="已改造",VLOOKUP($A447+1000,改造信息!$A$2:$AQ$1002,COLUMN(AA446)-4,0),VLOOKUP($A447,未改造信息!$A$2:$AQ$1002,COLUMN(AA446)-4,0))</f>
        <v>短</v>
      </c>
      <c r="AB447" s="442">
        <f>IF($H447="已改造",VLOOKUP($A447+1000,改造信息!$A$2:$AQ$1002,COLUMN(AB446)-4,0),VLOOKUP($A447,未改造信息!$A$2:$AQ$1002,COLUMN(AB446)-4,0))</f>
        <v>0</v>
      </c>
      <c r="AC447" s="442">
        <f>IF($H447="已改造",VLOOKUP($A447+1000,改造信息!$A$2:$AQ$1002,COLUMN(AC446)-4,0),VLOOKUP($A447,未改造信息!$A$2:$AQ$1002,COLUMN(AC446)-4,0))</f>
        <v>0</v>
      </c>
      <c r="AD447" s="442">
        <f>IF($H447="已改造",VLOOKUP($A447+1000,改造信息!$A$2:$AQ$1002,COLUMN(AD446)-4,0),VLOOKUP($A447,未改造信息!$A$2:$AQ$1002,COLUMN(AD446)-4,0))</f>
        <v>2</v>
      </c>
      <c r="AE447" s="442">
        <f>IF($H447="已改造",VLOOKUP($A447+1000,改造信息!$A$2:$AQ$1002,COLUMN(AE446)-4,0),VLOOKUP($A447,未改造信息!$A$2:$AQ$1002,COLUMN(AE446)-4,0))</f>
        <v>0</v>
      </c>
      <c r="AF447" s="445" t="s">
        <v>92</v>
      </c>
      <c r="AG447" s="445" t="s">
        <v>92</v>
      </c>
      <c r="AH447" s="442">
        <f>IF($H447="已改造",VLOOKUP($A447+1000,改造信息!$A$2:$AQ$1002,COLUMN(AH446)-6,0),VLOOKUP($A447,未改造信息!$A$2:$AQ$1002,COLUMN(AH446)-6,0))</f>
        <v>15</v>
      </c>
      <c r="AI447" s="442">
        <f>IF($H447="已改造",VLOOKUP($A447+1000,改造信息!$A$2:$AQ$1002,COLUMN(AI446)-6,0),VLOOKUP($A447,未改造信息!$A$2:$AQ$1002,COLUMN(AI446)-6,0))</f>
        <v>20</v>
      </c>
      <c r="AJ447" s="442">
        <f>IF($H447="已改造",VLOOKUP($A447+1000,改造信息!$A$2:$AQ$1002,COLUMN(AJ446)-6,0),VLOOKUP($A447,未改造信息!$A$2:$AQ$1002,COLUMN(AJ446)-6,0))</f>
        <v>0.48</v>
      </c>
      <c r="AK447" s="442">
        <f>IF($H447="已改造",VLOOKUP($A447+1000,改造信息!$A$2:$AQ$1002,COLUMN(AK446)-6,0),VLOOKUP($A447,未改造信息!$A$2:$AQ$1002,COLUMN(AK446)-6,0))</f>
        <v>0.9</v>
      </c>
      <c r="AL447" s="442">
        <f>IF($H447="已改造",VLOOKUP($A447+1000,改造信息!$A$2:$AQ$1002,COLUMN(AL446)-6,0),VLOOKUP($A447,未改造信息!$A$2:$AQ$1002,COLUMN(AL446)-6,0))</f>
        <v>0.55</v>
      </c>
      <c r="AM447" s="445" t="s">
        <v>92</v>
      </c>
      <c r="AN447" s="445" t="s">
        <v>92</v>
      </c>
      <c r="AO447" s="442">
        <f>IF($H447="已改造",VLOOKUP($A447+1000,改造信息!$A$2:$AQ$1002,COLUMN(AO446)-8,0),VLOOKUP($A447,未改造信息!$A$2:$AQ$1002,COLUMN(AO446)-8,0))</f>
        <v>4</v>
      </c>
      <c r="AP447" s="442">
        <f>IF($H447="已改造",VLOOKUP($A447+1000,改造信息!$A$2:$AQ$1002,COLUMN(AP446)-8,0),VLOOKUP($A447,未改造信息!$A$2:$AQ$1002,COLUMN(AP446)-8,0))</f>
        <v>8</v>
      </c>
      <c r="AQ447" s="442">
        <f>IF($H447="已改造",VLOOKUP($A447+1000,改造信息!$A$2:$AQ$1002,COLUMN(AQ446)-8,0),VLOOKUP($A447,未改造信息!$A$2:$AQ$1002,COLUMN(AQ446)-8,0))</f>
        <v>6</v>
      </c>
      <c r="AR447" s="442">
        <f>IF($H447="已改造",VLOOKUP($A447+1000,改造信息!$A$2:$AQ$1002,COLUMN(AR446)-8,0),VLOOKUP($A447,未改造信息!$A$2:$AQ$1002,COLUMN(AR446)-8,0))</f>
        <v>0</v>
      </c>
      <c r="AS447" s="442">
        <f>IF($H447="已改造",VLOOKUP($A447+1000,改造信息!$A$2:$AQ$1002,COLUMN(AS446)-8,0),VLOOKUP($A447,未改造信息!$A$2:$AQ$1002,COLUMN(AS446)-8,0))</f>
        <v>0</v>
      </c>
      <c r="AT447" s="442">
        <f>IF($H447="已改造",VLOOKUP($A447+1000,改造信息!$A$2:$AQ$1002,COLUMN(AT446)-8,0),VLOOKUP($A447,未改造信息!$A$2:$AQ$1002,COLUMN(AT446)-8,0))</f>
        <v>18</v>
      </c>
      <c r="AU447" s="442">
        <f>IF($H447="已改造",VLOOKUP($A447+1000,改造信息!$A$2:$AQ$1002,COLUMN(AU446)-8,0),VLOOKUP($A447,未改造信息!$A$2:$AQ$1002,COLUMN(AU446)-8,0))</f>
        <v>8</v>
      </c>
      <c r="AV447" s="442">
        <f>IF($H447="已改造",VLOOKUP($A447+1000,改造信息!$A$2:$AQ$1002,COLUMN(AV446)-8,0),VLOOKUP($A447,未改造信息!$A$2:$AQ$1002,COLUMN(AV446)-8,0))</f>
        <v>0</v>
      </c>
      <c r="AW447" s="445" t="s">
        <v>92</v>
      </c>
      <c r="AX447" s="445" t="s">
        <v>92</v>
      </c>
      <c r="AY447" s="442">
        <f>IF($H447="已改造",VLOOKUP($A447+1000,改造信息!$A$2:$AQ$1002,COLUMN(AY446)-10,0),VLOOKUP($A447,未改造信息!$A$2:$AQ$1002,COLUMN(AY446)-10,0))</f>
        <v>0</v>
      </c>
      <c r="AZ447" s="442">
        <f>IF($H447="已改造",VLOOKUP($A447+1000,改造信息!$A$2:$AQ$1002,COLUMN(AZ446)-10,0),VLOOKUP($A447,未改造信息!$A$2:$AQ$1002,COLUMN(AZ446)-10,0))</f>
        <v>0</v>
      </c>
      <c r="BA447" s="445" t="s">
        <v>92</v>
      </c>
      <c r="BB447" s="445" t="s">
        <v>92</v>
      </c>
      <c r="BC447" s="442" t="str">
        <f>IF($H447="尚未改造",VLOOKUP($A447,未改造信息!$A$2:$AQ$1002,COLUMN(BC446)-12,0),"0")</f>
        <v>0</v>
      </c>
      <c r="BD447" s="442">
        <f>VLOOKUP($A447,未改造信息!$A$2:$BA$1002,COLUMN(BD446)-12,0)</f>
        <v>0</v>
      </c>
      <c r="BE447" s="442" t="s">
        <v>94</v>
      </c>
      <c r="BF447" s="445" t="s">
        <v>92</v>
      </c>
      <c r="BG447" s="445" t="s">
        <v>92</v>
      </c>
      <c r="BH447" s="442"/>
      <c r="BI447" s="442"/>
      <c r="BK447" s="442"/>
      <c r="BL447" s="442"/>
      <c r="BN447" s="442"/>
      <c r="BO447" s="442"/>
      <c r="BQ447" s="445" t="s">
        <v>92</v>
      </c>
      <c r="BR447" s="442"/>
      <c r="BS447" s="442"/>
      <c r="BT447" s="442"/>
      <c r="BU447" s="442"/>
      <c r="BV447" s="442"/>
    </row>
    <row r="448" spans="1:74">
      <c r="A448" s="442">
        <v>478</v>
      </c>
      <c r="B448" s="442" t="str">
        <f>IF($H448="已改造",VLOOKUP($A448+1000,改造信息!$A$2:$AQ$1002,COLUMN(B447),0),VLOOKUP($A448,未改造信息!$A$2:$AQ$1002,COLUMN(B447),0))</f>
        <v>Sp</v>
      </c>
      <c r="C448" s="442" t="str">
        <f>IF($H448="已改造",VLOOKUP($A448+1000,改造信息!$A$2:$AQ$1002,COLUMN(C447),0),VLOOKUP($A448,未改造信息!$A$2:$AQ$1002,COLUMN(C447),0))</f>
        <v>战列舰</v>
      </c>
      <c r="D448" s="442">
        <f>IF($H448="已改造",VLOOKUP($A448+1000,改造信息!$A$2:$AQ$1002,COLUMN(D447),0),VLOOKUP($A448,未改造信息!$A$2:$AQ$1002,COLUMN(D447),0))</f>
        <v>3</v>
      </c>
      <c r="E448" s="442" t="str">
        <f>IF($H448="已改造",VLOOKUP($A448+1000,改造信息!$A$2:$AQ$1002,COLUMN(E447),0),VLOOKUP($A448,未改造信息!$A$2:$AQ$1002,COLUMN(E447),0))</f>
        <v>阿方索十三世</v>
      </c>
      <c r="F448" s="442" t="str">
        <f>VLOOKUP(A448,未改造信息!$A$2:$F$1000,COLUMN(F447),0)</f>
        <v>未拥有</v>
      </c>
      <c r="H448" s="442" t="str">
        <f>IF(COUNTIF(改造信息!$A$2:$A$196,A448+1000),IF(VLOOKUP(A448+1000,改造信息!$A$2:$F$502,6,0)="已拥有","已改造","尚未改造"),"未开放改造")</f>
        <v>未开放改造</v>
      </c>
      <c r="I448" s="442" t="str">
        <f t="shared" si="6"/>
        <v>可建造</v>
      </c>
      <c r="J448" s="445" t="s">
        <v>92</v>
      </c>
      <c r="K448" s="442" t="str">
        <f>IF($H448="已改造",VLOOKUP($A448+1000,改造信息!$A$2:$AQ$1002,COLUMN(K447)-4,0),VLOOKUP($A448,未改造信息!$A$2:$AQ$1002,COLUMN(K447)-4,0))</f>
        <v>主力舰</v>
      </c>
      <c r="L448" s="442" t="str">
        <f>IF($H448="已改造",VLOOKUP($A448+1000,改造信息!$A$2:$AQ$1002,COLUMN(L447)-4,0),VLOOKUP($A448,未改造信息!$A$2:$AQ$1002,COLUMN(L447)-4,0))</f>
        <v>大型舰</v>
      </c>
      <c r="M448" s="442">
        <f>IF($H448="已改造",VLOOKUP($A448+1000,改造信息!$A$2:$AQ$1002,COLUMN(M447)-4,0),VLOOKUP($A448,未改造信息!$A$2:$AQ$1002,COLUMN(M447)-4,0))</f>
        <v>2</v>
      </c>
      <c r="N448" s="442">
        <f>IF($H448="已改造",VLOOKUP($A448+1000,改造信息!$A$2:$AQ$1002,COLUMN(N447)-4,0),VLOOKUP($A448,未改造信息!$A$2:$AQ$1002,COLUMN(N447)-4,0))</f>
        <v>2</v>
      </c>
      <c r="O448" s="442">
        <f>IF($H448="已改造",VLOOKUP($A448+1000,改造信息!$A$2:$AQ$1002,COLUMN(O447)-4,0),VLOOKUP($A448,未改造信息!$A$2:$AQ$1002,COLUMN(O447)-4,0))</f>
        <v>53</v>
      </c>
      <c r="P448" s="442">
        <f>IF($H448="已改造",VLOOKUP($A448+1000,改造信息!$A$2:$AQ$1002,COLUMN(P447)-4,0),VLOOKUP($A448,未改造信息!$A$2:$AQ$1002,COLUMN(P447)-4,0))</f>
        <v>-1</v>
      </c>
      <c r="Q448" s="442">
        <f>IF($H448="已改造",VLOOKUP($A448+1000,改造信息!$A$2:$AQ$1002,COLUMN(Q447)-4,0),VLOOKUP($A448,未改造信息!$A$2:$AQ$1002,COLUMN(Q447)-4,0))</f>
        <v>75</v>
      </c>
      <c r="R448" s="442">
        <f>IF($H448="已改造",VLOOKUP($A448+1000,改造信息!$A$2:$AQ$1002,COLUMN(R447)-4,0),VLOOKUP($A448,未改造信息!$A$2:$AQ$1002,COLUMN(R447)-4,0))</f>
        <v>68</v>
      </c>
      <c r="S448" s="442">
        <f>IF($H448="已改造",VLOOKUP($A448+1000,改造信息!$A$2:$AQ$1002,COLUMN(S447)-4,0),VLOOKUP($A448,未改造信息!$A$2:$AQ$1002,COLUMN(S447)-4,0))</f>
        <v>0</v>
      </c>
      <c r="T448" s="442">
        <f>IF($H448="已改造",VLOOKUP($A448+1000,改造信息!$A$2:$AQ$1002,COLUMN(T447)-4,0),VLOOKUP($A448,未改造信息!$A$2:$AQ$1002,COLUMN(T447)-4,0))</f>
        <v>48</v>
      </c>
      <c r="U448" s="442">
        <f>IF($H448="已改造",VLOOKUP($A448+1000,改造信息!$A$2:$AQ$1002,COLUMN(U447)-4,0),VLOOKUP($A448,未改造信息!$A$2:$AQ$1002,COLUMN(U447)-4,0))</f>
        <v>0</v>
      </c>
      <c r="V448" s="442">
        <f>IF($H448="已改造",VLOOKUP($A448+1000,改造信息!$A$2:$AQ$1002,COLUMN(V447)-4,0),VLOOKUP($A448,未改造信息!$A$2:$AQ$1002,COLUMN(V447)-4,0))</f>
        <v>37</v>
      </c>
      <c r="W448" s="442">
        <f>IF($H448="已改造",VLOOKUP($A448+1000,改造信息!$A$2:$AQ$1002,COLUMN(W447)-4,0),VLOOKUP($A448,未改造信息!$A$2:$AQ$1002,COLUMN(W447)-4,0))</f>
        <v>39</v>
      </c>
      <c r="X448" s="442">
        <f>IF($H448="已改造",VLOOKUP($A448+1000,改造信息!$A$2:$AQ$1002,COLUMN(X447)-4,0),VLOOKUP($A448,未改造信息!$A$2:$AQ$1002,COLUMN(X447)-4,0))</f>
        <v>96</v>
      </c>
      <c r="Y448" s="442">
        <f>IF($H448="已改造",VLOOKUP($A448+1000,改造信息!$A$2:$AQ$1002,COLUMN(Y447)-4,0),VLOOKUP($A448,未改造信息!$A$2:$AQ$1002,COLUMN(Y447)-4,0))</f>
        <v>10</v>
      </c>
      <c r="Z448" s="442">
        <f>IF($H448="已改造",VLOOKUP($A448+1000,改造信息!$A$2:$AQ$1002,COLUMN(Z447)-4,0),VLOOKUP($A448,未改造信息!$A$2:$AQ$1002,COLUMN(Z447)-4,0))</f>
        <v>19.5</v>
      </c>
      <c r="AA448" s="442" t="str">
        <f>IF($H448="已改造",VLOOKUP($A448+1000,改造信息!$A$2:$AQ$1002,COLUMN(AA447)-4,0),VLOOKUP($A448,未改造信息!$A$2:$AQ$1002,COLUMN(AA447)-4,0))</f>
        <v>长</v>
      </c>
      <c r="AB448" s="442">
        <f>IF($H448="已改造",VLOOKUP($A448+1000,改造信息!$A$2:$AQ$1002,COLUMN(AB447)-4,0),VLOOKUP($A448,未改造信息!$A$2:$AQ$1002,COLUMN(AB447)-4,0))</f>
        <v>0</v>
      </c>
      <c r="AC448" s="442">
        <f>IF($H448="已改造",VLOOKUP($A448+1000,改造信息!$A$2:$AQ$1002,COLUMN(AC447)-4,0),VLOOKUP($A448,未改造信息!$A$2:$AQ$1002,COLUMN(AC447)-4,0))</f>
        <v>0</v>
      </c>
      <c r="AD448" s="442">
        <f>IF($H448="已改造",VLOOKUP($A448+1000,改造信息!$A$2:$AQ$1002,COLUMN(AD447)-4,0),VLOOKUP($A448,未改造信息!$A$2:$AQ$1002,COLUMN(AD447)-4,0))</f>
        <v>4</v>
      </c>
      <c r="AE448" s="442">
        <f>IF($H448="已改造",VLOOKUP($A448+1000,改造信息!$A$2:$AQ$1002,COLUMN(AE447)-4,0),VLOOKUP($A448,未改造信息!$A$2:$AQ$1002,COLUMN(AE447)-4,0))</f>
        <v>0</v>
      </c>
      <c r="AF448" s="445" t="s">
        <v>92</v>
      </c>
      <c r="AG448" s="445" t="s">
        <v>92</v>
      </c>
      <c r="AH448" s="442">
        <f>IF($H448="已改造",VLOOKUP($A448+1000,改造信息!$A$2:$AQ$1002,COLUMN(AH447)-6,0),VLOOKUP($A448,未改造信息!$A$2:$AQ$1002,COLUMN(AH447)-6,0))</f>
        <v>40</v>
      </c>
      <c r="AI448" s="442">
        <f>IF($H448="已改造",VLOOKUP($A448+1000,改造信息!$A$2:$AQ$1002,COLUMN(AI447)-6,0),VLOOKUP($A448,未改造信息!$A$2:$AQ$1002,COLUMN(AI447)-6,0))</f>
        <v>90</v>
      </c>
      <c r="AJ448" s="442">
        <f>IF($H448="已改造",VLOOKUP($A448+1000,改造信息!$A$2:$AQ$1002,COLUMN(AJ447)-6,0),VLOOKUP($A448,未改造信息!$A$2:$AQ$1002,COLUMN(AJ447)-6,0))</f>
        <v>2.4</v>
      </c>
      <c r="AK448" s="442">
        <f>IF($H448="已改造",VLOOKUP($A448+1000,改造信息!$A$2:$AQ$1002,COLUMN(AK447)-6,0),VLOOKUP($A448,未改造信息!$A$2:$AQ$1002,COLUMN(AK447)-6,0))</f>
        <v>4.5</v>
      </c>
      <c r="AL448" s="442">
        <f>IF($H448="已改造",VLOOKUP($A448+1000,改造信息!$A$2:$AQ$1002,COLUMN(AL447)-6,0),VLOOKUP($A448,未改造信息!$A$2:$AQ$1002,COLUMN(AL447)-6,0))</f>
        <v>0.8</v>
      </c>
      <c r="AM448" s="445" t="s">
        <v>92</v>
      </c>
      <c r="AN448" s="445" t="s">
        <v>92</v>
      </c>
      <c r="AO448" s="442">
        <f>IF($H448="已改造",VLOOKUP($A448+1000,改造信息!$A$2:$AQ$1002,COLUMN(AO447)-8,0),VLOOKUP($A448,未改造信息!$A$2:$AQ$1002,COLUMN(AO447)-8,0))</f>
        <v>50</v>
      </c>
      <c r="AP448" s="442">
        <f>IF($H448="已改造",VLOOKUP($A448+1000,改造信息!$A$2:$AQ$1002,COLUMN(AP447)-8,0),VLOOKUP($A448,未改造信息!$A$2:$AQ$1002,COLUMN(AP447)-8,0))</f>
        <v>60</v>
      </c>
      <c r="AQ448" s="442">
        <f>IF($H448="已改造",VLOOKUP($A448+1000,改造信息!$A$2:$AQ$1002,COLUMN(AQ447)-8,0),VLOOKUP($A448,未改造信息!$A$2:$AQ$1002,COLUMN(AQ447)-8,0))</f>
        <v>60</v>
      </c>
      <c r="AR448" s="442">
        <f>IF($H448="已改造",VLOOKUP($A448+1000,改造信息!$A$2:$AQ$1002,COLUMN(AR447)-8,0),VLOOKUP($A448,未改造信息!$A$2:$AQ$1002,COLUMN(AR447)-8,0))</f>
        <v>0</v>
      </c>
      <c r="AS448" s="442">
        <f>IF($H448="已改造",VLOOKUP($A448+1000,改造信息!$A$2:$AQ$1002,COLUMN(AS447)-8,0),VLOOKUP($A448,未改造信息!$A$2:$AQ$1002,COLUMN(AS447)-8,0))</f>
        <v>50</v>
      </c>
      <c r="AT448" s="442">
        <f>IF($H448="已改造",VLOOKUP($A448+1000,改造信息!$A$2:$AQ$1002,COLUMN(AT447)-8,0),VLOOKUP($A448,未改造信息!$A$2:$AQ$1002,COLUMN(AT447)-8,0))</f>
        <v>0</v>
      </c>
      <c r="AU448" s="442">
        <f>IF($H448="已改造",VLOOKUP($A448+1000,改造信息!$A$2:$AQ$1002,COLUMN(AU447)-8,0),VLOOKUP($A448,未改造信息!$A$2:$AQ$1002,COLUMN(AU447)-8,0))</f>
        <v>48</v>
      </c>
      <c r="AV448" s="442">
        <f>IF($H448="已改造",VLOOKUP($A448+1000,改造信息!$A$2:$AQ$1002,COLUMN(AV447)-8,0),VLOOKUP($A448,未改造信息!$A$2:$AQ$1002,COLUMN(AV447)-8,0))</f>
        <v>9</v>
      </c>
      <c r="AW448" s="445" t="s">
        <v>92</v>
      </c>
      <c r="AX448" s="445" t="s">
        <v>92</v>
      </c>
      <c r="AY448" s="442">
        <f>IF($H448="已改造",VLOOKUP($A448+1000,改造信息!$A$2:$AQ$1002,COLUMN(AY447)-10,0),VLOOKUP($A448,未改造信息!$A$2:$AQ$1002,COLUMN(AY447)-10,0))</f>
        <v>0</v>
      </c>
      <c r="AZ448" s="442">
        <f>IF($H448="已改造",VLOOKUP($A448+1000,改造信息!$A$2:$AQ$1002,COLUMN(AZ447)-10,0),VLOOKUP($A448,未改造信息!$A$2:$AQ$1002,COLUMN(AZ447)-10,0))</f>
        <v>0</v>
      </c>
      <c r="BA448" s="445" t="s">
        <v>92</v>
      </c>
      <c r="BB448" s="445" t="s">
        <v>92</v>
      </c>
      <c r="BC448" s="442" t="str">
        <f>IF($H448="尚未改造",VLOOKUP($A448,未改造信息!$A$2:$AQ$1002,COLUMN(BC447)-12,0),"0")</f>
        <v>0</v>
      </c>
      <c r="BD448" s="450">
        <f>VLOOKUP($A448,未改造信息!$A$2:$BA$1002,COLUMN(BD447)-12,0)</f>
        <v>0.194444444444444</v>
      </c>
      <c r="BE448" s="442" t="s">
        <v>103</v>
      </c>
      <c r="BF448" s="445" t="s">
        <v>92</v>
      </c>
      <c r="BG448" s="445" t="s">
        <v>92</v>
      </c>
      <c r="BH448" s="442"/>
      <c r="BI448" s="450"/>
      <c r="BK448" s="442"/>
      <c r="BL448" s="450"/>
      <c r="BN448" s="442"/>
      <c r="BO448" s="450"/>
      <c r="BQ448" s="445" t="s">
        <v>92</v>
      </c>
      <c r="BR448" s="442"/>
      <c r="BS448" s="442"/>
      <c r="BT448" s="442"/>
      <c r="BU448" s="442"/>
      <c r="BV448" s="442"/>
    </row>
    <row r="449" spans="1:74">
      <c r="A449" s="442">
        <v>479</v>
      </c>
      <c r="B449" s="442" t="str">
        <f>IF($H449="已改造",VLOOKUP($A449+1000,改造信息!$A$2:$AQ$1002,COLUMN(B448),0),VLOOKUP($A449,未改造信息!$A$2:$AQ$1002,COLUMN(B448),0))</f>
        <v>U</v>
      </c>
      <c r="C449" s="442" t="str">
        <f>IF($H449="已改造",VLOOKUP($A449+1000,改造信息!$A$2:$AQ$1002,COLUMN(C448),0),VLOOKUP($A449,未改造信息!$A$2:$AQ$1002,COLUMN(C448),0))</f>
        <v>驱逐舰</v>
      </c>
      <c r="D449" s="442">
        <f>IF($H449="已改造",VLOOKUP($A449+1000,改造信息!$A$2:$AQ$1002,COLUMN(D448),0),VLOOKUP($A449,未改造信息!$A$2:$AQ$1002,COLUMN(D448),0))</f>
        <v>4</v>
      </c>
      <c r="E449" s="442" t="str">
        <f>IF($H449="已改造",VLOOKUP($A449+1000,改造信息!$A$2:$AQ$1002,COLUMN(E448),0),VLOOKUP($A449,未改造信息!$A$2:$AQ$1002,COLUMN(E448),0))</f>
        <v>桑普森</v>
      </c>
      <c r="F449" s="442" t="str">
        <f>VLOOKUP(A449,未改造信息!$A$2:$F$1000,COLUMN(F448),0)</f>
        <v>未拥有</v>
      </c>
      <c r="H449" s="442" t="str">
        <f>IF(COUNTIF(改造信息!$A$2:$A$196,A449+1000),IF(VLOOKUP(A449+1000,改造信息!$A$2:$F$502,6,0)="已拥有","已改造","尚未改造"),"未开放改造")</f>
        <v>未开放改造</v>
      </c>
      <c r="I449" s="442" t="str">
        <f t="shared" si="6"/>
        <v>可建造</v>
      </c>
      <c r="J449" s="445" t="s">
        <v>92</v>
      </c>
      <c r="K449" s="442" t="str">
        <f>IF($H449="已改造",VLOOKUP($A449+1000,改造信息!$A$2:$AQ$1002,COLUMN(K448)-4,0),VLOOKUP($A449,未改造信息!$A$2:$AQ$1002,COLUMN(K448)-4,0))</f>
        <v>护卫舰</v>
      </c>
      <c r="L449" s="442" t="str">
        <f>IF($H449="已改造",VLOOKUP($A449+1000,改造信息!$A$2:$AQ$1002,COLUMN(L448)-4,0),VLOOKUP($A449,未改造信息!$A$2:$AQ$1002,COLUMN(L448)-4,0))</f>
        <v>小型舰</v>
      </c>
      <c r="M449" s="442">
        <f>IF($H449="已改造",VLOOKUP($A449+1000,改造信息!$A$2:$AQ$1002,COLUMN(M448)-4,0),VLOOKUP($A449,未改造信息!$A$2:$AQ$1002,COLUMN(M448)-4,0))</f>
        <v>2</v>
      </c>
      <c r="N449" s="442">
        <f>IF($H449="已改造",VLOOKUP($A449+1000,改造信息!$A$2:$AQ$1002,COLUMN(N448)-4,0),VLOOKUP($A449,未改造信息!$A$2:$AQ$1002,COLUMN(N448)-4,0))</f>
        <v>2</v>
      </c>
      <c r="O449" s="442">
        <f>IF($H449="已改造",VLOOKUP($A449+1000,改造信息!$A$2:$AQ$1002,COLUMN(O448)-4,0),VLOOKUP($A449,未改造信息!$A$2:$AQ$1002,COLUMN(O448)-4,0))</f>
        <v>20</v>
      </c>
      <c r="P449" s="442">
        <f>IF($H449="已改造",VLOOKUP($A449+1000,改造信息!$A$2:$AQ$1002,COLUMN(P448)-4,0),VLOOKUP($A449,未改造信息!$A$2:$AQ$1002,COLUMN(P448)-4,0))</f>
        <v>0</v>
      </c>
      <c r="Q449" s="442">
        <f>IF($H449="已改造",VLOOKUP($A449+1000,改造信息!$A$2:$AQ$1002,COLUMN(Q448)-4,0),VLOOKUP($A449,未改造信息!$A$2:$AQ$1002,COLUMN(Q448)-4,0))</f>
        <v>40</v>
      </c>
      <c r="R449" s="442">
        <f>IF($H449="已改造",VLOOKUP($A449+1000,改造信息!$A$2:$AQ$1002,COLUMN(R448)-4,0),VLOOKUP($A449,未改造信息!$A$2:$AQ$1002,COLUMN(R448)-4,0))</f>
        <v>23</v>
      </c>
      <c r="S449" s="442">
        <f>IF($H449="已改造",VLOOKUP($A449+1000,改造信息!$A$2:$AQ$1002,COLUMN(S448)-4,0),VLOOKUP($A449,未改造信息!$A$2:$AQ$1002,COLUMN(S448)-4,0))</f>
        <v>76</v>
      </c>
      <c r="T449" s="442">
        <f>IF($H449="已改造",VLOOKUP($A449+1000,改造信息!$A$2:$AQ$1002,COLUMN(T448)-4,0),VLOOKUP($A449,未改造信息!$A$2:$AQ$1002,COLUMN(T448)-4,0))</f>
        <v>49</v>
      </c>
      <c r="U449" s="442">
        <f>IF($H449="已改造",VLOOKUP($A449+1000,改造信息!$A$2:$AQ$1002,COLUMN(U448)-4,0),VLOOKUP($A449,未改造信息!$A$2:$AQ$1002,COLUMN(U448)-4,0))</f>
        <v>69</v>
      </c>
      <c r="V449" s="442">
        <f>IF($H449="已改造",VLOOKUP($A449+1000,改造信息!$A$2:$AQ$1002,COLUMN(V448)-4,0),VLOOKUP($A449,未改造信息!$A$2:$AQ$1002,COLUMN(V448)-4,0))</f>
        <v>18</v>
      </c>
      <c r="W449" s="442">
        <f>IF($H449="已改造",VLOOKUP($A449+1000,改造信息!$A$2:$AQ$1002,COLUMN(W448)-4,0),VLOOKUP($A449,未改造信息!$A$2:$AQ$1002,COLUMN(W448)-4,0))</f>
        <v>82</v>
      </c>
      <c r="X449" s="442">
        <f>IF($H449="已改造",VLOOKUP($A449+1000,改造信息!$A$2:$AQ$1002,COLUMN(X448)-4,0),VLOOKUP($A449,未改造信息!$A$2:$AQ$1002,COLUMN(X448)-4,0))</f>
        <v>87</v>
      </c>
      <c r="Y449" s="442">
        <f>IF($H449="已改造",VLOOKUP($A449+1000,改造信息!$A$2:$AQ$1002,COLUMN(Y448)-4,0),VLOOKUP($A449,未改造信息!$A$2:$AQ$1002,COLUMN(Y448)-4,0))</f>
        <v>17</v>
      </c>
      <c r="Z449" s="442">
        <f>IF($H449="已改造",VLOOKUP($A449+1000,改造信息!$A$2:$AQ$1002,COLUMN(Z448)-4,0),VLOOKUP($A449,未改造信息!$A$2:$AQ$1002,COLUMN(Z448)-4,0))</f>
        <v>36</v>
      </c>
      <c r="AA449" s="442" t="str">
        <f>IF($H449="已改造",VLOOKUP($A449+1000,改造信息!$A$2:$AQ$1002,COLUMN(AA448)-4,0),VLOOKUP($A449,未改造信息!$A$2:$AQ$1002,COLUMN(AA448)-4,0))</f>
        <v>短</v>
      </c>
      <c r="AB449" s="442">
        <f>IF($H449="已改造",VLOOKUP($A449+1000,改造信息!$A$2:$AQ$1002,COLUMN(AB448)-4,0),VLOOKUP($A449,未改造信息!$A$2:$AQ$1002,COLUMN(AB448)-4,0))</f>
        <v>0</v>
      </c>
      <c r="AC449" s="442">
        <f>IF($H449="已改造",VLOOKUP($A449+1000,改造信息!$A$2:$AQ$1002,COLUMN(AC448)-4,0),VLOOKUP($A449,未改造信息!$A$2:$AQ$1002,COLUMN(AC448)-4,0))</f>
        <v>0</v>
      </c>
      <c r="AD449" s="442">
        <f>IF($H449="已改造",VLOOKUP($A449+1000,改造信息!$A$2:$AQ$1002,COLUMN(AD448)-4,0),VLOOKUP($A449,未改造信息!$A$2:$AQ$1002,COLUMN(AD448)-4,0))</f>
        <v>2</v>
      </c>
      <c r="AE449" s="446" t="str">
        <f>IF($H449="已改造",VLOOKUP($A449+1000,改造信息!$A$2:$AQ$1002,COLUMN(AE448)-4,0),VLOOKUP($A449,未改造信息!$A$2:$AQ$1002,COLUMN(AE448)-4,0))</f>
        <v>U国双联5英寸炮</v>
      </c>
      <c r="AF449" s="445" t="s">
        <v>92</v>
      </c>
      <c r="AG449" s="445" t="s">
        <v>92</v>
      </c>
      <c r="AH449" s="442">
        <f>IF($H449="已改造",VLOOKUP($A449+1000,改造信息!$A$2:$AQ$1002,COLUMN(AH448)-6,0),VLOOKUP($A449,未改造信息!$A$2:$AQ$1002,COLUMN(AH448)-6,0))</f>
        <v>15</v>
      </c>
      <c r="AI449" s="442">
        <f>IF($H449="已改造",VLOOKUP($A449+1000,改造信息!$A$2:$AQ$1002,COLUMN(AI448)-6,0),VLOOKUP($A449,未改造信息!$A$2:$AQ$1002,COLUMN(AI448)-6,0))</f>
        <v>25</v>
      </c>
      <c r="AJ449" s="442">
        <f>IF($H449="已改造",VLOOKUP($A449+1000,改造信息!$A$2:$AQ$1002,COLUMN(AJ448)-6,0),VLOOKUP($A449,未改造信息!$A$2:$AQ$1002,COLUMN(AJ448)-6,0))</f>
        <v>0.48</v>
      </c>
      <c r="AK449" s="442">
        <f>IF($H449="已改造",VLOOKUP($A449+1000,改造信息!$A$2:$AQ$1002,COLUMN(AK448)-6,0),VLOOKUP($A449,未改造信息!$A$2:$AQ$1002,COLUMN(AK448)-6,0))</f>
        <v>0.9</v>
      </c>
      <c r="AL449" s="442">
        <f>IF($H449="已改造",VLOOKUP($A449+1000,改造信息!$A$2:$AQ$1002,COLUMN(AL448)-6,0),VLOOKUP($A449,未改造信息!$A$2:$AQ$1002,COLUMN(AL448)-6,0))</f>
        <v>0.4</v>
      </c>
      <c r="AM449" s="445" t="s">
        <v>92</v>
      </c>
      <c r="AN449" s="445" t="s">
        <v>92</v>
      </c>
      <c r="AO449" s="442">
        <f>IF($H449="已改造",VLOOKUP($A449+1000,改造信息!$A$2:$AQ$1002,COLUMN(AO448)-8,0),VLOOKUP($A449,未改造信息!$A$2:$AQ$1002,COLUMN(AO448)-8,0))</f>
        <v>4</v>
      </c>
      <c r="AP449" s="442">
        <f>IF($H449="已改造",VLOOKUP($A449+1000,改造信息!$A$2:$AQ$1002,COLUMN(AP448)-8,0),VLOOKUP($A449,未改造信息!$A$2:$AQ$1002,COLUMN(AP448)-8,0))</f>
        <v>8</v>
      </c>
      <c r="AQ449" s="442">
        <f>IF($H449="已改造",VLOOKUP($A449+1000,改造信息!$A$2:$AQ$1002,COLUMN(AQ448)-8,0),VLOOKUP($A449,未改造信息!$A$2:$AQ$1002,COLUMN(AQ448)-8,0))</f>
        <v>6</v>
      </c>
      <c r="AR449" s="442">
        <f>IF($H449="已改造",VLOOKUP($A449+1000,改造信息!$A$2:$AQ$1002,COLUMN(AR448)-8,0),VLOOKUP($A449,未改造信息!$A$2:$AQ$1002,COLUMN(AR448)-8,0))</f>
        <v>0</v>
      </c>
      <c r="AS449" s="442">
        <f>IF($H449="已改造",VLOOKUP($A449+1000,改造信息!$A$2:$AQ$1002,COLUMN(AS448)-8,0),VLOOKUP($A449,未改造信息!$A$2:$AQ$1002,COLUMN(AS448)-8,0))</f>
        <v>0</v>
      </c>
      <c r="AT449" s="442">
        <f>IF($H449="已改造",VLOOKUP($A449+1000,改造信息!$A$2:$AQ$1002,COLUMN(AT448)-8,0),VLOOKUP($A449,未改造信息!$A$2:$AQ$1002,COLUMN(AT448)-8,0))</f>
        <v>26</v>
      </c>
      <c r="AU449" s="442">
        <f>IF($H449="已改造",VLOOKUP($A449+1000,改造信息!$A$2:$AQ$1002,COLUMN(AU448)-8,0),VLOOKUP($A449,未改造信息!$A$2:$AQ$1002,COLUMN(AU448)-8,0))</f>
        <v>8</v>
      </c>
      <c r="AV449" s="442">
        <f>IF($H449="已改造",VLOOKUP($A449+1000,改造信息!$A$2:$AQ$1002,COLUMN(AV448)-8,0),VLOOKUP($A449,未改造信息!$A$2:$AQ$1002,COLUMN(AV448)-8,0))</f>
        <v>4</v>
      </c>
      <c r="AW449" s="445" t="s">
        <v>92</v>
      </c>
      <c r="AX449" s="445" t="s">
        <v>92</v>
      </c>
      <c r="AY449" s="442">
        <f>IF($H449="已改造",VLOOKUP($A449+1000,改造信息!$A$2:$AQ$1002,COLUMN(AY448)-10,0),VLOOKUP($A449,未改造信息!$A$2:$AQ$1002,COLUMN(AY448)-10,0))</f>
        <v>0</v>
      </c>
      <c r="AZ449" s="442">
        <f>IF($H449="已改造",VLOOKUP($A449+1000,改造信息!$A$2:$AQ$1002,COLUMN(AZ448)-10,0),VLOOKUP($A449,未改造信息!$A$2:$AQ$1002,COLUMN(AZ448)-10,0))</f>
        <v>0</v>
      </c>
      <c r="BA449" s="445" t="s">
        <v>92</v>
      </c>
      <c r="BB449" s="445" t="s">
        <v>92</v>
      </c>
      <c r="BC449" s="442" t="str">
        <f>IF($H449="尚未改造",VLOOKUP($A449,未改造信息!$A$2:$AQ$1002,COLUMN(BC448)-12,0),"0")</f>
        <v>0</v>
      </c>
      <c r="BD449" s="450">
        <f>VLOOKUP($A449,未改造信息!$A$2:$BA$1002,COLUMN(BD448)-12,0)</f>
        <v>0.0173611111111111</v>
      </c>
      <c r="BE449" s="442" t="s">
        <v>103</v>
      </c>
      <c r="BF449" s="445" t="s">
        <v>92</v>
      </c>
      <c r="BG449" s="445" t="s">
        <v>92</v>
      </c>
      <c r="BH449" s="442"/>
      <c r="BI449" s="450"/>
      <c r="BK449" s="442"/>
      <c r="BL449" s="450"/>
      <c r="BN449" s="442"/>
      <c r="BO449" s="450"/>
      <c r="BQ449" s="445" t="s">
        <v>92</v>
      </c>
      <c r="BR449" s="442"/>
      <c r="BS449" s="442"/>
      <c r="BT449" s="442"/>
      <c r="BU449" s="442"/>
      <c r="BV449" s="442"/>
    </row>
    <row r="450" spans="1:74">
      <c r="A450" s="442">
        <v>480</v>
      </c>
      <c r="B450" s="442" t="str">
        <f>IF($H450="已改造",VLOOKUP($A450+1000,改造信息!$A$2:$AQ$1002,COLUMN(B449),0),VLOOKUP($A450,未改造信息!$A$2:$AQ$1002,COLUMN(B449),0))</f>
        <v>G</v>
      </c>
      <c r="C450" s="442" t="str">
        <f>IF($H450="已改造",VLOOKUP($A450+1000,改造信息!$A$2:$AQ$1002,COLUMN(C449),0),VLOOKUP($A450,未改造信息!$A$2:$AQ$1002,COLUMN(C449),0))</f>
        <v>潜水艇</v>
      </c>
      <c r="D450" s="442">
        <f>IF($H450="已改造",VLOOKUP($A450+1000,改造信息!$A$2:$AQ$1002,COLUMN(D449),0),VLOOKUP($A450,未改造信息!$A$2:$AQ$1002,COLUMN(D449),0))</f>
        <v>4</v>
      </c>
      <c r="E450" s="442" t="str">
        <f>IF($H450="已改造",VLOOKUP($A450+1000,改造信息!$A$2:$AQ$1002,COLUMN(E449),0),VLOOKUP($A450,未改造信息!$A$2:$AQ$1002,COLUMN(E449),0))</f>
        <v>U-459</v>
      </c>
      <c r="F450" s="442" t="str">
        <f>VLOOKUP(A450,未改造信息!$A$2:$F$1000,COLUMN(F449),0)</f>
        <v>未拥有</v>
      </c>
      <c r="H450" s="442" t="str">
        <f>IF(COUNTIF(改造信息!$A$2:$A$196,A450+1000),IF(VLOOKUP(A450+1000,改造信息!$A$2:$F$502,6,0)="已拥有","已改造","尚未改造"),"未开放改造")</f>
        <v>未开放改造</v>
      </c>
      <c r="I450" s="442" t="str">
        <f t="shared" si="6"/>
        <v>可建造</v>
      </c>
      <c r="J450" s="445" t="s">
        <v>92</v>
      </c>
      <c r="K450" s="442" t="str">
        <f>IF($H450="已改造",VLOOKUP($A450+1000,改造信息!$A$2:$AQ$1002,COLUMN(K449)-4,0),VLOOKUP($A450,未改造信息!$A$2:$AQ$1002,COLUMN(K449)-4,0))</f>
        <v>护卫舰</v>
      </c>
      <c r="L450" s="442" t="str">
        <f>IF($H450="已改造",VLOOKUP($A450+1000,改造信息!$A$2:$AQ$1002,COLUMN(L449)-4,0),VLOOKUP($A450,未改造信息!$A$2:$AQ$1002,COLUMN(L449)-4,0))</f>
        <v>小型舰</v>
      </c>
      <c r="M450" s="442">
        <f>IF($H450="已改造",VLOOKUP($A450+1000,改造信息!$A$2:$AQ$1002,COLUMN(M449)-4,0),VLOOKUP($A450,未改造信息!$A$2:$AQ$1002,COLUMN(M449)-4,0))</f>
        <v>6</v>
      </c>
      <c r="N450" s="442">
        <f>IF($H450="已改造",VLOOKUP($A450+1000,改造信息!$A$2:$AQ$1002,COLUMN(N449)-4,0),VLOOKUP($A450,未改造信息!$A$2:$AQ$1002,COLUMN(N449)-4,0))</f>
        <v>5</v>
      </c>
      <c r="O450" s="442">
        <f>IF($H450="已改造",VLOOKUP($A450+1000,改造信息!$A$2:$AQ$1002,COLUMN(O449)-4,0),VLOOKUP($A450,未改造信息!$A$2:$AQ$1002,COLUMN(O449)-4,0))</f>
        <v>20</v>
      </c>
      <c r="P450" s="442">
        <f>IF($H450="已改造",VLOOKUP($A450+1000,改造信息!$A$2:$AQ$1002,COLUMN(P449)-4,0),VLOOKUP($A450,未改造信息!$A$2:$AQ$1002,COLUMN(P449)-4,0))</f>
        <v>0</v>
      </c>
      <c r="Q450" s="442">
        <f>IF($H450="已改造",VLOOKUP($A450+1000,改造信息!$A$2:$AQ$1002,COLUMN(Q449)-4,0),VLOOKUP($A450,未改造信息!$A$2:$AQ$1002,COLUMN(Q449)-4,0))</f>
        <v>22</v>
      </c>
      <c r="R450" s="442">
        <f>IF($H450="已改造",VLOOKUP($A450+1000,改造信息!$A$2:$AQ$1002,COLUMN(R449)-4,0),VLOOKUP($A450,未改造信息!$A$2:$AQ$1002,COLUMN(R449)-4,0))</f>
        <v>25</v>
      </c>
      <c r="S450" s="442">
        <f>IF($H450="已改造",VLOOKUP($A450+1000,改造信息!$A$2:$AQ$1002,COLUMN(S449)-4,0),VLOOKUP($A450,未改造信息!$A$2:$AQ$1002,COLUMN(S449)-4,0))</f>
        <v>56</v>
      </c>
      <c r="T450" s="442">
        <f>IF($H450="已改造",VLOOKUP($A450+1000,改造信息!$A$2:$AQ$1002,COLUMN(T449)-4,0),VLOOKUP($A450,未改造信息!$A$2:$AQ$1002,COLUMN(T449)-4,0))</f>
        <v>0</v>
      </c>
      <c r="U450" s="442">
        <f>IF($H450="已改造",VLOOKUP($A450+1000,改造信息!$A$2:$AQ$1002,COLUMN(U449)-4,0),VLOOKUP($A450,未改造信息!$A$2:$AQ$1002,COLUMN(U449)-4,0))</f>
        <v>0</v>
      </c>
      <c r="V450" s="442">
        <f>IF($H450="已改造",VLOOKUP($A450+1000,改造信息!$A$2:$AQ$1002,COLUMN(V449)-4,0),VLOOKUP($A450,未改造信息!$A$2:$AQ$1002,COLUMN(V449)-4,0))</f>
        <v>48</v>
      </c>
      <c r="W450" s="442">
        <f>IF($H450="已改造",VLOOKUP($A450+1000,改造信息!$A$2:$AQ$1002,COLUMN(W449)-4,0),VLOOKUP($A450,未改造信息!$A$2:$AQ$1002,COLUMN(W449)-4,0))</f>
        <v>39</v>
      </c>
      <c r="X450" s="442">
        <f>IF($H450="已改造",VLOOKUP($A450+1000,改造信息!$A$2:$AQ$1002,COLUMN(X449)-4,0),VLOOKUP($A450,未改造信息!$A$2:$AQ$1002,COLUMN(X449)-4,0))</f>
        <v>96</v>
      </c>
      <c r="Y450" s="442">
        <f>IF($H450="已改造",VLOOKUP($A450+1000,改造信息!$A$2:$AQ$1002,COLUMN(Y449)-4,0),VLOOKUP($A450,未改造信息!$A$2:$AQ$1002,COLUMN(Y449)-4,0))</f>
        <v>10</v>
      </c>
      <c r="Z450" s="442">
        <f>IF($H450="已改造",VLOOKUP($A450+1000,改造信息!$A$2:$AQ$1002,COLUMN(Z449)-4,0),VLOOKUP($A450,未改造信息!$A$2:$AQ$1002,COLUMN(Z449)-4,0))</f>
        <v>14.9</v>
      </c>
      <c r="AA450" s="442" t="str">
        <f>IF($H450="已改造",VLOOKUP($A450+1000,改造信息!$A$2:$AQ$1002,COLUMN(AA449)-4,0),VLOOKUP($A450,未改造信息!$A$2:$AQ$1002,COLUMN(AA449)-4,0))</f>
        <v>短</v>
      </c>
      <c r="AB450" s="442">
        <f>IF($H450="已改造",VLOOKUP($A450+1000,改造信息!$A$2:$AQ$1002,COLUMN(AB449)-4,0),VLOOKUP($A450,未改造信息!$A$2:$AQ$1002,COLUMN(AB449)-4,0))</f>
        <v>0</v>
      </c>
      <c r="AC450" s="442">
        <f>IF($H450="已改造",VLOOKUP($A450+1000,改造信息!$A$2:$AQ$1002,COLUMN(AC449)-4,0),VLOOKUP($A450,未改造信息!$A$2:$AQ$1002,COLUMN(AC449)-4,0))</f>
        <v>0</v>
      </c>
      <c r="AD450" s="442">
        <f>IF($H450="已改造",VLOOKUP($A450+1000,改造信息!$A$2:$AQ$1002,COLUMN(AD449)-4,0),VLOOKUP($A450,未改造信息!$A$2:$AQ$1002,COLUMN(AD449)-4,0))</f>
        <v>2</v>
      </c>
      <c r="AE450" s="446" t="str">
        <f>IF($H450="已改造",VLOOKUP($A450+1000,改造信息!$A$2:$AQ$1002,COLUMN(AE449)-4,0),VLOOKUP($A450,未改造信息!$A$2:$AQ$1002,COLUMN(AE449)-4,0))</f>
        <v>533毫米磁性鱼雷(潜艇)</v>
      </c>
      <c r="AF450" s="445" t="s">
        <v>92</v>
      </c>
      <c r="AG450" s="445" t="s">
        <v>92</v>
      </c>
      <c r="AH450" s="442">
        <f>IF($H450="已改造",VLOOKUP($A450+1000,改造信息!$A$2:$AQ$1002,COLUMN(AH449)-6,0),VLOOKUP($A450,未改造信息!$A$2:$AQ$1002,COLUMN(AH449)-6,0))</f>
        <v>25</v>
      </c>
      <c r="AI450" s="442">
        <f>IF($H450="已改造",VLOOKUP($A450+1000,改造信息!$A$2:$AQ$1002,COLUMN(AI449)-6,0),VLOOKUP($A450,未改造信息!$A$2:$AQ$1002,COLUMN(AI449)-6,0))</f>
        <v>15</v>
      </c>
      <c r="AJ450" s="442">
        <f>IF($H450="已改造",VLOOKUP($A450+1000,改造信息!$A$2:$AQ$1002,COLUMN(AJ449)-6,0),VLOOKUP($A450,未改造信息!$A$2:$AQ$1002,COLUMN(AJ449)-6,0))</f>
        <v>0.6</v>
      </c>
      <c r="AK450" s="442">
        <f>IF($H450="已改造",VLOOKUP($A450+1000,改造信息!$A$2:$AQ$1002,COLUMN(AK449)-6,0),VLOOKUP($A450,未改造信息!$A$2:$AQ$1002,COLUMN(AK449)-6,0))</f>
        <v>0.6</v>
      </c>
      <c r="AL450" s="442">
        <f>IF($H450="已改造",VLOOKUP($A450+1000,改造信息!$A$2:$AQ$1002,COLUMN(AL449)-6,0),VLOOKUP($A450,未改造信息!$A$2:$AQ$1002,COLUMN(AL449)-6,0))</f>
        <v>0.275</v>
      </c>
      <c r="AM450" s="445" t="s">
        <v>92</v>
      </c>
      <c r="AN450" s="445" t="s">
        <v>92</v>
      </c>
      <c r="AO450" s="442">
        <f>IF($H450="已改造",VLOOKUP($A450+1000,改造信息!$A$2:$AQ$1002,COLUMN(AO449)-8,0),VLOOKUP($A450,未改造信息!$A$2:$AQ$1002,COLUMN(AO449)-8,0))</f>
        <v>10</v>
      </c>
      <c r="AP450" s="442">
        <f>IF($H450="已改造",VLOOKUP($A450+1000,改造信息!$A$2:$AQ$1002,COLUMN(AP449)-8,0),VLOOKUP($A450,未改造信息!$A$2:$AQ$1002,COLUMN(AP449)-8,0))</f>
        <v>10</v>
      </c>
      <c r="AQ450" s="442">
        <f>IF($H450="已改造",VLOOKUP($A450+1000,改造信息!$A$2:$AQ$1002,COLUMN(AQ449)-8,0),VLOOKUP($A450,未改造信息!$A$2:$AQ$1002,COLUMN(AQ449)-8,0))</f>
        <v>20</v>
      </c>
      <c r="AR450" s="442">
        <f>IF($H450="已改造",VLOOKUP($A450+1000,改造信息!$A$2:$AQ$1002,COLUMN(AR449)-8,0),VLOOKUP($A450,未改造信息!$A$2:$AQ$1002,COLUMN(AR449)-8,0))</f>
        <v>0</v>
      </c>
      <c r="AS450" s="442">
        <f>IF($H450="已改造",VLOOKUP($A450+1000,改造信息!$A$2:$AQ$1002,COLUMN(AS449)-8,0),VLOOKUP($A450,未改造信息!$A$2:$AQ$1002,COLUMN(AS449)-8,0))</f>
        <v>0</v>
      </c>
      <c r="AT450" s="442">
        <f>IF($H450="已改造",VLOOKUP($A450+1000,改造信息!$A$2:$AQ$1002,COLUMN(AT449)-8,0),VLOOKUP($A450,未改造信息!$A$2:$AQ$1002,COLUMN(AT449)-8,0))</f>
        <v>6</v>
      </c>
      <c r="AU450" s="442">
        <f>IF($H450="已改造",VLOOKUP($A450+1000,改造信息!$A$2:$AQ$1002,COLUMN(AU449)-8,0),VLOOKUP($A450,未改造信息!$A$2:$AQ$1002,COLUMN(AU449)-8,0))</f>
        <v>12</v>
      </c>
      <c r="AV450" s="442">
        <f>IF($H450="已改造",VLOOKUP($A450+1000,改造信息!$A$2:$AQ$1002,COLUMN(AV449)-8,0),VLOOKUP($A450,未改造信息!$A$2:$AQ$1002,COLUMN(AV449)-8,0))</f>
        <v>0</v>
      </c>
      <c r="AW450" s="445" t="s">
        <v>92</v>
      </c>
      <c r="AX450" s="445" t="s">
        <v>92</v>
      </c>
      <c r="AY450" s="442">
        <f>IF($H450="已改造",VLOOKUP($A450+1000,改造信息!$A$2:$AQ$1002,COLUMN(AY449)-10,0),VLOOKUP($A450,未改造信息!$A$2:$AQ$1002,COLUMN(AY449)-10,0))</f>
        <v>0</v>
      </c>
      <c r="AZ450" s="442">
        <f>IF($H450="已改造",VLOOKUP($A450+1000,改造信息!$A$2:$AQ$1002,COLUMN(AZ449)-10,0),VLOOKUP($A450,未改造信息!$A$2:$AQ$1002,COLUMN(AZ449)-10,0))</f>
        <v>0</v>
      </c>
      <c r="BA450" s="445" t="s">
        <v>92</v>
      </c>
      <c r="BB450" s="445" t="s">
        <v>92</v>
      </c>
      <c r="BC450" s="442" t="str">
        <f>IF($H450="尚未改造",VLOOKUP($A450,未改造信息!$A$2:$AQ$1002,COLUMN(BC449)-12,0),"0")</f>
        <v>0</v>
      </c>
      <c r="BD450" s="450">
        <f>VLOOKUP($A450,未改造信息!$A$2:$BA$1002,COLUMN(BD449)-12,0)</f>
        <v>0.00694444444444444</v>
      </c>
      <c r="BE450" s="442" t="s">
        <v>103</v>
      </c>
      <c r="BF450" s="445" t="s">
        <v>92</v>
      </c>
      <c r="BG450" s="445" t="s">
        <v>92</v>
      </c>
      <c r="BH450" s="442"/>
      <c r="BI450" s="450"/>
      <c r="BK450" s="442"/>
      <c r="BL450" s="450"/>
      <c r="BN450" s="442"/>
      <c r="BO450" s="450"/>
      <c r="BQ450" s="445" t="s">
        <v>92</v>
      </c>
      <c r="BR450" s="442"/>
      <c r="BS450" s="442"/>
      <c r="BT450" s="442"/>
      <c r="BU450" s="442"/>
      <c r="BV450" s="442"/>
    </row>
    <row r="451" spans="1:74">
      <c r="A451" s="442">
        <v>481</v>
      </c>
      <c r="B451" s="442" t="str">
        <f>IF($H451="已改造",VLOOKUP($A451+1000,改造信息!$A$2:$AQ$1002,COLUMN(B450),0),VLOOKUP($A451,未改造信息!$A$2:$AQ$1002,COLUMN(B450),0))</f>
        <v>J</v>
      </c>
      <c r="C451" s="442" t="str">
        <f>IF($H451="已改造",VLOOKUP($A451+1000,改造信息!$A$2:$AQ$1002,COLUMN(C450),0),VLOOKUP($A451,未改造信息!$A$2:$AQ$1002,COLUMN(C450),0))</f>
        <v>轻巡洋舰</v>
      </c>
      <c r="D451" s="442">
        <f>IF($H451="已改造",VLOOKUP($A451+1000,改造信息!$A$2:$AQ$1002,COLUMN(D450),0),VLOOKUP($A451,未改造信息!$A$2:$AQ$1002,COLUMN(D450),0))</f>
        <v>4</v>
      </c>
      <c r="E451" s="442" t="str">
        <f>IF($H451="已改造",VLOOKUP($A451+1000,改造信息!$A$2:$AQ$1002,COLUMN(E450),0),VLOOKUP($A451,未改造信息!$A$2:$AQ$1002,COLUMN(E450),0))</f>
        <v>仁淀</v>
      </c>
      <c r="F451" s="442" t="str">
        <f>VLOOKUP(A451,未改造信息!$A$2:$F$1000,COLUMN(F450),0)</f>
        <v>未拥有</v>
      </c>
      <c r="H451" s="442" t="str">
        <f>IF(COUNTIF(改造信息!$A$2:$A$196,A451+1000),IF(VLOOKUP(A451+1000,改造信息!$A$2:$F$502,6,0)="已拥有","已改造","尚未改造"),"未开放改造")</f>
        <v>未开放改造</v>
      </c>
      <c r="I451" s="442" t="str">
        <f t="shared" si="6"/>
        <v>可建造</v>
      </c>
      <c r="J451" s="445" t="s">
        <v>92</v>
      </c>
      <c r="K451" s="442" t="str">
        <f>IF($H451="已改造",VLOOKUP($A451+1000,改造信息!$A$2:$AQ$1002,COLUMN(K450)-4,0),VLOOKUP($A451,未改造信息!$A$2:$AQ$1002,COLUMN(K450)-4,0))</f>
        <v>护卫舰</v>
      </c>
      <c r="L451" s="442" t="str">
        <f>IF($H451="已改造",VLOOKUP($A451+1000,改造信息!$A$2:$AQ$1002,COLUMN(L450)-4,0),VLOOKUP($A451,未改造信息!$A$2:$AQ$1002,COLUMN(L450)-4,0))</f>
        <v>中型舰</v>
      </c>
      <c r="M451" s="442">
        <f>IF($H451="已改造",VLOOKUP($A451+1000,改造信息!$A$2:$AQ$1002,COLUMN(M450)-4,0),VLOOKUP($A451,未改造信息!$A$2:$AQ$1002,COLUMN(M450)-4,0))</f>
        <v>1</v>
      </c>
      <c r="N451" s="442">
        <f>IF($H451="已改造",VLOOKUP($A451+1000,改造信息!$A$2:$AQ$1002,COLUMN(N450)-4,0),VLOOKUP($A451,未改造信息!$A$2:$AQ$1002,COLUMN(N450)-4,0))</f>
        <v>2</v>
      </c>
      <c r="O451" s="442">
        <f>IF($H451="已改造",VLOOKUP($A451+1000,改造信息!$A$2:$AQ$1002,COLUMN(O450)-4,0),VLOOKUP($A451,未改造信息!$A$2:$AQ$1002,COLUMN(O450)-4,0))</f>
        <v>32</v>
      </c>
      <c r="P451" s="442">
        <f>IF($H451="已改造",VLOOKUP($A451+1000,改造信息!$A$2:$AQ$1002,COLUMN(P450)-4,0),VLOOKUP($A451,未改造信息!$A$2:$AQ$1002,COLUMN(P450)-4,0))</f>
        <v>0</v>
      </c>
      <c r="Q451" s="442">
        <f>IF($H451="已改造",VLOOKUP($A451+1000,改造信息!$A$2:$AQ$1002,COLUMN(Q450)-4,0),VLOOKUP($A451,未改造信息!$A$2:$AQ$1002,COLUMN(Q450)-4,0))</f>
        <v>45</v>
      </c>
      <c r="R451" s="442">
        <f>IF($H451="已改造",VLOOKUP($A451+1000,改造信息!$A$2:$AQ$1002,COLUMN(R450)-4,0),VLOOKUP($A451,未改造信息!$A$2:$AQ$1002,COLUMN(R450)-4,0))</f>
        <v>50</v>
      </c>
      <c r="S451" s="442">
        <f>IF($H451="已改造",VLOOKUP($A451+1000,改造信息!$A$2:$AQ$1002,COLUMN(S450)-4,0),VLOOKUP($A451,未改造信息!$A$2:$AQ$1002,COLUMN(S450)-4,0))</f>
        <v>0</v>
      </c>
      <c r="T451" s="442">
        <f>IF($H451="已改造",VLOOKUP($A451+1000,改造信息!$A$2:$AQ$1002,COLUMN(T450)-4,0),VLOOKUP($A451,未改造信息!$A$2:$AQ$1002,COLUMN(T450)-4,0))</f>
        <v>63</v>
      </c>
      <c r="U451" s="442">
        <f>IF($H451="已改造",VLOOKUP($A451+1000,改造信息!$A$2:$AQ$1002,COLUMN(U450)-4,0),VLOOKUP($A451,未改造信息!$A$2:$AQ$1002,COLUMN(U450)-4,0))</f>
        <v>75</v>
      </c>
      <c r="V451" s="442">
        <f>IF($H451="已改造",VLOOKUP($A451+1000,改造信息!$A$2:$AQ$1002,COLUMN(V450)-4,0),VLOOKUP($A451,未改造信息!$A$2:$AQ$1002,COLUMN(V450)-4,0))</f>
        <v>35</v>
      </c>
      <c r="W451" s="442">
        <f>IF($H451="已改造",VLOOKUP($A451+1000,改造信息!$A$2:$AQ$1002,COLUMN(W450)-4,0),VLOOKUP($A451,未改造信息!$A$2:$AQ$1002,COLUMN(W450)-4,0))</f>
        <v>74</v>
      </c>
      <c r="X451" s="442">
        <f>IF($H451="已改造",VLOOKUP($A451+1000,改造信息!$A$2:$AQ$1002,COLUMN(X450)-4,0),VLOOKUP($A451,未改造信息!$A$2:$AQ$1002,COLUMN(X450)-4,0))</f>
        <v>92</v>
      </c>
      <c r="Y451" s="442">
        <f>IF($H451="已改造",VLOOKUP($A451+1000,改造信息!$A$2:$AQ$1002,COLUMN(Y450)-4,0),VLOOKUP($A451,未改造信息!$A$2:$AQ$1002,COLUMN(Y450)-4,0))</f>
        <v>7</v>
      </c>
      <c r="Z451" s="442">
        <f>IF($H451="已改造",VLOOKUP($A451+1000,改造信息!$A$2:$AQ$1002,COLUMN(Z450)-4,0),VLOOKUP($A451,未改造信息!$A$2:$AQ$1002,COLUMN(Z450)-4,0))</f>
        <v>35.3</v>
      </c>
      <c r="AA451" s="442" t="str">
        <f>IF($H451="已改造",VLOOKUP($A451+1000,改造信息!$A$2:$AQ$1002,COLUMN(AA450)-4,0),VLOOKUP($A451,未改造信息!$A$2:$AQ$1002,COLUMN(AA450)-4,0))</f>
        <v>中</v>
      </c>
      <c r="AB451" s="442" t="str">
        <f>IF($H451="已改造",VLOOKUP($A451+1000,改造信息!$A$2:$AQ$1002,COLUMN(AB450)-4,0),VLOOKUP($A451,未改造信息!$A$2:$AQ$1002,COLUMN(AB450)-4,0))</f>
        <v>[6,6,6]</v>
      </c>
      <c r="AC451" s="442">
        <f>IF($H451="已改造",VLOOKUP($A451+1000,改造信息!$A$2:$AQ$1002,COLUMN(AC450)-4,0),VLOOKUP($A451,未改造信息!$A$2:$AQ$1002,COLUMN(AC450)-4,0))</f>
        <v>18</v>
      </c>
      <c r="AD451" s="442">
        <f>IF($H451="已改造",VLOOKUP($A451+1000,改造信息!$A$2:$AQ$1002,COLUMN(AD450)-4,0),VLOOKUP($A451,未改造信息!$A$2:$AQ$1002,COLUMN(AD450)-4,0))</f>
        <v>3</v>
      </c>
      <c r="AE451" s="446" t="str">
        <f>IF($H451="已改造",VLOOKUP($A451+1000,改造信息!$A$2:$AQ$1002,COLUMN(AE450)-4,0),VLOOKUP($A451,未改造信息!$A$2:$AQ$1002,COLUMN(AE450)-4,0))</f>
        <v>J国15.5厘米三联主炮|紫云</v>
      </c>
      <c r="AF451" s="445" t="s">
        <v>92</v>
      </c>
      <c r="AG451" s="445" t="s">
        <v>92</v>
      </c>
      <c r="AH451" s="442">
        <f>IF($H451="已改造",VLOOKUP($A451+1000,改造信息!$A$2:$AQ$1002,COLUMN(AH450)-6,0),VLOOKUP($A451,未改造信息!$A$2:$AQ$1002,COLUMN(AH450)-6,0))</f>
        <v>20</v>
      </c>
      <c r="AI451" s="442">
        <f>IF($H451="已改造",VLOOKUP($A451+1000,改造信息!$A$2:$AQ$1002,COLUMN(AI450)-6,0),VLOOKUP($A451,未改造信息!$A$2:$AQ$1002,COLUMN(AI450)-6,0))</f>
        <v>30</v>
      </c>
      <c r="AJ451" s="442">
        <f>IF($H451="已改造",VLOOKUP($A451+1000,改造信息!$A$2:$AQ$1002,COLUMN(AJ450)-6,0),VLOOKUP($A451,未改造信息!$A$2:$AQ$1002,COLUMN(AJ450)-6,0))</f>
        <v>0.8</v>
      </c>
      <c r="AK451" s="442">
        <f>IF($H451="已改造",VLOOKUP($A451+1000,改造信息!$A$2:$AQ$1002,COLUMN(AK450)-6,0),VLOOKUP($A451,未改造信息!$A$2:$AQ$1002,COLUMN(AK450)-6,0))</f>
        <v>1.5</v>
      </c>
      <c r="AL451" s="442">
        <f>IF($H451="已改造",VLOOKUP($A451+1000,改造信息!$A$2:$AQ$1002,COLUMN(AL450)-6,0),VLOOKUP($A451,未改造信息!$A$2:$AQ$1002,COLUMN(AL450)-6,0))</f>
        <v>0.5</v>
      </c>
      <c r="AM451" s="445" t="s">
        <v>92</v>
      </c>
      <c r="AN451" s="445" t="s">
        <v>92</v>
      </c>
      <c r="AO451" s="442">
        <f>IF($H451="已改造",VLOOKUP($A451+1000,改造信息!$A$2:$AQ$1002,COLUMN(AO450)-8,0),VLOOKUP($A451,未改造信息!$A$2:$AQ$1002,COLUMN(AO450)-8,0))</f>
        <v>10</v>
      </c>
      <c r="AP451" s="442">
        <f>IF($H451="已改造",VLOOKUP($A451+1000,改造信息!$A$2:$AQ$1002,COLUMN(AP450)-8,0),VLOOKUP($A451,未改造信息!$A$2:$AQ$1002,COLUMN(AP450)-8,0))</f>
        <v>16</v>
      </c>
      <c r="AQ451" s="442">
        <f>IF($H451="已改造",VLOOKUP($A451+1000,改造信息!$A$2:$AQ$1002,COLUMN(AQ450)-8,0),VLOOKUP($A451,未改造信息!$A$2:$AQ$1002,COLUMN(AQ450)-8,0))</f>
        <v>10</v>
      </c>
      <c r="AR451" s="442">
        <f>IF($H451="已改造",VLOOKUP($A451+1000,改造信息!$A$2:$AQ$1002,COLUMN(AR450)-8,0),VLOOKUP($A451,未改造信息!$A$2:$AQ$1002,COLUMN(AR450)-8,0))</f>
        <v>0</v>
      </c>
      <c r="AS451" s="442">
        <f>IF($H451="已改造",VLOOKUP($A451+1000,改造信息!$A$2:$AQ$1002,COLUMN(AS450)-8,0),VLOOKUP($A451,未改造信息!$A$2:$AQ$1002,COLUMN(AS450)-8,0))</f>
        <v>10</v>
      </c>
      <c r="AT451" s="442">
        <f>IF($H451="已改造",VLOOKUP($A451+1000,改造信息!$A$2:$AQ$1002,COLUMN(AT450)-8,0),VLOOKUP($A451,未改造信息!$A$2:$AQ$1002,COLUMN(AT450)-8,0))</f>
        <v>0</v>
      </c>
      <c r="AU451" s="442">
        <f>IF($H451="已改造",VLOOKUP($A451+1000,改造信息!$A$2:$AQ$1002,COLUMN(AU450)-8,0),VLOOKUP($A451,未改造信息!$A$2:$AQ$1002,COLUMN(AU450)-8,0))</f>
        <v>13</v>
      </c>
      <c r="AV451" s="442">
        <f>IF($H451="已改造",VLOOKUP($A451+1000,改造信息!$A$2:$AQ$1002,COLUMN(AV450)-8,0),VLOOKUP($A451,未改造信息!$A$2:$AQ$1002,COLUMN(AV450)-8,0))</f>
        <v>17</v>
      </c>
      <c r="AW451" s="445" t="s">
        <v>92</v>
      </c>
      <c r="AX451" s="445" t="s">
        <v>92</v>
      </c>
      <c r="AY451" s="442">
        <f>IF($H451="已改造",VLOOKUP($A451+1000,改造信息!$A$2:$AQ$1002,COLUMN(AY450)-10,0),VLOOKUP($A451,未改造信息!$A$2:$AQ$1002,COLUMN(AY450)-10,0))</f>
        <v>0</v>
      </c>
      <c r="AZ451" s="442">
        <f>IF($H451="已改造",VLOOKUP($A451+1000,改造信息!$A$2:$AQ$1002,COLUMN(AZ450)-10,0),VLOOKUP($A451,未改造信息!$A$2:$AQ$1002,COLUMN(AZ450)-10,0))</f>
        <v>0</v>
      </c>
      <c r="BA451" s="445" t="s">
        <v>92</v>
      </c>
      <c r="BB451" s="445" t="s">
        <v>92</v>
      </c>
      <c r="BC451" s="442" t="str">
        <f>IF($H451="尚未改造",VLOOKUP($A451,未改造信息!$A$2:$AQ$1002,COLUMN(BC450)-12,0),"0")</f>
        <v>0</v>
      </c>
      <c r="BD451" s="450">
        <f>VLOOKUP($A451,未改造信息!$A$2:$BA$1002,COLUMN(BD450)-12,0)</f>
        <v>0.0520833333333333</v>
      </c>
      <c r="BE451" s="442" t="s">
        <v>103</v>
      </c>
      <c r="BF451" s="445" t="s">
        <v>92</v>
      </c>
      <c r="BG451" s="445" t="s">
        <v>92</v>
      </c>
      <c r="BH451" s="442"/>
      <c r="BI451" s="450"/>
      <c r="BK451" s="442"/>
      <c r="BL451" s="450"/>
      <c r="BN451" s="442"/>
      <c r="BO451" s="450"/>
      <c r="BQ451" s="445" t="s">
        <v>92</v>
      </c>
      <c r="BR451" s="442"/>
      <c r="BS451" s="442"/>
      <c r="BT451" s="442"/>
      <c r="BU451" s="442"/>
      <c r="BV451" s="442"/>
    </row>
    <row r="452" spans="1:74">
      <c r="A452" s="442">
        <v>482</v>
      </c>
      <c r="B452" s="442" t="str">
        <f>IF($H452="已改造",VLOOKUP($A452+1000,改造信息!$A$2:$AQ$1002,COLUMN(B451),0),VLOOKUP($A452,未改造信息!$A$2:$AQ$1002,COLUMN(B451),0))</f>
        <v>J</v>
      </c>
      <c r="C452" s="442" t="str">
        <f>IF($H452="已改造",VLOOKUP($A452+1000,改造信息!$A$2:$AQ$1002,COLUMN(C451),0),VLOOKUP($A452,未改造信息!$A$2:$AQ$1002,COLUMN(C451),0))</f>
        <v>轻巡洋舰</v>
      </c>
      <c r="D452" s="442">
        <f>IF($H452="已改造",VLOOKUP($A452+1000,改造信息!$A$2:$AQ$1002,COLUMN(D451),0),VLOOKUP($A452,未改造信息!$A$2:$AQ$1002,COLUMN(D451),0))</f>
        <v>4</v>
      </c>
      <c r="E452" s="442" t="str">
        <f>IF($H452="已改造",VLOOKUP($A452+1000,改造信息!$A$2:$AQ$1002,COLUMN(E451),0),VLOOKUP($A452,未改造信息!$A$2:$AQ$1002,COLUMN(E451),0))</f>
        <v>大淀（苍青）</v>
      </c>
      <c r="F452" s="442" t="str">
        <f>VLOOKUP(A452,未改造信息!$A$2:$F$1000,COLUMN(F451),0)</f>
        <v>未拥有</v>
      </c>
      <c r="H452" s="442" t="str">
        <f>IF(COUNTIF(改造信息!$A$2:$A$196,A452+1000),IF(VLOOKUP(A452+1000,改造信息!$A$2:$F$502,6,0)="已拥有","已改造","尚未改造"),"未开放改造")</f>
        <v>未开放改造</v>
      </c>
      <c r="I452" s="442" t="str">
        <f t="shared" ref="I452:I515" si="7">IF(F452="未拥有",BE452,"")</f>
        <v>可建造</v>
      </c>
      <c r="J452" s="445" t="s">
        <v>92</v>
      </c>
      <c r="K452" s="442" t="str">
        <f>IF($H452="已改造",VLOOKUP($A452+1000,改造信息!$A$2:$AQ$1002,COLUMN(K451)-4,0),VLOOKUP($A452,未改造信息!$A$2:$AQ$1002,COLUMN(K451)-4,0))</f>
        <v>护卫舰</v>
      </c>
      <c r="L452" s="442" t="str">
        <f>IF($H452="已改造",VLOOKUP($A452+1000,改造信息!$A$2:$AQ$1002,COLUMN(L451)-4,0),VLOOKUP($A452,未改造信息!$A$2:$AQ$1002,COLUMN(L451)-4,0))</f>
        <v>中型舰</v>
      </c>
      <c r="M452" s="442">
        <f>IF($H452="已改造",VLOOKUP($A452+1000,改造信息!$A$2:$AQ$1002,COLUMN(M451)-4,0),VLOOKUP($A452,未改造信息!$A$2:$AQ$1002,COLUMN(M451)-4,0))</f>
        <v>1</v>
      </c>
      <c r="N452" s="442">
        <f>IF($H452="已改造",VLOOKUP($A452+1000,改造信息!$A$2:$AQ$1002,COLUMN(N451)-4,0),VLOOKUP($A452,未改造信息!$A$2:$AQ$1002,COLUMN(N451)-4,0))</f>
        <v>3</v>
      </c>
      <c r="O452" s="442">
        <f>IF($H452="已改造",VLOOKUP($A452+1000,改造信息!$A$2:$AQ$1002,COLUMN(O451)-4,0),VLOOKUP($A452,未改造信息!$A$2:$AQ$1002,COLUMN(O451)-4,0))</f>
        <v>28</v>
      </c>
      <c r="P452" s="442">
        <f>IF($H452="已改造",VLOOKUP($A452+1000,改造信息!$A$2:$AQ$1002,COLUMN(P451)-4,0),VLOOKUP($A452,未改造信息!$A$2:$AQ$1002,COLUMN(P451)-4,0))</f>
        <v>0</v>
      </c>
      <c r="Q452" s="442">
        <f>IF($H452="已改造",VLOOKUP($A452+1000,改造信息!$A$2:$AQ$1002,COLUMN(Q451)-4,0),VLOOKUP($A452,未改造信息!$A$2:$AQ$1002,COLUMN(Q451)-4,0))</f>
        <v>41</v>
      </c>
      <c r="R452" s="442">
        <f>IF($H452="已改造",VLOOKUP($A452+1000,改造信息!$A$2:$AQ$1002,COLUMN(R451)-4,0),VLOOKUP($A452,未改造信息!$A$2:$AQ$1002,COLUMN(R451)-4,0))</f>
        <v>50</v>
      </c>
      <c r="S452" s="442">
        <f>IF($H452="已改造",VLOOKUP($A452+1000,改造信息!$A$2:$AQ$1002,COLUMN(S451)-4,0),VLOOKUP($A452,未改造信息!$A$2:$AQ$1002,COLUMN(S451)-4,0))</f>
        <v>0</v>
      </c>
      <c r="T452" s="442">
        <f>IF($H452="已改造",VLOOKUP($A452+1000,改造信息!$A$2:$AQ$1002,COLUMN(T451)-4,0),VLOOKUP($A452,未改造信息!$A$2:$AQ$1002,COLUMN(T451)-4,0))</f>
        <v>69</v>
      </c>
      <c r="U452" s="442">
        <f>IF($H452="已改造",VLOOKUP($A452+1000,改造信息!$A$2:$AQ$1002,COLUMN(U451)-4,0),VLOOKUP($A452,未改造信息!$A$2:$AQ$1002,COLUMN(U451)-4,0))</f>
        <v>80</v>
      </c>
      <c r="V452" s="442">
        <f>IF($H452="已改造",VLOOKUP($A452+1000,改造信息!$A$2:$AQ$1002,COLUMN(V451)-4,0),VLOOKUP($A452,未改造信息!$A$2:$AQ$1002,COLUMN(V451)-4,0))</f>
        <v>35</v>
      </c>
      <c r="W452" s="442">
        <f>IF($H452="已改造",VLOOKUP($A452+1000,改造信息!$A$2:$AQ$1002,COLUMN(W451)-4,0),VLOOKUP($A452,未改造信息!$A$2:$AQ$1002,COLUMN(W451)-4,0))</f>
        <v>76</v>
      </c>
      <c r="X452" s="442">
        <f>IF($H452="已改造",VLOOKUP($A452+1000,改造信息!$A$2:$AQ$1002,COLUMN(X451)-4,0),VLOOKUP($A452,未改造信息!$A$2:$AQ$1002,COLUMN(X451)-4,0))</f>
        <v>92</v>
      </c>
      <c r="Y452" s="442">
        <f>IF($H452="已改造",VLOOKUP($A452+1000,改造信息!$A$2:$AQ$1002,COLUMN(Y451)-4,0),VLOOKUP($A452,未改造信息!$A$2:$AQ$1002,COLUMN(Y451)-4,0))</f>
        <v>15</v>
      </c>
      <c r="Z452" s="442">
        <f>IF($H452="已改造",VLOOKUP($A452+1000,改造信息!$A$2:$AQ$1002,COLUMN(Z451)-4,0),VLOOKUP($A452,未改造信息!$A$2:$AQ$1002,COLUMN(Z451)-4,0))</f>
        <v>36</v>
      </c>
      <c r="AA452" s="442" t="str">
        <f>IF($H452="已改造",VLOOKUP($A452+1000,改造信息!$A$2:$AQ$1002,COLUMN(AA451)-4,0),VLOOKUP($A452,未改造信息!$A$2:$AQ$1002,COLUMN(AA451)-4,0))</f>
        <v>中</v>
      </c>
      <c r="AB452" s="442" t="str">
        <f>IF($H452="已改造",VLOOKUP($A452+1000,改造信息!$A$2:$AQ$1002,COLUMN(AB451)-4,0),VLOOKUP($A452,未改造信息!$A$2:$AQ$1002,COLUMN(AB451)-4,0))</f>
        <v>[6,6,6]</v>
      </c>
      <c r="AC452" s="442">
        <f>IF($H452="已改造",VLOOKUP($A452+1000,改造信息!$A$2:$AQ$1002,COLUMN(AC451)-4,0),VLOOKUP($A452,未改造信息!$A$2:$AQ$1002,COLUMN(AC451)-4,0))</f>
        <v>18</v>
      </c>
      <c r="AD452" s="442">
        <f>IF($H452="已改造",VLOOKUP($A452+1000,改造信息!$A$2:$AQ$1002,COLUMN(AD451)-4,0),VLOOKUP($A452,未改造信息!$A$2:$AQ$1002,COLUMN(AD451)-4,0))</f>
        <v>3</v>
      </c>
      <c r="AE452" s="446" t="str">
        <f>IF($H452="已改造",VLOOKUP($A452+1000,改造信息!$A$2:$AQ$1002,COLUMN(AE451)-4,0),VLOOKUP($A452,未改造信息!$A$2:$AQ$1002,COLUMN(AE451)-4,0))</f>
        <v>紫云|J国12.7厘米连装高射炮</v>
      </c>
      <c r="AF452" s="445" t="s">
        <v>92</v>
      </c>
      <c r="AG452" s="445" t="s">
        <v>92</v>
      </c>
      <c r="AH452" s="442">
        <f>IF($H452="已改造",VLOOKUP($A452+1000,改造信息!$A$2:$AQ$1002,COLUMN(AH451)-6,0),VLOOKUP($A452,未改造信息!$A$2:$AQ$1002,COLUMN(AH451)-6,0))</f>
        <v>20</v>
      </c>
      <c r="AI452" s="442">
        <f>IF($H452="已改造",VLOOKUP($A452+1000,改造信息!$A$2:$AQ$1002,COLUMN(AI451)-6,0),VLOOKUP($A452,未改造信息!$A$2:$AQ$1002,COLUMN(AI451)-6,0))</f>
        <v>30</v>
      </c>
      <c r="AJ452" s="442">
        <f>IF($H452="已改造",VLOOKUP($A452+1000,改造信息!$A$2:$AQ$1002,COLUMN(AJ451)-6,0),VLOOKUP($A452,未改造信息!$A$2:$AQ$1002,COLUMN(AJ451)-6,0))</f>
        <v>0.8</v>
      </c>
      <c r="AK452" s="442">
        <f>IF($H452="已改造",VLOOKUP($A452+1000,改造信息!$A$2:$AQ$1002,COLUMN(AK451)-6,0),VLOOKUP($A452,未改造信息!$A$2:$AQ$1002,COLUMN(AK451)-6,0))</f>
        <v>1.5</v>
      </c>
      <c r="AL452" s="442">
        <f>IF($H452="已改造",VLOOKUP($A452+1000,改造信息!$A$2:$AQ$1002,COLUMN(AL451)-6,0),VLOOKUP($A452,未改造信息!$A$2:$AQ$1002,COLUMN(AL451)-6,0))</f>
        <v>0.5</v>
      </c>
      <c r="AM452" s="445" t="s">
        <v>92</v>
      </c>
      <c r="AN452" s="445" t="s">
        <v>92</v>
      </c>
      <c r="AO452" s="442">
        <f>IF($H452="已改造",VLOOKUP($A452+1000,改造信息!$A$2:$AQ$1002,COLUMN(AO451)-8,0),VLOOKUP($A452,未改造信息!$A$2:$AQ$1002,COLUMN(AO451)-8,0))</f>
        <v>10</v>
      </c>
      <c r="AP452" s="442">
        <f>IF($H452="已改造",VLOOKUP($A452+1000,改造信息!$A$2:$AQ$1002,COLUMN(AP451)-8,0),VLOOKUP($A452,未改造信息!$A$2:$AQ$1002,COLUMN(AP451)-8,0))</f>
        <v>16</v>
      </c>
      <c r="AQ452" s="442">
        <f>IF($H452="已改造",VLOOKUP($A452+1000,改造信息!$A$2:$AQ$1002,COLUMN(AQ451)-8,0),VLOOKUP($A452,未改造信息!$A$2:$AQ$1002,COLUMN(AQ451)-8,0))</f>
        <v>10</v>
      </c>
      <c r="AR452" s="442">
        <f>IF($H452="已改造",VLOOKUP($A452+1000,改造信息!$A$2:$AQ$1002,COLUMN(AR451)-8,0),VLOOKUP($A452,未改造信息!$A$2:$AQ$1002,COLUMN(AR451)-8,0))</f>
        <v>0</v>
      </c>
      <c r="AS452" s="442">
        <f>IF($H452="已改造",VLOOKUP($A452+1000,改造信息!$A$2:$AQ$1002,COLUMN(AS451)-8,0),VLOOKUP($A452,未改造信息!$A$2:$AQ$1002,COLUMN(AS451)-8,0))</f>
        <v>8</v>
      </c>
      <c r="AT452" s="442">
        <f>IF($H452="已改造",VLOOKUP($A452+1000,改造信息!$A$2:$AQ$1002,COLUMN(AT451)-8,0),VLOOKUP($A452,未改造信息!$A$2:$AQ$1002,COLUMN(AT451)-8,0))</f>
        <v>0</v>
      </c>
      <c r="AU452" s="442">
        <f>IF($H452="已改造",VLOOKUP($A452+1000,改造信息!$A$2:$AQ$1002,COLUMN(AU451)-8,0),VLOOKUP($A452,未改造信息!$A$2:$AQ$1002,COLUMN(AU451)-8,0))</f>
        <v>13</v>
      </c>
      <c r="AV452" s="442">
        <f>IF($H452="已改造",VLOOKUP($A452+1000,改造信息!$A$2:$AQ$1002,COLUMN(AV451)-8,0),VLOOKUP($A452,未改造信息!$A$2:$AQ$1002,COLUMN(AV451)-8,0))</f>
        <v>23</v>
      </c>
      <c r="AW452" s="445" t="s">
        <v>92</v>
      </c>
      <c r="AX452" s="445" t="s">
        <v>92</v>
      </c>
      <c r="AY452" s="442" t="str">
        <f>IF($H452="已改造",VLOOKUP($A452+1000,改造信息!$A$2:$AQ$1002,COLUMN(AY451)-10,0),VLOOKUP($A452,未改造信息!$A$2:$AQ$1002,COLUMN(AY451)-10,0))</f>
        <v>激励之心</v>
      </c>
      <c r="AZ452" s="442">
        <f>IF($H452="已改造",VLOOKUP($A452+1000,改造信息!$A$2:$AQ$1002,COLUMN(AZ451)-10,0),VLOOKUP($A452,未改造信息!$A$2:$AQ$1002,COLUMN(AZ451)-10,0))</f>
        <v>0</v>
      </c>
      <c r="BA452" s="445" t="s">
        <v>92</v>
      </c>
      <c r="BB452" s="445" t="s">
        <v>92</v>
      </c>
      <c r="BC452" s="442" t="str">
        <f>IF($H452="尚未改造",VLOOKUP($A452,未改造信息!$A$2:$AQ$1002,COLUMN(BC451)-12,0),"0")</f>
        <v>0</v>
      </c>
      <c r="BD452" s="450">
        <f>VLOOKUP($A452,未改造信息!$A$2:$BA$1002,COLUMN(BD451)-12,0)</f>
        <v>0.0520833333333333</v>
      </c>
      <c r="BE452" s="442" t="s">
        <v>103</v>
      </c>
      <c r="BF452" s="445" t="s">
        <v>92</v>
      </c>
      <c r="BG452" s="445" t="s">
        <v>92</v>
      </c>
      <c r="BH452" s="442"/>
      <c r="BI452" s="450"/>
      <c r="BK452" s="442"/>
      <c r="BL452" s="450"/>
      <c r="BN452" s="442"/>
      <c r="BO452" s="450"/>
      <c r="BQ452" s="445" t="s">
        <v>92</v>
      </c>
      <c r="BR452" s="442"/>
      <c r="BS452" s="442"/>
      <c r="BT452" s="442"/>
      <c r="BU452" s="442"/>
      <c r="BV452" s="442"/>
    </row>
    <row r="453" spans="1:74">
      <c r="A453" s="442">
        <v>483</v>
      </c>
      <c r="B453" s="442" t="str">
        <f>IF($H453="已改造",VLOOKUP($A453+1000,改造信息!$A$2:$AQ$1002,COLUMN(B452),0),VLOOKUP($A453,未改造信息!$A$2:$AQ$1002,COLUMN(B452),0))</f>
        <v>E</v>
      </c>
      <c r="C453" s="442" t="str">
        <f>IF($H453="已改造",VLOOKUP($A453+1000,改造信息!$A$2:$AQ$1002,COLUMN(C452),0),VLOOKUP($A453,未改造信息!$A$2:$AQ$1002,COLUMN(C452),0))</f>
        <v>装甲航母</v>
      </c>
      <c r="D453" s="442">
        <f>IF($H453="已改造",VLOOKUP($A453+1000,改造信息!$A$2:$AQ$1002,COLUMN(D452),0),VLOOKUP($A453,未改造信息!$A$2:$AQ$1002,COLUMN(D452),0))</f>
        <v>5</v>
      </c>
      <c r="E453" s="442" t="str">
        <f>IF($H453="已改造",VLOOKUP($A453+1000,改造信息!$A$2:$AQ$1002,COLUMN(E452),0),VLOOKUP($A453,未改造信息!$A$2:$AQ$1002,COLUMN(E452),0))</f>
        <v>胜利</v>
      </c>
      <c r="F453" s="442" t="str">
        <f>VLOOKUP(A453,未改造信息!$A$2:$F$1000,COLUMN(F452),0)</f>
        <v>未拥有</v>
      </c>
      <c r="H453" s="442" t="str">
        <f>IF(COUNTIF(改造信息!$A$2:$A$196,A453+1000),IF(VLOOKUP(A453+1000,改造信息!$A$2:$F$502,6,0)="已拥有","已改造","尚未改造"),"未开放改造")</f>
        <v>尚未改造</v>
      </c>
      <c r="I453" s="442" t="str">
        <f t="shared" si="7"/>
        <v>可建造</v>
      </c>
      <c r="J453" s="445" t="s">
        <v>92</v>
      </c>
      <c r="K453" s="442" t="str">
        <f>IF($H453="已改造",VLOOKUP($A453+1000,改造信息!$A$2:$AQ$1002,COLUMN(K452)-4,0),VLOOKUP($A453,未改造信息!$A$2:$AQ$1002,COLUMN(K452)-4,0))</f>
        <v>主力舰</v>
      </c>
      <c r="L453" s="442" t="str">
        <f>IF($H453="已改造",VLOOKUP($A453+1000,改造信息!$A$2:$AQ$1002,COLUMN(L452)-4,0),VLOOKUP($A453,未改造信息!$A$2:$AQ$1002,COLUMN(L452)-4,0))</f>
        <v>大型舰</v>
      </c>
      <c r="M453" s="442">
        <f>IF($H453="已改造",VLOOKUP($A453+1000,改造信息!$A$2:$AQ$1002,COLUMN(M452)-4,0),VLOOKUP($A453,未改造信息!$A$2:$AQ$1002,COLUMN(M452)-4,0))</f>
        <v>2</v>
      </c>
      <c r="N453" s="442">
        <f>IF($H453="已改造",VLOOKUP($A453+1000,改造信息!$A$2:$AQ$1002,COLUMN(N452)-4,0),VLOOKUP($A453,未改造信息!$A$2:$AQ$1002,COLUMN(N452)-4,0))</f>
        <v>2</v>
      </c>
      <c r="O453" s="442">
        <f>IF($H453="已改造",VLOOKUP($A453+1000,改造信息!$A$2:$AQ$1002,COLUMN(O452)-4,0),VLOOKUP($A453,未改造信息!$A$2:$AQ$1002,COLUMN(O452)-4,0))</f>
        <v>66</v>
      </c>
      <c r="P453" s="442">
        <f>IF($H453="已改造",VLOOKUP($A453+1000,改造信息!$A$2:$AQ$1002,COLUMN(P452)-4,0),VLOOKUP($A453,未改造信息!$A$2:$AQ$1002,COLUMN(P452)-4,0))</f>
        <v>2</v>
      </c>
      <c r="Q453" s="442">
        <f>IF($H453="已改造",VLOOKUP($A453+1000,改造信息!$A$2:$AQ$1002,COLUMN(Q452)-4,0),VLOOKUP($A453,未改造信息!$A$2:$AQ$1002,COLUMN(Q452)-4,0))</f>
        <v>40</v>
      </c>
      <c r="R453" s="442">
        <f>IF($H453="已改造",VLOOKUP($A453+1000,改造信息!$A$2:$AQ$1002,COLUMN(R452)-4,0),VLOOKUP($A453,未改造信息!$A$2:$AQ$1002,COLUMN(R452)-4,0))</f>
        <v>93</v>
      </c>
      <c r="S453" s="442">
        <f>IF($H453="已改造",VLOOKUP($A453+1000,改造信息!$A$2:$AQ$1002,COLUMN(S452)-4,0),VLOOKUP($A453,未改造信息!$A$2:$AQ$1002,COLUMN(S452)-4,0))</f>
        <v>0</v>
      </c>
      <c r="T453" s="442">
        <f>IF($H453="已改造",VLOOKUP($A453+1000,改造信息!$A$2:$AQ$1002,COLUMN(T452)-4,0),VLOOKUP($A453,未改造信息!$A$2:$AQ$1002,COLUMN(T452)-4,0))</f>
        <v>85</v>
      </c>
      <c r="U453" s="442">
        <f>IF($H453="已改造",VLOOKUP($A453+1000,改造信息!$A$2:$AQ$1002,COLUMN(U452)-4,0),VLOOKUP($A453,未改造信息!$A$2:$AQ$1002,COLUMN(U452)-4,0))</f>
        <v>0</v>
      </c>
      <c r="V453" s="442">
        <f>IF($H453="已改造",VLOOKUP($A453+1000,改造信息!$A$2:$AQ$1002,COLUMN(V452)-4,0),VLOOKUP($A453,未改造信息!$A$2:$AQ$1002,COLUMN(V452)-4,0))</f>
        <v>69</v>
      </c>
      <c r="W453" s="442">
        <f>IF($H453="已改造",VLOOKUP($A453+1000,改造信息!$A$2:$AQ$1002,COLUMN(W452)-4,0),VLOOKUP($A453,未改造信息!$A$2:$AQ$1002,COLUMN(W452)-4,0))</f>
        <v>60</v>
      </c>
      <c r="X453" s="442">
        <f>IF($H453="已改造",VLOOKUP($A453+1000,改造信息!$A$2:$AQ$1002,COLUMN(X452)-4,0),VLOOKUP($A453,未改造信息!$A$2:$AQ$1002,COLUMN(X452)-4,0))</f>
        <v>87</v>
      </c>
      <c r="Y453" s="442">
        <f>IF($H453="已改造",VLOOKUP($A453+1000,改造信息!$A$2:$AQ$1002,COLUMN(Y452)-4,0),VLOOKUP($A453,未改造信息!$A$2:$AQ$1002,COLUMN(Y452)-4,0))</f>
        <v>25</v>
      </c>
      <c r="Z453" s="442">
        <f>IF($H453="已改造",VLOOKUP($A453+1000,改造信息!$A$2:$AQ$1002,COLUMN(Z452)-4,0),VLOOKUP($A453,未改造信息!$A$2:$AQ$1002,COLUMN(Z452)-4,0))</f>
        <v>30.5</v>
      </c>
      <c r="AA453" s="442" t="str">
        <f>IF($H453="已改造",VLOOKUP($A453+1000,改造信息!$A$2:$AQ$1002,COLUMN(AA452)-4,0),VLOOKUP($A453,未改造信息!$A$2:$AQ$1002,COLUMN(AA452)-4,0))</f>
        <v>短</v>
      </c>
      <c r="AB453" s="442" t="str">
        <f>IF($H453="已改造",VLOOKUP($A453+1000,改造信息!$A$2:$AQ$1002,COLUMN(AB452)-4,0),VLOOKUP($A453,未改造信息!$A$2:$AQ$1002,COLUMN(AB452)-4,0))</f>
        <v>[12,25,12,40]</v>
      </c>
      <c r="AC453" s="442">
        <f>IF($H453="已改造",VLOOKUP($A453+1000,改造信息!$A$2:$AQ$1002,COLUMN(AC452)-4,0),VLOOKUP($A453,未改造信息!$A$2:$AQ$1002,COLUMN(AC452)-4,0))</f>
        <v>89</v>
      </c>
      <c r="AD453" s="442">
        <f>IF($H453="已改造",VLOOKUP($A453+1000,改造信息!$A$2:$AQ$1002,COLUMN(AD452)-4,0),VLOOKUP($A453,未改造信息!$A$2:$AQ$1002,COLUMN(AD452)-4,0))</f>
        <v>4</v>
      </c>
      <c r="AE453" s="446" t="str">
        <f>IF($H453="已改造",VLOOKUP($A453+1000,改造信息!$A$2:$AQ$1002,COLUMN(AE452)-4,0),VLOOKUP($A453,未改造信息!$A$2:$AQ$1002,COLUMN(AE452)-4,0))</f>
        <v>F4F野猫|TBF复仇者|海燕</v>
      </c>
      <c r="AF453" s="445" t="s">
        <v>92</v>
      </c>
      <c r="AG453" s="445" t="s">
        <v>92</v>
      </c>
      <c r="AH453" s="442">
        <f>IF($H453="已改造",VLOOKUP($A453+1000,改造信息!$A$2:$AQ$1002,COLUMN(AH452)-6,0),VLOOKUP($A453,未改造信息!$A$2:$AQ$1002,COLUMN(AH452)-6,0))</f>
        <v>70</v>
      </c>
      <c r="AI453" s="442">
        <f>IF($H453="已改造",VLOOKUP($A453+1000,改造信息!$A$2:$AQ$1002,COLUMN(AI452)-6,0),VLOOKUP($A453,未改造信息!$A$2:$AQ$1002,COLUMN(AI452)-6,0))</f>
        <v>65</v>
      </c>
      <c r="AJ453" s="442">
        <f>IF($H453="已改造",VLOOKUP($A453+1000,改造信息!$A$2:$AQ$1002,COLUMN(AJ452)-6,0),VLOOKUP($A453,未改造信息!$A$2:$AQ$1002,COLUMN(AJ452)-6,0))</f>
        <v>2.88</v>
      </c>
      <c r="AK453" s="442">
        <f>IF($H453="已改造",VLOOKUP($A453+1000,改造信息!$A$2:$AQ$1002,COLUMN(AK452)-6,0),VLOOKUP($A453,未改造信息!$A$2:$AQ$1002,COLUMN(AK452)-6,0))</f>
        <v>5.5</v>
      </c>
      <c r="AL453" s="442">
        <f>IF($H453="已改造",VLOOKUP($A453+1000,改造信息!$A$2:$AQ$1002,COLUMN(AL452)-6,0),VLOOKUP($A453,未改造信息!$A$2:$AQ$1002,COLUMN(AL452)-6,0))</f>
        <v>0.975</v>
      </c>
      <c r="AM453" s="445" t="s">
        <v>92</v>
      </c>
      <c r="AN453" s="445" t="s">
        <v>92</v>
      </c>
      <c r="AO453" s="442">
        <f>IF($H453="已改造",VLOOKUP($A453+1000,改造信息!$A$2:$AQ$1002,COLUMN(AO452)-8,0),VLOOKUP($A453,未改造信息!$A$2:$AQ$1002,COLUMN(AO452)-8,0))</f>
        <v>20</v>
      </c>
      <c r="AP453" s="442">
        <f>IF($H453="已改造",VLOOKUP($A453+1000,改造信息!$A$2:$AQ$1002,COLUMN(AP452)-8,0),VLOOKUP($A453,未改造信息!$A$2:$AQ$1002,COLUMN(AP452)-8,0))</f>
        <v>20</v>
      </c>
      <c r="AQ453" s="442">
        <f>IF($H453="已改造",VLOOKUP($A453+1000,改造信息!$A$2:$AQ$1002,COLUMN(AQ452)-8,0),VLOOKUP($A453,未改造信息!$A$2:$AQ$1002,COLUMN(AQ452)-8,0))</f>
        <v>40</v>
      </c>
      <c r="AR453" s="442">
        <f>IF($H453="已改造",VLOOKUP($A453+1000,改造信息!$A$2:$AQ$1002,COLUMN(AR452)-8,0),VLOOKUP($A453,未改造信息!$A$2:$AQ$1002,COLUMN(AR452)-8,0))</f>
        <v>10</v>
      </c>
      <c r="AS453" s="442">
        <f>IF($H453="已改造",VLOOKUP($A453+1000,改造信息!$A$2:$AQ$1002,COLUMN(AS452)-8,0),VLOOKUP($A453,未改造信息!$A$2:$AQ$1002,COLUMN(AS452)-8,0))</f>
        <v>3</v>
      </c>
      <c r="AT453" s="442">
        <f>IF($H453="已改造",VLOOKUP($A453+1000,改造信息!$A$2:$AQ$1002,COLUMN(AT452)-8,0),VLOOKUP($A453,未改造信息!$A$2:$AQ$1002,COLUMN(AT452)-8,0))</f>
        <v>0</v>
      </c>
      <c r="AU453" s="442">
        <f>IF($H453="已改造",VLOOKUP($A453+1000,改造信息!$A$2:$AQ$1002,COLUMN(AU452)-8,0),VLOOKUP($A453,未改造信息!$A$2:$AQ$1002,COLUMN(AU452)-8,0))</f>
        <v>32</v>
      </c>
      <c r="AV453" s="442">
        <f>IF($H453="已改造",VLOOKUP($A453+1000,改造信息!$A$2:$AQ$1002,COLUMN(AV452)-8,0),VLOOKUP($A453,未改造信息!$A$2:$AQ$1002,COLUMN(AV452)-8,0))</f>
        <v>74</v>
      </c>
      <c r="AW453" s="445" t="s">
        <v>92</v>
      </c>
      <c r="AX453" s="445" t="s">
        <v>92</v>
      </c>
      <c r="AY453" s="442" t="str">
        <f>IF($H453="已改造",VLOOKUP($A453+1000,改造信息!$A$2:$AQ$1002,COLUMN(AY452)-10,0),VLOOKUP($A453,未改造信息!$A$2:$AQ$1002,COLUMN(AY452)-10,0))</f>
        <v>协同出击</v>
      </c>
      <c r="AZ453" s="442">
        <f>IF($H453="已改造",VLOOKUP($A453+1000,改造信息!$A$2:$AQ$1002,COLUMN(AZ452)-10,0),VLOOKUP($A453,未改造信息!$A$2:$AQ$1002,COLUMN(AZ452)-10,0))</f>
        <v>0</v>
      </c>
      <c r="BA453" s="445" t="s">
        <v>92</v>
      </c>
      <c r="BB453" s="445" t="s">
        <v>92</v>
      </c>
      <c r="BC453" s="446" t="str">
        <f>IF($H453="尚未改造",VLOOKUP($A453,未改造信息!$A$2:$AQ$1002,COLUMN(BC452)-12,0),"0")</f>
        <v>等级80|航母核心24|油500|弹500|钢2000|铝2200</v>
      </c>
      <c r="BD453" s="450">
        <f>VLOOKUP($A453,未改造信息!$A$2:$BA$1002,COLUMN(BD452)-12,0)</f>
        <v>0.174305555555556</v>
      </c>
      <c r="BE453" s="442" t="s">
        <v>103</v>
      </c>
      <c r="BF453" s="445" t="s">
        <v>92</v>
      </c>
      <c r="BG453" s="445" t="s">
        <v>92</v>
      </c>
      <c r="BH453" s="446"/>
      <c r="BI453" s="450"/>
      <c r="BK453" s="446"/>
      <c r="BL453" s="450"/>
      <c r="BN453" s="446"/>
      <c r="BO453" s="450"/>
      <c r="BQ453" s="445" t="s">
        <v>92</v>
      </c>
      <c r="BR453" s="442"/>
      <c r="BS453" s="442"/>
      <c r="BT453" s="442"/>
      <c r="BU453" s="442"/>
      <c r="BV453" s="442"/>
    </row>
    <row r="454" spans="1:74">
      <c r="A454" s="442">
        <v>484</v>
      </c>
      <c r="B454" s="442" t="str">
        <f>IF($H454="已改造",VLOOKUP($A454+1000,改造信息!$A$2:$AQ$1002,COLUMN(B453),0),VLOOKUP($A454,未改造信息!$A$2:$AQ$1002,COLUMN(B453),0))</f>
        <v>E</v>
      </c>
      <c r="C454" s="442" t="str">
        <f>IF($H454="已改造",VLOOKUP($A454+1000,改造信息!$A$2:$AQ$1002,COLUMN(C453),0),VLOOKUP($A454,未改造信息!$A$2:$AQ$1002,COLUMN(C453),0))</f>
        <v>战列巡洋舰</v>
      </c>
      <c r="D454" s="442">
        <f>IF($H454="已改造",VLOOKUP($A454+1000,改造信息!$A$2:$AQ$1002,COLUMN(D453),0),VLOOKUP($A454,未改造信息!$A$2:$AQ$1002,COLUMN(D453),0))</f>
        <v>5</v>
      </c>
      <c r="E454" s="442" t="str">
        <f>IF($H454="已改造",VLOOKUP($A454+1000,改造信息!$A$2:$AQ$1002,COLUMN(E453),0),VLOOKUP($A454,未改造信息!$A$2:$AQ$1002,COLUMN(E453),0))</f>
        <v>安森</v>
      </c>
      <c r="F454" s="442" t="str">
        <f>VLOOKUP(A454,未改造信息!$A$2:$F$1000,COLUMN(F453),0)</f>
        <v>未拥有</v>
      </c>
      <c r="H454" s="442" t="str">
        <f>IF(COUNTIF(改造信息!$A$2:$A$196,A454+1000),IF(VLOOKUP(A454+1000,改造信息!$A$2:$F$502,6,0)="已拥有","已改造","尚未改造"),"未开放改造")</f>
        <v>未开放改造</v>
      </c>
      <c r="I454" s="442" t="str">
        <f t="shared" si="7"/>
        <v>可建造</v>
      </c>
      <c r="J454" s="445" t="s">
        <v>92</v>
      </c>
      <c r="K454" s="442" t="str">
        <f>IF($H454="已改造",VLOOKUP($A454+1000,改造信息!$A$2:$AQ$1002,COLUMN(K453)-4,0),VLOOKUP($A454,未改造信息!$A$2:$AQ$1002,COLUMN(K453)-4,0))</f>
        <v>主力舰</v>
      </c>
      <c r="L454" s="442" t="str">
        <f>IF($H454="已改造",VLOOKUP($A454+1000,改造信息!$A$2:$AQ$1002,COLUMN(L453)-4,0),VLOOKUP($A454,未改造信息!$A$2:$AQ$1002,COLUMN(L453)-4,0))</f>
        <v>大型舰</v>
      </c>
      <c r="M454" s="442">
        <f>IF($H454="已改造",VLOOKUP($A454+1000,改造信息!$A$2:$AQ$1002,COLUMN(M453)-4,0),VLOOKUP($A454,未改造信息!$A$2:$AQ$1002,COLUMN(M453)-4,0))</f>
        <v>2</v>
      </c>
      <c r="N454" s="442">
        <f>IF($H454="已改造",VLOOKUP($A454+1000,改造信息!$A$2:$AQ$1002,COLUMN(N453)-4,0),VLOOKUP($A454,未改造信息!$A$2:$AQ$1002,COLUMN(N453)-4,0))</f>
        <v>2</v>
      </c>
      <c r="O454" s="442">
        <f>IF($H454="已改造",VLOOKUP($A454+1000,改造信息!$A$2:$AQ$1002,COLUMN(O453)-4,0),VLOOKUP($A454,未改造信息!$A$2:$AQ$1002,COLUMN(O453)-4,0))</f>
        <v>76</v>
      </c>
      <c r="P454" s="442">
        <f>IF($H454="已改造",VLOOKUP($A454+1000,改造信息!$A$2:$AQ$1002,COLUMN(P453)-4,0),VLOOKUP($A454,未改造信息!$A$2:$AQ$1002,COLUMN(P453)-4,0))</f>
        <v>0</v>
      </c>
      <c r="Q454" s="442">
        <f>IF($H454="已改造",VLOOKUP($A454+1000,改造信息!$A$2:$AQ$1002,COLUMN(Q453)-4,0),VLOOKUP($A454,未改造信息!$A$2:$AQ$1002,COLUMN(Q453)-4,0))</f>
        <v>95</v>
      </c>
      <c r="R454" s="442">
        <f>IF($H454="已改造",VLOOKUP($A454+1000,改造信息!$A$2:$AQ$1002,COLUMN(R453)-4,0),VLOOKUP($A454,未改造信息!$A$2:$AQ$1002,COLUMN(R453)-4,0))</f>
        <v>84</v>
      </c>
      <c r="S454" s="442">
        <f>IF($H454="已改造",VLOOKUP($A454+1000,改造信息!$A$2:$AQ$1002,COLUMN(S453)-4,0),VLOOKUP($A454,未改造信息!$A$2:$AQ$1002,COLUMN(S453)-4,0))</f>
        <v>0</v>
      </c>
      <c r="T454" s="442">
        <f>IF($H454="已改造",VLOOKUP($A454+1000,改造信息!$A$2:$AQ$1002,COLUMN(T453)-4,0),VLOOKUP($A454,未改造信息!$A$2:$AQ$1002,COLUMN(T453)-4,0))</f>
        <v>60</v>
      </c>
      <c r="U454" s="442">
        <f>IF($H454="已改造",VLOOKUP($A454+1000,改造信息!$A$2:$AQ$1002,COLUMN(U453)-4,0),VLOOKUP($A454,未改造信息!$A$2:$AQ$1002,COLUMN(U453)-4,0))</f>
        <v>0</v>
      </c>
      <c r="V454" s="442">
        <f>IF($H454="已改造",VLOOKUP($A454+1000,改造信息!$A$2:$AQ$1002,COLUMN(V453)-4,0),VLOOKUP($A454,未改造信息!$A$2:$AQ$1002,COLUMN(V453)-4,0))</f>
        <v>38</v>
      </c>
      <c r="W454" s="442">
        <f>IF($H454="已改造",VLOOKUP($A454+1000,改造信息!$A$2:$AQ$1002,COLUMN(W453)-4,0),VLOOKUP($A454,未改造信息!$A$2:$AQ$1002,COLUMN(W453)-4,0))</f>
        <v>57</v>
      </c>
      <c r="X454" s="442">
        <f>IF($H454="已改造",VLOOKUP($A454+1000,改造信息!$A$2:$AQ$1002,COLUMN(X453)-4,0),VLOOKUP($A454,未改造信息!$A$2:$AQ$1002,COLUMN(X453)-4,0))</f>
        <v>96</v>
      </c>
      <c r="Y454" s="442">
        <f>IF($H454="已改造",VLOOKUP($A454+1000,改造信息!$A$2:$AQ$1002,COLUMN(Y453)-4,0),VLOOKUP($A454,未改造信息!$A$2:$AQ$1002,COLUMN(Y453)-4,0))</f>
        <v>5</v>
      </c>
      <c r="Z454" s="442">
        <f>IF($H454="已改造",VLOOKUP($A454+1000,改造信息!$A$2:$AQ$1002,COLUMN(Z453)-4,0),VLOOKUP($A454,未改造信息!$A$2:$AQ$1002,COLUMN(Z453)-4,0))</f>
        <v>31</v>
      </c>
      <c r="AA454" s="442" t="str">
        <f>IF($H454="已改造",VLOOKUP($A454+1000,改造信息!$A$2:$AQ$1002,COLUMN(AA453)-4,0),VLOOKUP($A454,未改造信息!$A$2:$AQ$1002,COLUMN(AA453)-4,0))</f>
        <v>长</v>
      </c>
      <c r="AB454" s="442">
        <f>IF($H454="已改造",VLOOKUP($A454+1000,改造信息!$A$2:$AQ$1002,COLUMN(AB453)-4,0),VLOOKUP($A454,未改造信息!$A$2:$AQ$1002,COLUMN(AB453)-4,0))</f>
        <v>0</v>
      </c>
      <c r="AC454" s="442">
        <f>IF($H454="已改造",VLOOKUP($A454+1000,改造信息!$A$2:$AQ$1002,COLUMN(AC453)-4,0),VLOOKUP($A454,未改造信息!$A$2:$AQ$1002,COLUMN(AC453)-4,0))</f>
        <v>0</v>
      </c>
      <c r="AD454" s="442">
        <f>IF($H454="已改造",VLOOKUP($A454+1000,改造信息!$A$2:$AQ$1002,COLUMN(AD453)-4,0),VLOOKUP($A454,未改造信息!$A$2:$AQ$1002,COLUMN(AD453)-4,0))</f>
        <v>4</v>
      </c>
      <c r="AE454" s="446" t="str">
        <f>IF($H454="已改造",VLOOKUP($A454+1000,改造信息!$A$2:$AQ$1002,COLUMN(AE453)-4,0),VLOOKUP($A454,未改造信息!$A$2:$AQ$1002,COLUMN(AE453)-4,0))</f>
        <v>E国双联15英寸炮</v>
      </c>
      <c r="AF454" s="445" t="s">
        <v>92</v>
      </c>
      <c r="AG454" s="445" t="s">
        <v>92</v>
      </c>
      <c r="AH454" s="442">
        <f>IF($H454="已改造",VLOOKUP($A454+1000,改造信息!$A$2:$AQ$1002,COLUMN(AH453)-6,0),VLOOKUP($A454,未改造信息!$A$2:$AQ$1002,COLUMN(AH453)-6,0))</f>
        <v>75</v>
      </c>
      <c r="AI454" s="442">
        <f>IF($H454="已改造",VLOOKUP($A454+1000,改造信息!$A$2:$AQ$1002,COLUMN(AI453)-6,0),VLOOKUP($A454,未改造信息!$A$2:$AQ$1002,COLUMN(AI453)-6,0))</f>
        <v>120</v>
      </c>
      <c r="AJ454" s="442">
        <f>IF($H454="已改造",VLOOKUP($A454+1000,改造信息!$A$2:$AQ$1002,COLUMN(AJ453)-6,0),VLOOKUP($A454,未改造信息!$A$2:$AQ$1002,COLUMN(AJ453)-6,0))</f>
        <v>2.88</v>
      </c>
      <c r="AK454" s="442">
        <f>IF($H454="已改造",VLOOKUP($A454+1000,改造信息!$A$2:$AQ$1002,COLUMN(AK453)-6,0),VLOOKUP($A454,未改造信息!$A$2:$AQ$1002,COLUMN(AK453)-6,0))</f>
        <v>5.4</v>
      </c>
      <c r="AL454" s="442">
        <f>IF($H454="已改造",VLOOKUP($A454+1000,改造信息!$A$2:$AQ$1002,COLUMN(AL453)-6,0),VLOOKUP($A454,未改造信息!$A$2:$AQ$1002,COLUMN(AL453)-6,0))</f>
        <v>0.75</v>
      </c>
      <c r="AM454" s="445" t="s">
        <v>92</v>
      </c>
      <c r="AN454" s="445" t="s">
        <v>92</v>
      </c>
      <c r="AO454" s="442">
        <f>IF($H454="已改造",VLOOKUP($A454+1000,改造信息!$A$2:$AQ$1002,COLUMN(AO453)-8,0),VLOOKUP($A454,未改造信息!$A$2:$AQ$1002,COLUMN(AO453)-8,0))</f>
        <v>40</v>
      </c>
      <c r="AP454" s="442">
        <f>IF($H454="已改造",VLOOKUP($A454+1000,改造信息!$A$2:$AQ$1002,COLUMN(AP453)-8,0),VLOOKUP($A454,未改造信息!$A$2:$AQ$1002,COLUMN(AP453)-8,0))</f>
        <v>50</v>
      </c>
      <c r="AQ454" s="442">
        <f>IF($H454="已改造",VLOOKUP($A454+1000,改造信息!$A$2:$AQ$1002,COLUMN(AQ453)-8,0),VLOOKUP($A454,未改造信息!$A$2:$AQ$1002,COLUMN(AQ453)-8,0))</f>
        <v>40</v>
      </c>
      <c r="AR454" s="442">
        <f>IF($H454="已改造",VLOOKUP($A454+1000,改造信息!$A$2:$AQ$1002,COLUMN(AR453)-8,0),VLOOKUP($A454,未改造信息!$A$2:$AQ$1002,COLUMN(AR453)-8,0))</f>
        <v>0</v>
      </c>
      <c r="AS454" s="442">
        <f>IF($H454="已改造",VLOOKUP($A454+1000,改造信息!$A$2:$AQ$1002,COLUMN(AS453)-8,0),VLOOKUP($A454,未改造信息!$A$2:$AQ$1002,COLUMN(AS453)-8,0))</f>
        <v>75</v>
      </c>
      <c r="AT454" s="442">
        <f>IF($H454="已改造",VLOOKUP($A454+1000,改造信息!$A$2:$AQ$1002,COLUMN(AT453)-8,0),VLOOKUP($A454,未改造信息!$A$2:$AQ$1002,COLUMN(AT453)-8,0))</f>
        <v>0</v>
      </c>
      <c r="AU454" s="442">
        <f>IF($H454="已改造",VLOOKUP($A454+1000,改造信息!$A$2:$AQ$1002,COLUMN(AU453)-8,0),VLOOKUP($A454,未改造信息!$A$2:$AQ$1002,COLUMN(AU453)-8,0))</f>
        <v>69</v>
      </c>
      <c r="AV454" s="442">
        <f>IF($H454="已改造",VLOOKUP($A454+1000,改造信息!$A$2:$AQ$1002,COLUMN(AV453)-8,0),VLOOKUP($A454,未改造信息!$A$2:$AQ$1002,COLUMN(AV453)-8,0))</f>
        <v>15</v>
      </c>
      <c r="AW454" s="445" t="s">
        <v>92</v>
      </c>
      <c r="AX454" s="445" t="s">
        <v>92</v>
      </c>
      <c r="AY454" s="442" t="str">
        <f>IF($H454="已改造",VLOOKUP($A454+1000,改造信息!$A$2:$AQ$1002,COLUMN(AY453)-10,0),VLOOKUP($A454,未改造信息!$A$2:$AQ$1002,COLUMN(AY453)-10,0))</f>
        <v>快速战队</v>
      </c>
      <c r="AZ454" s="442">
        <f>IF($H454="已改造",VLOOKUP($A454+1000,改造信息!$A$2:$AQ$1002,COLUMN(AZ453)-10,0),VLOOKUP($A454,未改造信息!$A$2:$AQ$1002,COLUMN(AZ453)-10,0))</f>
        <v>0</v>
      </c>
      <c r="BA454" s="445" t="s">
        <v>92</v>
      </c>
      <c r="BB454" s="445" t="s">
        <v>92</v>
      </c>
      <c r="BC454" s="442" t="str">
        <f>IF($H454="尚未改造",VLOOKUP($A454,未改造信息!$A$2:$AQ$1002,COLUMN(BC453)-12,0),"0")</f>
        <v>0</v>
      </c>
      <c r="BD454" s="450">
        <f>VLOOKUP($A454,未改造信息!$A$2:$BA$1002,COLUMN(BD453)-12,0)</f>
        <v>0.1875</v>
      </c>
      <c r="BE454" s="442" t="s">
        <v>103</v>
      </c>
      <c r="BF454" s="445" t="s">
        <v>92</v>
      </c>
      <c r="BG454" s="445" t="s">
        <v>92</v>
      </c>
      <c r="BH454" s="442"/>
      <c r="BI454" s="450"/>
      <c r="BK454" s="442"/>
      <c r="BL454" s="450"/>
      <c r="BN454" s="442"/>
      <c r="BO454" s="450"/>
      <c r="BQ454" s="445" t="s">
        <v>92</v>
      </c>
      <c r="BR454" s="442"/>
      <c r="BS454" s="442"/>
      <c r="BT454" s="442"/>
      <c r="BU454" s="442"/>
      <c r="BV454" s="442"/>
    </row>
    <row r="455" spans="1:74">
      <c r="A455" s="442">
        <v>485</v>
      </c>
      <c r="B455" s="442" t="str">
        <f>IF($H455="已改造",VLOOKUP($A455+1000,改造信息!$A$2:$AQ$1002,COLUMN(B454),0),VLOOKUP($A455,未改造信息!$A$2:$AQ$1002,COLUMN(B454),0))</f>
        <v>U</v>
      </c>
      <c r="C455" s="442" t="str">
        <f>IF($H455="已改造",VLOOKUP($A455+1000,改造信息!$A$2:$AQ$1002,COLUMN(C454),0),VLOOKUP($A455,未改造信息!$A$2:$AQ$1002,COLUMN(C454),0))</f>
        <v>驱逐舰</v>
      </c>
      <c r="D455" s="442">
        <f>IF($H455="已改造",VLOOKUP($A455+1000,改造信息!$A$2:$AQ$1002,COLUMN(D454),0),VLOOKUP($A455,未改造信息!$A$2:$AQ$1002,COLUMN(D454),0))</f>
        <v>3</v>
      </c>
      <c r="E455" s="442" t="str">
        <f>IF($H455="已改造",VLOOKUP($A455+1000,改造信息!$A$2:$AQ$1002,COLUMN(E454),0),VLOOKUP($A455,未改造信息!$A$2:$AQ$1002,COLUMN(E454),0))</f>
        <v>英格拉姆</v>
      </c>
      <c r="F455" s="442" t="str">
        <f>VLOOKUP(A455,未改造信息!$A$2:$F$1000,COLUMN(F454),0)</f>
        <v>未拥有</v>
      </c>
      <c r="H455" s="442" t="str">
        <f>IF(COUNTIF(改造信息!$A$2:$A$196,A455+1000),IF(VLOOKUP(A455+1000,改造信息!$A$2:$F$502,6,0)="已拥有","已改造","尚未改造"),"未开放改造")</f>
        <v>未开放改造</v>
      </c>
      <c r="I455" s="442" t="str">
        <f t="shared" si="7"/>
        <v>可建造</v>
      </c>
      <c r="J455" s="445" t="s">
        <v>92</v>
      </c>
      <c r="K455" s="442" t="str">
        <f>IF($H455="已改造",VLOOKUP($A455+1000,改造信息!$A$2:$AQ$1002,COLUMN(K454)-4,0),VLOOKUP($A455,未改造信息!$A$2:$AQ$1002,COLUMN(K454)-4,0))</f>
        <v>护卫舰</v>
      </c>
      <c r="L455" s="442" t="str">
        <f>IF($H455="已改造",VLOOKUP($A455+1000,改造信息!$A$2:$AQ$1002,COLUMN(L454)-4,0),VLOOKUP($A455,未改造信息!$A$2:$AQ$1002,COLUMN(L454)-4,0))</f>
        <v>小型舰</v>
      </c>
      <c r="M455" s="442">
        <f>IF($H455="已改造",VLOOKUP($A455+1000,改造信息!$A$2:$AQ$1002,COLUMN(M454)-4,0),VLOOKUP($A455,未改造信息!$A$2:$AQ$1002,COLUMN(M454)-4,0))</f>
        <v>1</v>
      </c>
      <c r="N455" s="442">
        <f>IF($H455="已改造",VLOOKUP($A455+1000,改造信息!$A$2:$AQ$1002,COLUMN(N454)-4,0),VLOOKUP($A455,未改造信息!$A$2:$AQ$1002,COLUMN(N454)-4,0))</f>
        <v>2</v>
      </c>
      <c r="O455" s="442">
        <f>IF($H455="已改造",VLOOKUP($A455+1000,改造信息!$A$2:$AQ$1002,COLUMN(O454)-4,0),VLOOKUP($A455,未改造信息!$A$2:$AQ$1002,COLUMN(O454)-4,0))</f>
        <v>22</v>
      </c>
      <c r="P455" s="442">
        <f>IF($H455="已改造",VLOOKUP($A455+1000,改造信息!$A$2:$AQ$1002,COLUMN(P454)-4,0),VLOOKUP($A455,未改造信息!$A$2:$AQ$1002,COLUMN(P454)-4,0))</f>
        <v>2</v>
      </c>
      <c r="Q455" s="442">
        <f>IF($H455="已改造",VLOOKUP($A455+1000,改造信息!$A$2:$AQ$1002,COLUMN(Q454)-4,0),VLOOKUP($A455,未改造信息!$A$2:$AQ$1002,COLUMN(Q454)-4,0))</f>
        <v>30</v>
      </c>
      <c r="R455" s="442">
        <f>IF($H455="已改造",VLOOKUP($A455+1000,改造信息!$A$2:$AQ$1002,COLUMN(R454)-4,0),VLOOKUP($A455,未改造信息!$A$2:$AQ$1002,COLUMN(R454)-4,0))</f>
        <v>30</v>
      </c>
      <c r="S455" s="442">
        <f>IF($H455="已改造",VLOOKUP($A455+1000,改造信息!$A$2:$AQ$1002,COLUMN(S454)-4,0),VLOOKUP($A455,未改造信息!$A$2:$AQ$1002,COLUMN(S454)-4,0))</f>
        <v>70</v>
      </c>
      <c r="T455" s="442">
        <f>IF($H455="已改造",VLOOKUP($A455+1000,改造信息!$A$2:$AQ$1002,COLUMN(T454)-4,0),VLOOKUP($A455,未改造信息!$A$2:$AQ$1002,COLUMN(T454)-4,0))</f>
        <v>62</v>
      </c>
      <c r="U455" s="442">
        <f>IF($H455="已改造",VLOOKUP($A455+1000,改造信息!$A$2:$AQ$1002,COLUMN(U454)-4,0),VLOOKUP($A455,未改造信息!$A$2:$AQ$1002,COLUMN(U454)-4,0))</f>
        <v>67</v>
      </c>
      <c r="V455" s="442">
        <f>IF($H455="已改造",VLOOKUP($A455+1000,改造信息!$A$2:$AQ$1002,COLUMN(V454)-4,0),VLOOKUP($A455,未改造信息!$A$2:$AQ$1002,COLUMN(V454)-4,0))</f>
        <v>22</v>
      </c>
      <c r="W455" s="442">
        <f>IF($H455="已改造",VLOOKUP($A455+1000,改造信息!$A$2:$AQ$1002,COLUMN(W454)-4,0),VLOOKUP($A455,未改造信息!$A$2:$AQ$1002,COLUMN(W454)-4,0))</f>
        <v>82</v>
      </c>
      <c r="X455" s="442">
        <f>IF($H455="已改造",VLOOKUP($A455+1000,改造信息!$A$2:$AQ$1002,COLUMN(X454)-4,0),VLOOKUP($A455,未改造信息!$A$2:$AQ$1002,COLUMN(X454)-4,0))</f>
        <v>88</v>
      </c>
      <c r="Y455" s="442">
        <f>IF($H455="已改造",VLOOKUP($A455+1000,改造信息!$A$2:$AQ$1002,COLUMN(Y454)-4,0),VLOOKUP($A455,未改造信息!$A$2:$AQ$1002,COLUMN(Y454)-4,0))</f>
        <v>10</v>
      </c>
      <c r="Z455" s="442">
        <f>IF($H455="已改造",VLOOKUP($A455+1000,改造信息!$A$2:$AQ$1002,COLUMN(Z454)-4,0),VLOOKUP($A455,未改造信息!$A$2:$AQ$1002,COLUMN(Z454)-4,0))</f>
        <v>38.5</v>
      </c>
      <c r="AA455" s="442" t="str">
        <f>IF($H455="已改造",VLOOKUP($A455+1000,改造信息!$A$2:$AQ$1002,COLUMN(AA454)-4,0),VLOOKUP($A455,未改造信息!$A$2:$AQ$1002,COLUMN(AA454)-4,0))</f>
        <v>短</v>
      </c>
      <c r="AB455" s="442">
        <f>IF($H455="已改造",VLOOKUP($A455+1000,改造信息!$A$2:$AQ$1002,COLUMN(AB454)-4,0),VLOOKUP($A455,未改造信息!$A$2:$AQ$1002,COLUMN(AB454)-4,0))</f>
        <v>0</v>
      </c>
      <c r="AC455" s="442">
        <f>IF($H455="已改造",VLOOKUP($A455+1000,改造信息!$A$2:$AQ$1002,COLUMN(AC454)-4,0),VLOOKUP($A455,未改造信息!$A$2:$AQ$1002,COLUMN(AC454)-4,0))</f>
        <v>0</v>
      </c>
      <c r="AD455" s="442">
        <f>IF($H455="已改造",VLOOKUP($A455+1000,改造信息!$A$2:$AQ$1002,COLUMN(AD454)-4,0),VLOOKUP($A455,未改造信息!$A$2:$AQ$1002,COLUMN(AD454)-4,0))</f>
        <v>2</v>
      </c>
      <c r="AE455" s="446" t="str">
        <f>IF($H455="已改造",VLOOKUP($A455+1000,改造信息!$A$2:$AQ$1002,COLUMN(AE454)-4,0),VLOOKUP($A455,未改造信息!$A$2:$AQ$1002,COLUMN(AE454)-4,0))</f>
        <v>U国双联5英寸平高两用炮</v>
      </c>
      <c r="AF455" s="445" t="s">
        <v>92</v>
      </c>
      <c r="AG455" s="445" t="s">
        <v>92</v>
      </c>
      <c r="AH455" s="442">
        <f>IF($H455="已改造",VLOOKUP($A455+1000,改造信息!$A$2:$AQ$1002,COLUMN(AH454)-6,0),VLOOKUP($A455,未改造信息!$A$2:$AQ$1002,COLUMN(AH454)-6,0))</f>
        <v>15</v>
      </c>
      <c r="AI455" s="442">
        <f>IF($H455="已改造",VLOOKUP($A455+1000,改造信息!$A$2:$AQ$1002,COLUMN(AI454)-6,0),VLOOKUP($A455,未改造信息!$A$2:$AQ$1002,COLUMN(AI454)-6,0))</f>
        <v>25</v>
      </c>
      <c r="AJ455" s="442">
        <f>IF($H455="已改造",VLOOKUP($A455+1000,改造信息!$A$2:$AQ$1002,COLUMN(AJ454)-6,0),VLOOKUP($A455,未改造信息!$A$2:$AQ$1002,COLUMN(AJ454)-6,0))</f>
        <v>0.48</v>
      </c>
      <c r="AK455" s="442">
        <f>IF($H455="已改造",VLOOKUP($A455+1000,改造信息!$A$2:$AQ$1002,COLUMN(AK454)-6,0),VLOOKUP($A455,未改造信息!$A$2:$AQ$1002,COLUMN(AK454)-6,0))</f>
        <v>0.9</v>
      </c>
      <c r="AL455" s="442">
        <f>IF($H455="已改造",VLOOKUP($A455+1000,改造信息!$A$2:$AQ$1002,COLUMN(AL454)-6,0),VLOOKUP($A455,未改造信息!$A$2:$AQ$1002,COLUMN(AL454)-6,0))</f>
        <v>0.4</v>
      </c>
      <c r="AM455" s="445" t="s">
        <v>92</v>
      </c>
      <c r="AN455" s="445" t="s">
        <v>92</v>
      </c>
      <c r="AO455" s="442">
        <f>IF($H455="已改造",VLOOKUP($A455+1000,改造信息!$A$2:$AQ$1002,COLUMN(AO454)-8,0),VLOOKUP($A455,未改造信息!$A$2:$AQ$1002,COLUMN(AO454)-8,0))</f>
        <v>4</v>
      </c>
      <c r="AP455" s="442">
        <f>IF($H455="已改造",VLOOKUP($A455+1000,改造信息!$A$2:$AQ$1002,COLUMN(AP454)-8,0),VLOOKUP($A455,未改造信息!$A$2:$AQ$1002,COLUMN(AP454)-8,0))</f>
        <v>8</v>
      </c>
      <c r="AQ455" s="442">
        <f>IF($H455="已改造",VLOOKUP($A455+1000,改造信息!$A$2:$AQ$1002,COLUMN(AQ454)-8,0),VLOOKUP($A455,未改造信息!$A$2:$AQ$1002,COLUMN(AQ454)-8,0))</f>
        <v>6</v>
      </c>
      <c r="AR455" s="442">
        <f>IF($H455="已改造",VLOOKUP($A455+1000,改造信息!$A$2:$AQ$1002,COLUMN(AR454)-8,0),VLOOKUP($A455,未改造信息!$A$2:$AQ$1002,COLUMN(AR454)-8,0))</f>
        <v>0</v>
      </c>
      <c r="AS455" s="442">
        <f>IF($H455="已改造",VLOOKUP($A455+1000,改造信息!$A$2:$AQ$1002,COLUMN(AS454)-8,0),VLOOKUP($A455,未改造信息!$A$2:$AQ$1002,COLUMN(AS454)-8,0))</f>
        <v>0</v>
      </c>
      <c r="AT455" s="442">
        <f>IF($H455="已改造",VLOOKUP($A455+1000,改造信息!$A$2:$AQ$1002,COLUMN(AT454)-8,0),VLOOKUP($A455,未改造信息!$A$2:$AQ$1002,COLUMN(AT454)-8,0))</f>
        <v>20</v>
      </c>
      <c r="AU455" s="442">
        <f>IF($H455="已改造",VLOOKUP($A455+1000,改造信息!$A$2:$AQ$1002,COLUMN(AU454)-8,0),VLOOKUP($A455,未改造信息!$A$2:$AQ$1002,COLUMN(AU454)-8,0))</f>
        <v>10</v>
      </c>
      <c r="AV455" s="442">
        <f>IF($H455="已改造",VLOOKUP($A455+1000,改造信息!$A$2:$AQ$1002,COLUMN(AV454)-8,0),VLOOKUP($A455,未改造信息!$A$2:$AQ$1002,COLUMN(AV454)-8,0))</f>
        <v>5</v>
      </c>
      <c r="AW455" s="445" t="s">
        <v>92</v>
      </c>
      <c r="AX455" s="445" t="s">
        <v>92</v>
      </c>
      <c r="AY455" s="442">
        <f>IF($H455="已改造",VLOOKUP($A455+1000,改造信息!$A$2:$AQ$1002,COLUMN(AY454)-10,0),VLOOKUP($A455,未改造信息!$A$2:$AQ$1002,COLUMN(AY454)-10,0))</f>
        <v>0</v>
      </c>
      <c r="AZ455" s="442">
        <f>IF($H455="已改造",VLOOKUP($A455+1000,改造信息!$A$2:$AQ$1002,COLUMN(AZ454)-10,0),VLOOKUP($A455,未改造信息!$A$2:$AQ$1002,COLUMN(AZ454)-10,0))</f>
        <v>0</v>
      </c>
      <c r="BA455" s="445" t="s">
        <v>92</v>
      </c>
      <c r="BB455" s="445" t="s">
        <v>92</v>
      </c>
      <c r="BC455" s="442" t="str">
        <f>IF($H455="尚未改造",VLOOKUP($A455,未改造信息!$A$2:$AQ$1002,COLUMN(BC454)-12,0),"0")</f>
        <v>0</v>
      </c>
      <c r="BD455" s="450">
        <f>VLOOKUP($A455,未改造信息!$A$2:$BA$1002,COLUMN(BD454)-12,0)</f>
        <v>0.0166666666666667</v>
      </c>
      <c r="BE455" s="442" t="s">
        <v>103</v>
      </c>
      <c r="BF455" s="445" t="s">
        <v>92</v>
      </c>
      <c r="BG455" s="445" t="s">
        <v>92</v>
      </c>
      <c r="BH455" s="442"/>
      <c r="BI455" s="450"/>
      <c r="BK455" s="442"/>
      <c r="BL455" s="450"/>
      <c r="BN455" s="442"/>
      <c r="BO455" s="450"/>
      <c r="BQ455" s="445" t="s">
        <v>92</v>
      </c>
      <c r="BR455" s="442"/>
      <c r="BS455" s="442"/>
      <c r="BT455" s="442"/>
      <c r="BU455" s="442"/>
      <c r="BV455" s="442"/>
    </row>
    <row r="456" spans="1:74">
      <c r="A456" s="442">
        <v>486</v>
      </c>
      <c r="B456" s="442" t="str">
        <f>IF($H456="已改造",VLOOKUP($A456+1000,改造信息!$A$2:$AQ$1002,COLUMN(B455),0),VLOOKUP($A456,未改造信息!$A$2:$AQ$1002,COLUMN(B455),0))</f>
        <v>J</v>
      </c>
      <c r="C456" s="442" t="str">
        <f>IF($H456="已改造",VLOOKUP($A456+1000,改造信息!$A$2:$AQ$1002,COLUMN(C455),0),VLOOKUP($A456,未改造信息!$A$2:$AQ$1002,COLUMN(C455),0))</f>
        <v>装甲航母</v>
      </c>
      <c r="D456" s="442">
        <f>IF($H456="已改造",VLOOKUP($A456+1000,改造信息!$A$2:$AQ$1002,COLUMN(D455),0),VLOOKUP($A456,未改造信息!$A$2:$AQ$1002,COLUMN(D455),0))</f>
        <v>5</v>
      </c>
      <c r="E456" s="442" t="str">
        <f>IF($H456="已改造",VLOOKUP($A456+1000,改造信息!$A$2:$AQ$1002,COLUMN(E455),0),VLOOKUP($A456,未改造信息!$A$2:$AQ$1002,COLUMN(E455),0))</f>
        <v>G15</v>
      </c>
      <c r="F456" s="442" t="str">
        <f>VLOOKUP(A456,未改造信息!$A$2:$F$1000,COLUMN(F455),0)</f>
        <v>未拥有</v>
      </c>
      <c r="H456" s="442" t="str">
        <f>IF(COUNTIF(改造信息!$A$2:$A$196,A456+1000),IF(VLOOKUP(A456+1000,改造信息!$A$2:$F$502,6,0)="已拥有","已改造","尚未改造"),"未开放改造")</f>
        <v>未开放改造</v>
      </c>
      <c r="I456" s="442" t="str">
        <f t="shared" si="7"/>
        <v>可建造</v>
      </c>
      <c r="J456" s="445" t="s">
        <v>92</v>
      </c>
      <c r="K456" s="442" t="str">
        <f>IF($H456="已改造",VLOOKUP($A456+1000,改造信息!$A$2:$AQ$1002,COLUMN(K455)-4,0),VLOOKUP($A456,未改造信息!$A$2:$AQ$1002,COLUMN(K455)-4,0))</f>
        <v>主力舰</v>
      </c>
      <c r="L456" s="442" t="str">
        <f>IF($H456="已改造",VLOOKUP($A456+1000,改造信息!$A$2:$AQ$1002,COLUMN(L455)-4,0),VLOOKUP($A456,未改造信息!$A$2:$AQ$1002,COLUMN(L455)-4,0))</f>
        <v>大型舰</v>
      </c>
      <c r="M456" s="442">
        <f>IF($H456="已改造",VLOOKUP($A456+1000,改造信息!$A$2:$AQ$1002,COLUMN(M455)-4,0),VLOOKUP($A456,未改造信息!$A$2:$AQ$1002,COLUMN(M455)-4,0))</f>
        <v>0</v>
      </c>
      <c r="N456" s="442">
        <f>IF($H456="已改造",VLOOKUP($A456+1000,改造信息!$A$2:$AQ$1002,COLUMN(N455)-4,0),VLOOKUP($A456,未改造信息!$A$2:$AQ$1002,COLUMN(N455)-4,0))</f>
        <v>2</v>
      </c>
      <c r="O456" s="442">
        <f>IF($H456="已改造",VLOOKUP($A456+1000,改造信息!$A$2:$AQ$1002,COLUMN(O455)-4,0),VLOOKUP($A456,未改造信息!$A$2:$AQ$1002,COLUMN(O455)-4,0))</f>
        <v>68</v>
      </c>
      <c r="P456" s="442">
        <f>IF($H456="已改造",VLOOKUP($A456+1000,改造信息!$A$2:$AQ$1002,COLUMN(P455)-4,0),VLOOKUP($A456,未改造信息!$A$2:$AQ$1002,COLUMN(P455)-4,0))</f>
        <v>0</v>
      </c>
      <c r="Q456" s="442">
        <f>IF($H456="已改造",VLOOKUP($A456+1000,改造信息!$A$2:$AQ$1002,COLUMN(Q455)-4,0),VLOOKUP($A456,未改造信息!$A$2:$AQ$1002,COLUMN(Q455)-4,0))</f>
        <v>40</v>
      </c>
      <c r="R456" s="442">
        <f>IF($H456="已改造",VLOOKUP($A456+1000,改造信息!$A$2:$AQ$1002,COLUMN(R455)-4,0),VLOOKUP($A456,未改造信息!$A$2:$AQ$1002,COLUMN(R455)-4,0))</f>
        <v>87</v>
      </c>
      <c r="S456" s="442">
        <f>IF($H456="已改造",VLOOKUP($A456+1000,改造信息!$A$2:$AQ$1002,COLUMN(S455)-4,0),VLOOKUP($A456,未改造信息!$A$2:$AQ$1002,COLUMN(S455)-4,0))</f>
        <v>0</v>
      </c>
      <c r="T456" s="442">
        <f>IF($H456="已改造",VLOOKUP($A456+1000,改造信息!$A$2:$AQ$1002,COLUMN(T455)-4,0),VLOOKUP($A456,未改造信息!$A$2:$AQ$1002,COLUMN(T455)-4,0))</f>
        <v>80</v>
      </c>
      <c r="U456" s="442">
        <f>IF($H456="已改造",VLOOKUP($A456+1000,改造信息!$A$2:$AQ$1002,COLUMN(U455)-4,0),VLOOKUP($A456,未改造信息!$A$2:$AQ$1002,COLUMN(U455)-4,0))</f>
        <v>0</v>
      </c>
      <c r="V456" s="442">
        <f>IF($H456="已改造",VLOOKUP($A456+1000,改造信息!$A$2:$AQ$1002,COLUMN(V455)-4,0),VLOOKUP($A456,未改造信息!$A$2:$AQ$1002,COLUMN(V455)-4,0))</f>
        <v>73</v>
      </c>
      <c r="W456" s="442">
        <f>IF($H456="已改造",VLOOKUP($A456+1000,改造信息!$A$2:$AQ$1002,COLUMN(W455)-4,0),VLOOKUP($A456,未改造信息!$A$2:$AQ$1002,COLUMN(W455)-4,0))</f>
        <v>59</v>
      </c>
      <c r="X456" s="442">
        <f>IF($H456="已改造",VLOOKUP($A456+1000,改造信息!$A$2:$AQ$1002,COLUMN(X455)-4,0),VLOOKUP($A456,未改造信息!$A$2:$AQ$1002,COLUMN(X455)-4,0))</f>
        <v>85</v>
      </c>
      <c r="Y456" s="442">
        <f>IF($H456="已改造",VLOOKUP($A456+1000,改造信息!$A$2:$AQ$1002,COLUMN(Y455)-4,0),VLOOKUP($A456,未改造信息!$A$2:$AQ$1002,COLUMN(Y455)-4,0))</f>
        <v>5</v>
      </c>
      <c r="Z456" s="442">
        <f>IF($H456="已改造",VLOOKUP($A456+1000,改造信息!$A$2:$AQ$1002,COLUMN(Z455)-4,0),VLOOKUP($A456,未改造信息!$A$2:$AQ$1002,COLUMN(Z455)-4,0))</f>
        <v>33.3</v>
      </c>
      <c r="AA456" s="442" t="str">
        <f>IF($H456="已改造",VLOOKUP($A456+1000,改造信息!$A$2:$AQ$1002,COLUMN(AA455)-4,0),VLOOKUP($A456,未改造信息!$A$2:$AQ$1002,COLUMN(AA455)-4,0))</f>
        <v>短</v>
      </c>
      <c r="AB456" s="442" t="str">
        <f>IF($H456="已改造",VLOOKUP($A456+1000,改造信息!$A$2:$AQ$1002,COLUMN(AB455)-4,0),VLOOKUP($A456,未改造信息!$A$2:$AQ$1002,COLUMN(AB455)-4,0))</f>
        <v>[18,30,17,10]</v>
      </c>
      <c r="AC456" s="442">
        <f>IF($H456="已改造",VLOOKUP($A456+1000,改造信息!$A$2:$AQ$1002,COLUMN(AC455)-4,0),VLOOKUP($A456,未改造信息!$A$2:$AQ$1002,COLUMN(AC455)-4,0))</f>
        <v>75</v>
      </c>
      <c r="AD456" s="442">
        <f>IF($H456="已改造",VLOOKUP($A456+1000,改造信息!$A$2:$AQ$1002,COLUMN(AD455)-4,0),VLOOKUP($A456,未改造信息!$A$2:$AQ$1002,COLUMN(AD455)-4,0))</f>
        <v>4</v>
      </c>
      <c r="AE456" s="446" t="str">
        <f>IF($H456="已改造",VLOOKUP($A456+1000,改造信息!$A$2:$AQ$1002,COLUMN(AE455)-4,0),VLOOKUP($A456,未改造信息!$A$2:$AQ$1002,COLUMN(AE455)-4,0))</f>
        <v>彗星|零战62型|流星</v>
      </c>
      <c r="AF456" s="445" t="s">
        <v>92</v>
      </c>
      <c r="AG456" s="445" t="s">
        <v>92</v>
      </c>
      <c r="AH456" s="442">
        <f>IF($H456="已改造",VLOOKUP($A456+1000,改造信息!$A$2:$AQ$1002,COLUMN(AH455)-6,0),VLOOKUP($A456,未改造信息!$A$2:$AQ$1002,COLUMN(AH455)-6,0))</f>
        <v>75</v>
      </c>
      <c r="AI456" s="442">
        <f>IF($H456="已改造",VLOOKUP($A456+1000,改造信息!$A$2:$AQ$1002,COLUMN(AI455)-6,0),VLOOKUP($A456,未改造信息!$A$2:$AQ$1002,COLUMN(AI455)-6,0))</f>
        <v>70</v>
      </c>
      <c r="AJ456" s="442">
        <f>IF($H456="已改造",VLOOKUP($A456+1000,改造信息!$A$2:$AQ$1002,COLUMN(AJ455)-6,0),VLOOKUP($A456,未改造信息!$A$2:$AQ$1002,COLUMN(AJ455)-6,0))</f>
        <v>2.88</v>
      </c>
      <c r="AK456" s="442">
        <f>IF($H456="已改造",VLOOKUP($A456+1000,改造信息!$A$2:$AQ$1002,COLUMN(AK455)-6,0),VLOOKUP($A456,未改造信息!$A$2:$AQ$1002,COLUMN(AK455)-6,0))</f>
        <v>5.5</v>
      </c>
      <c r="AL456" s="442">
        <f>IF($H456="已改造",VLOOKUP($A456+1000,改造信息!$A$2:$AQ$1002,COLUMN(AL455)-6,0),VLOOKUP($A456,未改造信息!$A$2:$AQ$1002,COLUMN(AL455)-6,0))</f>
        <v>1</v>
      </c>
      <c r="AM456" s="445" t="s">
        <v>92</v>
      </c>
      <c r="AN456" s="445" t="s">
        <v>92</v>
      </c>
      <c r="AO456" s="442">
        <f>IF($H456="已改造",VLOOKUP($A456+1000,改造信息!$A$2:$AQ$1002,COLUMN(AO455)-8,0),VLOOKUP($A456,未改造信息!$A$2:$AQ$1002,COLUMN(AO455)-8,0))</f>
        <v>20</v>
      </c>
      <c r="AP456" s="442">
        <f>IF($H456="已改造",VLOOKUP($A456+1000,改造信息!$A$2:$AQ$1002,COLUMN(AP455)-8,0),VLOOKUP($A456,未改造信息!$A$2:$AQ$1002,COLUMN(AP455)-8,0))</f>
        <v>20</v>
      </c>
      <c r="AQ456" s="442">
        <f>IF($H456="已改造",VLOOKUP($A456+1000,改造信息!$A$2:$AQ$1002,COLUMN(AQ455)-8,0),VLOOKUP($A456,未改造信息!$A$2:$AQ$1002,COLUMN(AQ455)-8,0))</f>
        <v>40</v>
      </c>
      <c r="AR456" s="442">
        <f>IF($H456="已改造",VLOOKUP($A456+1000,改造信息!$A$2:$AQ$1002,COLUMN(AR455)-8,0),VLOOKUP($A456,未改造信息!$A$2:$AQ$1002,COLUMN(AR455)-8,0))</f>
        <v>10</v>
      </c>
      <c r="AS456" s="442">
        <f>IF($H456="已改造",VLOOKUP($A456+1000,改造信息!$A$2:$AQ$1002,COLUMN(AS455)-8,0),VLOOKUP($A456,未改造信息!$A$2:$AQ$1002,COLUMN(AS455)-8,0))</f>
        <v>0</v>
      </c>
      <c r="AT456" s="442">
        <f>IF($H456="已改造",VLOOKUP($A456+1000,改造信息!$A$2:$AQ$1002,COLUMN(AT455)-8,0),VLOOKUP($A456,未改造信息!$A$2:$AQ$1002,COLUMN(AT455)-8,0))</f>
        <v>0</v>
      </c>
      <c r="AU456" s="442">
        <f>IF($H456="已改造",VLOOKUP($A456+1000,改造信息!$A$2:$AQ$1002,COLUMN(AU455)-8,0),VLOOKUP($A456,未改造信息!$A$2:$AQ$1002,COLUMN(AU455)-8,0))</f>
        <v>26</v>
      </c>
      <c r="AV456" s="442">
        <f>IF($H456="已改造",VLOOKUP($A456+1000,改造信息!$A$2:$AQ$1002,COLUMN(AV455)-8,0),VLOOKUP($A456,未改造信息!$A$2:$AQ$1002,COLUMN(AV455)-8,0))</f>
        <v>64</v>
      </c>
      <c r="AW456" s="445" t="s">
        <v>92</v>
      </c>
      <c r="AX456" s="445" t="s">
        <v>92</v>
      </c>
      <c r="AY456" s="442" t="str">
        <f>IF($H456="已改造",VLOOKUP($A456+1000,改造信息!$A$2:$AQ$1002,COLUMN(AY455)-10,0),VLOOKUP($A456,未改造信息!$A$2:$AQ$1002,COLUMN(AY455)-10,0))</f>
        <v>飞石战法</v>
      </c>
      <c r="AZ456" s="442">
        <f>IF($H456="已改造",VLOOKUP($A456+1000,改造信息!$A$2:$AQ$1002,COLUMN(AZ455)-10,0),VLOOKUP($A456,未改造信息!$A$2:$AQ$1002,COLUMN(AZ455)-10,0))</f>
        <v>0</v>
      </c>
      <c r="BA456" s="445" t="s">
        <v>92</v>
      </c>
      <c r="BB456" s="445" t="s">
        <v>92</v>
      </c>
      <c r="BC456" s="442" t="str">
        <f>IF($H456="尚未改造",VLOOKUP($A456,未改造信息!$A$2:$AQ$1002,COLUMN(BC455)-12,0),"0")</f>
        <v>0</v>
      </c>
      <c r="BD456" s="450">
        <f>VLOOKUP($A456,未改造信息!$A$2:$BA$1002,COLUMN(BD455)-12,0)</f>
        <v>0.180555555555556</v>
      </c>
      <c r="BE456" s="442" t="s">
        <v>103</v>
      </c>
      <c r="BF456" s="445" t="s">
        <v>92</v>
      </c>
      <c r="BG456" s="445" t="s">
        <v>92</v>
      </c>
      <c r="BH456" s="442"/>
      <c r="BI456" s="450"/>
      <c r="BK456" s="442"/>
      <c r="BL456" s="450"/>
      <c r="BN456" s="442"/>
      <c r="BO456" s="450"/>
      <c r="BQ456" s="445" t="s">
        <v>92</v>
      </c>
      <c r="BR456" s="442"/>
      <c r="BS456" s="442"/>
      <c r="BT456" s="442"/>
      <c r="BU456" s="442"/>
      <c r="BV456" s="442"/>
    </row>
    <row r="457" spans="1:74">
      <c r="A457" s="442">
        <v>487</v>
      </c>
      <c r="B457" s="442" t="str">
        <f>IF($H457="已改造",VLOOKUP($A457+1000,改造信息!$A$2:$AQ$1002,COLUMN(B456),0),VLOOKUP($A457,未改造信息!$A$2:$AQ$1002,COLUMN(B456),0))</f>
        <v>Ag</v>
      </c>
      <c r="C457" s="442" t="str">
        <f>IF($H457="已改造",VLOOKUP($A457+1000,改造信息!$A$2:$AQ$1002,COLUMN(C456),0),VLOOKUP($A457,未改造信息!$A$2:$AQ$1002,COLUMN(C456),0))</f>
        <v>重巡洋舰</v>
      </c>
      <c r="D457" s="442">
        <f>IF($H457="已改造",VLOOKUP($A457+1000,改造信息!$A$2:$AQ$1002,COLUMN(D456),0),VLOOKUP($A457,未改造信息!$A$2:$AQ$1002,COLUMN(D456),0))</f>
        <v>3</v>
      </c>
      <c r="E457" s="442" t="str">
        <f>IF($H457="已改造",VLOOKUP($A457+1000,改造信息!$A$2:$AQ$1002,COLUMN(E456),0),VLOOKUP($A457,未改造信息!$A$2:$AQ$1002,COLUMN(E456),0))</f>
        <v>五月二十五</v>
      </c>
      <c r="F457" s="442" t="str">
        <f>VLOOKUP(A457,未改造信息!$A$2:$F$1000,COLUMN(F456),0)</f>
        <v>未拥有</v>
      </c>
      <c r="H457" s="442" t="str">
        <f>IF(COUNTIF(改造信息!$A$2:$A$196,A457+1000),IF(VLOOKUP(A457+1000,改造信息!$A$2:$F$502,6,0)="已拥有","已改造","尚未改造"),"未开放改造")</f>
        <v>未开放改造</v>
      </c>
      <c r="I457" s="442" t="str">
        <f t="shared" si="7"/>
        <v>可建造</v>
      </c>
      <c r="J457" s="445" t="s">
        <v>92</v>
      </c>
      <c r="K457" s="442" t="str">
        <f>IF($H457="已改造",VLOOKUP($A457+1000,改造信息!$A$2:$AQ$1002,COLUMN(K456)-4,0),VLOOKUP($A457,未改造信息!$A$2:$AQ$1002,COLUMN(K456)-4,0))</f>
        <v>护卫舰</v>
      </c>
      <c r="L457" s="442" t="str">
        <f>IF($H457="已改造",VLOOKUP($A457+1000,改造信息!$A$2:$AQ$1002,COLUMN(L456)-4,0),VLOOKUP($A457,未改造信息!$A$2:$AQ$1002,COLUMN(L456)-4,0))</f>
        <v>中型舰</v>
      </c>
      <c r="M457" s="442">
        <f>IF($H457="已改造",VLOOKUP($A457+1000,改造信息!$A$2:$AQ$1002,COLUMN(M456)-4,0),VLOOKUP($A457,未改造信息!$A$2:$AQ$1002,COLUMN(M456)-4,0))</f>
        <v>0</v>
      </c>
      <c r="N457" s="442">
        <f>IF($H457="已改造",VLOOKUP($A457+1000,改造信息!$A$2:$AQ$1002,COLUMN(N456)-4,0),VLOOKUP($A457,未改造信息!$A$2:$AQ$1002,COLUMN(N456)-4,0))</f>
        <v>2</v>
      </c>
      <c r="O457" s="442">
        <f>IF($H457="已改造",VLOOKUP($A457+1000,改造信息!$A$2:$AQ$1002,COLUMN(O456)-4,0),VLOOKUP($A457,未改造信息!$A$2:$AQ$1002,COLUMN(O456)-4,0))</f>
        <v>32</v>
      </c>
      <c r="P457" s="442">
        <f>IF($H457="已改造",VLOOKUP($A457+1000,改造信息!$A$2:$AQ$1002,COLUMN(P456)-4,0),VLOOKUP($A457,未改造信息!$A$2:$AQ$1002,COLUMN(P456)-4,0))</f>
        <v>0</v>
      </c>
      <c r="Q457" s="442">
        <f>IF($H457="已改造",VLOOKUP($A457+1000,改造信息!$A$2:$AQ$1002,COLUMN(Q456)-4,0),VLOOKUP($A457,未改造信息!$A$2:$AQ$1002,COLUMN(Q456)-4,0))</f>
        <v>45</v>
      </c>
      <c r="R457" s="442">
        <f>IF($H457="已改造",VLOOKUP($A457+1000,改造信息!$A$2:$AQ$1002,COLUMN(R456)-4,0),VLOOKUP($A457,未改造信息!$A$2:$AQ$1002,COLUMN(R456)-4,0))</f>
        <v>41</v>
      </c>
      <c r="S457" s="442">
        <f>IF($H457="已改造",VLOOKUP($A457+1000,改造信息!$A$2:$AQ$1002,COLUMN(S456)-4,0),VLOOKUP($A457,未改造信息!$A$2:$AQ$1002,COLUMN(S456)-4,0))</f>
        <v>58</v>
      </c>
      <c r="T457" s="442">
        <f>IF($H457="已改造",VLOOKUP($A457+1000,改造信息!$A$2:$AQ$1002,COLUMN(T456)-4,0),VLOOKUP($A457,未改造信息!$A$2:$AQ$1002,COLUMN(T456)-4,0))</f>
        <v>55</v>
      </c>
      <c r="U457" s="442">
        <f>IF($H457="已改造",VLOOKUP($A457+1000,改造信息!$A$2:$AQ$1002,COLUMN(U456)-4,0),VLOOKUP($A457,未改造信息!$A$2:$AQ$1002,COLUMN(U456)-4,0))</f>
        <v>0</v>
      </c>
      <c r="V457" s="442">
        <f>IF($H457="已改造",VLOOKUP($A457+1000,改造信息!$A$2:$AQ$1002,COLUMN(V456)-4,0),VLOOKUP($A457,未改造信息!$A$2:$AQ$1002,COLUMN(V456)-4,0))</f>
        <v>48</v>
      </c>
      <c r="W457" s="442">
        <f>IF($H457="已改造",VLOOKUP($A457+1000,改造信息!$A$2:$AQ$1002,COLUMN(W456)-4,0),VLOOKUP($A457,未改造信息!$A$2:$AQ$1002,COLUMN(W456)-4,0))</f>
        <v>75</v>
      </c>
      <c r="X457" s="442">
        <f>IF($H457="已改造",VLOOKUP($A457+1000,改造信息!$A$2:$AQ$1002,COLUMN(X456)-4,0),VLOOKUP($A457,未改造信息!$A$2:$AQ$1002,COLUMN(X456)-4,0))</f>
        <v>51</v>
      </c>
      <c r="Y457" s="442">
        <f>IF($H457="已改造",VLOOKUP($A457+1000,改造信息!$A$2:$AQ$1002,COLUMN(Y456)-4,0),VLOOKUP($A457,未改造信息!$A$2:$AQ$1002,COLUMN(Y456)-4,0))</f>
        <v>15</v>
      </c>
      <c r="Z457" s="442">
        <f>IF($H457="已改造",VLOOKUP($A457+1000,改造信息!$A$2:$AQ$1002,COLUMN(Z456)-4,0),VLOOKUP($A457,未改造信息!$A$2:$AQ$1002,COLUMN(Z456)-4,0))</f>
        <v>32</v>
      </c>
      <c r="AA457" s="442" t="str">
        <f>IF($H457="已改造",VLOOKUP($A457+1000,改造信息!$A$2:$AQ$1002,COLUMN(AA456)-4,0),VLOOKUP($A457,未改造信息!$A$2:$AQ$1002,COLUMN(AA456)-4,0))</f>
        <v>中</v>
      </c>
      <c r="AB457" s="442" t="str">
        <f>IF($H457="已改造",VLOOKUP($A457+1000,改造信息!$A$2:$AQ$1002,COLUMN(AB456)-4,0),VLOOKUP($A457,未改造信息!$A$2:$AQ$1002,COLUMN(AB456)-4,0))</f>
        <v>[2,2,2]</v>
      </c>
      <c r="AC457" s="442">
        <f>IF($H457="已改造",VLOOKUP($A457+1000,改造信息!$A$2:$AQ$1002,COLUMN(AC456)-4,0),VLOOKUP($A457,未改造信息!$A$2:$AQ$1002,COLUMN(AC456)-4,0))</f>
        <v>6</v>
      </c>
      <c r="AD457" s="442">
        <f>IF($H457="已改造",VLOOKUP($A457+1000,改造信息!$A$2:$AQ$1002,COLUMN(AD456)-4,0),VLOOKUP($A457,未改造信息!$A$2:$AQ$1002,COLUMN(AD456)-4,0))</f>
        <v>3</v>
      </c>
      <c r="AE457" s="442">
        <f>IF($H457="已改造",VLOOKUP($A457+1000,改造信息!$A$2:$AQ$1002,COLUMN(AE456)-4,0),VLOOKUP($A457,未改造信息!$A$2:$AQ$1002,COLUMN(AE456)-4,0))</f>
        <v>0</v>
      </c>
      <c r="AF457" s="445" t="s">
        <v>92</v>
      </c>
      <c r="AG457" s="445" t="s">
        <v>92</v>
      </c>
      <c r="AH457" s="442">
        <f>IF($H457="已改造",VLOOKUP($A457+1000,改造信息!$A$2:$AQ$1002,COLUMN(AH456)-6,0),VLOOKUP($A457,未改造信息!$A$2:$AQ$1002,COLUMN(AH456)-6,0))</f>
        <v>35</v>
      </c>
      <c r="AI457" s="442">
        <f>IF($H457="已改造",VLOOKUP($A457+1000,改造信息!$A$2:$AQ$1002,COLUMN(AI456)-6,0),VLOOKUP($A457,未改造信息!$A$2:$AQ$1002,COLUMN(AI456)-6,0))</f>
        <v>60</v>
      </c>
      <c r="AJ457" s="442">
        <f>IF($H457="已改造",VLOOKUP($A457+1000,改造信息!$A$2:$AQ$1002,COLUMN(AJ456)-6,0),VLOOKUP($A457,未改造信息!$A$2:$AQ$1002,COLUMN(AJ456)-6,0))</f>
        <v>1.28</v>
      </c>
      <c r="AK457" s="442">
        <f>IF($H457="已改造",VLOOKUP($A457+1000,改造信息!$A$2:$AQ$1002,COLUMN(AK456)-6,0),VLOOKUP($A457,未改造信息!$A$2:$AQ$1002,COLUMN(AK456)-6,0))</f>
        <v>2.4</v>
      </c>
      <c r="AL457" s="442">
        <f>IF($H457="已改造",VLOOKUP($A457+1000,改造信息!$A$2:$AQ$1002,COLUMN(AL456)-6,0),VLOOKUP($A457,未改造信息!$A$2:$AQ$1002,COLUMN(AL456)-6,0))</f>
        <v>0.8</v>
      </c>
      <c r="AM457" s="445" t="s">
        <v>92</v>
      </c>
      <c r="AN457" s="445" t="s">
        <v>92</v>
      </c>
      <c r="AO457" s="442">
        <f>IF($H457="已改造",VLOOKUP($A457+1000,改造信息!$A$2:$AQ$1002,COLUMN(AO456)-8,0),VLOOKUP($A457,未改造信息!$A$2:$AQ$1002,COLUMN(AO456)-8,0))</f>
        <v>30</v>
      </c>
      <c r="AP457" s="442">
        <f>IF($H457="已改造",VLOOKUP($A457+1000,改造信息!$A$2:$AQ$1002,COLUMN(AP456)-8,0),VLOOKUP($A457,未改造信息!$A$2:$AQ$1002,COLUMN(AP456)-8,0))</f>
        <v>40</v>
      </c>
      <c r="AQ457" s="442">
        <f>IF($H457="已改造",VLOOKUP($A457+1000,改造信息!$A$2:$AQ$1002,COLUMN(AQ456)-8,0),VLOOKUP($A457,未改造信息!$A$2:$AQ$1002,COLUMN(AQ456)-8,0))</f>
        <v>30</v>
      </c>
      <c r="AR457" s="442">
        <f>IF($H457="已改造",VLOOKUP($A457+1000,改造信息!$A$2:$AQ$1002,COLUMN(AR456)-8,0),VLOOKUP($A457,未改造信息!$A$2:$AQ$1002,COLUMN(AR456)-8,0))</f>
        <v>0</v>
      </c>
      <c r="AS457" s="442">
        <f>IF($H457="已改造",VLOOKUP($A457+1000,改造信息!$A$2:$AQ$1002,COLUMN(AS456)-8,0),VLOOKUP($A457,未改造信息!$A$2:$AQ$1002,COLUMN(AS456)-8,0))</f>
        <v>25</v>
      </c>
      <c r="AT457" s="442">
        <f>IF($H457="已改造",VLOOKUP($A457+1000,改造信息!$A$2:$AQ$1002,COLUMN(AT456)-8,0),VLOOKUP($A457,未改造信息!$A$2:$AQ$1002,COLUMN(AT456)-8,0))</f>
        <v>4</v>
      </c>
      <c r="AU457" s="442">
        <f>IF($H457="已改造",VLOOKUP($A457+1000,改造信息!$A$2:$AQ$1002,COLUMN(AU456)-8,0),VLOOKUP($A457,未改造信息!$A$2:$AQ$1002,COLUMN(AU456)-8,0))</f>
        <v>13</v>
      </c>
      <c r="AV457" s="442">
        <f>IF($H457="已改造",VLOOKUP($A457+1000,改造信息!$A$2:$AQ$1002,COLUMN(AV456)-8,0),VLOOKUP($A457,未改造信息!$A$2:$AQ$1002,COLUMN(AV456)-8,0))</f>
        <v>13</v>
      </c>
      <c r="AW457" s="445" t="s">
        <v>92</v>
      </c>
      <c r="AX457" s="445" t="s">
        <v>92</v>
      </c>
      <c r="AY457" s="442">
        <f>IF($H457="已改造",VLOOKUP($A457+1000,改造信息!$A$2:$AQ$1002,COLUMN(AY456)-10,0),VLOOKUP($A457,未改造信息!$A$2:$AQ$1002,COLUMN(AY456)-10,0))</f>
        <v>0</v>
      </c>
      <c r="AZ457" s="442">
        <f>IF($H457="已改造",VLOOKUP($A457+1000,改造信息!$A$2:$AQ$1002,COLUMN(AZ456)-10,0),VLOOKUP($A457,未改造信息!$A$2:$AQ$1002,COLUMN(AZ456)-10,0))</f>
        <v>0</v>
      </c>
      <c r="BA457" s="445" t="s">
        <v>92</v>
      </c>
      <c r="BB457" s="445" t="s">
        <v>92</v>
      </c>
      <c r="BC457" s="442" t="str">
        <f>IF($H457="尚未改造",VLOOKUP($A457,未改造信息!$A$2:$AQ$1002,COLUMN(BC456)-12,0),"0")</f>
        <v>0</v>
      </c>
      <c r="BD457" s="450">
        <f>VLOOKUP($A457,未改造信息!$A$2:$BA$1002,COLUMN(BD456)-12,0)</f>
        <v>0.0520833333333333</v>
      </c>
      <c r="BE457" s="442" t="s">
        <v>103</v>
      </c>
      <c r="BF457" s="445" t="s">
        <v>92</v>
      </c>
      <c r="BG457" s="445" t="s">
        <v>92</v>
      </c>
      <c r="BH457" s="442"/>
      <c r="BI457" s="450"/>
      <c r="BK457" s="442"/>
      <c r="BL457" s="450"/>
      <c r="BN457" s="442"/>
      <c r="BO457" s="450"/>
      <c r="BQ457" s="445" t="s">
        <v>92</v>
      </c>
      <c r="BR457" s="442"/>
      <c r="BS457" s="442"/>
      <c r="BT457" s="442"/>
      <c r="BU457" s="442"/>
      <c r="BV457" s="442"/>
    </row>
    <row r="458" spans="1:74">
      <c r="A458" s="442">
        <v>488</v>
      </c>
      <c r="B458" s="442" t="str">
        <f>IF($H458="已改造",VLOOKUP($A458+1000,改造信息!$A$2:$AQ$1002,COLUMN(B457),0),VLOOKUP($A458,未改造信息!$A$2:$AQ$1002,COLUMN(B457),0))</f>
        <v>G</v>
      </c>
      <c r="C458" s="442" t="str">
        <f>IF($H458="已改造",VLOOKUP($A458+1000,改造信息!$A$2:$AQ$1002,COLUMN(C457),0),VLOOKUP($A458,未改造信息!$A$2:$AQ$1002,COLUMN(C457),0))</f>
        <v>潜水艇</v>
      </c>
      <c r="D458" s="442">
        <f>IF($H458="已改造",VLOOKUP($A458+1000,改造信息!$A$2:$AQ$1002,COLUMN(D457),0),VLOOKUP($A458,未改造信息!$A$2:$AQ$1002,COLUMN(D457),0))</f>
        <v>4</v>
      </c>
      <c r="E458" s="442" t="str">
        <f>IF($H458="已改造",VLOOKUP($A458+1000,改造信息!$A$2:$AQ$1002,COLUMN(E457),0),VLOOKUP($A458,未改造信息!$A$2:$AQ$1002,COLUMN(E457),0))</f>
        <v>U-556</v>
      </c>
      <c r="F458" s="442" t="str">
        <f>VLOOKUP(A458,未改造信息!$A$2:$F$1000,COLUMN(F457),0)</f>
        <v>未拥有</v>
      </c>
      <c r="H458" s="442" t="str">
        <f>IF(COUNTIF(改造信息!$A$2:$A$196,A458+1000),IF(VLOOKUP(A458+1000,改造信息!$A$2:$F$502,6,0)="已拥有","已改造","尚未改造"),"未开放改造")</f>
        <v>未开放改造</v>
      </c>
      <c r="I458" s="442" t="str">
        <f t="shared" si="7"/>
        <v>可建造</v>
      </c>
      <c r="J458" s="445" t="s">
        <v>92</v>
      </c>
      <c r="K458" s="442" t="str">
        <f>IF($H458="已改造",VLOOKUP($A458+1000,改造信息!$A$2:$AQ$1002,COLUMN(K457)-4,0),VLOOKUP($A458,未改造信息!$A$2:$AQ$1002,COLUMN(K457)-4,0))</f>
        <v>护卫舰</v>
      </c>
      <c r="L458" s="442" t="str">
        <f>IF($H458="已改造",VLOOKUP($A458+1000,改造信息!$A$2:$AQ$1002,COLUMN(L457)-4,0),VLOOKUP($A458,未改造信息!$A$2:$AQ$1002,COLUMN(L457)-4,0))</f>
        <v>小型舰</v>
      </c>
      <c r="M458" s="442">
        <f>IF($H458="已改造",VLOOKUP($A458+1000,改造信息!$A$2:$AQ$1002,COLUMN(M457)-4,0),VLOOKUP($A458,未改造信息!$A$2:$AQ$1002,COLUMN(M457)-4,0))</f>
        <v>0</v>
      </c>
      <c r="N458" s="442">
        <f>IF($H458="已改造",VLOOKUP($A458+1000,改造信息!$A$2:$AQ$1002,COLUMN(N457)-4,0),VLOOKUP($A458,未改造信息!$A$2:$AQ$1002,COLUMN(N457)-4,0))</f>
        <v>5</v>
      </c>
      <c r="O458" s="442">
        <f>IF($H458="已改造",VLOOKUP($A458+1000,改造信息!$A$2:$AQ$1002,COLUMN(O457)-4,0),VLOOKUP($A458,未改造信息!$A$2:$AQ$1002,COLUMN(O457)-4,0))</f>
        <v>10</v>
      </c>
      <c r="P458" s="442">
        <f>IF($H458="已改造",VLOOKUP($A458+1000,改造信息!$A$2:$AQ$1002,COLUMN(P457)-4,0),VLOOKUP($A458,未改造信息!$A$2:$AQ$1002,COLUMN(P457)-4,0))</f>
        <v>2</v>
      </c>
      <c r="Q458" s="442">
        <f>IF($H458="已改造",VLOOKUP($A458+1000,改造信息!$A$2:$AQ$1002,COLUMN(Q457)-4,0),VLOOKUP($A458,未改造信息!$A$2:$AQ$1002,COLUMN(Q457)-4,0))</f>
        <v>23</v>
      </c>
      <c r="R458" s="442">
        <f>IF($H458="已改造",VLOOKUP($A458+1000,改造信息!$A$2:$AQ$1002,COLUMN(R457)-4,0),VLOOKUP($A458,未改造信息!$A$2:$AQ$1002,COLUMN(R457)-4,0))</f>
        <v>24</v>
      </c>
      <c r="S458" s="442">
        <f>IF($H458="已改造",VLOOKUP($A458+1000,改造信息!$A$2:$AQ$1002,COLUMN(S457)-4,0),VLOOKUP($A458,未改造信息!$A$2:$AQ$1002,COLUMN(S457)-4,0))</f>
        <v>72</v>
      </c>
      <c r="T458" s="442">
        <f>IF($H458="已改造",VLOOKUP($A458+1000,改造信息!$A$2:$AQ$1002,COLUMN(T457)-4,0),VLOOKUP($A458,未改造信息!$A$2:$AQ$1002,COLUMN(T457)-4,0))</f>
        <v>0</v>
      </c>
      <c r="U458" s="442">
        <f>IF($H458="已改造",VLOOKUP($A458+1000,改造信息!$A$2:$AQ$1002,COLUMN(U457)-4,0),VLOOKUP($A458,未改造信息!$A$2:$AQ$1002,COLUMN(U457)-4,0))</f>
        <v>0</v>
      </c>
      <c r="V458" s="442">
        <f>IF($H458="已改造",VLOOKUP($A458+1000,改造信息!$A$2:$AQ$1002,COLUMN(V457)-4,0),VLOOKUP($A458,未改造信息!$A$2:$AQ$1002,COLUMN(V457)-4,0))</f>
        <v>48</v>
      </c>
      <c r="W458" s="442">
        <f>IF($H458="已改造",VLOOKUP($A458+1000,改造信息!$A$2:$AQ$1002,COLUMN(W457)-4,0),VLOOKUP($A458,未改造信息!$A$2:$AQ$1002,COLUMN(W457)-4,0))</f>
        <v>40</v>
      </c>
      <c r="X458" s="442">
        <f>IF($H458="已改造",VLOOKUP($A458+1000,改造信息!$A$2:$AQ$1002,COLUMN(X457)-4,0),VLOOKUP($A458,未改造信息!$A$2:$AQ$1002,COLUMN(X457)-4,0))</f>
        <v>95</v>
      </c>
      <c r="Y458" s="442">
        <f>IF($H458="已改造",VLOOKUP($A458+1000,改造信息!$A$2:$AQ$1002,COLUMN(Y457)-4,0),VLOOKUP($A458,未改造信息!$A$2:$AQ$1002,COLUMN(Y457)-4,0))</f>
        <v>10</v>
      </c>
      <c r="Z458" s="442">
        <f>IF($H458="已改造",VLOOKUP($A458+1000,改造信息!$A$2:$AQ$1002,COLUMN(Z457)-4,0),VLOOKUP($A458,未改造信息!$A$2:$AQ$1002,COLUMN(Z457)-4,0))</f>
        <v>18</v>
      </c>
      <c r="AA458" s="442" t="str">
        <f>IF($H458="已改造",VLOOKUP($A458+1000,改造信息!$A$2:$AQ$1002,COLUMN(AA457)-4,0),VLOOKUP($A458,未改造信息!$A$2:$AQ$1002,COLUMN(AA457)-4,0))</f>
        <v>短</v>
      </c>
      <c r="AB458" s="442">
        <f>IF($H458="已改造",VLOOKUP($A458+1000,改造信息!$A$2:$AQ$1002,COLUMN(AB457)-4,0),VLOOKUP($A458,未改造信息!$A$2:$AQ$1002,COLUMN(AB457)-4,0))</f>
        <v>0</v>
      </c>
      <c r="AC458" s="442">
        <f>IF($H458="已改造",VLOOKUP($A458+1000,改造信息!$A$2:$AQ$1002,COLUMN(AC457)-4,0),VLOOKUP($A458,未改造信息!$A$2:$AQ$1002,COLUMN(AC457)-4,0))</f>
        <v>0</v>
      </c>
      <c r="AD458" s="442">
        <f>IF($H458="已改造",VLOOKUP($A458+1000,改造信息!$A$2:$AQ$1002,COLUMN(AD457)-4,0),VLOOKUP($A458,未改造信息!$A$2:$AQ$1002,COLUMN(AD457)-4,0))</f>
        <v>2</v>
      </c>
      <c r="AE458" s="446" t="str">
        <f>IF($H458="已改造",VLOOKUP($A458+1000,改造信息!$A$2:$AQ$1002,COLUMN(AE457)-4,0),VLOOKUP($A458,未改造信息!$A$2:$AQ$1002,COLUMN(AE457)-4,0))</f>
        <v>533毫米磁性鱼雷(潜艇)</v>
      </c>
      <c r="AF458" s="445" t="s">
        <v>92</v>
      </c>
      <c r="AG458" s="445" t="s">
        <v>92</v>
      </c>
      <c r="AH458" s="442">
        <f>IF($H458="已改造",VLOOKUP($A458+1000,改造信息!$A$2:$AQ$1002,COLUMN(AH457)-6,0),VLOOKUP($A458,未改造信息!$A$2:$AQ$1002,COLUMN(AH457)-6,0))</f>
        <v>15</v>
      </c>
      <c r="AI458" s="442">
        <f>IF($H458="已改造",VLOOKUP($A458+1000,改造信息!$A$2:$AQ$1002,COLUMN(AI457)-6,0),VLOOKUP($A458,未改造信息!$A$2:$AQ$1002,COLUMN(AI457)-6,0))</f>
        <v>20</v>
      </c>
      <c r="AJ458" s="442">
        <f>IF($H458="已改造",VLOOKUP($A458+1000,改造信息!$A$2:$AQ$1002,COLUMN(AJ457)-6,0),VLOOKUP($A458,未改造信息!$A$2:$AQ$1002,COLUMN(AJ457)-6,0))</f>
        <v>0.6</v>
      </c>
      <c r="AK458" s="442">
        <f>IF($H458="已改造",VLOOKUP($A458+1000,改造信息!$A$2:$AQ$1002,COLUMN(AK457)-6,0),VLOOKUP($A458,未改造信息!$A$2:$AQ$1002,COLUMN(AK457)-6,0))</f>
        <v>0.5</v>
      </c>
      <c r="AL458" s="442">
        <f>IF($H458="已改造",VLOOKUP($A458+1000,改造信息!$A$2:$AQ$1002,COLUMN(AL457)-6,0),VLOOKUP($A458,未改造信息!$A$2:$AQ$1002,COLUMN(AL457)-6,0))</f>
        <v>0.275</v>
      </c>
      <c r="AM458" s="445" t="s">
        <v>92</v>
      </c>
      <c r="AN458" s="445" t="s">
        <v>92</v>
      </c>
      <c r="AO458" s="442">
        <f>IF($H458="已改造",VLOOKUP($A458+1000,改造信息!$A$2:$AQ$1002,COLUMN(AO457)-8,0),VLOOKUP($A458,未改造信息!$A$2:$AQ$1002,COLUMN(AO457)-8,0))</f>
        <v>10</v>
      </c>
      <c r="AP458" s="442">
        <f>IF($H458="已改造",VLOOKUP($A458+1000,改造信息!$A$2:$AQ$1002,COLUMN(AP457)-8,0),VLOOKUP($A458,未改造信息!$A$2:$AQ$1002,COLUMN(AP457)-8,0))</f>
        <v>10</v>
      </c>
      <c r="AQ458" s="442">
        <f>IF($H458="已改造",VLOOKUP($A458+1000,改造信息!$A$2:$AQ$1002,COLUMN(AQ457)-8,0),VLOOKUP($A458,未改造信息!$A$2:$AQ$1002,COLUMN(AQ457)-8,0))</f>
        <v>20</v>
      </c>
      <c r="AR458" s="442">
        <f>IF($H458="已改造",VLOOKUP($A458+1000,改造信息!$A$2:$AQ$1002,COLUMN(AR457)-8,0),VLOOKUP($A458,未改造信息!$A$2:$AQ$1002,COLUMN(AR457)-8,0))</f>
        <v>0</v>
      </c>
      <c r="AS458" s="442">
        <f>IF($H458="已改造",VLOOKUP($A458+1000,改造信息!$A$2:$AQ$1002,COLUMN(AS457)-8,0),VLOOKUP($A458,未改造信息!$A$2:$AQ$1002,COLUMN(AS457)-8,0))</f>
        <v>0</v>
      </c>
      <c r="AT458" s="442">
        <f>IF($H458="已改造",VLOOKUP($A458+1000,改造信息!$A$2:$AQ$1002,COLUMN(AT457)-8,0),VLOOKUP($A458,未改造信息!$A$2:$AQ$1002,COLUMN(AT457)-8,0))</f>
        <v>22</v>
      </c>
      <c r="AU458" s="442">
        <f>IF($H458="已改造",VLOOKUP($A458+1000,改造信息!$A$2:$AQ$1002,COLUMN(AU457)-8,0),VLOOKUP($A458,未改造信息!$A$2:$AQ$1002,COLUMN(AU457)-8,0))</f>
        <v>11</v>
      </c>
      <c r="AV458" s="442">
        <f>IF($H458="已改造",VLOOKUP($A458+1000,改造信息!$A$2:$AQ$1002,COLUMN(AV457)-8,0),VLOOKUP($A458,未改造信息!$A$2:$AQ$1002,COLUMN(AV457)-8,0))</f>
        <v>0</v>
      </c>
      <c r="AW458" s="445" t="s">
        <v>92</v>
      </c>
      <c r="AX458" s="445" t="s">
        <v>92</v>
      </c>
      <c r="AY458" s="442">
        <f>IF($H458="已改造",VLOOKUP($A458+1000,改造信息!$A$2:$AQ$1002,COLUMN(AY457)-10,0),VLOOKUP($A458,未改造信息!$A$2:$AQ$1002,COLUMN(AY457)-10,0))</f>
        <v>0</v>
      </c>
      <c r="AZ458" s="442">
        <f>IF($H458="已改造",VLOOKUP($A458+1000,改造信息!$A$2:$AQ$1002,COLUMN(AZ457)-10,0),VLOOKUP($A458,未改造信息!$A$2:$AQ$1002,COLUMN(AZ457)-10,0))</f>
        <v>0</v>
      </c>
      <c r="BA458" s="445" t="s">
        <v>92</v>
      </c>
      <c r="BB458" s="445" t="s">
        <v>92</v>
      </c>
      <c r="BC458" s="442" t="str">
        <f>IF($H458="尚未改造",VLOOKUP($A458,未改造信息!$A$2:$AQ$1002,COLUMN(BC457)-12,0),"0")</f>
        <v>0</v>
      </c>
      <c r="BD458" s="450">
        <f>VLOOKUP($A458,未改造信息!$A$2:$BA$1002,COLUMN(BD457)-12,0)</f>
        <v>0.00694444444444444</v>
      </c>
      <c r="BE458" s="442" t="s">
        <v>103</v>
      </c>
      <c r="BF458" s="445" t="s">
        <v>92</v>
      </c>
      <c r="BG458" s="445" t="s">
        <v>92</v>
      </c>
      <c r="BH458" s="442"/>
      <c r="BI458" s="450"/>
      <c r="BK458" s="442"/>
      <c r="BL458" s="450"/>
      <c r="BN458" s="442"/>
      <c r="BO458" s="450"/>
      <c r="BQ458" s="445" t="s">
        <v>92</v>
      </c>
      <c r="BR458" s="442"/>
      <c r="BS458" s="442"/>
      <c r="BT458" s="442"/>
      <c r="BU458" s="442"/>
      <c r="BV458" s="442"/>
    </row>
    <row r="459" spans="1:74">
      <c r="A459" s="442">
        <v>489</v>
      </c>
      <c r="B459" s="442" t="str">
        <f>IF($H459="已改造",VLOOKUP($A459+1000,改造信息!$A$2:$AQ$1002,COLUMN(B458),0),VLOOKUP($A459,未改造信息!$A$2:$AQ$1002,COLUMN(B458),0))</f>
        <v>S</v>
      </c>
      <c r="C459" s="442" t="str">
        <f>IF($H459="已改造",VLOOKUP($A459+1000,改造信息!$A$2:$AQ$1002,COLUMN(C458),0),VLOOKUP($A459,未改造信息!$A$2:$AQ$1002,COLUMN(C458),0))</f>
        <v>驱逐舰</v>
      </c>
      <c r="D459" s="442">
        <f>IF($H459="已改造",VLOOKUP($A459+1000,改造信息!$A$2:$AQ$1002,COLUMN(D458),0),VLOOKUP($A459,未改造信息!$A$2:$AQ$1002,COLUMN(D458),0))</f>
        <v>3</v>
      </c>
      <c r="E459" s="442" t="str">
        <f>IF($H459="已改造",VLOOKUP($A459+1000,改造信息!$A$2:$AQ$1002,COLUMN(E458),0),VLOOKUP($A459,未改造信息!$A$2:$AQ$1002,COLUMN(E458),0))</f>
        <v>历战</v>
      </c>
      <c r="F459" s="442" t="str">
        <f>VLOOKUP(A459,未改造信息!$A$2:$F$1000,COLUMN(F458),0)</f>
        <v>未拥有</v>
      </c>
      <c r="H459" s="442" t="str">
        <f>IF(COUNTIF(改造信息!$A$2:$A$196,A459+1000),IF(VLOOKUP(A459+1000,改造信息!$A$2:$F$502,6,0)="已拥有","已改造","尚未改造"),"未开放改造")</f>
        <v>未开放改造</v>
      </c>
      <c r="I459" s="442" t="str">
        <f t="shared" si="7"/>
        <v>可建造</v>
      </c>
      <c r="J459" s="445" t="s">
        <v>92</v>
      </c>
      <c r="K459" s="442" t="str">
        <f>IF($H459="已改造",VLOOKUP($A459+1000,改造信息!$A$2:$AQ$1002,COLUMN(K458)-4,0),VLOOKUP($A459,未改造信息!$A$2:$AQ$1002,COLUMN(K458)-4,0))</f>
        <v>护卫舰</v>
      </c>
      <c r="L459" s="442" t="str">
        <f>IF($H459="已改造",VLOOKUP($A459+1000,改造信息!$A$2:$AQ$1002,COLUMN(L458)-4,0),VLOOKUP($A459,未改造信息!$A$2:$AQ$1002,COLUMN(L458)-4,0))</f>
        <v>小型舰</v>
      </c>
      <c r="M459" s="442">
        <f>IF($H459="已改造",VLOOKUP($A459+1000,改造信息!$A$2:$AQ$1002,COLUMN(M458)-4,0),VLOOKUP($A459,未改造信息!$A$2:$AQ$1002,COLUMN(M458)-4,0))</f>
        <v>0</v>
      </c>
      <c r="N459" s="442">
        <f>IF($H459="已改造",VLOOKUP($A459+1000,改造信息!$A$2:$AQ$1002,COLUMN(N458)-4,0),VLOOKUP($A459,未改造信息!$A$2:$AQ$1002,COLUMN(N458)-4,0))</f>
        <v>2</v>
      </c>
      <c r="O459" s="442">
        <f>IF($H459="已改造",VLOOKUP($A459+1000,改造信息!$A$2:$AQ$1002,COLUMN(O458)-4,0),VLOOKUP($A459,未改造信息!$A$2:$AQ$1002,COLUMN(O458)-4,0))</f>
        <v>18</v>
      </c>
      <c r="P459" s="442">
        <f>IF($H459="已改造",VLOOKUP($A459+1000,改造信息!$A$2:$AQ$1002,COLUMN(P458)-4,0),VLOOKUP($A459,未改造信息!$A$2:$AQ$1002,COLUMN(P458)-4,0))</f>
        <v>2</v>
      </c>
      <c r="Q459" s="442">
        <f>IF($H459="已改造",VLOOKUP($A459+1000,改造信息!$A$2:$AQ$1002,COLUMN(Q458)-4,0),VLOOKUP($A459,未改造信息!$A$2:$AQ$1002,COLUMN(Q458)-4,0))</f>
        <v>33</v>
      </c>
      <c r="R459" s="442">
        <f>IF($H459="已改造",VLOOKUP($A459+1000,改造信息!$A$2:$AQ$1002,COLUMN(R458)-4,0),VLOOKUP($A459,未改造信息!$A$2:$AQ$1002,COLUMN(R458)-4,0))</f>
        <v>23</v>
      </c>
      <c r="S459" s="442">
        <f>IF($H459="已改造",VLOOKUP($A459+1000,改造信息!$A$2:$AQ$1002,COLUMN(S458)-4,0),VLOOKUP($A459,未改造信息!$A$2:$AQ$1002,COLUMN(S458)-4,0))</f>
        <v>68</v>
      </c>
      <c r="T459" s="442">
        <f>IF($H459="已改造",VLOOKUP($A459+1000,改造信息!$A$2:$AQ$1002,COLUMN(T458)-4,0),VLOOKUP($A459,未改造信息!$A$2:$AQ$1002,COLUMN(T458)-4,0))</f>
        <v>52</v>
      </c>
      <c r="U459" s="442">
        <f>IF($H459="已改造",VLOOKUP($A459+1000,改造信息!$A$2:$AQ$1002,COLUMN(U458)-4,0),VLOOKUP($A459,未改造信息!$A$2:$AQ$1002,COLUMN(U458)-4,0))</f>
        <v>60</v>
      </c>
      <c r="V459" s="442">
        <f>IF($H459="已改造",VLOOKUP($A459+1000,改造信息!$A$2:$AQ$1002,COLUMN(V458)-4,0),VLOOKUP($A459,未改造信息!$A$2:$AQ$1002,COLUMN(V458)-4,0))</f>
        <v>18</v>
      </c>
      <c r="W459" s="442">
        <f>IF($H459="已改造",VLOOKUP($A459+1000,改造信息!$A$2:$AQ$1002,COLUMN(W458)-4,0),VLOOKUP($A459,未改造信息!$A$2:$AQ$1002,COLUMN(W458)-4,0))</f>
        <v>89</v>
      </c>
      <c r="X459" s="442">
        <f>IF($H459="已改造",VLOOKUP($A459+1000,改造信息!$A$2:$AQ$1002,COLUMN(X458)-4,0),VLOOKUP($A459,未改造信息!$A$2:$AQ$1002,COLUMN(X458)-4,0))</f>
        <v>88</v>
      </c>
      <c r="Y459" s="442">
        <f>IF($H459="已改造",VLOOKUP($A459+1000,改造信息!$A$2:$AQ$1002,COLUMN(Y458)-4,0),VLOOKUP($A459,未改造信息!$A$2:$AQ$1002,COLUMN(Y458)-4,0))</f>
        <v>10</v>
      </c>
      <c r="Z459" s="442">
        <f>IF($H459="已改造",VLOOKUP($A459+1000,改造信息!$A$2:$AQ$1002,COLUMN(Z458)-4,0),VLOOKUP($A459,未改造信息!$A$2:$AQ$1002,COLUMN(Z458)-4,0))</f>
        <v>42.2</v>
      </c>
      <c r="AA459" s="442" t="str">
        <f>IF($H459="已改造",VLOOKUP($A459+1000,改造信息!$A$2:$AQ$1002,COLUMN(AA458)-4,0),VLOOKUP($A459,未改造信息!$A$2:$AQ$1002,COLUMN(AA458)-4,0))</f>
        <v>短</v>
      </c>
      <c r="AB459" s="442">
        <f>IF($H459="已改造",VLOOKUP($A459+1000,改造信息!$A$2:$AQ$1002,COLUMN(AB458)-4,0),VLOOKUP($A459,未改造信息!$A$2:$AQ$1002,COLUMN(AB458)-4,0))</f>
        <v>0</v>
      </c>
      <c r="AC459" s="442">
        <f>IF($H459="已改造",VLOOKUP($A459+1000,改造信息!$A$2:$AQ$1002,COLUMN(AC458)-4,0),VLOOKUP($A459,未改造信息!$A$2:$AQ$1002,COLUMN(AC458)-4,0))</f>
        <v>0</v>
      </c>
      <c r="AD459" s="442">
        <f>IF($H459="已改造",VLOOKUP($A459+1000,改造信息!$A$2:$AQ$1002,COLUMN(AD458)-4,0),VLOOKUP($A459,未改造信息!$A$2:$AQ$1002,COLUMN(AD458)-4,0))</f>
        <v>2</v>
      </c>
      <c r="AE459" s="446" t="str">
        <f>IF($H459="已改造",VLOOKUP($A459+1000,改造信息!$A$2:$AQ$1002,COLUMN(AE458)-4,0),VLOOKUP($A459,未改造信息!$A$2:$AQ$1002,COLUMN(AE458)-4,0))</f>
        <v>改良型动力系统|S国双联130毫米炮</v>
      </c>
      <c r="AF459" s="445" t="s">
        <v>92</v>
      </c>
      <c r="AG459" s="445" t="s">
        <v>92</v>
      </c>
      <c r="AH459" s="442">
        <f>IF($H459="已改造",VLOOKUP($A459+1000,改造信息!$A$2:$AQ$1002,COLUMN(AH458)-6,0),VLOOKUP($A459,未改造信息!$A$2:$AQ$1002,COLUMN(AH458)-6,0))</f>
        <v>15</v>
      </c>
      <c r="AI459" s="442">
        <f>IF($H459="已改造",VLOOKUP($A459+1000,改造信息!$A$2:$AQ$1002,COLUMN(AI458)-6,0),VLOOKUP($A459,未改造信息!$A$2:$AQ$1002,COLUMN(AI458)-6,0))</f>
        <v>20</v>
      </c>
      <c r="AJ459" s="442">
        <f>IF($H459="已改造",VLOOKUP($A459+1000,改造信息!$A$2:$AQ$1002,COLUMN(AJ458)-6,0),VLOOKUP($A459,未改造信息!$A$2:$AQ$1002,COLUMN(AJ458)-6,0))</f>
        <v>0.48</v>
      </c>
      <c r="AK459" s="442">
        <f>IF($H459="已改造",VLOOKUP($A459+1000,改造信息!$A$2:$AQ$1002,COLUMN(AK458)-6,0),VLOOKUP($A459,未改造信息!$A$2:$AQ$1002,COLUMN(AK458)-6,0))</f>
        <v>0.9</v>
      </c>
      <c r="AL459" s="442">
        <f>IF($H459="已改造",VLOOKUP($A459+1000,改造信息!$A$2:$AQ$1002,COLUMN(AL458)-6,0),VLOOKUP($A459,未改造信息!$A$2:$AQ$1002,COLUMN(AL458)-6,0))</f>
        <v>0.5</v>
      </c>
      <c r="AM459" s="445" t="s">
        <v>92</v>
      </c>
      <c r="AN459" s="445" t="s">
        <v>92</v>
      </c>
      <c r="AO459" s="442">
        <f>IF($H459="已改造",VLOOKUP($A459+1000,改造信息!$A$2:$AQ$1002,COLUMN(AO458)-8,0),VLOOKUP($A459,未改造信息!$A$2:$AQ$1002,COLUMN(AO458)-8,0))</f>
        <v>14</v>
      </c>
      <c r="AP459" s="442">
        <f>IF($H459="已改造",VLOOKUP($A459+1000,改造信息!$A$2:$AQ$1002,COLUMN(AP458)-8,0),VLOOKUP($A459,未改造信息!$A$2:$AQ$1002,COLUMN(AP458)-8,0))</f>
        <v>10</v>
      </c>
      <c r="AQ459" s="442">
        <f>IF($H459="已改造",VLOOKUP($A459+1000,改造信息!$A$2:$AQ$1002,COLUMN(AQ458)-8,0),VLOOKUP($A459,未改造信息!$A$2:$AQ$1002,COLUMN(AQ458)-8,0))</f>
        <v>28</v>
      </c>
      <c r="AR459" s="442">
        <f>IF($H459="已改造",VLOOKUP($A459+1000,改造信息!$A$2:$AQ$1002,COLUMN(AR458)-8,0),VLOOKUP($A459,未改造信息!$A$2:$AQ$1002,COLUMN(AR458)-8,0))</f>
        <v>0</v>
      </c>
      <c r="AS459" s="442">
        <f>IF($H459="已改造",VLOOKUP($A459+1000,改造信息!$A$2:$AQ$1002,COLUMN(AS458)-8,0),VLOOKUP($A459,未改造信息!$A$2:$AQ$1002,COLUMN(AS458)-8,0))</f>
        <v>0</v>
      </c>
      <c r="AT459" s="442">
        <f>IF($H459="已改造",VLOOKUP($A459+1000,改造信息!$A$2:$AQ$1002,COLUMN(AT458)-8,0),VLOOKUP($A459,未改造信息!$A$2:$AQ$1002,COLUMN(AT458)-8,0))</f>
        <v>18</v>
      </c>
      <c r="AU459" s="442">
        <f>IF($H459="已改造",VLOOKUP($A459+1000,改造信息!$A$2:$AQ$1002,COLUMN(AU458)-8,0),VLOOKUP($A459,未改造信息!$A$2:$AQ$1002,COLUMN(AU458)-8,0))</f>
        <v>8</v>
      </c>
      <c r="AV459" s="442">
        <f>IF($H459="已改造",VLOOKUP($A459+1000,改造信息!$A$2:$AQ$1002,COLUMN(AV458)-8,0),VLOOKUP($A459,未改造信息!$A$2:$AQ$1002,COLUMN(AV458)-8,0))</f>
        <v>0</v>
      </c>
      <c r="AW459" s="445" t="s">
        <v>92</v>
      </c>
      <c r="AX459" s="445" t="s">
        <v>92</v>
      </c>
      <c r="AY459" s="442">
        <f>IF($H459="已改造",VLOOKUP($A459+1000,改造信息!$A$2:$AQ$1002,COLUMN(AY458)-10,0),VLOOKUP($A459,未改造信息!$A$2:$AQ$1002,COLUMN(AY458)-10,0))</f>
        <v>0</v>
      </c>
      <c r="AZ459" s="442">
        <f>IF($H459="已改造",VLOOKUP($A459+1000,改造信息!$A$2:$AQ$1002,COLUMN(AZ458)-10,0),VLOOKUP($A459,未改造信息!$A$2:$AQ$1002,COLUMN(AZ458)-10,0))</f>
        <v>0</v>
      </c>
      <c r="BA459" s="445" t="s">
        <v>92</v>
      </c>
      <c r="BB459" s="445" t="s">
        <v>92</v>
      </c>
      <c r="BC459" s="442" t="str">
        <f>IF($H459="尚未改造",VLOOKUP($A459,未改造信息!$A$2:$AQ$1002,COLUMN(BC458)-12,0),"0")</f>
        <v>0</v>
      </c>
      <c r="BD459" s="450">
        <f>VLOOKUP($A459,未改造信息!$A$2:$BA$1002,COLUMN(BD458)-12,0)</f>
        <v>0.0159722222222222</v>
      </c>
      <c r="BE459" s="442" t="s">
        <v>103</v>
      </c>
      <c r="BF459" s="445" t="s">
        <v>92</v>
      </c>
      <c r="BG459" s="445" t="s">
        <v>92</v>
      </c>
      <c r="BH459" s="442"/>
      <c r="BI459" s="450"/>
      <c r="BK459" s="442"/>
      <c r="BL459" s="450"/>
      <c r="BN459" s="442"/>
      <c r="BO459" s="450"/>
      <c r="BQ459" s="445" t="s">
        <v>92</v>
      </c>
      <c r="BR459" s="442"/>
      <c r="BS459" s="442"/>
      <c r="BT459" s="442"/>
      <c r="BU459" s="442"/>
      <c r="BV459" s="442"/>
    </row>
    <row r="460" spans="1:74">
      <c r="A460" s="442">
        <v>490</v>
      </c>
      <c r="B460" s="442" t="str">
        <f>IF($H460="已改造",VLOOKUP($A460+1000,改造信息!$A$2:$AQ$1002,COLUMN(B459),0),VLOOKUP($A460,未改造信息!$A$2:$AQ$1002,COLUMN(B459),0))</f>
        <v>G</v>
      </c>
      <c r="C460" s="442" t="str">
        <f>IF($H460="已改造",VLOOKUP($A460+1000,改造信息!$A$2:$AQ$1002,COLUMN(C459),0),VLOOKUP($A460,未改造信息!$A$2:$AQ$1002,COLUMN(C459),0))</f>
        <v>战列巡洋舰</v>
      </c>
      <c r="D460" s="442">
        <f>IF($H460="已改造",VLOOKUP($A460+1000,改造信息!$A$2:$AQ$1002,COLUMN(D459),0),VLOOKUP($A460,未改造信息!$A$2:$AQ$1002,COLUMN(D459),0))</f>
        <v>4</v>
      </c>
      <c r="E460" s="442" t="str">
        <f>IF($H460="已改造",VLOOKUP($A460+1000,改造信息!$A$2:$AQ$1002,COLUMN(E459),0),VLOOKUP($A460,未改造信息!$A$2:$AQ$1002,COLUMN(E459),0))</f>
        <v>克劳塞维茨</v>
      </c>
      <c r="F460" s="442" t="str">
        <f>VLOOKUP(A460,未改造信息!$A$2:$F$1000,COLUMN(F459),0)</f>
        <v>未拥有</v>
      </c>
      <c r="H460" s="442" t="str">
        <f>IF(COUNTIF(改造信息!$A$2:$A$196,A460+1000),IF(VLOOKUP(A460+1000,改造信息!$A$2:$F$502,6,0)="已拥有","已改造","尚未改造"),"未开放改造")</f>
        <v>未开放改造</v>
      </c>
      <c r="I460" s="442" t="str">
        <f t="shared" si="7"/>
        <v>可建造</v>
      </c>
      <c r="J460" s="445" t="s">
        <v>92</v>
      </c>
      <c r="K460" s="442" t="str">
        <f>IF($H460="已改造",VLOOKUP($A460+1000,改造信息!$A$2:$AQ$1002,COLUMN(K459)-4,0),VLOOKUP($A460,未改造信息!$A$2:$AQ$1002,COLUMN(K459)-4,0))</f>
        <v>主力舰</v>
      </c>
      <c r="L460" s="442" t="str">
        <f>IF($H460="已改造",VLOOKUP($A460+1000,改造信息!$A$2:$AQ$1002,COLUMN(L459)-4,0),VLOOKUP($A460,未改造信息!$A$2:$AQ$1002,COLUMN(L459)-4,0))</f>
        <v>大型舰</v>
      </c>
      <c r="M460" s="442">
        <f>IF($H460="已改造",VLOOKUP($A460+1000,改造信息!$A$2:$AQ$1002,COLUMN(M459)-4,0),VLOOKUP($A460,未改造信息!$A$2:$AQ$1002,COLUMN(M459)-4,0))</f>
        <v>2</v>
      </c>
      <c r="N460" s="442">
        <f>IF($H460="已改造",VLOOKUP($A460+1000,改造信息!$A$2:$AQ$1002,COLUMN(N459)-4,0),VLOOKUP($A460,未改造信息!$A$2:$AQ$1002,COLUMN(N459)-4,0))</f>
        <v>2</v>
      </c>
      <c r="O460" s="442">
        <f>IF($H460="已改造",VLOOKUP($A460+1000,改造信息!$A$2:$AQ$1002,COLUMN(O459)-4,0),VLOOKUP($A460,未改造信息!$A$2:$AQ$1002,COLUMN(O459)-4,0))</f>
        <v>66</v>
      </c>
      <c r="P460" s="442">
        <f>IF($H460="已改造",VLOOKUP($A460+1000,改造信息!$A$2:$AQ$1002,COLUMN(P459)-4,0),VLOOKUP($A460,未改造信息!$A$2:$AQ$1002,COLUMN(P459)-4,0))</f>
        <v>2</v>
      </c>
      <c r="Q460" s="442">
        <f>IF($H460="已改造",VLOOKUP($A460+1000,改造信息!$A$2:$AQ$1002,COLUMN(Q459)-4,0),VLOOKUP($A460,未改造信息!$A$2:$AQ$1002,COLUMN(Q459)-4,0))</f>
        <v>83</v>
      </c>
      <c r="R460" s="442">
        <f>IF($H460="已改造",VLOOKUP($A460+1000,改造信息!$A$2:$AQ$1002,COLUMN(R459)-4,0),VLOOKUP($A460,未改造信息!$A$2:$AQ$1002,COLUMN(R459)-4,0))</f>
        <v>71</v>
      </c>
      <c r="S460" s="442">
        <f>IF($H460="已改造",VLOOKUP($A460+1000,改造信息!$A$2:$AQ$1002,COLUMN(S459)-4,0),VLOOKUP($A460,未改造信息!$A$2:$AQ$1002,COLUMN(S459)-4,0))</f>
        <v>45</v>
      </c>
      <c r="T460" s="442">
        <f>IF($H460="已改造",VLOOKUP($A460+1000,改造信息!$A$2:$AQ$1002,COLUMN(T459)-4,0),VLOOKUP($A460,未改造信息!$A$2:$AQ$1002,COLUMN(T459)-4,0))</f>
        <v>65</v>
      </c>
      <c r="U460" s="442">
        <f>IF($H460="已改造",VLOOKUP($A460+1000,改造信息!$A$2:$AQ$1002,COLUMN(U459)-4,0),VLOOKUP($A460,未改造信息!$A$2:$AQ$1002,COLUMN(U459)-4,0))</f>
        <v>0</v>
      </c>
      <c r="V460" s="442">
        <f>IF($H460="已改造",VLOOKUP($A460+1000,改造信息!$A$2:$AQ$1002,COLUMN(V459)-4,0),VLOOKUP($A460,未改造信息!$A$2:$AQ$1002,COLUMN(V459)-4,0))</f>
        <v>41</v>
      </c>
      <c r="W460" s="442">
        <f>IF($H460="已改造",VLOOKUP($A460+1000,改造信息!$A$2:$AQ$1002,COLUMN(W459)-4,0),VLOOKUP($A460,未改造信息!$A$2:$AQ$1002,COLUMN(W459)-4,0))</f>
        <v>66</v>
      </c>
      <c r="X460" s="442">
        <f>IF($H460="已改造",VLOOKUP($A460+1000,改造信息!$A$2:$AQ$1002,COLUMN(X459)-4,0),VLOOKUP($A460,未改造信息!$A$2:$AQ$1002,COLUMN(X459)-4,0))</f>
        <v>88</v>
      </c>
      <c r="Y460" s="442">
        <f>IF($H460="已改造",VLOOKUP($A460+1000,改造信息!$A$2:$AQ$1002,COLUMN(Y459)-4,0),VLOOKUP($A460,未改造信息!$A$2:$AQ$1002,COLUMN(Y459)-4,0))</f>
        <v>6</v>
      </c>
      <c r="Z460" s="442">
        <f>IF($H460="已改造",VLOOKUP($A460+1000,改造信息!$A$2:$AQ$1002,COLUMN(Z459)-4,0),VLOOKUP($A460,未改造信息!$A$2:$AQ$1002,COLUMN(Z459)-4,0))</f>
        <v>35</v>
      </c>
      <c r="AA460" s="442" t="str">
        <f>IF($H460="已改造",VLOOKUP($A460+1000,改造信息!$A$2:$AQ$1002,COLUMN(AA459)-4,0),VLOOKUP($A460,未改造信息!$A$2:$AQ$1002,COLUMN(AA459)-4,0))</f>
        <v>长</v>
      </c>
      <c r="AB460" s="442" t="str">
        <f>IF($H460="已改造",VLOOKUP($A460+1000,改造信息!$A$2:$AQ$1002,COLUMN(AB459)-4,0),VLOOKUP($A460,未改造信息!$A$2:$AQ$1002,COLUMN(AB459)-4,0))</f>
        <v>[3,3,3,3]</v>
      </c>
      <c r="AC460" s="442">
        <f>IF($H460="已改造",VLOOKUP($A460+1000,改造信息!$A$2:$AQ$1002,COLUMN(AC459)-4,0),VLOOKUP($A460,未改造信息!$A$2:$AQ$1002,COLUMN(AC459)-4,0))</f>
        <v>12</v>
      </c>
      <c r="AD460" s="442">
        <f>IF($H460="已改造",VLOOKUP($A460+1000,改造信息!$A$2:$AQ$1002,COLUMN(AD459)-4,0),VLOOKUP($A460,未改造信息!$A$2:$AQ$1002,COLUMN(AD459)-4,0))</f>
        <v>4</v>
      </c>
      <c r="AE460" s="446" t="str">
        <f>IF($H460="已改造",VLOOKUP($A460+1000,改造信息!$A$2:$AQ$1002,COLUMN(AE459)-4,0),VLOOKUP($A460,未改造信息!$A$2:$AQ$1002,COLUMN(AE459)-4,0))</f>
        <v>G国双联380毫米炮</v>
      </c>
      <c r="AF460" s="445" t="s">
        <v>92</v>
      </c>
      <c r="AG460" s="445" t="s">
        <v>92</v>
      </c>
      <c r="AH460" s="442">
        <f>IF($H460="已改造",VLOOKUP($A460+1000,改造信息!$A$2:$AQ$1002,COLUMN(AH459)-6,0),VLOOKUP($A460,未改造信息!$A$2:$AQ$1002,COLUMN(AH459)-6,0))</f>
        <v>60</v>
      </c>
      <c r="AI460" s="442">
        <f>IF($H460="已改造",VLOOKUP($A460+1000,改造信息!$A$2:$AQ$1002,COLUMN(AI459)-6,0),VLOOKUP($A460,未改造信息!$A$2:$AQ$1002,COLUMN(AI459)-6,0))</f>
        <v>110</v>
      </c>
      <c r="AJ460" s="442">
        <f>IF($H460="已改造",VLOOKUP($A460+1000,改造信息!$A$2:$AQ$1002,COLUMN(AJ459)-6,0),VLOOKUP($A460,未改造信息!$A$2:$AQ$1002,COLUMN(AJ459)-6,0))</f>
        <v>2.88</v>
      </c>
      <c r="AK460" s="442">
        <f>IF($H460="已改造",VLOOKUP($A460+1000,改造信息!$A$2:$AQ$1002,COLUMN(AK459)-6,0),VLOOKUP($A460,未改造信息!$A$2:$AQ$1002,COLUMN(AK459)-6,0))</f>
        <v>5.4</v>
      </c>
      <c r="AL460" s="442">
        <f>IF($H460="已改造",VLOOKUP($A460+1000,改造信息!$A$2:$AQ$1002,COLUMN(AL459)-6,0),VLOOKUP($A460,未改造信息!$A$2:$AQ$1002,COLUMN(AL459)-6,0))</f>
        <v>0.75</v>
      </c>
      <c r="AM460" s="445" t="s">
        <v>92</v>
      </c>
      <c r="AN460" s="445" t="s">
        <v>92</v>
      </c>
      <c r="AO460" s="442">
        <f>IF($H460="已改造",VLOOKUP($A460+1000,改造信息!$A$2:$AQ$1002,COLUMN(AO459)-8,0),VLOOKUP($A460,未改造信息!$A$2:$AQ$1002,COLUMN(AO459)-8,0))</f>
        <v>40</v>
      </c>
      <c r="AP460" s="442">
        <f>IF($H460="已改造",VLOOKUP($A460+1000,改造信息!$A$2:$AQ$1002,COLUMN(AP459)-8,0),VLOOKUP($A460,未改造信息!$A$2:$AQ$1002,COLUMN(AP459)-8,0))</f>
        <v>50</v>
      </c>
      <c r="AQ460" s="442">
        <f>IF($H460="已改造",VLOOKUP($A460+1000,改造信息!$A$2:$AQ$1002,COLUMN(AQ459)-8,0),VLOOKUP($A460,未改造信息!$A$2:$AQ$1002,COLUMN(AQ459)-8,0))</f>
        <v>40</v>
      </c>
      <c r="AR460" s="442">
        <f>IF($H460="已改造",VLOOKUP($A460+1000,改造信息!$A$2:$AQ$1002,COLUMN(AR459)-8,0),VLOOKUP($A460,未改造信息!$A$2:$AQ$1002,COLUMN(AR459)-8,0))</f>
        <v>0</v>
      </c>
      <c r="AS460" s="442">
        <f>IF($H460="已改造",VLOOKUP($A460+1000,改造信息!$A$2:$AQ$1002,COLUMN(AS459)-8,0),VLOOKUP($A460,未改造信息!$A$2:$AQ$1002,COLUMN(AS459)-8,0))</f>
        <v>58</v>
      </c>
      <c r="AT460" s="442">
        <f>IF($H460="已改造",VLOOKUP($A460+1000,改造信息!$A$2:$AQ$1002,COLUMN(AT459)-8,0),VLOOKUP($A460,未改造信息!$A$2:$AQ$1002,COLUMN(AT459)-8,0))</f>
        <v>0</v>
      </c>
      <c r="AU460" s="442">
        <f>IF($H460="已改造",VLOOKUP($A460+1000,改造信息!$A$2:$AQ$1002,COLUMN(AU459)-8,0),VLOOKUP($A460,未改造信息!$A$2:$AQ$1002,COLUMN(AU459)-8,0))</f>
        <v>54</v>
      </c>
      <c r="AV460" s="442">
        <f>IF($H460="已改造",VLOOKUP($A460+1000,改造信息!$A$2:$AQ$1002,COLUMN(AV459)-8,0),VLOOKUP($A460,未改造信息!$A$2:$AQ$1002,COLUMN(AV459)-8,0))</f>
        <v>18</v>
      </c>
      <c r="AW460" s="445" t="s">
        <v>92</v>
      </c>
      <c r="AX460" s="445" t="s">
        <v>92</v>
      </c>
      <c r="AY460" s="442" t="str">
        <f>IF($H460="已改造",VLOOKUP($A460+1000,改造信息!$A$2:$AQ$1002,COLUMN(AY459)-10,0),VLOOKUP($A460,未改造信息!$A$2:$AQ$1002,COLUMN(AY459)-10,0))</f>
        <v>大洋袭击</v>
      </c>
      <c r="AZ460" s="442">
        <f>IF($H460="已改造",VLOOKUP($A460+1000,改造信息!$A$2:$AQ$1002,COLUMN(AZ459)-10,0),VLOOKUP($A460,未改造信息!$A$2:$AQ$1002,COLUMN(AZ459)-10,0))</f>
        <v>0</v>
      </c>
      <c r="BA460" s="445" t="s">
        <v>92</v>
      </c>
      <c r="BB460" s="445" t="s">
        <v>92</v>
      </c>
      <c r="BC460" s="442" t="str">
        <f>IF($H460="尚未改造",VLOOKUP($A460,未改造信息!$A$2:$AQ$1002,COLUMN(BC459)-12,0),"0")</f>
        <v>0</v>
      </c>
      <c r="BD460" s="450">
        <f>VLOOKUP($A460,未改造信息!$A$2:$BA$1002,COLUMN(BD459)-12,0)</f>
        <v>0.194444444444444</v>
      </c>
      <c r="BE460" s="442" t="s">
        <v>103</v>
      </c>
      <c r="BF460" s="445" t="s">
        <v>92</v>
      </c>
      <c r="BG460" s="445" t="s">
        <v>92</v>
      </c>
      <c r="BH460" s="442"/>
      <c r="BI460" s="450"/>
      <c r="BK460" s="442"/>
      <c r="BL460" s="450"/>
      <c r="BN460" s="442"/>
      <c r="BO460" s="450"/>
      <c r="BQ460" s="445" t="s">
        <v>92</v>
      </c>
      <c r="BR460" s="442"/>
      <c r="BS460" s="442"/>
      <c r="BT460" s="442"/>
      <c r="BU460" s="442"/>
      <c r="BV460" s="442"/>
    </row>
    <row r="461" spans="1:74">
      <c r="A461" s="442">
        <v>491</v>
      </c>
      <c r="B461" s="442" t="str">
        <f>IF($H461="已改造",VLOOKUP($A461+1000,改造信息!$A$2:$AQ$1002,COLUMN(B460),0),VLOOKUP($A461,未改造信息!$A$2:$AQ$1002,COLUMN(B460),0))</f>
        <v>S</v>
      </c>
      <c r="C461" s="442" t="str">
        <f>IF($H461="已改造",VLOOKUP($A461+1000,改造信息!$A$2:$AQ$1002,COLUMN(C460),0),VLOOKUP($A461,未改造信息!$A$2:$AQ$1002,COLUMN(C460),0))</f>
        <v>轻巡洋舰</v>
      </c>
      <c r="D461" s="442">
        <f>IF($H461="已改造",VLOOKUP($A461+1000,改造信息!$A$2:$AQ$1002,COLUMN(D460),0),VLOOKUP($A461,未改造信息!$A$2:$AQ$1002,COLUMN(D460),0))</f>
        <v>4</v>
      </c>
      <c r="E461" s="442" t="str">
        <f>IF($H461="已改造",VLOOKUP($A461+1000,改造信息!$A$2:$AQ$1002,COLUMN(E460),0),VLOOKUP($A461,未改造信息!$A$2:$AQ$1002,COLUMN(E460),0))</f>
        <v>夏伯阳</v>
      </c>
      <c r="F461" s="442" t="str">
        <f>VLOOKUP(A461,未改造信息!$A$2:$F$1000,COLUMN(F460),0)</f>
        <v>未拥有</v>
      </c>
      <c r="H461" s="442" t="str">
        <f>IF(COUNTIF(改造信息!$A$2:$A$196,A461+1000),IF(VLOOKUP(A461+1000,改造信息!$A$2:$F$502,6,0)="已拥有","已改造","尚未改造"),"未开放改造")</f>
        <v>未开放改造</v>
      </c>
      <c r="I461" s="442" t="str">
        <f t="shared" si="7"/>
        <v>可建造</v>
      </c>
      <c r="J461" s="445" t="s">
        <v>92</v>
      </c>
      <c r="K461" s="442" t="str">
        <f>IF($H461="已改造",VLOOKUP($A461+1000,改造信息!$A$2:$AQ$1002,COLUMN(K460)-4,0),VLOOKUP($A461,未改造信息!$A$2:$AQ$1002,COLUMN(K460)-4,0))</f>
        <v>护卫舰</v>
      </c>
      <c r="L461" s="442" t="str">
        <f>IF($H461="已改造",VLOOKUP($A461+1000,改造信息!$A$2:$AQ$1002,COLUMN(L460)-4,0),VLOOKUP($A461,未改造信息!$A$2:$AQ$1002,COLUMN(L460)-4,0))</f>
        <v>中型舰</v>
      </c>
      <c r="M461" s="442">
        <f>IF($H461="已改造",VLOOKUP($A461+1000,改造信息!$A$2:$AQ$1002,COLUMN(M460)-4,0),VLOOKUP($A461,未改造信息!$A$2:$AQ$1002,COLUMN(M460)-4,0))</f>
        <v>2</v>
      </c>
      <c r="N461" s="442">
        <f>IF($H461="已改造",VLOOKUP($A461+1000,改造信息!$A$2:$AQ$1002,COLUMN(N460)-4,0),VLOOKUP($A461,未改造信息!$A$2:$AQ$1002,COLUMN(N460)-4,0))</f>
        <v>2</v>
      </c>
      <c r="O461" s="442">
        <f>IF($H461="已改造",VLOOKUP($A461+1000,改造信息!$A$2:$AQ$1002,COLUMN(O460)-4,0),VLOOKUP($A461,未改造信息!$A$2:$AQ$1002,COLUMN(O460)-4,0))</f>
        <v>36</v>
      </c>
      <c r="P461" s="442">
        <f>IF($H461="已改造",VLOOKUP($A461+1000,改造信息!$A$2:$AQ$1002,COLUMN(P460)-4,0),VLOOKUP($A461,未改造信息!$A$2:$AQ$1002,COLUMN(P460)-4,0))</f>
        <v>0</v>
      </c>
      <c r="Q461" s="442">
        <f>IF($H461="已改造",VLOOKUP($A461+1000,改造信息!$A$2:$AQ$1002,COLUMN(Q460)-4,0),VLOOKUP($A461,未改造信息!$A$2:$AQ$1002,COLUMN(Q460)-4,0))</f>
        <v>60</v>
      </c>
      <c r="R461" s="442">
        <f>IF($H461="已改造",VLOOKUP($A461+1000,改造信息!$A$2:$AQ$1002,COLUMN(R460)-4,0),VLOOKUP($A461,未改造信息!$A$2:$AQ$1002,COLUMN(R460)-4,0))</f>
        <v>48</v>
      </c>
      <c r="S461" s="442">
        <f>IF($H461="已改造",VLOOKUP($A461+1000,改造信息!$A$2:$AQ$1002,COLUMN(S460)-4,0),VLOOKUP($A461,未改造信息!$A$2:$AQ$1002,COLUMN(S460)-4,0))</f>
        <v>56</v>
      </c>
      <c r="T461" s="442">
        <f>IF($H461="已改造",VLOOKUP($A461+1000,改造信息!$A$2:$AQ$1002,COLUMN(T460)-4,0),VLOOKUP($A461,未改造信息!$A$2:$AQ$1002,COLUMN(T460)-4,0))</f>
        <v>85</v>
      </c>
      <c r="U461" s="442">
        <f>IF($H461="已改造",VLOOKUP($A461+1000,改造信息!$A$2:$AQ$1002,COLUMN(U460)-4,0),VLOOKUP($A461,未改造信息!$A$2:$AQ$1002,COLUMN(U460)-4,0))</f>
        <v>70</v>
      </c>
      <c r="V461" s="442">
        <f>IF($H461="已改造",VLOOKUP($A461+1000,改造信息!$A$2:$AQ$1002,COLUMN(V460)-4,0),VLOOKUP($A461,未改造信息!$A$2:$AQ$1002,COLUMN(V460)-4,0))</f>
        <v>35</v>
      </c>
      <c r="W461" s="442">
        <f>IF($H461="已改造",VLOOKUP($A461+1000,改造信息!$A$2:$AQ$1002,COLUMN(W460)-4,0),VLOOKUP($A461,未改造信息!$A$2:$AQ$1002,COLUMN(W460)-4,0))</f>
        <v>64</v>
      </c>
      <c r="X461" s="442">
        <f>IF($H461="已改造",VLOOKUP($A461+1000,改造信息!$A$2:$AQ$1002,COLUMN(X460)-4,0),VLOOKUP($A461,未改造信息!$A$2:$AQ$1002,COLUMN(X460)-4,0))</f>
        <v>92</v>
      </c>
      <c r="Y461" s="442">
        <f>IF($H461="已改造",VLOOKUP($A461+1000,改造信息!$A$2:$AQ$1002,COLUMN(Y460)-4,0),VLOOKUP($A461,未改造信息!$A$2:$AQ$1002,COLUMN(Y460)-4,0))</f>
        <v>15</v>
      </c>
      <c r="Z461" s="442">
        <f>IF($H461="已改造",VLOOKUP($A461+1000,改造信息!$A$2:$AQ$1002,COLUMN(Z460)-4,0),VLOOKUP($A461,未改造信息!$A$2:$AQ$1002,COLUMN(Z460)-4,0))</f>
        <v>33.5</v>
      </c>
      <c r="AA461" s="442" t="str">
        <f>IF($H461="已改造",VLOOKUP($A461+1000,改造信息!$A$2:$AQ$1002,COLUMN(AA460)-4,0),VLOOKUP($A461,未改造信息!$A$2:$AQ$1002,COLUMN(AA460)-4,0))</f>
        <v>中</v>
      </c>
      <c r="AB461" s="442">
        <f>IF($H461="已改造",VLOOKUP($A461+1000,改造信息!$A$2:$AQ$1002,COLUMN(AB460)-4,0),VLOOKUP($A461,未改造信息!$A$2:$AQ$1002,COLUMN(AB460)-4,0))</f>
        <v>0</v>
      </c>
      <c r="AC461" s="442">
        <f>IF($H461="已改造",VLOOKUP($A461+1000,改造信息!$A$2:$AQ$1002,COLUMN(AC460)-4,0),VLOOKUP($A461,未改造信息!$A$2:$AQ$1002,COLUMN(AC460)-4,0))</f>
        <v>0</v>
      </c>
      <c r="AD461" s="442">
        <f>IF($H461="已改造",VLOOKUP($A461+1000,改造信息!$A$2:$AQ$1002,COLUMN(AD460)-4,0),VLOOKUP($A461,未改造信息!$A$2:$AQ$1002,COLUMN(AD460)-4,0))</f>
        <v>3</v>
      </c>
      <c r="AE461" s="446" t="str">
        <f>IF($H461="已改造",VLOOKUP($A461+1000,改造信息!$A$2:$AQ$1002,COLUMN(AE460)-4,0),VLOOKUP($A461,未改造信息!$A$2:$AQ$1002,COLUMN(AE460)-4,0))</f>
        <v>S国СМ-5-1双联100毫米高炮|S国三联Б-38型152毫米炮</v>
      </c>
      <c r="AF461" s="445" t="s">
        <v>92</v>
      </c>
      <c r="AG461" s="445" t="s">
        <v>92</v>
      </c>
      <c r="AH461" s="442">
        <f>IF($H461="已改造",VLOOKUP($A461+1000,改造信息!$A$2:$AQ$1002,COLUMN(AH460)-6,0),VLOOKUP($A461,未改造信息!$A$2:$AQ$1002,COLUMN(AH460)-6,0))</f>
        <v>25</v>
      </c>
      <c r="AI461" s="442">
        <f>IF($H461="已改造",VLOOKUP($A461+1000,改造信息!$A$2:$AQ$1002,COLUMN(AI460)-6,0),VLOOKUP($A461,未改造信息!$A$2:$AQ$1002,COLUMN(AI460)-6,0))</f>
        <v>35</v>
      </c>
      <c r="AJ461" s="442">
        <f>IF($H461="已改造",VLOOKUP($A461+1000,改造信息!$A$2:$AQ$1002,COLUMN(AJ460)-6,0),VLOOKUP($A461,未改造信息!$A$2:$AQ$1002,COLUMN(AJ460)-6,0))</f>
        <v>0.8</v>
      </c>
      <c r="AK461" s="442">
        <f>IF($H461="已改造",VLOOKUP($A461+1000,改造信息!$A$2:$AQ$1002,COLUMN(AK460)-6,0),VLOOKUP($A461,未改造信息!$A$2:$AQ$1002,COLUMN(AK460)-6,0))</f>
        <v>1.5</v>
      </c>
      <c r="AL461" s="442">
        <f>IF($H461="已改造",VLOOKUP($A461+1000,改造信息!$A$2:$AQ$1002,COLUMN(AL460)-6,0),VLOOKUP($A461,未改造信息!$A$2:$AQ$1002,COLUMN(AL460)-6,0))</f>
        <v>0.5</v>
      </c>
      <c r="AM461" s="445" t="s">
        <v>92</v>
      </c>
      <c r="AN461" s="445" t="s">
        <v>92</v>
      </c>
      <c r="AO461" s="442">
        <f>IF($H461="已改造",VLOOKUP($A461+1000,改造信息!$A$2:$AQ$1002,COLUMN(AO460)-8,0),VLOOKUP($A461,未改造信息!$A$2:$AQ$1002,COLUMN(AO460)-8,0))</f>
        <v>10</v>
      </c>
      <c r="AP461" s="442">
        <f>IF($H461="已改造",VLOOKUP($A461+1000,改造信息!$A$2:$AQ$1002,COLUMN(AP460)-8,0),VLOOKUP($A461,未改造信息!$A$2:$AQ$1002,COLUMN(AP460)-8,0))</f>
        <v>16</v>
      </c>
      <c r="AQ461" s="442">
        <f>IF($H461="已改造",VLOOKUP($A461+1000,改造信息!$A$2:$AQ$1002,COLUMN(AQ460)-8,0),VLOOKUP($A461,未改造信息!$A$2:$AQ$1002,COLUMN(AQ460)-8,0))</f>
        <v>10</v>
      </c>
      <c r="AR461" s="442">
        <f>IF($H461="已改造",VLOOKUP($A461+1000,改造信息!$A$2:$AQ$1002,COLUMN(AR460)-8,0),VLOOKUP($A461,未改造信息!$A$2:$AQ$1002,COLUMN(AR460)-8,0))</f>
        <v>0</v>
      </c>
      <c r="AS461" s="442">
        <f>IF($H461="已改造",VLOOKUP($A461+1000,改造信息!$A$2:$AQ$1002,COLUMN(AS460)-8,0),VLOOKUP($A461,未改造信息!$A$2:$AQ$1002,COLUMN(AS460)-8,0))</f>
        <v>15</v>
      </c>
      <c r="AT461" s="442">
        <f>IF($H461="已改造",VLOOKUP($A461+1000,改造信息!$A$2:$AQ$1002,COLUMN(AT460)-8,0),VLOOKUP($A461,未改造信息!$A$2:$AQ$1002,COLUMN(AT460)-8,0))</f>
        <v>16</v>
      </c>
      <c r="AU461" s="442">
        <f>IF($H461="已改造",VLOOKUP($A461+1000,改造信息!$A$2:$AQ$1002,COLUMN(AU460)-8,0),VLOOKUP($A461,未改造信息!$A$2:$AQ$1002,COLUMN(AU460)-8,0))</f>
        <v>14</v>
      </c>
      <c r="AV461" s="442">
        <f>IF($H461="已改造",VLOOKUP($A461+1000,改造信息!$A$2:$AQ$1002,COLUMN(AV460)-8,0),VLOOKUP($A461,未改造信息!$A$2:$AQ$1002,COLUMN(AV460)-8,0))</f>
        <v>44</v>
      </c>
      <c r="AW461" s="445" t="s">
        <v>92</v>
      </c>
      <c r="AX461" s="445" t="s">
        <v>92</v>
      </c>
      <c r="AY461" s="442">
        <f>IF($H461="已改造",VLOOKUP($A461+1000,改造信息!$A$2:$AQ$1002,COLUMN(AY460)-10,0),VLOOKUP($A461,未改造信息!$A$2:$AQ$1002,COLUMN(AY460)-10,0))</f>
        <v>0</v>
      </c>
      <c r="AZ461" s="442">
        <f>IF($H461="已改造",VLOOKUP($A461+1000,改造信息!$A$2:$AQ$1002,COLUMN(AZ460)-10,0),VLOOKUP($A461,未改造信息!$A$2:$AQ$1002,COLUMN(AZ460)-10,0))</f>
        <v>0</v>
      </c>
      <c r="BA461" s="445" t="s">
        <v>92</v>
      </c>
      <c r="BB461" s="445" t="s">
        <v>92</v>
      </c>
      <c r="BC461" s="442" t="str">
        <f>IF($H461="尚未改造",VLOOKUP($A461,未改造信息!$A$2:$AQ$1002,COLUMN(BC460)-12,0),"0")</f>
        <v>0</v>
      </c>
      <c r="BD461" s="450">
        <f>VLOOKUP($A461,未改造信息!$A$2:$BA$1002,COLUMN(BD460)-12,0)</f>
        <v>0.0555555555555556</v>
      </c>
      <c r="BE461" s="442" t="s">
        <v>103</v>
      </c>
      <c r="BF461" s="445" t="s">
        <v>92</v>
      </c>
      <c r="BG461" s="445" t="s">
        <v>92</v>
      </c>
      <c r="BH461" s="442"/>
      <c r="BI461" s="450"/>
      <c r="BK461" s="442"/>
      <c r="BL461" s="450"/>
      <c r="BN461" s="442"/>
      <c r="BO461" s="450"/>
      <c r="BQ461" s="445" t="s">
        <v>92</v>
      </c>
      <c r="BR461" s="442"/>
      <c r="BS461" s="442"/>
      <c r="BT461" s="442"/>
      <c r="BU461" s="442"/>
      <c r="BV461" s="442"/>
    </row>
    <row r="462" spans="1:74">
      <c r="A462" s="442">
        <v>492</v>
      </c>
      <c r="B462" s="442" t="str">
        <f>IF($H462="已改造",VLOOKUP($A462+1000,改造信息!$A$2:$AQ$1002,COLUMN(B461),0),VLOOKUP($A462,未改造信息!$A$2:$AQ$1002,COLUMN(B461),0))</f>
        <v>E</v>
      </c>
      <c r="C462" s="442" t="str">
        <f>IF($H462="已改造",VLOOKUP($A462+1000,改造信息!$A$2:$AQ$1002,COLUMN(C461),0),VLOOKUP($A462,未改造信息!$A$2:$AQ$1002,COLUMN(C461),0))</f>
        <v>轻巡洋舰</v>
      </c>
      <c r="D462" s="442">
        <f>IF($H462="已改造",VLOOKUP($A462+1000,改造信息!$A$2:$AQ$1002,COLUMN(D461),0),VLOOKUP($A462,未改造信息!$A$2:$AQ$1002,COLUMN(D461),0))</f>
        <v>4</v>
      </c>
      <c r="E462" s="442" t="str">
        <f>IF($H462="已改造",VLOOKUP($A462+1000,改造信息!$A$2:$AQ$1002,COLUMN(E461),0),VLOOKUP($A462,未改造信息!$A$2:$AQ$1002,COLUMN(E461),0))</f>
        <v>壮丽</v>
      </c>
      <c r="F462" s="442" t="str">
        <f>VLOOKUP(A462,未改造信息!$A$2:$F$1000,COLUMN(F461),0)</f>
        <v>未拥有</v>
      </c>
      <c r="H462" s="442" t="str">
        <f>IF(COUNTIF(改造信息!$A$2:$A$196,A462+1000),IF(VLOOKUP(A462+1000,改造信息!$A$2:$F$502,6,0)="已拥有","已改造","尚未改造"),"未开放改造")</f>
        <v>未开放改造</v>
      </c>
      <c r="I462" s="442" t="str">
        <f t="shared" si="7"/>
        <v>可建造</v>
      </c>
      <c r="J462" s="445" t="s">
        <v>92</v>
      </c>
      <c r="K462" s="442" t="str">
        <f>IF($H462="已改造",VLOOKUP($A462+1000,改造信息!$A$2:$AQ$1002,COLUMN(K461)-4,0),VLOOKUP($A462,未改造信息!$A$2:$AQ$1002,COLUMN(K461)-4,0))</f>
        <v>护卫舰</v>
      </c>
      <c r="L462" s="442" t="str">
        <f>IF($H462="已改造",VLOOKUP($A462+1000,改造信息!$A$2:$AQ$1002,COLUMN(L461)-4,0),VLOOKUP($A462,未改造信息!$A$2:$AQ$1002,COLUMN(L461)-4,0))</f>
        <v>中型舰</v>
      </c>
      <c r="M462" s="442">
        <f>IF($H462="已改造",VLOOKUP($A462+1000,改造信息!$A$2:$AQ$1002,COLUMN(M461)-4,0),VLOOKUP($A462,未改造信息!$A$2:$AQ$1002,COLUMN(M461)-4,0))</f>
        <v>2</v>
      </c>
      <c r="N462" s="442">
        <f>IF($H462="已改造",VLOOKUP($A462+1000,改造信息!$A$2:$AQ$1002,COLUMN(N461)-4,0),VLOOKUP($A462,未改造信息!$A$2:$AQ$1002,COLUMN(N461)-4,0))</f>
        <v>2</v>
      </c>
      <c r="O462" s="442">
        <f>IF($H462="已改造",VLOOKUP($A462+1000,改造信息!$A$2:$AQ$1002,COLUMN(O461)-4,0),VLOOKUP($A462,未改造信息!$A$2:$AQ$1002,COLUMN(O461)-4,0))</f>
        <v>35</v>
      </c>
      <c r="P462" s="442">
        <f>IF($H462="已改造",VLOOKUP($A462+1000,改造信息!$A$2:$AQ$1002,COLUMN(P461)-4,0),VLOOKUP($A462,未改造信息!$A$2:$AQ$1002,COLUMN(P461)-4,0))</f>
        <v>1</v>
      </c>
      <c r="Q462" s="442">
        <f>IF($H462="已改造",VLOOKUP($A462+1000,改造信息!$A$2:$AQ$1002,COLUMN(Q461)-4,0),VLOOKUP($A462,未改造信息!$A$2:$AQ$1002,COLUMN(Q461)-4,0))</f>
        <v>50</v>
      </c>
      <c r="R462" s="442">
        <f>IF($H462="已改造",VLOOKUP($A462+1000,改造信息!$A$2:$AQ$1002,COLUMN(R461)-4,0),VLOOKUP($A462,未改造信息!$A$2:$AQ$1002,COLUMN(R461)-4,0))</f>
        <v>46</v>
      </c>
      <c r="S462" s="442">
        <f>IF($H462="已改造",VLOOKUP($A462+1000,改造信息!$A$2:$AQ$1002,COLUMN(S461)-4,0),VLOOKUP($A462,未改造信息!$A$2:$AQ$1002,COLUMN(S461)-4,0))</f>
        <v>50</v>
      </c>
      <c r="T462" s="442">
        <f>IF($H462="已改造",VLOOKUP($A462+1000,改造信息!$A$2:$AQ$1002,COLUMN(T461)-4,0),VLOOKUP($A462,未改造信息!$A$2:$AQ$1002,COLUMN(T461)-4,0))</f>
        <v>78</v>
      </c>
      <c r="U462" s="442">
        <f>IF($H462="已改造",VLOOKUP($A462+1000,改造信息!$A$2:$AQ$1002,COLUMN(U461)-4,0),VLOOKUP($A462,未改造信息!$A$2:$AQ$1002,COLUMN(U461)-4,0))</f>
        <v>75</v>
      </c>
      <c r="V462" s="442">
        <f>IF($H462="已改造",VLOOKUP($A462+1000,改造信息!$A$2:$AQ$1002,COLUMN(V461)-4,0),VLOOKUP($A462,未改造信息!$A$2:$AQ$1002,COLUMN(V461)-4,0))</f>
        <v>21</v>
      </c>
      <c r="W462" s="442">
        <f>IF($H462="已改造",VLOOKUP($A462+1000,改造信息!$A$2:$AQ$1002,COLUMN(W461)-4,0),VLOOKUP($A462,未改造信息!$A$2:$AQ$1002,COLUMN(W461)-4,0))</f>
        <v>65</v>
      </c>
      <c r="X462" s="442">
        <f>IF($H462="已改造",VLOOKUP($A462+1000,改造信息!$A$2:$AQ$1002,COLUMN(X461)-4,0),VLOOKUP($A462,未改造信息!$A$2:$AQ$1002,COLUMN(X461)-4,0))</f>
        <v>94</v>
      </c>
      <c r="Y462" s="442">
        <f>IF($H462="已改造",VLOOKUP($A462+1000,改造信息!$A$2:$AQ$1002,COLUMN(Y461)-4,0),VLOOKUP($A462,未改造信息!$A$2:$AQ$1002,COLUMN(Y461)-4,0))</f>
        <v>10</v>
      </c>
      <c r="Z462" s="442">
        <f>IF($H462="已改造",VLOOKUP($A462+1000,改造信息!$A$2:$AQ$1002,COLUMN(Z461)-4,0),VLOOKUP($A462,未改造信息!$A$2:$AQ$1002,COLUMN(Z461)-4,0))</f>
        <v>31.5</v>
      </c>
      <c r="AA462" s="442" t="str">
        <f>IF($H462="已改造",VLOOKUP($A462+1000,改造信息!$A$2:$AQ$1002,COLUMN(AA461)-4,0),VLOOKUP($A462,未改造信息!$A$2:$AQ$1002,COLUMN(AA461)-4,0))</f>
        <v>中</v>
      </c>
      <c r="AB462" s="442">
        <f>IF($H462="已改造",VLOOKUP($A462+1000,改造信息!$A$2:$AQ$1002,COLUMN(AB461)-4,0),VLOOKUP($A462,未改造信息!$A$2:$AQ$1002,COLUMN(AB461)-4,0))</f>
        <v>0</v>
      </c>
      <c r="AC462" s="442">
        <f>IF($H462="已改造",VLOOKUP($A462+1000,改造信息!$A$2:$AQ$1002,COLUMN(AC461)-4,0),VLOOKUP($A462,未改造信息!$A$2:$AQ$1002,COLUMN(AC461)-4,0))</f>
        <v>0</v>
      </c>
      <c r="AD462" s="442">
        <f>IF($H462="已改造",VLOOKUP($A462+1000,改造信息!$A$2:$AQ$1002,COLUMN(AD461)-4,0),VLOOKUP($A462,未改造信息!$A$2:$AQ$1002,COLUMN(AD461)-4,0))</f>
        <v>3</v>
      </c>
      <c r="AE462" s="446" t="str">
        <f>IF($H462="已改造",VLOOKUP($A462+1000,改造信息!$A$2:$AQ$1002,COLUMN(AE461)-4,0),VLOOKUP($A462,未改造信息!$A$2:$AQ$1002,COLUMN(AE461)-4,0))</f>
        <v>E国三联6英寸炮</v>
      </c>
      <c r="AF462" s="445" t="s">
        <v>92</v>
      </c>
      <c r="AG462" s="445" t="s">
        <v>92</v>
      </c>
      <c r="AH462" s="442">
        <f>IF($H462="已改造",VLOOKUP($A462+1000,改造信息!$A$2:$AQ$1002,COLUMN(AH461)-6,0),VLOOKUP($A462,未改造信息!$A$2:$AQ$1002,COLUMN(AH461)-6,0))</f>
        <v>20</v>
      </c>
      <c r="AI462" s="442">
        <f>IF($H462="已改造",VLOOKUP($A462+1000,改造信息!$A$2:$AQ$1002,COLUMN(AI461)-6,0),VLOOKUP($A462,未改造信息!$A$2:$AQ$1002,COLUMN(AI461)-6,0))</f>
        <v>30</v>
      </c>
      <c r="AJ462" s="442">
        <f>IF($H462="已改造",VLOOKUP($A462+1000,改造信息!$A$2:$AQ$1002,COLUMN(AJ461)-6,0),VLOOKUP($A462,未改造信息!$A$2:$AQ$1002,COLUMN(AJ461)-6,0))</f>
        <v>0.9</v>
      </c>
      <c r="AK462" s="442">
        <f>IF($H462="已改造",VLOOKUP($A462+1000,改造信息!$A$2:$AQ$1002,COLUMN(AK461)-6,0),VLOOKUP($A462,未改造信息!$A$2:$AQ$1002,COLUMN(AK461)-6,0))</f>
        <v>1.5</v>
      </c>
      <c r="AL462" s="442">
        <f>IF($H462="已改造",VLOOKUP($A462+1000,改造信息!$A$2:$AQ$1002,COLUMN(AL461)-6,0),VLOOKUP($A462,未改造信息!$A$2:$AQ$1002,COLUMN(AL461)-6,0))</f>
        <v>0.5</v>
      </c>
      <c r="AM462" s="445" t="s">
        <v>92</v>
      </c>
      <c r="AN462" s="445" t="s">
        <v>92</v>
      </c>
      <c r="AO462" s="442">
        <f>IF($H462="已改造",VLOOKUP($A462+1000,改造信息!$A$2:$AQ$1002,COLUMN(AO461)-8,0),VLOOKUP($A462,未改造信息!$A$2:$AQ$1002,COLUMN(AO461)-8,0))</f>
        <v>10</v>
      </c>
      <c r="AP462" s="442">
        <f>IF($H462="已改造",VLOOKUP($A462+1000,改造信息!$A$2:$AQ$1002,COLUMN(AP461)-8,0),VLOOKUP($A462,未改造信息!$A$2:$AQ$1002,COLUMN(AP461)-8,0))</f>
        <v>16</v>
      </c>
      <c r="AQ462" s="442">
        <f>IF($H462="已改造",VLOOKUP($A462+1000,改造信息!$A$2:$AQ$1002,COLUMN(AQ461)-8,0),VLOOKUP($A462,未改造信息!$A$2:$AQ$1002,COLUMN(AQ461)-8,0))</f>
        <v>10</v>
      </c>
      <c r="AR462" s="442">
        <f>IF($H462="已改造",VLOOKUP($A462+1000,改造信息!$A$2:$AQ$1002,COLUMN(AR461)-8,0),VLOOKUP($A462,未改造信息!$A$2:$AQ$1002,COLUMN(AR461)-8,0))</f>
        <v>0</v>
      </c>
      <c r="AS462" s="442">
        <f>IF($H462="已改造",VLOOKUP($A462+1000,改造信息!$A$2:$AQ$1002,COLUMN(AS461)-8,0),VLOOKUP($A462,未改造信息!$A$2:$AQ$1002,COLUMN(AS461)-8,0))</f>
        <v>17</v>
      </c>
      <c r="AT462" s="442">
        <f>IF($H462="已改造",VLOOKUP($A462+1000,改造信息!$A$2:$AQ$1002,COLUMN(AT461)-8,0),VLOOKUP($A462,未改造信息!$A$2:$AQ$1002,COLUMN(AT461)-8,0))</f>
        <v>10</v>
      </c>
      <c r="AU462" s="442">
        <f>IF($H462="已改造",VLOOKUP($A462+1000,改造信息!$A$2:$AQ$1002,COLUMN(AU461)-8,0),VLOOKUP($A462,未改造信息!$A$2:$AQ$1002,COLUMN(AU461)-8,0))</f>
        <v>13</v>
      </c>
      <c r="AV462" s="442">
        <f>IF($H462="已改造",VLOOKUP($A462+1000,改造信息!$A$2:$AQ$1002,COLUMN(AV461)-8,0),VLOOKUP($A462,未改造信息!$A$2:$AQ$1002,COLUMN(AV461)-8,0))</f>
        <v>36</v>
      </c>
      <c r="AW462" s="445" t="s">
        <v>92</v>
      </c>
      <c r="AX462" s="445" t="s">
        <v>92</v>
      </c>
      <c r="AY462" s="442">
        <f>IF($H462="已改造",VLOOKUP($A462+1000,改造信息!$A$2:$AQ$1002,COLUMN(AY461)-10,0),VLOOKUP($A462,未改造信息!$A$2:$AQ$1002,COLUMN(AY461)-10,0))</f>
        <v>0</v>
      </c>
      <c r="AZ462" s="442">
        <f>IF($H462="已改造",VLOOKUP($A462+1000,改造信息!$A$2:$AQ$1002,COLUMN(AZ461)-10,0),VLOOKUP($A462,未改造信息!$A$2:$AQ$1002,COLUMN(AZ461)-10,0))</f>
        <v>0</v>
      </c>
      <c r="BA462" s="445" t="s">
        <v>92</v>
      </c>
      <c r="BB462" s="445" t="s">
        <v>92</v>
      </c>
      <c r="BC462" s="442" t="str">
        <f>IF($H462="尚未改造",VLOOKUP($A462,未改造信息!$A$2:$AQ$1002,COLUMN(BC461)-12,0),"0")</f>
        <v>0</v>
      </c>
      <c r="BD462" s="450">
        <f>VLOOKUP($A462,未改造信息!$A$2:$BA$1002,COLUMN(BD461)-12,0)</f>
        <v>0.0555555555555556</v>
      </c>
      <c r="BE462" s="442" t="s">
        <v>103</v>
      </c>
      <c r="BF462" s="445" t="s">
        <v>92</v>
      </c>
      <c r="BG462" s="445" t="s">
        <v>92</v>
      </c>
      <c r="BH462" s="442"/>
      <c r="BI462" s="450"/>
      <c r="BK462" s="442"/>
      <c r="BL462" s="450"/>
      <c r="BN462" s="442"/>
      <c r="BO462" s="450"/>
      <c r="BQ462" s="445" t="s">
        <v>92</v>
      </c>
      <c r="BR462" s="442"/>
      <c r="BS462" s="442"/>
      <c r="BT462" s="442"/>
      <c r="BU462" s="442"/>
      <c r="BV462" s="442"/>
    </row>
    <row r="463" spans="1:74">
      <c r="A463" s="442">
        <v>493</v>
      </c>
      <c r="B463" s="442" t="str">
        <f>IF($H463="已改造",VLOOKUP($A463+1000,改造信息!$A$2:$AQ$1002,COLUMN(B462),0),VLOOKUP($A463,未改造信息!$A$2:$AQ$1002,COLUMN(B462),0))</f>
        <v>S</v>
      </c>
      <c r="C463" s="442" t="str">
        <f>IF($H463="已改造",VLOOKUP($A463+1000,改造信息!$A$2:$AQ$1002,COLUMN(C462),0),VLOOKUP($A463,未改造信息!$A$2:$AQ$1002,COLUMN(C462),0))</f>
        <v>潜水艇</v>
      </c>
      <c r="D463" s="442">
        <f>IF($H463="已改造",VLOOKUP($A463+1000,改造信息!$A$2:$AQ$1002,COLUMN(D462),0),VLOOKUP($A463,未改造信息!$A$2:$AQ$1002,COLUMN(D462),0))</f>
        <v>4</v>
      </c>
      <c r="E463" s="442" t="str">
        <f>IF($H463="已改造",VLOOKUP($A463+1000,改造信息!$A$2:$AQ$1002,COLUMN(E462),0),VLOOKUP($A463,未改造信息!$A$2:$AQ$1002,COLUMN(E462),0))</f>
        <v>K-21</v>
      </c>
      <c r="F463" s="442" t="str">
        <f>VLOOKUP(A463,未改造信息!$A$2:$F$1000,COLUMN(F462),0)</f>
        <v>未拥有</v>
      </c>
      <c r="H463" s="442" t="str">
        <f>IF(COUNTIF(改造信息!$A$2:$A$196,A463+1000),IF(VLOOKUP(A463+1000,改造信息!$A$2:$F$502,6,0)="已拥有","已改造","尚未改造"),"未开放改造")</f>
        <v>未开放改造</v>
      </c>
      <c r="I463" s="442" t="str">
        <f t="shared" si="7"/>
        <v>可建造</v>
      </c>
      <c r="J463" s="445" t="s">
        <v>92</v>
      </c>
      <c r="K463" s="442" t="str">
        <f>IF($H463="已改造",VLOOKUP($A463+1000,改造信息!$A$2:$AQ$1002,COLUMN(K462)-4,0),VLOOKUP($A463,未改造信息!$A$2:$AQ$1002,COLUMN(K462)-4,0))</f>
        <v>护卫舰</v>
      </c>
      <c r="L463" s="442" t="str">
        <f>IF($H463="已改造",VLOOKUP($A463+1000,改造信息!$A$2:$AQ$1002,COLUMN(L462)-4,0),VLOOKUP($A463,未改造信息!$A$2:$AQ$1002,COLUMN(L462)-4,0))</f>
        <v>小型舰</v>
      </c>
      <c r="M463" s="442">
        <f>IF($H463="已改造",VLOOKUP($A463+1000,改造信息!$A$2:$AQ$1002,COLUMN(M462)-4,0),VLOOKUP($A463,未改造信息!$A$2:$AQ$1002,COLUMN(M462)-4,0))</f>
        <v>2</v>
      </c>
      <c r="N463" s="442">
        <f>IF($H463="已改造",VLOOKUP($A463+1000,改造信息!$A$2:$AQ$1002,COLUMN(N462)-4,0),VLOOKUP($A463,未改造信息!$A$2:$AQ$1002,COLUMN(N462)-4,0))</f>
        <v>4</v>
      </c>
      <c r="O463" s="442">
        <f>IF($H463="已改造",VLOOKUP($A463+1000,改造信息!$A$2:$AQ$1002,COLUMN(O462)-4,0),VLOOKUP($A463,未改造信息!$A$2:$AQ$1002,COLUMN(O462)-4,0))</f>
        <v>12</v>
      </c>
      <c r="P463" s="442">
        <f>IF($H463="已改造",VLOOKUP($A463+1000,改造信息!$A$2:$AQ$1002,COLUMN(P462)-4,0),VLOOKUP($A463,未改造信息!$A$2:$AQ$1002,COLUMN(P462)-4,0))</f>
        <v>0</v>
      </c>
      <c r="Q463" s="442">
        <f>IF($H463="已改造",VLOOKUP($A463+1000,改造信息!$A$2:$AQ$1002,COLUMN(Q462)-4,0),VLOOKUP($A463,未改造信息!$A$2:$AQ$1002,COLUMN(Q462)-4,0))</f>
        <v>25</v>
      </c>
      <c r="R463" s="442">
        <f>IF($H463="已改造",VLOOKUP($A463+1000,改造信息!$A$2:$AQ$1002,COLUMN(R462)-4,0),VLOOKUP($A463,未改造信息!$A$2:$AQ$1002,COLUMN(R462)-4,0))</f>
        <v>25</v>
      </c>
      <c r="S463" s="442">
        <f>IF($H463="已改造",VLOOKUP($A463+1000,改造信息!$A$2:$AQ$1002,COLUMN(S462)-4,0),VLOOKUP($A463,未改造信息!$A$2:$AQ$1002,COLUMN(S462)-4,0))</f>
        <v>73</v>
      </c>
      <c r="T463" s="442">
        <f>IF($H463="已改造",VLOOKUP($A463+1000,改造信息!$A$2:$AQ$1002,COLUMN(T462)-4,0),VLOOKUP($A463,未改造信息!$A$2:$AQ$1002,COLUMN(T462)-4,0))</f>
        <v>0</v>
      </c>
      <c r="U463" s="442">
        <f>IF($H463="已改造",VLOOKUP($A463+1000,改造信息!$A$2:$AQ$1002,COLUMN(U462)-4,0),VLOOKUP($A463,未改造信息!$A$2:$AQ$1002,COLUMN(U462)-4,0))</f>
        <v>0</v>
      </c>
      <c r="V463" s="442">
        <f>IF($H463="已改造",VLOOKUP($A463+1000,改造信息!$A$2:$AQ$1002,COLUMN(V462)-4,0),VLOOKUP($A463,未改造信息!$A$2:$AQ$1002,COLUMN(V462)-4,0))</f>
        <v>43</v>
      </c>
      <c r="W463" s="442">
        <f>IF($H463="已改造",VLOOKUP($A463+1000,改造信息!$A$2:$AQ$1002,COLUMN(W462)-4,0),VLOOKUP($A463,未改造信息!$A$2:$AQ$1002,COLUMN(W462)-4,0))</f>
        <v>43</v>
      </c>
      <c r="X463" s="442">
        <f>IF($H463="已改造",VLOOKUP($A463+1000,改造信息!$A$2:$AQ$1002,COLUMN(X462)-4,0),VLOOKUP($A463,未改造信息!$A$2:$AQ$1002,COLUMN(X462)-4,0))</f>
        <v>96</v>
      </c>
      <c r="Y463" s="442">
        <f>IF($H463="已改造",VLOOKUP($A463+1000,改造信息!$A$2:$AQ$1002,COLUMN(Y462)-4,0),VLOOKUP($A463,未改造信息!$A$2:$AQ$1002,COLUMN(Y462)-4,0))</f>
        <v>0</v>
      </c>
      <c r="Z463" s="442">
        <f>IF($H463="已改造",VLOOKUP($A463+1000,改造信息!$A$2:$AQ$1002,COLUMN(Z462)-4,0),VLOOKUP($A463,未改造信息!$A$2:$AQ$1002,COLUMN(Z462)-4,0))</f>
        <v>22.5</v>
      </c>
      <c r="AA463" s="442" t="str">
        <f>IF($H463="已改造",VLOOKUP($A463+1000,改造信息!$A$2:$AQ$1002,COLUMN(AA462)-4,0),VLOOKUP($A463,未改造信息!$A$2:$AQ$1002,COLUMN(AA462)-4,0))</f>
        <v>短</v>
      </c>
      <c r="AB463" s="442">
        <f>IF($H463="已改造",VLOOKUP($A463+1000,改造信息!$A$2:$AQ$1002,COLUMN(AB462)-4,0),VLOOKUP($A463,未改造信息!$A$2:$AQ$1002,COLUMN(AB462)-4,0))</f>
        <v>0</v>
      </c>
      <c r="AC463" s="442">
        <f>IF($H463="已改造",VLOOKUP($A463+1000,改造信息!$A$2:$AQ$1002,COLUMN(AC462)-4,0),VLOOKUP($A463,未改造信息!$A$2:$AQ$1002,COLUMN(AC462)-4,0))</f>
        <v>0</v>
      </c>
      <c r="AD463" s="442">
        <f>IF($H463="已改造",VLOOKUP($A463+1000,改造信息!$A$2:$AQ$1002,COLUMN(AD462)-4,0),VLOOKUP($A463,未改造信息!$A$2:$AQ$1002,COLUMN(AD462)-4,0))</f>
        <v>2</v>
      </c>
      <c r="AE463" s="442">
        <f>IF($H463="已改造",VLOOKUP($A463+1000,改造信息!$A$2:$AQ$1002,COLUMN(AE462)-4,0),VLOOKUP($A463,未改造信息!$A$2:$AQ$1002,COLUMN(AE462)-4,0))</f>
        <v>0</v>
      </c>
      <c r="AF463" s="445" t="s">
        <v>92</v>
      </c>
      <c r="AG463" s="445" t="s">
        <v>92</v>
      </c>
      <c r="AH463" s="442">
        <f>IF($H463="已改造",VLOOKUP($A463+1000,改造信息!$A$2:$AQ$1002,COLUMN(AH462)-6,0),VLOOKUP($A463,未改造信息!$A$2:$AQ$1002,COLUMN(AH462)-6,0))</f>
        <v>20</v>
      </c>
      <c r="AI463" s="442">
        <f>IF($H463="已改造",VLOOKUP($A463+1000,改造信息!$A$2:$AQ$1002,COLUMN(AI462)-6,0),VLOOKUP($A463,未改造信息!$A$2:$AQ$1002,COLUMN(AI462)-6,0))</f>
        <v>20</v>
      </c>
      <c r="AJ463" s="442">
        <f>IF($H463="已改造",VLOOKUP($A463+1000,改造信息!$A$2:$AQ$1002,COLUMN(AJ462)-6,0),VLOOKUP($A463,未改造信息!$A$2:$AQ$1002,COLUMN(AJ462)-6,0))</f>
        <v>0.6</v>
      </c>
      <c r="AK463" s="442">
        <f>IF($H463="已改造",VLOOKUP($A463+1000,改造信息!$A$2:$AQ$1002,COLUMN(AK462)-6,0),VLOOKUP($A463,未改造信息!$A$2:$AQ$1002,COLUMN(AK462)-6,0))</f>
        <v>0.51</v>
      </c>
      <c r="AL463" s="442">
        <f>IF($H463="已改造",VLOOKUP($A463+1000,改造信息!$A$2:$AQ$1002,COLUMN(AL462)-6,0),VLOOKUP($A463,未改造信息!$A$2:$AQ$1002,COLUMN(AL462)-6,0))</f>
        <v>0.275</v>
      </c>
      <c r="AM463" s="445" t="s">
        <v>92</v>
      </c>
      <c r="AN463" s="445" t="s">
        <v>92</v>
      </c>
      <c r="AO463" s="442">
        <f>IF($H463="已改造",VLOOKUP($A463+1000,改造信息!$A$2:$AQ$1002,COLUMN(AO462)-8,0),VLOOKUP($A463,未改造信息!$A$2:$AQ$1002,COLUMN(AO462)-8,0))</f>
        <v>10</v>
      </c>
      <c r="AP463" s="442">
        <f>IF($H463="已改造",VLOOKUP($A463+1000,改造信息!$A$2:$AQ$1002,COLUMN(AP462)-8,0),VLOOKUP($A463,未改造信息!$A$2:$AQ$1002,COLUMN(AP462)-8,0))</f>
        <v>10</v>
      </c>
      <c r="AQ463" s="442">
        <f>IF($H463="已改造",VLOOKUP($A463+1000,改造信息!$A$2:$AQ$1002,COLUMN(AQ462)-8,0),VLOOKUP($A463,未改造信息!$A$2:$AQ$1002,COLUMN(AQ462)-8,0))</f>
        <v>20</v>
      </c>
      <c r="AR463" s="442">
        <f>IF($H463="已改造",VLOOKUP($A463+1000,改造信息!$A$2:$AQ$1002,COLUMN(AR462)-8,0),VLOOKUP($A463,未改造信息!$A$2:$AQ$1002,COLUMN(AR462)-8,0))</f>
        <v>0</v>
      </c>
      <c r="AS463" s="442">
        <f>IF($H463="已改造",VLOOKUP($A463+1000,改造信息!$A$2:$AQ$1002,COLUMN(AS462)-8,0),VLOOKUP($A463,未改造信息!$A$2:$AQ$1002,COLUMN(AS462)-8,0))</f>
        <v>0</v>
      </c>
      <c r="AT463" s="442">
        <f>IF($H463="已改造",VLOOKUP($A463+1000,改造信息!$A$2:$AQ$1002,COLUMN(AT462)-8,0),VLOOKUP($A463,未改造信息!$A$2:$AQ$1002,COLUMN(AT462)-8,0))</f>
        <v>23</v>
      </c>
      <c r="AU463" s="442">
        <f>IF($H463="已改造",VLOOKUP($A463+1000,改造信息!$A$2:$AQ$1002,COLUMN(AU462)-8,0),VLOOKUP($A463,未改造信息!$A$2:$AQ$1002,COLUMN(AU462)-8,0))</f>
        <v>10</v>
      </c>
      <c r="AV463" s="442">
        <f>IF($H463="已改造",VLOOKUP($A463+1000,改造信息!$A$2:$AQ$1002,COLUMN(AV462)-8,0),VLOOKUP($A463,未改造信息!$A$2:$AQ$1002,COLUMN(AV462)-8,0))</f>
        <v>0</v>
      </c>
      <c r="AW463" s="445" t="s">
        <v>92</v>
      </c>
      <c r="AX463" s="445" t="s">
        <v>92</v>
      </c>
      <c r="AY463" s="442">
        <f>IF($H463="已改造",VLOOKUP($A463+1000,改造信息!$A$2:$AQ$1002,COLUMN(AY462)-10,0),VLOOKUP($A463,未改造信息!$A$2:$AQ$1002,COLUMN(AY462)-10,0))</f>
        <v>0</v>
      </c>
      <c r="AZ463" s="442">
        <f>IF($H463="已改造",VLOOKUP($A463+1000,改造信息!$A$2:$AQ$1002,COLUMN(AZ462)-10,0),VLOOKUP($A463,未改造信息!$A$2:$AQ$1002,COLUMN(AZ462)-10,0))</f>
        <v>0</v>
      </c>
      <c r="BA463" s="445" t="s">
        <v>92</v>
      </c>
      <c r="BB463" s="445" t="s">
        <v>92</v>
      </c>
      <c r="BC463" s="442" t="str">
        <f>IF($H463="尚未改造",VLOOKUP($A463,未改造信息!$A$2:$AQ$1002,COLUMN(BC462)-12,0),"0")</f>
        <v>0</v>
      </c>
      <c r="BD463" s="450">
        <f>VLOOKUP($A463,未改造信息!$A$2:$BA$1002,COLUMN(BD462)-12,0)</f>
        <v>0.00833333333333333</v>
      </c>
      <c r="BE463" s="442" t="s">
        <v>103</v>
      </c>
      <c r="BF463" s="445" t="s">
        <v>92</v>
      </c>
      <c r="BG463" s="445" t="s">
        <v>92</v>
      </c>
      <c r="BH463" s="442"/>
      <c r="BI463" s="450"/>
      <c r="BK463" s="442"/>
      <c r="BL463" s="450"/>
      <c r="BN463" s="442"/>
      <c r="BO463" s="450"/>
      <c r="BQ463" s="445" t="s">
        <v>92</v>
      </c>
      <c r="BR463" s="442"/>
      <c r="BS463" s="442"/>
      <c r="BT463" s="442"/>
      <c r="BU463" s="442"/>
      <c r="BV463" s="442"/>
    </row>
    <row r="464" spans="1:74">
      <c r="A464" s="442">
        <v>494</v>
      </c>
      <c r="B464" s="442" t="str">
        <f>IF($H464="已改造",VLOOKUP($A464+1000,改造信息!$A$2:$AQ$1002,COLUMN(B463),0),VLOOKUP($A464,未改造信息!$A$2:$AQ$1002,COLUMN(B463),0))</f>
        <v>J</v>
      </c>
      <c r="C464" s="442" t="str">
        <f>IF($H464="已改造",VLOOKUP($A464+1000,改造信息!$A$2:$AQ$1002,COLUMN(C463),0),VLOOKUP($A464,未改造信息!$A$2:$AQ$1002,COLUMN(C463),0))</f>
        <v>航空母舰</v>
      </c>
      <c r="D464" s="442">
        <f>IF($H464="已改造",VLOOKUP($A464+1000,改造信息!$A$2:$AQ$1002,COLUMN(D463),0),VLOOKUP($A464,未改造信息!$A$2:$AQ$1002,COLUMN(D463),0))</f>
        <v>4</v>
      </c>
      <c r="E464" s="442" t="str">
        <f>IF($H464="已改造",VLOOKUP($A464+1000,改造信息!$A$2:$AQ$1002,COLUMN(E463),0),VLOOKUP($A464,未改造信息!$A$2:$AQ$1002,COLUMN(E463),0))</f>
        <v>飖</v>
      </c>
      <c r="F464" s="442" t="str">
        <f>VLOOKUP(A464,未改造信息!$A$2:$F$1000,COLUMN(F463),0)</f>
        <v>未拥有</v>
      </c>
      <c r="H464" s="442" t="str">
        <f>IF(COUNTIF(改造信息!$A$2:$A$196,A464+1000),IF(VLOOKUP(A464+1000,改造信息!$A$2:$F$502,6,0)="已拥有","已改造","尚未改造"),"未开放改造")</f>
        <v>未开放改造</v>
      </c>
      <c r="I464" s="442" t="str">
        <f t="shared" si="7"/>
        <v>可建造</v>
      </c>
      <c r="J464" s="445" t="s">
        <v>92</v>
      </c>
      <c r="K464" s="442" t="str">
        <f>IF($H464="已改造",VLOOKUP($A464+1000,改造信息!$A$2:$AQ$1002,COLUMN(K463)-4,0),VLOOKUP($A464,未改造信息!$A$2:$AQ$1002,COLUMN(K463)-4,0))</f>
        <v>主力舰</v>
      </c>
      <c r="L464" s="442" t="str">
        <f>IF($H464="已改造",VLOOKUP($A464+1000,改造信息!$A$2:$AQ$1002,COLUMN(L463)-4,0),VLOOKUP($A464,未改造信息!$A$2:$AQ$1002,COLUMN(L463)-4,0))</f>
        <v>大型舰</v>
      </c>
      <c r="M464" s="442">
        <f>IF($H464="已改造",VLOOKUP($A464+1000,改造信息!$A$2:$AQ$1002,COLUMN(M463)-4,0),VLOOKUP($A464,未改造信息!$A$2:$AQ$1002,COLUMN(M463)-4,0))</f>
        <v>2</v>
      </c>
      <c r="N464" s="442">
        <f>IF($H464="已改造",VLOOKUP($A464+1000,改造信息!$A$2:$AQ$1002,COLUMN(N463)-4,0),VLOOKUP($A464,未改造信息!$A$2:$AQ$1002,COLUMN(N463)-4,0))</f>
        <v>2</v>
      </c>
      <c r="O464" s="442">
        <f>IF($H464="已改造",VLOOKUP($A464+1000,改造信息!$A$2:$AQ$1002,COLUMN(O463)-4,0),VLOOKUP($A464,未改造信息!$A$2:$AQ$1002,COLUMN(O463)-4,0))</f>
        <v>56</v>
      </c>
      <c r="P464" s="442">
        <f>IF($H464="已改造",VLOOKUP($A464+1000,改造信息!$A$2:$AQ$1002,COLUMN(P463)-4,0),VLOOKUP($A464,未改造信息!$A$2:$AQ$1002,COLUMN(P463)-4,0))</f>
        <v>0</v>
      </c>
      <c r="Q464" s="442">
        <f>IF($H464="已改造",VLOOKUP($A464+1000,改造信息!$A$2:$AQ$1002,COLUMN(Q463)-4,0),VLOOKUP($A464,未改造信息!$A$2:$AQ$1002,COLUMN(Q463)-4,0))</f>
        <v>40</v>
      </c>
      <c r="R464" s="442">
        <f>IF($H464="已改造",VLOOKUP($A464+1000,改造信息!$A$2:$AQ$1002,COLUMN(R463)-4,0),VLOOKUP($A464,未改造信息!$A$2:$AQ$1002,COLUMN(R463)-4,0))</f>
        <v>60</v>
      </c>
      <c r="S464" s="442">
        <f>IF($H464="已改造",VLOOKUP($A464+1000,改造信息!$A$2:$AQ$1002,COLUMN(S463)-4,0),VLOOKUP($A464,未改造信息!$A$2:$AQ$1002,COLUMN(S463)-4,0))</f>
        <v>0</v>
      </c>
      <c r="T464" s="442">
        <f>IF($H464="已改造",VLOOKUP($A464+1000,改造信息!$A$2:$AQ$1002,COLUMN(T463)-4,0),VLOOKUP($A464,未改造信息!$A$2:$AQ$1002,COLUMN(T463)-4,0))</f>
        <v>70</v>
      </c>
      <c r="U464" s="442">
        <f>IF($H464="已改造",VLOOKUP($A464+1000,改造信息!$A$2:$AQ$1002,COLUMN(U463)-4,0),VLOOKUP($A464,未改造信息!$A$2:$AQ$1002,COLUMN(U463)-4,0))</f>
        <v>0</v>
      </c>
      <c r="V464" s="442">
        <f>IF($H464="已改造",VLOOKUP($A464+1000,改造信息!$A$2:$AQ$1002,COLUMN(V463)-4,0),VLOOKUP($A464,未改造信息!$A$2:$AQ$1002,COLUMN(V463)-4,0))</f>
        <v>76</v>
      </c>
      <c r="W464" s="442">
        <f>IF($H464="已改造",VLOOKUP($A464+1000,改造信息!$A$2:$AQ$1002,COLUMN(W463)-4,0),VLOOKUP($A464,未改造信息!$A$2:$AQ$1002,COLUMN(W463)-4,0))</f>
        <v>63</v>
      </c>
      <c r="X464" s="442">
        <f>IF($H464="已改造",VLOOKUP($A464+1000,改造信息!$A$2:$AQ$1002,COLUMN(X463)-4,0),VLOOKUP($A464,未改造信息!$A$2:$AQ$1002,COLUMN(X463)-4,0))</f>
        <v>95</v>
      </c>
      <c r="Y464" s="442">
        <f>IF($H464="已改造",VLOOKUP($A464+1000,改造信息!$A$2:$AQ$1002,COLUMN(Y463)-4,0),VLOOKUP($A464,未改造信息!$A$2:$AQ$1002,COLUMN(Y463)-4,0))</f>
        <v>6</v>
      </c>
      <c r="Z464" s="442">
        <f>IF($H464="已改造",VLOOKUP($A464+1000,改造信息!$A$2:$AQ$1002,COLUMN(Z463)-4,0),VLOOKUP($A464,未改造信息!$A$2:$AQ$1002,COLUMN(Z463)-4,0))</f>
        <v>36</v>
      </c>
      <c r="AA464" s="442" t="str">
        <f>IF($H464="已改造",VLOOKUP($A464+1000,改造信息!$A$2:$AQ$1002,COLUMN(AA463)-4,0),VLOOKUP($A464,未改造信息!$A$2:$AQ$1002,COLUMN(AA463)-4,0))</f>
        <v>短</v>
      </c>
      <c r="AB464" s="442" t="str">
        <f>IF($H464="已改造",VLOOKUP($A464+1000,改造信息!$A$2:$AQ$1002,COLUMN(AB463)-4,0),VLOOKUP($A464,未改造信息!$A$2:$AQ$1002,COLUMN(AB463)-4,0))</f>
        <v>[19,19,22,18]</v>
      </c>
      <c r="AC464" s="442">
        <f>IF($H464="已改造",VLOOKUP($A464+1000,改造信息!$A$2:$AQ$1002,COLUMN(AC463)-4,0),VLOOKUP($A464,未改造信息!$A$2:$AQ$1002,COLUMN(AC463)-4,0))</f>
        <v>78</v>
      </c>
      <c r="AD464" s="442">
        <f>IF($H464="已改造",VLOOKUP($A464+1000,改造信息!$A$2:$AQ$1002,COLUMN(AD463)-4,0),VLOOKUP($A464,未改造信息!$A$2:$AQ$1002,COLUMN(AD463)-4,0))</f>
        <v>4</v>
      </c>
      <c r="AE464" s="446" t="str">
        <f>IF($H464="已改造",VLOOKUP($A464+1000,改造信息!$A$2:$AQ$1002,COLUMN(AE463)-4,0),VLOOKUP($A464,未改造信息!$A$2:$AQ$1002,COLUMN(AE463)-4,0))</f>
        <v>九七式舰攻</v>
      </c>
      <c r="AF464" s="445" t="s">
        <v>92</v>
      </c>
      <c r="AG464" s="445" t="s">
        <v>92</v>
      </c>
      <c r="AH464" s="442">
        <f>IF($H464="已改造",VLOOKUP($A464+1000,改造信息!$A$2:$AQ$1002,COLUMN(AH463)-6,0),VLOOKUP($A464,未改造信息!$A$2:$AQ$1002,COLUMN(AH463)-6,0))</f>
        <v>65</v>
      </c>
      <c r="AI464" s="442">
        <f>IF($H464="已改造",VLOOKUP($A464+1000,改造信息!$A$2:$AQ$1002,COLUMN(AI463)-6,0),VLOOKUP($A464,未改造信息!$A$2:$AQ$1002,COLUMN(AI463)-6,0))</f>
        <v>55</v>
      </c>
      <c r="AJ464" s="442">
        <f>IF($H464="已改造",VLOOKUP($A464+1000,改造信息!$A$2:$AQ$1002,COLUMN(AJ463)-6,0),VLOOKUP($A464,未改造信息!$A$2:$AQ$1002,COLUMN(AJ463)-6,0))</f>
        <v>2.4</v>
      </c>
      <c r="AK464" s="442">
        <f>IF($H464="已改造",VLOOKUP($A464+1000,改造信息!$A$2:$AQ$1002,COLUMN(AK463)-6,0),VLOOKUP($A464,未改造信息!$A$2:$AQ$1002,COLUMN(AK463)-6,0))</f>
        <v>4.5</v>
      </c>
      <c r="AL464" s="442">
        <f>IF($H464="已改造",VLOOKUP($A464+1000,改造信息!$A$2:$AQ$1002,COLUMN(AL463)-6,0),VLOOKUP($A464,未改造信息!$A$2:$AQ$1002,COLUMN(AL463)-6,0))</f>
        <v>1</v>
      </c>
      <c r="AM464" s="445" t="s">
        <v>92</v>
      </c>
      <c r="AN464" s="445" t="s">
        <v>92</v>
      </c>
      <c r="AO464" s="442">
        <f>IF($H464="已改造",VLOOKUP($A464+1000,改造信息!$A$2:$AQ$1002,COLUMN(AO463)-8,0),VLOOKUP($A464,未改造信息!$A$2:$AQ$1002,COLUMN(AO463)-8,0))</f>
        <v>30</v>
      </c>
      <c r="AP464" s="442">
        <f>IF($H464="已改造",VLOOKUP($A464+1000,改造信息!$A$2:$AQ$1002,COLUMN(AP463)-8,0),VLOOKUP($A464,未改造信息!$A$2:$AQ$1002,COLUMN(AP463)-8,0))</f>
        <v>40</v>
      </c>
      <c r="AQ464" s="442">
        <f>IF($H464="已改造",VLOOKUP($A464+1000,改造信息!$A$2:$AQ$1002,COLUMN(AQ463)-8,0),VLOOKUP($A464,未改造信息!$A$2:$AQ$1002,COLUMN(AQ463)-8,0))</f>
        <v>60</v>
      </c>
      <c r="AR464" s="442">
        <f>IF($H464="已改造",VLOOKUP($A464+1000,改造信息!$A$2:$AQ$1002,COLUMN(AR463)-8,0),VLOOKUP($A464,未改造信息!$A$2:$AQ$1002,COLUMN(AR463)-8,0))</f>
        <v>40</v>
      </c>
      <c r="AS464" s="442">
        <f>IF($H464="已改造",VLOOKUP($A464+1000,改造信息!$A$2:$AQ$1002,COLUMN(AS463)-8,0),VLOOKUP($A464,未改造信息!$A$2:$AQ$1002,COLUMN(AS463)-8,0))</f>
        <v>0</v>
      </c>
      <c r="AT464" s="442">
        <f>IF($H464="已改造",VLOOKUP($A464+1000,改造信息!$A$2:$AQ$1002,COLUMN(AT463)-8,0),VLOOKUP($A464,未改造信息!$A$2:$AQ$1002,COLUMN(AT463)-8,0))</f>
        <v>0</v>
      </c>
      <c r="AU464" s="442">
        <f>IF($H464="已改造",VLOOKUP($A464+1000,改造信息!$A$2:$AQ$1002,COLUMN(AU463)-8,0),VLOOKUP($A464,未改造信息!$A$2:$AQ$1002,COLUMN(AU463)-8,0))</f>
        <v>18</v>
      </c>
      <c r="AV464" s="442">
        <f>IF($H464="已改造",VLOOKUP($A464+1000,改造信息!$A$2:$AQ$1002,COLUMN(AV463)-8,0),VLOOKUP($A464,未改造信息!$A$2:$AQ$1002,COLUMN(AV463)-8,0))</f>
        <v>44</v>
      </c>
      <c r="AW464" s="445" t="s">
        <v>92</v>
      </c>
      <c r="AX464" s="445" t="s">
        <v>92</v>
      </c>
      <c r="AY464" s="442" t="str">
        <f>IF($H464="已改造",VLOOKUP($A464+1000,改造信息!$A$2:$AQ$1002,COLUMN(AY463)-10,0),VLOOKUP($A464,未改造信息!$A$2:$AQ$1002,COLUMN(AY463)-10,0))</f>
        <v>联合阻击</v>
      </c>
      <c r="AZ464" s="442">
        <f>IF($H464="已改造",VLOOKUP($A464+1000,改造信息!$A$2:$AQ$1002,COLUMN(AZ463)-10,0),VLOOKUP($A464,未改造信息!$A$2:$AQ$1002,COLUMN(AZ463)-10,0))</f>
        <v>0</v>
      </c>
      <c r="BA464" s="445" t="s">
        <v>92</v>
      </c>
      <c r="BB464" s="445" t="s">
        <v>92</v>
      </c>
      <c r="BC464" s="442" t="str">
        <f>IF($H464="尚未改造",VLOOKUP($A464,未改造信息!$A$2:$AQ$1002,COLUMN(BC463)-12,0),"0")</f>
        <v>0</v>
      </c>
      <c r="BD464" s="450">
        <f>VLOOKUP($A464,未改造信息!$A$2:$BA$1002,COLUMN(BD463)-12,0)</f>
        <v>0.163194444444444</v>
      </c>
      <c r="BE464" s="442" t="s">
        <v>103</v>
      </c>
      <c r="BF464" s="445" t="s">
        <v>92</v>
      </c>
      <c r="BG464" s="445" t="s">
        <v>92</v>
      </c>
      <c r="BH464" s="442"/>
      <c r="BI464" s="450"/>
      <c r="BK464" s="442"/>
      <c r="BL464" s="450"/>
      <c r="BN464" s="442"/>
      <c r="BO464" s="450"/>
      <c r="BQ464" s="445" t="s">
        <v>92</v>
      </c>
      <c r="BR464" s="442"/>
      <c r="BS464" s="442"/>
      <c r="BT464" s="442"/>
      <c r="BU464" s="442"/>
      <c r="BV464" s="442"/>
    </row>
    <row r="465" spans="1:74">
      <c r="A465" s="442">
        <v>495</v>
      </c>
      <c r="B465" s="442" t="str">
        <f>IF($H465="已改造",VLOOKUP($A465+1000,改造信息!$A$2:$AQ$1002,COLUMN(B464),0),VLOOKUP($A465,未改造信息!$A$2:$AQ$1002,COLUMN(B464),0))</f>
        <v>F</v>
      </c>
      <c r="C465" s="442" t="str">
        <f>IF($H465="已改造",VLOOKUP($A465+1000,改造信息!$A$2:$AQ$1002,COLUMN(C464),0),VLOOKUP($A465,未改造信息!$A$2:$AQ$1002,COLUMN(C464),0))</f>
        <v>轻巡洋舰</v>
      </c>
      <c r="D465" s="442">
        <f>IF($H465="已改造",VLOOKUP($A465+1000,改造信息!$A$2:$AQ$1002,COLUMN(D464),0),VLOOKUP($A465,未改造信息!$A$2:$AQ$1002,COLUMN(D464),0))</f>
        <v>3</v>
      </c>
      <c r="E465" s="442" t="str">
        <f>IF($H465="已改造",VLOOKUP($A465+1000,改造信息!$A$2:$AQ$1002,COLUMN(E464),0),VLOOKUP($A465,未改造信息!$A$2:$AQ$1002,COLUMN(E464),0))</f>
        <v>光荣（拉加利索尼埃级）</v>
      </c>
      <c r="F465" s="442" t="str">
        <f>VLOOKUP(A465,未改造信息!$A$2:$F$1000,COLUMN(F464),0)</f>
        <v>未拥有</v>
      </c>
      <c r="H465" s="442" t="str">
        <f>IF(COUNTIF(改造信息!$A$2:$A$196,A465+1000),IF(VLOOKUP(A465+1000,改造信息!$A$2:$F$502,6,0)="已拥有","已改造","尚未改造"),"未开放改造")</f>
        <v>未开放改造</v>
      </c>
      <c r="I465" s="442" t="str">
        <f t="shared" si="7"/>
        <v>可建造</v>
      </c>
      <c r="J465" s="445" t="s">
        <v>92</v>
      </c>
      <c r="K465" s="442" t="str">
        <f>IF($H465="已改造",VLOOKUP($A465+1000,改造信息!$A$2:$AQ$1002,COLUMN(K464)-4,0),VLOOKUP($A465,未改造信息!$A$2:$AQ$1002,COLUMN(K464)-4,0))</f>
        <v>护卫舰</v>
      </c>
      <c r="L465" s="442" t="str">
        <f>IF($H465="已改造",VLOOKUP($A465+1000,改造信息!$A$2:$AQ$1002,COLUMN(L464)-4,0),VLOOKUP($A465,未改造信息!$A$2:$AQ$1002,COLUMN(L464)-4,0))</f>
        <v>中型舰</v>
      </c>
      <c r="M465" s="442">
        <f>IF($H465="已改造",VLOOKUP($A465+1000,改造信息!$A$2:$AQ$1002,COLUMN(M464)-4,0),VLOOKUP($A465,未改造信息!$A$2:$AQ$1002,COLUMN(M464)-4,0))</f>
        <v>2</v>
      </c>
      <c r="N465" s="442">
        <f>IF($H465="已改造",VLOOKUP($A465+1000,改造信息!$A$2:$AQ$1002,COLUMN(N464)-4,0),VLOOKUP($A465,未改造信息!$A$2:$AQ$1002,COLUMN(N464)-4,0))</f>
        <v>2</v>
      </c>
      <c r="O465" s="442">
        <f>IF($H465="已改造",VLOOKUP($A465+1000,改造信息!$A$2:$AQ$1002,COLUMN(O464)-4,0),VLOOKUP($A465,未改造信息!$A$2:$AQ$1002,COLUMN(O464)-4,0))</f>
        <v>32</v>
      </c>
      <c r="P465" s="442">
        <f>IF($H465="已改造",VLOOKUP($A465+1000,改造信息!$A$2:$AQ$1002,COLUMN(P464)-4,0),VLOOKUP($A465,未改造信息!$A$2:$AQ$1002,COLUMN(P464)-4,0))</f>
        <v>0</v>
      </c>
      <c r="Q465" s="442">
        <f>IF($H465="已改造",VLOOKUP($A465+1000,改造信息!$A$2:$AQ$1002,COLUMN(Q464)-4,0),VLOOKUP($A465,未改造信息!$A$2:$AQ$1002,COLUMN(Q464)-4,0))</f>
        <v>51</v>
      </c>
      <c r="R465" s="442">
        <f>IF($H465="已改造",VLOOKUP($A465+1000,改造信息!$A$2:$AQ$1002,COLUMN(R464)-4,0),VLOOKUP($A465,未改造信息!$A$2:$AQ$1002,COLUMN(R464)-4,0))</f>
        <v>52</v>
      </c>
      <c r="S465" s="442">
        <f>IF($H465="已改造",VLOOKUP($A465+1000,改造信息!$A$2:$AQ$1002,COLUMN(S464)-4,0),VLOOKUP($A465,未改造信息!$A$2:$AQ$1002,COLUMN(S464)-4,0))</f>
        <v>43</v>
      </c>
      <c r="T465" s="442">
        <f>IF($H465="已改造",VLOOKUP($A465+1000,改造信息!$A$2:$AQ$1002,COLUMN(T464)-4,0),VLOOKUP($A465,未改造信息!$A$2:$AQ$1002,COLUMN(T464)-4,0))</f>
        <v>69</v>
      </c>
      <c r="U465" s="442">
        <f>IF($H465="已改造",VLOOKUP($A465+1000,改造信息!$A$2:$AQ$1002,COLUMN(U464)-4,0),VLOOKUP($A465,未改造信息!$A$2:$AQ$1002,COLUMN(U464)-4,0))</f>
        <v>65</v>
      </c>
      <c r="V465" s="442">
        <f>IF($H465="已改造",VLOOKUP($A465+1000,改造信息!$A$2:$AQ$1002,COLUMN(V464)-4,0),VLOOKUP($A465,未改造信息!$A$2:$AQ$1002,COLUMN(V464)-4,0))</f>
        <v>34</v>
      </c>
      <c r="W465" s="442">
        <f>IF($H465="已改造",VLOOKUP($A465+1000,改造信息!$A$2:$AQ$1002,COLUMN(W464)-4,0),VLOOKUP($A465,未改造信息!$A$2:$AQ$1002,COLUMN(W464)-4,0))</f>
        <v>72</v>
      </c>
      <c r="X465" s="442">
        <f>IF($H465="已改造",VLOOKUP($A465+1000,改造信息!$A$2:$AQ$1002,COLUMN(X464)-4,0),VLOOKUP($A465,未改造信息!$A$2:$AQ$1002,COLUMN(X464)-4,0))</f>
        <v>90</v>
      </c>
      <c r="Y465" s="442">
        <f>IF($H465="已改造",VLOOKUP($A465+1000,改造信息!$A$2:$AQ$1002,COLUMN(Y464)-4,0),VLOOKUP($A465,未改造信息!$A$2:$AQ$1002,COLUMN(Y464)-4,0))</f>
        <v>22</v>
      </c>
      <c r="Z465" s="442">
        <f>IF($H465="已改造",VLOOKUP($A465+1000,改造信息!$A$2:$AQ$1002,COLUMN(Z464)-4,0),VLOOKUP($A465,未改造信息!$A$2:$AQ$1002,COLUMN(Z464)-4,0))</f>
        <v>35</v>
      </c>
      <c r="AA465" s="442" t="str">
        <f>IF($H465="已改造",VLOOKUP($A465+1000,改造信息!$A$2:$AQ$1002,COLUMN(AA464)-4,0),VLOOKUP($A465,未改造信息!$A$2:$AQ$1002,COLUMN(AA464)-4,0))</f>
        <v>中</v>
      </c>
      <c r="AB465" s="442" t="str">
        <f>IF($H465="已改造",VLOOKUP($A465+1000,改造信息!$A$2:$AQ$1002,COLUMN(AB464)-4,0),VLOOKUP($A465,未改造信息!$A$2:$AQ$1002,COLUMN(AB464)-4,0))</f>
        <v>[2,2,2]</v>
      </c>
      <c r="AC465" s="442">
        <f>IF($H465="已改造",VLOOKUP($A465+1000,改造信息!$A$2:$AQ$1002,COLUMN(AC464)-4,0),VLOOKUP($A465,未改造信息!$A$2:$AQ$1002,COLUMN(AC464)-4,0))</f>
        <v>6</v>
      </c>
      <c r="AD465" s="442">
        <f>IF($H465="已改造",VLOOKUP($A465+1000,改造信息!$A$2:$AQ$1002,COLUMN(AD464)-4,0),VLOOKUP($A465,未改造信息!$A$2:$AQ$1002,COLUMN(AD464)-4,0))</f>
        <v>3</v>
      </c>
      <c r="AE465" s="446" t="str">
        <f>IF($H465="已改造",VLOOKUP($A465+1000,改造信息!$A$2:$AQ$1002,COLUMN(AE464)-4,0),VLOOKUP($A465,未改造信息!$A$2:$AQ$1002,COLUMN(AE464)-4,0))</f>
        <v>改良型动力系统</v>
      </c>
      <c r="AF465" s="445" t="s">
        <v>92</v>
      </c>
      <c r="AG465" s="445" t="s">
        <v>92</v>
      </c>
      <c r="AH465" s="442">
        <f>IF($H465="已改造",VLOOKUP($A465+1000,改造信息!$A$2:$AQ$1002,COLUMN(AH464)-6,0),VLOOKUP($A465,未改造信息!$A$2:$AQ$1002,COLUMN(AH464)-6,0))</f>
        <v>25</v>
      </c>
      <c r="AI465" s="442">
        <f>IF($H465="已改造",VLOOKUP($A465+1000,改造信息!$A$2:$AQ$1002,COLUMN(AI464)-6,0),VLOOKUP($A465,未改造信息!$A$2:$AQ$1002,COLUMN(AI464)-6,0))</f>
        <v>35</v>
      </c>
      <c r="AJ465" s="442">
        <f>IF($H465="已改造",VLOOKUP($A465+1000,改造信息!$A$2:$AQ$1002,COLUMN(AJ464)-6,0),VLOOKUP($A465,未改造信息!$A$2:$AQ$1002,COLUMN(AJ464)-6,0))</f>
        <v>1</v>
      </c>
      <c r="AK465" s="442">
        <f>IF($H465="已改造",VLOOKUP($A465+1000,改造信息!$A$2:$AQ$1002,COLUMN(AK464)-6,0),VLOOKUP($A465,未改造信息!$A$2:$AQ$1002,COLUMN(AK464)-6,0))</f>
        <v>1.9</v>
      </c>
      <c r="AL465" s="442">
        <f>IF($H465="已改造",VLOOKUP($A465+1000,改造信息!$A$2:$AQ$1002,COLUMN(AL464)-6,0),VLOOKUP($A465,未改造信息!$A$2:$AQ$1002,COLUMN(AL464)-6,0))</f>
        <v>0.7</v>
      </c>
      <c r="AM465" s="445" t="s">
        <v>92</v>
      </c>
      <c r="AN465" s="445" t="s">
        <v>92</v>
      </c>
      <c r="AO465" s="442">
        <f>IF($H465="已改造",VLOOKUP($A465+1000,改造信息!$A$2:$AQ$1002,COLUMN(AO464)-8,0),VLOOKUP($A465,未改造信息!$A$2:$AQ$1002,COLUMN(AO464)-8,0))</f>
        <v>10</v>
      </c>
      <c r="AP465" s="442">
        <f>IF($H465="已改造",VLOOKUP($A465+1000,改造信息!$A$2:$AQ$1002,COLUMN(AP464)-8,0),VLOOKUP($A465,未改造信息!$A$2:$AQ$1002,COLUMN(AP464)-8,0))</f>
        <v>16</v>
      </c>
      <c r="AQ465" s="442">
        <f>IF($H465="已改造",VLOOKUP($A465+1000,改造信息!$A$2:$AQ$1002,COLUMN(AQ464)-8,0),VLOOKUP($A465,未改造信息!$A$2:$AQ$1002,COLUMN(AQ464)-8,0))</f>
        <v>10</v>
      </c>
      <c r="AR465" s="442">
        <f>IF($H465="已改造",VLOOKUP($A465+1000,改造信息!$A$2:$AQ$1002,COLUMN(AR464)-8,0),VLOOKUP($A465,未改造信息!$A$2:$AQ$1002,COLUMN(AR464)-8,0))</f>
        <v>0</v>
      </c>
      <c r="AS465" s="442">
        <f>IF($H465="已改造",VLOOKUP($A465+1000,改造信息!$A$2:$AQ$1002,COLUMN(AS464)-8,0),VLOOKUP($A465,未改造信息!$A$2:$AQ$1002,COLUMN(AS464)-8,0))</f>
        <v>13</v>
      </c>
      <c r="AT465" s="442">
        <f>IF($H465="已改造",VLOOKUP($A465+1000,改造信息!$A$2:$AQ$1002,COLUMN(AT464)-8,0),VLOOKUP($A465,未改造信息!$A$2:$AQ$1002,COLUMN(AT464)-8,0))</f>
        <v>8</v>
      </c>
      <c r="AU465" s="442">
        <f>IF($H465="已改造",VLOOKUP($A465+1000,改造信息!$A$2:$AQ$1002,COLUMN(AU464)-8,0),VLOOKUP($A465,未改造信息!$A$2:$AQ$1002,COLUMN(AU464)-8,0))</f>
        <v>16</v>
      </c>
      <c r="AV465" s="442">
        <f>IF($H465="已改造",VLOOKUP($A465+1000,改造信息!$A$2:$AQ$1002,COLUMN(AV464)-8,0),VLOOKUP($A465,未改造信息!$A$2:$AQ$1002,COLUMN(AV464)-8,0))</f>
        <v>23</v>
      </c>
      <c r="AW465" s="445" t="s">
        <v>92</v>
      </c>
      <c r="AX465" s="445" t="s">
        <v>92</v>
      </c>
      <c r="AY465" s="442">
        <f>IF($H465="已改造",VLOOKUP($A465+1000,改造信息!$A$2:$AQ$1002,COLUMN(AY464)-10,0),VLOOKUP($A465,未改造信息!$A$2:$AQ$1002,COLUMN(AY464)-10,0))</f>
        <v>0</v>
      </c>
      <c r="AZ465" s="442">
        <f>IF($H465="已改造",VLOOKUP($A465+1000,改造信息!$A$2:$AQ$1002,COLUMN(AZ464)-10,0),VLOOKUP($A465,未改造信息!$A$2:$AQ$1002,COLUMN(AZ464)-10,0))</f>
        <v>0</v>
      </c>
      <c r="BA465" s="445" t="s">
        <v>92</v>
      </c>
      <c r="BB465" s="445" t="s">
        <v>92</v>
      </c>
      <c r="BC465" s="442" t="str">
        <f>IF($H465="尚未改造",VLOOKUP($A465,未改造信息!$A$2:$AQ$1002,COLUMN(BC464)-12,0),"0")</f>
        <v>0</v>
      </c>
      <c r="BD465" s="450">
        <f>VLOOKUP($A465,未改造信息!$A$2:$BA$1002,COLUMN(BD464)-12,0)</f>
        <v>0.0555555555555556</v>
      </c>
      <c r="BE465" s="442" t="s">
        <v>103</v>
      </c>
      <c r="BF465" s="445" t="s">
        <v>92</v>
      </c>
      <c r="BG465" s="445" t="s">
        <v>92</v>
      </c>
      <c r="BH465" s="442"/>
      <c r="BI465" s="450"/>
      <c r="BK465" s="442"/>
      <c r="BL465" s="450"/>
      <c r="BN465" s="442"/>
      <c r="BO465" s="450"/>
      <c r="BQ465" s="445" t="s">
        <v>92</v>
      </c>
      <c r="BR465" s="442"/>
      <c r="BS465" s="442"/>
      <c r="BT465" s="442"/>
      <c r="BU465" s="442"/>
      <c r="BV465" s="442"/>
    </row>
    <row r="466" spans="1:74">
      <c r="A466" s="442">
        <v>496</v>
      </c>
      <c r="B466" s="442" t="str">
        <f>IF($H466="已改造",VLOOKUP($A466+1000,改造信息!$A$2:$AQ$1002,COLUMN(B465),0),VLOOKUP($A466,未改造信息!$A$2:$AQ$1002,COLUMN(B465),0))</f>
        <v>U</v>
      </c>
      <c r="C466" s="442" t="str">
        <f>IF($H466="已改造",VLOOKUP($A466+1000,改造信息!$A$2:$AQ$1002,COLUMN(C465),0),VLOOKUP($A466,未改造信息!$A$2:$AQ$1002,COLUMN(C465),0))</f>
        <v>驱逐舰</v>
      </c>
      <c r="D466" s="442">
        <f>IF($H466="已改造",VLOOKUP($A466+1000,改造信息!$A$2:$AQ$1002,COLUMN(D465),0),VLOOKUP($A466,未改造信息!$A$2:$AQ$1002,COLUMN(D465),0))</f>
        <v>4</v>
      </c>
      <c r="E466" s="442" t="str">
        <f>IF($H466="已改造",VLOOKUP($A466+1000,改造信息!$A$2:$AQ$1002,COLUMN(E465),0),VLOOKUP($A466,未改造信息!$A$2:$AQ$1002,COLUMN(E465),0))</f>
        <v>诺福克（DL）</v>
      </c>
      <c r="F466" s="442" t="str">
        <f>VLOOKUP(A466,未改造信息!$A$2:$F$1000,COLUMN(F465),0)</f>
        <v>未拥有</v>
      </c>
      <c r="H466" s="442" t="str">
        <f>IF(COUNTIF(改造信息!$A$2:$A$196,A466+1000),IF(VLOOKUP(A466+1000,改造信息!$A$2:$F$502,6,0)="已拥有","已改造","尚未改造"),"未开放改造")</f>
        <v>尚未改造</v>
      </c>
      <c r="I466" s="442" t="str">
        <f t="shared" si="7"/>
        <v>可建造</v>
      </c>
      <c r="J466" s="445" t="s">
        <v>92</v>
      </c>
      <c r="K466" s="442" t="str">
        <f>IF($H466="已改造",VLOOKUP($A466+1000,改造信息!$A$2:$AQ$1002,COLUMN(K465)-4,0),VLOOKUP($A466,未改造信息!$A$2:$AQ$1002,COLUMN(K465)-4,0))</f>
        <v>护卫舰</v>
      </c>
      <c r="L466" s="442" t="str">
        <f>IF($H466="已改造",VLOOKUP($A466+1000,改造信息!$A$2:$AQ$1002,COLUMN(L465)-4,0),VLOOKUP($A466,未改造信息!$A$2:$AQ$1002,COLUMN(L465)-4,0))</f>
        <v>小型舰</v>
      </c>
      <c r="M466" s="442">
        <f>IF($H466="已改造",VLOOKUP($A466+1000,改造信息!$A$2:$AQ$1002,COLUMN(M465)-4,0),VLOOKUP($A466,未改造信息!$A$2:$AQ$1002,COLUMN(M465)-4,0))</f>
        <v>2</v>
      </c>
      <c r="N466" s="442">
        <f>IF($H466="已改造",VLOOKUP($A466+1000,改造信息!$A$2:$AQ$1002,COLUMN(N465)-4,0),VLOOKUP($A466,未改造信息!$A$2:$AQ$1002,COLUMN(N465)-4,0))</f>
        <v>2</v>
      </c>
      <c r="O466" s="442">
        <f>IF($H466="已改造",VLOOKUP($A466+1000,改造信息!$A$2:$AQ$1002,COLUMN(O465)-4,0),VLOOKUP($A466,未改造信息!$A$2:$AQ$1002,COLUMN(O465)-4,0))</f>
        <v>28</v>
      </c>
      <c r="P466" s="442">
        <f>IF($H466="已改造",VLOOKUP($A466+1000,改造信息!$A$2:$AQ$1002,COLUMN(P465)-4,0),VLOOKUP($A466,未改造信息!$A$2:$AQ$1002,COLUMN(P465)-4,0))</f>
        <v>0</v>
      </c>
      <c r="Q466" s="442">
        <f>IF($H466="已改造",VLOOKUP($A466+1000,改造信息!$A$2:$AQ$1002,COLUMN(Q465)-4,0),VLOOKUP($A466,未改造信息!$A$2:$AQ$1002,COLUMN(Q465)-4,0))</f>
        <v>40</v>
      </c>
      <c r="R466" s="442">
        <f>IF($H466="已改造",VLOOKUP($A466+1000,改造信息!$A$2:$AQ$1002,COLUMN(R465)-4,0),VLOOKUP($A466,未改造信息!$A$2:$AQ$1002,COLUMN(R465)-4,0))</f>
        <v>35</v>
      </c>
      <c r="S466" s="442">
        <f>IF($H466="已改造",VLOOKUP($A466+1000,改造信息!$A$2:$AQ$1002,COLUMN(S465)-4,0),VLOOKUP($A466,未改造信息!$A$2:$AQ$1002,COLUMN(S465)-4,0))</f>
        <v>73</v>
      </c>
      <c r="T466" s="442">
        <f>IF($H466="已改造",VLOOKUP($A466+1000,改造信息!$A$2:$AQ$1002,COLUMN(T465)-4,0),VLOOKUP($A466,未改造信息!$A$2:$AQ$1002,COLUMN(T465)-4,0))</f>
        <v>30</v>
      </c>
      <c r="U466" s="442">
        <f>IF($H466="已改造",VLOOKUP($A466+1000,改造信息!$A$2:$AQ$1002,COLUMN(U465)-4,0),VLOOKUP($A466,未改造信息!$A$2:$AQ$1002,COLUMN(U465)-4,0))</f>
        <v>120</v>
      </c>
      <c r="V466" s="442">
        <f>IF($H466="已改造",VLOOKUP($A466+1000,改造信息!$A$2:$AQ$1002,COLUMN(V465)-4,0),VLOOKUP($A466,未改造信息!$A$2:$AQ$1002,COLUMN(V465)-4,0))</f>
        <v>41</v>
      </c>
      <c r="W466" s="442">
        <f>IF($H466="已改造",VLOOKUP($A466+1000,改造信息!$A$2:$AQ$1002,COLUMN(W465)-4,0),VLOOKUP($A466,未改造信息!$A$2:$AQ$1002,COLUMN(W465)-4,0))</f>
        <v>82</v>
      </c>
      <c r="X466" s="442">
        <f>IF($H466="已改造",VLOOKUP($A466+1000,改造信息!$A$2:$AQ$1002,COLUMN(X465)-4,0),VLOOKUP($A466,未改造信息!$A$2:$AQ$1002,COLUMN(X465)-4,0))</f>
        <v>87</v>
      </c>
      <c r="Y466" s="442">
        <f>IF($H466="已改造",VLOOKUP($A466+1000,改造信息!$A$2:$AQ$1002,COLUMN(Y465)-4,0),VLOOKUP($A466,未改造信息!$A$2:$AQ$1002,COLUMN(Y465)-4,0))</f>
        <v>10</v>
      </c>
      <c r="Z466" s="442">
        <f>IF($H466="已改造",VLOOKUP($A466+1000,改造信息!$A$2:$AQ$1002,COLUMN(Z465)-4,0),VLOOKUP($A466,未改造信息!$A$2:$AQ$1002,COLUMN(Z465)-4,0))</f>
        <v>32</v>
      </c>
      <c r="AA466" s="442" t="str">
        <f>IF($H466="已改造",VLOOKUP($A466+1000,改造信息!$A$2:$AQ$1002,COLUMN(AA465)-4,0),VLOOKUP($A466,未改造信息!$A$2:$AQ$1002,COLUMN(AA465)-4,0))</f>
        <v>短</v>
      </c>
      <c r="AB466" s="442">
        <f>IF($H466="已改造",VLOOKUP($A466+1000,改造信息!$A$2:$AQ$1002,COLUMN(AB465)-4,0),VLOOKUP($A466,未改造信息!$A$2:$AQ$1002,COLUMN(AB465)-4,0))</f>
        <v>0</v>
      </c>
      <c r="AC466" s="442">
        <f>IF($H466="已改造",VLOOKUP($A466+1000,改造信息!$A$2:$AQ$1002,COLUMN(AC465)-4,0),VLOOKUP($A466,未改造信息!$A$2:$AQ$1002,COLUMN(AC465)-4,0))</f>
        <v>0</v>
      </c>
      <c r="AD466" s="442">
        <f>IF($H466="已改造",VLOOKUP($A466+1000,改造信息!$A$2:$AQ$1002,COLUMN(AD465)-4,0),VLOOKUP($A466,未改造信息!$A$2:$AQ$1002,COLUMN(AD465)-4,0))</f>
        <v>2</v>
      </c>
      <c r="AE466" s="442" t="str">
        <f>IF($H466="已改造",VLOOKUP($A466+1000,改造信息!$A$2:$AQ$1002,COLUMN(AE465)-4,0),VLOOKUP($A466,未改造信息!$A$2:$AQ$1002,COLUMN(AE465)-4,0))</f>
        <v>改良型动力系统</v>
      </c>
      <c r="AF466" s="445" t="s">
        <v>92</v>
      </c>
      <c r="AG466" s="445" t="s">
        <v>92</v>
      </c>
      <c r="AH466" s="442">
        <f>IF($H466="已改造",VLOOKUP($A466+1000,改造信息!$A$2:$AQ$1002,COLUMN(AH465)-6,0),VLOOKUP($A466,未改造信息!$A$2:$AQ$1002,COLUMN(AH465)-6,0))</f>
        <v>25</v>
      </c>
      <c r="AI466" s="442">
        <f>IF($H466="已改造",VLOOKUP($A466+1000,改造信息!$A$2:$AQ$1002,COLUMN(AI465)-6,0),VLOOKUP($A466,未改造信息!$A$2:$AQ$1002,COLUMN(AI465)-6,0))</f>
        <v>25</v>
      </c>
      <c r="AJ466" s="442">
        <f>IF($H466="已改造",VLOOKUP($A466+1000,改造信息!$A$2:$AQ$1002,COLUMN(AJ465)-6,0),VLOOKUP($A466,未改造信息!$A$2:$AQ$1002,COLUMN(AJ465)-6,0))</f>
        <v>0.5</v>
      </c>
      <c r="AK466" s="442">
        <f>IF($H466="已改造",VLOOKUP($A466+1000,改造信息!$A$2:$AQ$1002,COLUMN(AK465)-6,0),VLOOKUP($A466,未改造信息!$A$2:$AQ$1002,COLUMN(AK465)-6,0))</f>
        <v>0.9</v>
      </c>
      <c r="AL466" s="442">
        <f>IF($H466="已改造",VLOOKUP($A466+1000,改造信息!$A$2:$AQ$1002,COLUMN(AL465)-6,0),VLOOKUP($A466,未改造信息!$A$2:$AQ$1002,COLUMN(AL465)-6,0))</f>
        <v>0.375</v>
      </c>
      <c r="AM466" s="445" t="s">
        <v>92</v>
      </c>
      <c r="AN466" s="445" t="s">
        <v>92</v>
      </c>
      <c r="AO466" s="442">
        <f>IF($H466="已改造",VLOOKUP($A466+1000,改造信息!$A$2:$AQ$1002,COLUMN(AO465)-8,0),VLOOKUP($A466,未改造信息!$A$2:$AQ$1002,COLUMN(AO465)-8,0))</f>
        <v>4</v>
      </c>
      <c r="AP466" s="442">
        <f>IF($H466="已改造",VLOOKUP($A466+1000,改造信息!$A$2:$AQ$1002,COLUMN(AP465)-8,0),VLOOKUP($A466,未改造信息!$A$2:$AQ$1002,COLUMN(AP465)-8,0))</f>
        <v>8</v>
      </c>
      <c r="AQ466" s="442">
        <f>IF($H466="已改造",VLOOKUP($A466+1000,改造信息!$A$2:$AQ$1002,COLUMN(AQ465)-8,0),VLOOKUP($A466,未改造信息!$A$2:$AQ$1002,COLUMN(AQ465)-8,0))</f>
        <v>6</v>
      </c>
      <c r="AR466" s="442">
        <f>IF($H466="已改造",VLOOKUP($A466+1000,改造信息!$A$2:$AQ$1002,COLUMN(AR465)-8,0),VLOOKUP($A466,未改造信息!$A$2:$AQ$1002,COLUMN(AR465)-8,0))</f>
        <v>0</v>
      </c>
      <c r="AS466" s="442">
        <f>IF($H466="已改造",VLOOKUP($A466+1000,改造信息!$A$2:$AQ$1002,COLUMN(AS465)-8,0),VLOOKUP($A466,未改造信息!$A$2:$AQ$1002,COLUMN(AS465)-8,0))</f>
        <v>0</v>
      </c>
      <c r="AT466" s="442">
        <f>IF($H466="已改造",VLOOKUP($A466+1000,改造信息!$A$2:$AQ$1002,COLUMN(AT465)-8,0),VLOOKUP($A466,未改造信息!$A$2:$AQ$1002,COLUMN(AT465)-8,0))</f>
        <v>23</v>
      </c>
      <c r="AU466" s="442">
        <f>IF($H466="已改造",VLOOKUP($A466+1000,改造信息!$A$2:$AQ$1002,COLUMN(AU465)-8,0),VLOOKUP($A466,未改造信息!$A$2:$AQ$1002,COLUMN(AU465)-8,0))</f>
        <v>15</v>
      </c>
      <c r="AV466" s="442">
        <f>IF($H466="已改造",VLOOKUP($A466+1000,改造信息!$A$2:$AQ$1002,COLUMN(AV465)-8,0),VLOOKUP($A466,未改造信息!$A$2:$AQ$1002,COLUMN(AV465)-8,0))</f>
        <v>30</v>
      </c>
      <c r="AW466" s="445" t="s">
        <v>92</v>
      </c>
      <c r="AX466" s="445" t="s">
        <v>92</v>
      </c>
      <c r="AY466" s="442">
        <f>IF($H466="已改造",VLOOKUP($A466+1000,改造信息!$A$2:$AQ$1002,COLUMN(AY465)-10,0),VLOOKUP($A466,未改造信息!$A$2:$AQ$1002,COLUMN(AY465)-10,0))</f>
        <v>0</v>
      </c>
      <c r="AZ466" s="442">
        <f>IF($H466="已改造",VLOOKUP($A466+1000,改造信息!$A$2:$AQ$1002,COLUMN(AZ465)-10,0),VLOOKUP($A466,未改造信息!$A$2:$AQ$1002,COLUMN(AZ465)-10,0))</f>
        <v>0</v>
      </c>
      <c r="BA466" s="445" t="s">
        <v>92</v>
      </c>
      <c r="BB466" s="445" t="s">
        <v>92</v>
      </c>
      <c r="BC466" s="442" t="str">
        <f>IF($H466="尚未改造",VLOOKUP($A466,未改造信息!$A$2:$AQ$1002,COLUMN(BC465)-12,0),"0")</f>
        <v>等级70|驱逐核心15|油1200|弹600|钢800|铝300</v>
      </c>
      <c r="BD466" s="450">
        <f>VLOOKUP($A466,未改造信息!$A$2:$BA$1002,COLUMN(BD465)-12,0)</f>
        <v>0.03125</v>
      </c>
      <c r="BE466" s="442" t="s">
        <v>103</v>
      </c>
      <c r="BF466" s="445" t="s">
        <v>92</v>
      </c>
      <c r="BG466" s="445" t="s">
        <v>92</v>
      </c>
      <c r="BH466" s="442"/>
      <c r="BI466" s="450"/>
      <c r="BK466" s="442"/>
      <c r="BL466" s="450"/>
      <c r="BN466" s="442"/>
      <c r="BO466" s="450"/>
      <c r="BQ466" s="445" t="s">
        <v>92</v>
      </c>
      <c r="BR466" s="442"/>
      <c r="BS466" s="442"/>
      <c r="BT466" s="442"/>
      <c r="BU466" s="442"/>
      <c r="BV466" s="442"/>
    </row>
    <row r="467" spans="1:74">
      <c r="A467" s="442">
        <v>497</v>
      </c>
      <c r="B467" s="442" t="str">
        <f>IF($H467="已改造",VLOOKUP($A467+1000,改造信息!$A$2:$AQ$1002,COLUMN(B466),0),VLOOKUP($A467,未改造信息!$A$2:$AQ$1002,COLUMN(B466),0))</f>
        <v>G</v>
      </c>
      <c r="C467" s="442" t="str">
        <f>IF($H467="已改造",VLOOKUP($A467+1000,改造信息!$A$2:$AQ$1002,COLUMN(C466),0),VLOOKUP($A467,未改造信息!$A$2:$AQ$1002,COLUMN(C466),0))</f>
        <v>潜水艇</v>
      </c>
      <c r="D467" s="442">
        <f>IF($H467="已改造",VLOOKUP($A467+1000,改造信息!$A$2:$AQ$1002,COLUMN(D466),0),VLOOKUP($A467,未改造信息!$A$2:$AQ$1002,COLUMN(D466),0))</f>
        <v>3</v>
      </c>
      <c r="E467" s="442" t="str">
        <f>IF($H467="已改造",VLOOKUP($A467+1000,改造信息!$A$2:$AQ$1002,COLUMN(E466),0),VLOOKUP($A467,未改造信息!$A$2:$AQ$1002,COLUMN(E466),0))</f>
        <v>U-441</v>
      </c>
      <c r="F467" s="442" t="str">
        <f>VLOOKUP(A467,未改造信息!$A$2:$F$1000,COLUMN(F466),0)</f>
        <v>未拥有</v>
      </c>
      <c r="H467" s="442" t="str">
        <f>IF(COUNTIF(改造信息!$A$2:$A$196,A467+1000),IF(VLOOKUP(A467+1000,改造信息!$A$2:$F$502,6,0)="已拥有","已改造","尚未改造"),"未开放改造")</f>
        <v>未开放改造</v>
      </c>
      <c r="I467" s="442" t="str">
        <f t="shared" si="7"/>
        <v>可建造</v>
      </c>
      <c r="J467" s="445" t="s">
        <v>92</v>
      </c>
      <c r="K467" s="442" t="str">
        <f>IF($H467="已改造",VLOOKUP($A467+1000,改造信息!$A$2:$AQ$1002,COLUMN(K466)-4,0),VLOOKUP($A467,未改造信息!$A$2:$AQ$1002,COLUMN(K466)-4,0))</f>
        <v>护卫舰</v>
      </c>
      <c r="L467" s="442" t="str">
        <f>IF($H467="已改造",VLOOKUP($A467+1000,改造信息!$A$2:$AQ$1002,COLUMN(L466)-4,0),VLOOKUP($A467,未改造信息!$A$2:$AQ$1002,COLUMN(L466)-4,0))</f>
        <v>小型舰</v>
      </c>
      <c r="M467" s="442">
        <f>IF($H467="已改造",VLOOKUP($A467+1000,改造信息!$A$2:$AQ$1002,COLUMN(M466)-4,0),VLOOKUP($A467,未改造信息!$A$2:$AQ$1002,COLUMN(M466)-4,0))</f>
        <v>2</v>
      </c>
      <c r="N467" s="442">
        <f>IF($H467="已改造",VLOOKUP($A467+1000,改造信息!$A$2:$AQ$1002,COLUMN(N466)-4,0),VLOOKUP($A467,未改造信息!$A$2:$AQ$1002,COLUMN(N466)-4,0))</f>
        <v>4</v>
      </c>
      <c r="O467" s="442">
        <f>IF($H467="已改造",VLOOKUP($A467+1000,改造信息!$A$2:$AQ$1002,COLUMN(O466)-4,0),VLOOKUP($A467,未改造信息!$A$2:$AQ$1002,COLUMN(O466)-4,0))</f>
        <v>10</v>
      </c>
      <c r="P467" s="442">
        <f>IF($H467="已改造",VLOOKUP($A467+1000,改造信息!$A$2:$AQ$1002,COLUMN(P466)-4,0),VLOOKUP($A467,未改造信息!$A$2:$AQ$1002,COLUMN(P466)-4,0))</f>
        <v>2</v>
      </c>
      <c r="Q467" s="442">
        <f>IF($H467="已改造",VLOOKUP($A467+1000,改造信息!$A$2:$AQ$1002,COLUMN(Q466)-4,0),VLOOKUP($A467,未改造信息!$A$2:$AQ$1002,COLUMN(Q466)-4,0))</f>
        <v>23</v>
      </c>
      <c r="R467" s="442">
        <f>IF($H467="已改造",VLOOKUP($A467+1000,改造信息!$A$2:$AQ$1002,COLUMN(R466)-4,0),VLOOKUP($A467,未改造信息!$A$2:$AQ$1002,COLUMN(R466)-4,0))</f>
        <v>25</v>
      </c>
      <c r="S467" s="442">
        <f>IF($H467="已改造",VLOOKUP($A467+1000,改造信息!$A$2:$AQ$1002,COLUMN(S466)-4,0),VLOOKUP($A467,未改造信息!$A$2:$AQ$1002,COLUMN(S466)-4,0))</f>
        <v>68</v>
      </c>
      <c r="T467" s="442">
        <f>IF($H467="已改造",VLOOKUP($A467+1000,改造信息!$A$2:$AQ$1002,COLUMN(T466)-4,0),VLOOKUP($A467,未改造信息!$A$2:$AQ$1002,COLUMN(T466)-4,0))</f>
        <v>0</v>
      </c>
      <c r="U467" s="442">
        <f>IF($H467="已改造",VLOOKUP($A467+1000,改造信息!$A$2:$AQ$1002,COLUMN(U466)-4,0),VLOOKUP($A467,未改造信息!$A$2:$AQ$1002,COLUMN(U466)-4,0))</f>
        <v>0</v>
      </c>
      <c r="V467" s="442">
        <f>IF($H467="已改造",VLOOKUP($A467+1000,改造信息!$A$2:$AQ$1002,COLUMN(V466)-4,0),VLOOKUP($A467,未改造信息!$A$2:$AQ$1002,COLUMN(V466)-4,0))</f>
        <v>48</v>
      </c>
      <c r="W467" s="442">
        <f>IF($H467="已改造",VLOOKUP($A467+1000,改造信息!$A$2:$AQ$1002,COLUMN(W466)-4,0),VLOOKUP($A467,未改造信息!$A$2:$AQ$1002,COLUMN(W466)-4,0))</f>
        <v>46</v>
      </c>
      <c r="X467" s="442">
        <f>IF($H467="已改造",VLOOKUP($A467+1000,改造信息!$A$2:$AQ$1002,COLUMN(X466)-4,0),VLOOKUP($A467,未改造信息!$A$2:$AQ$1002,COLUMN(X466)-4,0))</f>
        <v>95</v>
      </c>
      <c r="Y467" s="442">
        <f>IF($H467="已改造",VLOOKUP($A467+1000,改造信息!$A$2:$AQ$1002,COLUMN(Y466)-4,0),VLOOKUP($A467,未改造信息!$A$2:$AQ$1002,COLUMN(Y466)-4,0))</f>
        <v>10</v>
      </c>
      <c r="Z467" s="442">
        <f>IF($H467="已改造",VLOOKUP($A467+1000,改造信息!$A$2:$AQ$1002,COLUMN(Z466)-4,0),VLOOKUP($A467,未改造信息!$A$2:$AQ$1002,COLUMN(Z466)-4,0))</f>
        <v>18</v>
      </c>
      <c r="AA467" s="442" t="str">
        <f>IF($H467="已改造",VLOOKUP($A467+1000,改造信息!$A$2:$AQ$1002,COLUMN(AA466)-4,0),VLOOKUP($A467,未改造信息!$A$2:$AQ$1002,COLUMN(AA466)-4,0))</f>
        <v>短</v>
      </c>
      <c r="AB467" s="442">
        <f>IF($H467="已改造",VLOOKUP($A467+1000,改造信息!$A$2:$AQ$1002,COLUMN(AB466)-4,0),VLOOKUP($A467,未改造信息!$A$2:$AQ$1002,COLUMN(AB466)-4,0))</f>
        <v>0</v>
      </c>
      <c r="AC467" s="442">
        <f>IF($H467="已改造",VLOOKUP($A467+1000,改造信息!$A$2:$AQ$1002,COLUMN(AC466)-4,0),VLOOKUP($A467,未改造信息!$A$2:$AQ$1002,COLUMN(AC466)-4,0))</f>
        <v>0</v>
      </c>
      <c r="AD467" s="442">
        <f>IF($H467="已改造",VLOOKUP($A467+1000,改造信息!$A$2:$AQ$1002,COLUMN(AD466)-4,0),VLOOKUP($A467,未改造信息!$A$2:$AQ$1002,COLUMN(AD466)-4,0))</f>
        <v>2</v>
      </c>
      <c r="AE467" s="446" t="str">
        <f>IF($H467="已改造",VLOOKUP($A467+1000,改造信息!$A$2:$AQ$1002,COLUMN(AE466)-4,0),VLOOKUP($A467,未改造信息!$A$2:$AQ$1002,COLUMN(AE466)-4,0))</f>
        <v>533毫米磁性鱼雷(潜艇)</v>
      </c>
      <c r="AF467" s="445" t="s">
        <v>92</v>
      </c>
      <c r="AG467" s="445" t="s">
        <v>92</v>
      </c>
      <c r="AH467" s="442">
        <f>IF($H467="已改造",VLOOKUP($A467+1000,改造信息!$A$2:$AQ$1002,COLUMN(AH466)-6,0),VLOOKUP($A467,未改造信息!$A$2:$AQ$1002,COLUMN(AH466)-6,0))</f>
        <v>15</v>
      </c>
      <c r="AI467" s="442">
        <f>IF($H467="已改造",VLOOKUP($A467+1000,改造信息!$A$2:$AQ$1002,COLUMN(AI466)-6,0),VLOOKUP($A467,未改造信息!$A$2:$AQ$1002,COLUMN(AI466)-6,0))</f>
        <v>20</v>
      </c>
      <c r="AJ467" s="442">
        <f>IF($H467="已改造",VLOOKUP($A467+1000,改造信息!$A$2:$AQ$1002,COLUMN(AJ466)-6,0),VLOOKUP($A467,未改造信息!$A$2:$AQ$1002,COLUMN(AJ466)-6,0))</f>
        <v>0.6</v>
      </c>
      <c r="AK467" s="442">
        <f>IF($H467="已改造",VLOOKUP($A467+1000,改造信息!$A$2:$AQ$1002,COLUMN(AK466)-6,0),VLOOKUP($A467,未改造信息!$A$2:$AQ$1002,COLUMN(AK466)-6,0))</f>
        <v>0.5</v>
      </c>
      <c r="AL467" s="442">
        <f>IF($H467="已改造",VLOOKUP($A467+1000,改造信息!$A$2:$AQ$1002,COLUMN(AL466)-6,0),VLOOKUP($A467,未改造信息!$A$2:$AQ$1002,COLUMN(AL466)-6,0))</f>
        <v>0.275</v>
      </c>
      <c r="AM467" s="445" t="s">
        <v>92</v>
      </c>
      <c r="AN467" s="445" t="s">
        <v>92</v>
      </c>
      <c r="AO467" s="442">
        <f>IF($H467="已改造",VLOOKUP($A467+1000,改造信息!$A$2:$AQ$1002,COLUMN(AO466)-8,0),VLOOKUP($A467,未改造信息!$A$2:$AQ$1002,COLUMN(AO466)-8,0))</f>
        <v>10</v>
      </c>
      <c r="AP467" s="442">
        <f>IF($H467="已改造",VLOOKUP($A467+1000,改造信息!$A$2:$AQ$1002,COLUMN(AP466)-8,0),VLOOKUP($A467,未改造信息!$A$2:$AQ$1002,COLUMN(AP466)-8,0))</f>
        <v>10</v>
      </c>
      <c r="AQ467" s="442">
        <f>IF($H467="已改造",VLOOKUP($A467+1000,改造信息!$A$2:$AQ$1002,COLUMN(AQ466)-8,0),VLOOKUP($A467,未改造信息!$A$2:$AQ$1002,COLUMN(AQ466)-8,0))</f>
        <v>20</v>
      </c>
      <c r="AR467" s="442">
        <f>IF($H467="已改造",VLOOKUP($A467+1000,改造信息!$A$2:$AQ$1002,COLUMN(AR466)-8,0),VLOOKUP($A467,未改造信息!$A$2:$AQ$1002,COLUMN(AR466)-8,0))</f>
        <v>0</v>
      </c>
      <c r="AS467" s="442">
        <f>IF($H467="已改造",VLOOKUP($A467+1000,改造信息!$A$2:$AQ$1002,COLUMN(AS466)-8,0),VLOOKUP($A467,未改造信息!$A$2:$AQ$1002,COLUMN(AS466)-8,0))</f>
        <v>0</v>
      </c>
      <c r="AT467" s="442">
        <f>IF($H467="已改造",VLOOKUP($A467+1000,改造信息!$A$2:$AQ$1002,COLUMN(AT466)-8,0),VLOOKUP($A467,未改造信息!$A$2:$AQ$1002,COLUMN(AT466)-8,0))</f>
        <v>18</v>
      </c>
      <c r="AU467" s="442">
        <f>IF($H467="已改造",VLOOKUP($A467+1000,改造信息!$A$2:$AQ$1002,COLUMN(AU466)-8,0),VLOOKUP($A467,未改造信息!$A$2:$AQ$1002,COLUMN(AU466)-8,0))</f>
        <v>12</v>
      </c>
      <c r="AV467" s="442">
        <f>IF($H467="已改造",VLOOKUP($A467+1000,改造信息!$A$2:$AQ$1002,COLUMN(AV466)-8,0),VLOOKUP($A467,未改造信息!$A$2:$AQ$1002,COLUMN(AV466)-8,0))</f>
        <v>0</v>
      </c>
      <c r="AW467" s="445" t="s">
        <v>92</v>
      </c>
      <c r="AX467" s="445" t="s">
        <v>92</v>
      </c>
      <c r="AY467" s="442">
        <f>IF($H467="已改造",VLOOKUP($A467+1000,改造信息!$A$2:$AQ$1002,COLUMN(AY466)-10,0),VLOOKUP($A467,未改造信息!$A$2:$AQ$1002,COLUMN(AY466)-10,0))</f>
        <v>0</v>
      </c>
      <c r="AZ467" s="442">
        <f>IF($H467="已改造",VLOOKUP($A467+1000,改造信息!$A$2:$AQ$1002,COLUMN(AZ466)-10,0),VLOOKUP($A467,未改造信息!$A$2:$AQ$1002,COLUMN(AZ466)-10,0))</f>
        <v>0</v>
      </c>
      <c r="BA467" s="445" t="s">
        <v>92</v>
      </c>
      <c r="BB467" s="445" t="s">
        <v>92</v>
      </c>
      <c r="BC467" s="442" t="str">
        <f>IF($H467="尚未改造",VLOOKUP($A467,未改造信息!$A$2:$AQ$1002,COLUMN(BC466)-12,0),"0")</f>
        <v>0</v>
      </c>
      <c r="BD467" s="450">
        <f>VLOOKUP($A467,未改造信息!$A$2:$BA$1002,COLUMN(BD466)-12,0)</f>
        <v>0.00694444444444444</v>
      </c>
      <c r="BE467" s="442" t="s">
        <v>103</v>
      </c>
      <c r="BF467" s="445" t="s">
        <v>92</v>
      </c>
      <c r="BG467" s="445" t="s">
        <v>92</v>
      </c>
      <c r="BH467" s="442"/>
      <c r="BI467" s="450"/>
      <c r="BK467" s="442"/>
      <c r="BL467" s="450"/>
      <c r="BN467" s="442"/>
      <c r="BO467" s="450"/>
      <c r="BQ467" s="445" t="s">
        <v>92</v>
      </c>
      <c r="BR467" s="442"/>
      <c r="BS467" s="442"/>
      <c r="BT467" s="442"/>
      <c r="BU467" s="442"/>
      <c r="BV467" s="442"/>
    </row>
    <row r="468" spans="1:74">
      <c r="A468" s="442">
        <v>498</v>
      </c>
      <c r="B468" s="442" t="str">
        <f>IF($H468="已改造",VLOOKUP($A468+1000,改造信息!$A$2:$AQ$1002,COLUMN(B467),0),VLOOKUP($A468,未改造信息!$A$2:$AQ$1002,COLUMN(B467),0))</f>
        <v>U</v>
      </c>
      <c r="C468" s="442" t="str">
        <f>IF($H468="已改造",VLOOKUP($A468+1000,改造信息!$A$2:$AQ$1002,COLUMN(C467),0),VLOOKUP($A468,未改造信息!$A$2:$AQ$1002,COLUMN(C467),0))</f>
        <v>航空母舰</v>
      </c>
      <c r="D468" s="442">
        <f>IF($H468="已改造",VLOOKUP($A468+1000,改造信息!$A$2:$AQ$1002,COLUMN(D467),0),VLOOKUP($A468,未改造信息!$A$2:$AQ$1002,COLUMN(D467),0))</f>
        <v>5</v>
      </c>
      <c r="E468" s="442" t="str">
        <f>IF($H468="已改造",VLOOKUP($A468+1000,改造信息!$A$2:$AQ$1002,COLUMN(E467),0),VLOOKUP($A468,未改造信息!$A$2:$AQ$1002,COLUMN(E467),0))</f>
        <v>复仇</v>
      </c>
      <c r="F468" s="442" t="str">
        <f>VLOOKUP(A468,未改造信息!$A$2:$F$1000,COLUMN(F467),0)</f>
        <v>未拥有</v>
      </c>
      <c r="H468" s="442" t="str">
        <f>IF(COUNTIF(改造信息!$A$2:$A$196,A468+1000),IF(VLOOKUP(A468+1000,改造信息!$A$2:$F$502,6,0)="已拥有","已改造","尚未改造"),"未开放改造")</f>
        <v>未开放改造</v>
      </c>
      <c r="I468" s="442" t="str">
        <f t="shared" si="7"/>
        <v>活动限定，暂未开放获取</v>
      </c>
      <c r="J468" s="445" t="s">
        <v>92</v>
      </c>
      <c r="K468" s="442" t="str">
        <f>IF($H468="已改造",VLOOKUP($A468+1000,改造信息!$A$2:$AQ$1002,COLUMN(K467)-4,0),VLOOKUP($A468,未改造信息!$A$2:$AQ$1002,COLUMN(K467)-4,0))</f>
        <v>主力舰</v>
      </c>
      <c r="L468" s="442" t="str">
        <f>IF($H468="已改造",VLOOKUP($A468+1000,改造信息!$A$2:$AQ$1002,COLUMN(L467)-4,0),VLOOKUP($A468,未改造信息!$A$2:$AQ$1002,COLUMN(L467)-4,0))</f>
        <v>大型舰</v>
      </c>
      <c r="M468" s="442">
        <f>IF($H468="已改造",VLOOKUP($A468+1000,改造信息!$A$2:$AQ$1002,COLUMN(M467)-4,0),VLOOKUP($A468,未改造信息!$A$2:$AQ$1002,COLUMN(M467)-4,0))</f>
        <v>2</v>
      </c>
      <c r="N468" s="442">
        <f>IF($H468="已改造",VLOOKUP($A468+1000,改造信息!$A$2:$AQ$1002,COLUMN(N467)-4,0),VLOOKUP($A468,未改造信息!$A$2:$AQ$1002,COLUMN(N467)-4,0))</f>
        <v>2</v>
      </c>
      <c r="O468" s="442">
        <f>IF($H468="已改造",VLOOKUP($A468+1000,改造信息!$A$2:$AQ$1002,COLUMN(O467)-4,0),VLOOKUP($A468,未改造信息!$A$2:$AQ$1002,COLUMN(O467)-4,0))</f>
        <v>60</v>
      </c>
      <c r="P468" s="442">
        <f>IF($H468="已改造",VLOOKUP($A468+1000,改造信息!$A$2:$AQ$1002,COLUMN(P467)-4,0),VLOOKUP($A468,未改造信息!$A$2:$AQ$1002,COLUMN(P467)-4,0))</f>
        <v>0</v>
      </c>
      <c r="Q468" s="442">
        <f>IF($H468="已改造",VLOOKUP($A468+1000,改造信息!$A$2:$AQ$1002,COLUMN(Q467)-4,0),VLOOKUP($A468,未改造信息!$A$2:$AQ$1002,COLUMN(Q467)-4,0))</f>
        <v>40</v>
      </c>
      <c r="R468" s="442">
        <f>IF($H468="已改造",VLOOKUP($A468+1000,改造信息!$A$2:$AQ$1002,COLUMN(R467)-4,0),VLOOKUP($A468,未改造信息!$A$2:$AQ$1002,COLUMN(R467)-4,0))</f>
        <v>60</v>
      </c>
      <c r="S468" s="442">
        <f>IF($H468="已改造",VLOOKUP($A468+1000,改造信息!$A$2:$AQ$1002,COLUMN(S467)-4,0),VLOOKUP($A468,未改造信息!$A$2:$AQ$1002,COLUMN(S467)-4,0))</f>
        <v>0</v>
      </c>
      <c r="T468" s="442">
        <f>IF($H468="已改造",VLOOKUP($A468+1000,改造信息!$A$2:$AQ$1002,COLUMN(T467)-4,0),VLOOKUP($A468,未改造信息!$A$2:$AQ$1002,COLUMN(T467)-4,0))</f>
        <v>96</v>
      </c>
      <c r="U468" s="442">
        <f>IF($H468="已改造",VLOOKUP($A468+1000,改造信息!$A$2:$AQ$1002,COLUMN(U467)-4,0),VLOOKUP($A468,未改造信息!$A$2:$AQ$1002,COLUMN(U467)-4,0))</f>
        <v>0</v>
      </c>
      <c r="V468" s="442">
        <f>IF($H468="已改造",VLOOKUP($A468+1000,改造信息!$A$2:$AQ$1002,COLUMN(V467)-4,0),VLOOKUP($A468,未改造信息!$A$2:$AQ$1002,COLUMN(V467)-4,0))</f>
        <v>80</v>
      </c>
      <c r="W468" s="442">
        <f>IF($H468="已改造",VLOOKUP($A468+1000,改造信息!$A$2:$AQ$1002,COLUMN(W467)-4,0),VLOOKUP($A468,未改造信息!$A$2:$AQ$1002,COLUMN(W467)-4,0))</f>
        <v>55</v>
      </c>
      <c r="X468" s="442">
        <f>IF($H468="已改造",VLOOKUP($A468+1000,改造信息!$A$2:$AQ$1002,COLUMN(X467)-4,0),VLOOKUP($A468,未改造信息!$A$2:$AQ$1002,COLUMN(X467)-4,0))</f>
        <v>96</v>
      </c>
      <c r="Y468" s="442">
        <f>IF($H468="已改造",VLOOKUP($A468+1000,改造信息!$A$2:$AQ$1002,COLUMN(Y467)-4,0),VLOOKUP($A468,未改造信息!$A$2:$AQ$1002,COLUMN(Y467)-4,0))</f>
        <v>6</v>
      </c>
      <c r="Z468" s="442">
        <f>IF($H468="已改造",VLOOKUP($A468+1000,改造信息!$A$2:$AQ$1002,COLUMN(Z467)-4,0),VLOOKUP($A468,未改造信息!$A$2:$AQ$1002,COLUMN(Z467)-4,0))</f>
        <v>33</v>
      </c>
      <c r="AA468" s="442" t="str">
        <f>IF($H468="已改造",VLOOKUP($A468+1000,改造信息!$A$2:$AQ$1002,COLUMN(AA467)-4,0),VLOOKUP($A468,未改造信息!$A$2:$AQ$1002,COLUMN(AA467)-4,0))</f>
        <v>短</v>
      </c>
      <c r="AB468" s="442" t="str">
        <f>IF($H468="已改造",VLOOKUP($A468+1000,改造信息!$A$2:$AQ$1002,COLUMN(AB467)-4,0),VLOOKUP($A468,未改造信息!$A$2:$AQ$1002,COLUMN(AB467)-4,0))</f>
        <v>[18,18,36,18]</v>
      </c>
      <c r="AC468" s="442">
        <f>IF($H468="已改造",VLOOKUP($A468+1000,改造信息!$A$2:$AQ$1002,COLUMN(AC467)-4,0),VLOOKUP($A468,未改造信息!$A$2:$AQ$1002,COLUMN(AC467)-4,0))</f>
        <v>90</v>
      </c>
      <c r="AD468" s="442">
        <f>IF($H468="已改造",VLOOKUP($A468+1000,改造信息!$A$2:$AQ$1002,COLUMN(AD467)-4,0),VLOOKUP($A468,未改造信息!$A$2:$AQ$1002,COLUMN(AD467)-4,0))</f>
        <v>4</v>
      </c>
      <c r="AE468" s="446" t="str">
        <f>IF($H468="已改造",VLOOKUP($A468+1000,改造信息!$A$2:$AQ$1002,COLUMN(AE467)-4,0),VLOOKUP($A468,未改造信息!$A$2:$AQ$1002,COLUMN(AE467)-4,0))</f>
        <v>SB2C地狱俯冲者|TBF复仇者|F6F地狱猫</v>
      </c>
      <c r="AF468" s="445" t="s">
        <v>92</v>
      </c>
      <c r="AG468" s="445" t="s">
        <v>92</v>
      </c>
      <c r="AH468" s="442">
        <f>IF($H468="已改造",VLOOKUP($A468+1000,改造信息!$A$2:$AQ$1002,COLUMN(AH467)-6,0),VLOOKUP($A468,未改造信息!$A$2:$AQ$1002,COLUMN(AH467)-6,0))</f>
        <v>60</v>
      </c>
      <c r="AI468" s="442">
        <f>IF($H468="已改造",VLOOKUP($A468+1000,改造信息!$A$2:$AQ$1002,COLUMN(AI467)-6,0),VLOOKUP($A468,未改造信息!$A$2:$AQ$1002,COLUMN(AI467)-6,0))</f>
        <v>60</v>
      </c>
      <c r="AJ468" s="442">
        <f>IF($H468="已改造",VLOOKUP($A468+1000,改造信息!$A$2:$AQ$1002,COLUMN(AJ467)-6,0),VLOOKUP($A468,未改造信息!$A$2:$AQ$1002,COLUMN(AJ467)-6,0))</f>
        <v>2.4</v>
      </c>
      <c r="AK468" s="442">
        <f>IF($H468="已改造",VLOOKUP($A468+1000,改造信息!$A$2:$AQ$1002,COLUMN(AK467)-6,0),VLOOKUP($A468,未改造信息!$A$2:$AQ$1002,COLUMN(AK467)-6,0))</f>
        <v>4.6</v>
      </c>
      <c r="AL468" s="442">
        <f>IF($H468="已改造",VLOOKUP($A468+1000,改造信息!$A$2:$AQ$1002,COLUMN(AL467)-6,0),VLOOKUP($A468,未改造信息!$A$2:$AQ$1002,COLUMN(AL467)-6,0))</f>
        <v>0.8</v>
      </c>
      <c r="AM468" s="445" t="s">
        <v>92</v>
      </c>
      <c r="AN468" s="445" t="s">
        <v>92</v>
      </c>
      <c r="AO468" s="442">
        <f>IF($H468="已改造",VLOOKUP($A468+1000,改造信息!$A$2:$AQ$1002,COLUMN(AO467)-8,0),VLOOKUP($A468,未改造信息!$A$2:$AQ$1002,COLUMN(AO467)-8,0))</f>
        <v>30</v>
      </c>
      <c r="AP468" s="442">
        <f>IF($H468="已改造",VLOOKUP($A468+1000,改造信息!$A$2:$AQ$1002,COLUMN(AP467)-8,0),VLOOKUP($A468,未改造信息!$A$2:$AQ$1002,COLUMN(AP467)-8,0))</f>
        <v>40</v>
      </c>
      <c r="AQ468" s="442">
        <f>IF($H468="已改造",VLOOKUP($A468+1000,改造信息!$A$2:$AQ$1002,COLUMN(AQ467)-8,0),VLOOKUP($A468,未改造信息!$A$2:$AQ$1002,COLUMN(AQ467)-8,0))</f>
        <v>60</v>
      </c>
      <c r="AR468" s="442">
        <f>IF($H468="已改造",VLOOKUP($A468+1000,改造信息!$A$2:$AQ$1002,COLUMN(AR467)-8,0),VLOOKUP($A468,未改造信息!$A$2:$AQ$1002,COLUMN(AR467)-8,0))</f>
        <v>40</v>
      </c>
      <c r="AS468" s="442">
        <f>IF($H468="已改造",VLOOKUP($A468+1000,改造信息!$A$2:$AQ$1002,COLUMN(AS467)-8,0),VLOOKUP($A468,未改造信息!$A$2:$AQ$1002,COLUMN(AS467)-8,0))</f>
        <v>0</v>
      </c>
      <c r="AT468" s="442">
        <f>IF($H468="已改造",VLOOKUP($A468+1000,改造信息!$A$2:$AQ$1002,COLUMN(AT467)-8,0),VLOOKUP($A468,未改造信息!$A$2:$AQ$1002,COLUMN(AT467)-8,0))</f>
        <v>0</v>
      </c>
      <c r="AU468" s="442">
        <f>IF($H468="已改造",VLOOKUP($A468+1000,改造信息!$A$2:$AQ$1002,COLUMN(AU467)-8,0),VLOOKUP($A468,未改造信息!$A$2:$AQ$1002,COLUMN(AU467)-8,0))</f>
        <v>18</v>
      </c>
      <c r="AV468" s="442">
        <f>IF($H468="已改造",VLOOKUP($A468+1000,改造信息!$A$2:$AQ$1002,COLUMN(AV467)-8,0),VLOOKUP($A468,未改造信息!$A$2:$AQ$1002,COLUMN(AV467)-8,0))</f>
        <v>102</v>
      </c>
      <c r="AW468" s="445" t="s">
        <v>92</v>
      </c>
      <c r="AX468" s="445" t="s">
        <v>92</v>
      </c>
      <c r="AY468" s="442" t="str">
        <f>IF($H468="已改造",VLOOKUP($A468+1000,改造信息!$A$2:$AQ$1002,COLUMN(AY467)-10,0),VLOOKUP($A468,未改造信息!$A$2:$AQ$1002,COLUMN(AY467)-10,0))</f>
        <v>集中攻势</v>
      </c>
      <c r="AZ468" s="442">
        <f>IF($H468="已改造",VLOOKUP($A468+1000,改造信息!$A$2:$AQ$1002,COLUMN(AZ467)-10,0),VLOOKUP($A468,未改造信息!$A$2:$AQ$1002,COLUMN(AZ467)-10,0))</f>
        <v>0</v>
      </c>
      <c r="BA468" s="445" t="s">
        <v>92</v>
      </c>
      <c r="BB468" s="445" t="s">
        <v>92</v>
      </c>
      <c r="BC468" s="442" t="str">
        <f>IF($H468="尚未改造",VLOOKUP($A468,未改造信息!$A$2:$AQ$1002,COLUMN(BC467)-12,0),"0")</f>
        <v>0</v>
      </c>
      <c r="BD468" s="450">
        <f>VLOOKUP($A468,未改造信息!$A$2:$BA$1002,COLUMN(BD467)-12,0)</f>
        <v>0.166666666666667</v>
      </c>
      <c r="BE468" s="442" t="s">
        <v>117</v>
      </c>
      <c r="BF468" s="445" t="s">
        <v>92</v>
      </c>
      <c r="BG468" s="445" t="s">
        <v>92</v>
      </c>
      <c r="BH468" s="442"/>
      <c r="BI468" s="450"/>
      <c r="BK468" s="442"/>
      <c r="BL468" s="450"/>
      <c r="BN468" s="442"/>
      <c r="BO468" s="450"/>
      <c r="BQ468" s="445" t="s">
        <v>92</v>
      </c>
      <c r="BR468" s="442"/>
      <c r="BS468" s="442"/>
      <c r="BT468" s="442"/>
      <c r="BU468" s="442"/>
      <c r="BV468" s="442"/>
    </row>
    <row r="469" spans="1:74">
      <c r="A469" s="442">
        <v>499</v>
      </c>
      <c r="B469" s="442" t="str">
        <f>IF($H469="已改造",VLOOKUP($A469+1000,改造信息!$A$2:$AQ$1002,COLUMN(B468),0),VLOOKUP($A469,未改造信息!$A$2:$AQ$1002,COLUMN(B468),0))</f>
        <v>F</v>
      </c>
      <c r="C469" s="442" t="str">
        <f>IF($H469="已改造",VLOOKUP($A469+1000,改造信息!$A$2:$AQ$1002,COLUMN(C468),0),VLOOKUP($A469,未改造信息!$A$2:$AQ$1002,COLUMN(C468),0))</f>
        <v>战列舰</v>
      </c>
      <c r="D469" s="442">
        <f>IF($H469="已改造",VLOOKUP($A469+1000,改造信息!$A$2:$AQ$1002,COLUMN(D468),0),VLOOKUP($A469,未改造信息!$A$2:$AQ$1002,COLUMN(D468),0))</f>
        <v>5</v>
      </c>
      <c r="E469" s="442" t="str">
        <f>IF($H469="已改造",VLOOKUP($A469+1000,改造信息!$A$2:$AQ$1002,COLUMN(E468),0),VLOOKUP($A469,未改造信息!$A$2:$AQ$1002,COLUMN(E468),0))</f>
        <v>克里蒙梭</v>
      </c>
      <c r="F469" s="442" t="str">
        <f>VLOOKUP(A469,未改造信息!$A$2:$F$1000,COLUMN(F468),0)</f>
        <v>未拥有</v>
      </c>
      <c r="H469" s="442" t="str">
        <f>IF(COUNTIF(改造信息!$A$2:$A$196,A469+1000),IF(VLOOKUP(A469+1000,改造信息!$A$2:$F$502,6,0)="已拥有","已改造","尚未改造"),"未开放改造")</f>
        <v>未开放改造</v>
      </c>
      <c r="I469" s="442" t="str">
        <f t="shared" si="7"/>
        <v>活动限定，暂未开放获取</v>
      </c>
      <c r="J469" s="445" t="s">
        <v>92</v>
      </c>
      <c r="K469" s="442" t="str">
        <f>IF($H469="已改造",VLOOKUP($A469+1000,改造信息!$A$2:$AQ$1002,COLUMN(K468)-4,0),VLOOKUP($A469,未改造信息!$A$2:$AQ$1002,COLUMN(K468)-4,0))</f>
        <v>主力舰</v>
      </c>
      <c r="L469" s="442" t="str">
        <f>IF($H469="已改造",VLOOKUP($A469+1000,改造信息!$A$2:$AQ$1002,COLUMN(L468)-4,0),VLOOKUP($A469,未改造信息!$A$2:$AQ$1002,COLUMN(L468)-4,0))</f>
        <v>大型舰</v>
      </c>
      <c r="M469" s="442">
        <f>IF($H469="已改造",VLOOKUP($A469+1000,改造信息!$A$2:$AQ$1002,COLUMN(M468)-4,0),VLOOKUP($A469,未改造信息!$A$2:$AQ$1002,COLUMN(M468)-4,0))</f>
        <v>2</v>
      </c>
      <c r="N469" s="442">
        <f>IF($H469="已改造",VLOOKUP($A469+1000,改造信息!$A$2:$AQ$1002,COLUMN(N468)-4,0),VLOOKUP($A469,未改造信息!$A$2:$AQ$1002,COLUMN(N468)-4,0))</f>
        <v>5</v>
      </c>
      <c r="O469" s="442">
        <f>IF($H469="已改造",VLOOKUP($A469+1000,改造信息!$A$2:$AQ$1002,COLUMN(O468)-4,0),VLOOKUP($A469,未改造信息!$A$2:$AQ$1002,COLUMN(O468)-4,0))</f>
        <v>80</v>
      </c>
      <c r="P469" s="442">
        <f>IF($H469="已改造",VLOOKUP($A469+1000,改造信息!$A$2:$AQ$1002,COLUMN(P468)-4,0),VLOOKUP($A469,未改造信息!$A$2:$AQ$1002,COLUMN(P468)-4,0))</f>
        <v>0</v>
      </c>
      <c r="Q469" s="442">
        <f>IF($H469="已改造",VLOOKUP($A469+1000,改造信息!$A$2:$AQ$1002,COLUMN(Q468)-4,0),VLOOKUP($A469,未改造信息!$A$2:$AQ$1002,COLUMN(Q468)-4,0))</f>
        <v>98</v>
      </c>
      <c r="R469" s="442">
        <f>IF($H469="已改造",VLOOKUP($A469+1000,改造信息!$A$2:$AQ$1002,COLUMN(R468)-4,0),VLOOKUP($A469,未改造信息!$A$2:$AQ$1002,COLUMN(R468)-4,0))</f>
        <v>102</v>
      </c>
      <c r="S469" s="442">
        <f>IF($H469="已改造",VLOOKUP($A469+1000,改造信息!$A$2:$AQ$1002,COLUMN(S468)-4,0),VLOOKUP($A469,未改造信息!$A$2:$AQ$1002,COLUMN(S468)-4,0))</f>
        <v>0</v>
      </c>
      <c r="T469" s="442">
        <f>IF($H469="已改造",VLOOKUP($A469+1000,改造信息!$A$2:$AQ$1002,COLUMN(T468)-4,0),VLOOKUP($A469,未改造信息!$A$2:$AQ$1002,COLUMN(T468)-4,0))</f>
        <v>75</v>
      </c>
      <c r="U469" s="442">
        <f>IF($H469="已改造",VLOOKUP($A469+1000,改造信息!$A$2:$AQ$1002,COLUMN(U468)-4,0),VLOOKUP($A469,未改造信息!$A$2:$AQ$1002,COLUMN(U468)-4,0))</f>
        <v>0</v>
      </c>
      <c r="V469" s="442">
        <f>IF($H469="已改造",VLOOKUP($A469+1000,改造信息!$A$2:$AQ$1002,COLUMN(V468)-4,0),VLOOKUP($A469,未改造信息!$A$2:$AQ$1002,COLUMN(V468)-4,0))</f>
        <v>45</v>
      </c>
      <c r="W469" s="442">
        <f>IF($H469="已改造",VLOOKUP($A469+1000,改造信息!$A$2:$AQ$1002,COLUMN(W468)-4,0),VLOOKUP($A469,未改造信息!$A$2:$AQ$1002,COLUMN(W468)-4,0))</f>
        <v>52</v>
      </c>
      <c r="X469" s="442">
        <f>IF($H469="已改造",VLOOKUP($A469+1000,改造信息!$A$2:$AQ$1002,COLUMN(X468)-4,0),VLOOKUP($A469,未改造信息!$A$2:$AQ$1002,COLUMN(X468)-4,0))</f>
        <v>96</v>
      </c>
      <c r="Y469" s="442">
        <f>IF($H469="已改造",VLOOKUP($A469+1000,改造信息!$A$2:$AQ$1002,COLUMN(Y468)-4,0),VLOOKUP($A469,未改造信息!$A$2:$AQ$1002,COLUMN(Y468)-4,0))</f>
        <v>7</v>
      </c>
      <c r="Z469" s="442">
        <f>IF($H469="已改造",VLOOKUP($A469+1000,改造信息!$A$2:$AQ$1002,COLUMN(Z468)-4,0),VLOOKUP($A469,未改造信息!$A$2:$AQ$1002,COLUMN(Z468)-4,0))</f>
        <v>32</v>
      </c>
      <c r="AA469" s="442" t="str">
        <f>IF($H469="已改造",VLOOKUP($A469+1000,改造信息!$A$2:$AQ$1002,COLUMN(AA468)-4,0),VLOOKUP($A469,未改造信息!$A$2:$AQ$1002,COLUMN(AA468)-4,0))</f>
        <v>长</v>
      </c>
      <c r="AB469" s="442" t="str">
        <f>IF($H469="已改造",VLOOKUP($A469+1000,改造信息!$A$2:$AQ$1002,COLUMN(AB468)-4,0),VLOOKUP($A469,未改造信息!$A$2:$AQ$1002,COLUMN(AB468)-4,0))</f>
        <v>[3,3,3,3]</v>
      </c>
      <c r="AC469" s="442">
        <f>IF($H469="已改造",VLOOKUP($A469+1000,改造信息!$A$2:$AQ$1002,COLUMN(AC468)-4,0),VLOOKUP($A469,未改造信息!$A$2:$AQ$1002,COLUMN(AC468)-4,0))</f>
        <v>12</v>
      </c>
      <c r="AD469" s="442">
        <f>IF($H469="已改造",VLOOKUP($A469+1000,改造信息!$A$2:$AQ$1002,COLUMN(AD468)-4,0),VLOOKUP($A469,未改造信息!$A$2:$AQ$1002,COLUMN(AD468)-4,0))</f>
        <v>4</v>
      </c>
      <c r="AE469" s="446" t="str">
        <f>IF($H469="已改造",VLOOKUP($A469+1000,改造信息!$A$2:$AQ$1002,COLUMN(AE468)-4,0),VLOOKUP($A469,未改造信息!$A$2:$AQ$1002,COLUMN(AE468)-4,0))</f>
        <v>F国四联380毫米炮|F国四联380毫米炮</v>
      </c>
      <c r="AF469" s="445" t="s">
        <v>92</v>
      </c>
      <c r="AG469" s="445" t="s">
        <v>92</v>
      </c>
      <c r="AH469" s="442">
        <f>IF($H469="已改造",VLOOKUP($A469+1000,改造信息!$A$2:$AQ$1002,COLUMN(AH468)-6,0),VLOOKUP($A469,未改造信息!$A$2:$AQ$1002,COLUMN(AH468)-6,0))</f>
        <v>90</v>
      </c>
      <c r="AI469" s="442">
        <f>IF($H469="已改造",VLOOKUP($A469+1000,改造信息!$A$2:$AQ$1002,COLUMN(AI468)-6,0),VLOOKUP($A469,未改造信息!$A$2:$AQ$1002,COLUMN(AI468)-6,0))</f>
        <v>130</v>
      </c>
      <c r="AJ469" s="442">
        <f>IF($H469="已改造",VLOOKUP($A469+1000,改造信息!$A$2:$AQ$1002,COLUMN(AJ468)-6,0),VLOOKUP($A469,未改造信息!$A$2:$AQ$1002,COLUMN(AJ468)-6,0))</f>
        <v>4.2</v>
      </c>
      <c r="AK469" s="442">
        <f>IF($H469="已改造",VLOOKUP($A469+1000,改造信息!$A$2:$AQ$1002,COLUMN(AK468)-6,0),VLOOKUP($A469,未改造信息!$A$2:$AQ$1002,COLUMN(AK468)-6,0))</f>
        <v>8</v>
      </c>
      <c r="AL469" s="442">
        <f>IF($H469="已改造",VLOOKUP($A469+1000,改造信息!$A$2:$AQ$1002,COLUMN(AL468)-6,0),VLOOKUP($A469,未改造信息!$A$2:$AQ$1002,COLUMN(AL468)-6,0))</f>
        <v>1</v>
      </c>
      <c r="AM469" s="445" t="s">
        <v>92</v>
      </c>
      <c r="AN469" s="445" t="s">
        <v>92</v>
      </c>
      <c r="AO469" s="442">
        <f>IF($H469="已改造",VLOOKUP($A469+1000,改造信息!$A$2:$AQ$1002,COLUMN(AO468)-8,0),VLOOKUP($A469,未改造信息!$A$2:$AQ$1002,COLUMN(AO468)-8,0))</f>
        <v>50</v>
      </c>
      <c r="AP469" s="442">
        <f>IF($H469="已改造",VLOOKUP($A469+1000,改造信息!$A$2:$AQ$1002,COLUMN(AP468)-8,0),VLOOKUP($A469,未改造信息!$A$2:$AQ$1002,COLUMN(AP468)-8,0))</f>
        <v>60</v>
      </c>
      <c r="AQ469" s="442">
        <f>IF($H469="已改造",VLOOKUP($A469+1000,改造信息!$A$2:$AQ$1002,COLUMN(AQ468)-8,0),VLOOKUP($A469,未改造信息!$A$2:$AQ$1002,COLUMN(AQ468)-8,0))</f>
        <v>60</v>
      </c>
      <c r="AR469" s="442">
        <f>IF($H469="已改造",VLOOKUP($A469+1000,改造信息!$A$2:$AQ$1002,COLUMN(AR468)-8,0),VLOOKUP($A469,未改造信息!$A$2:$AQ$1002,COLUMN(AR468)-8,0))</f>
        <v>0</v>
      </c>
      <c r="AS469" s="442">
        <f>IF($H469="已改造",VLOOKUP($A469+1000,改造信息!$A$2:$AQ$1002,COLUMN(AS468)-8,0),VLOOKUP($A469,未改造信息!$A$2:$AQ$1002,COLUMN(AS468)-8,0))</f>
        <v>78</v>
      </c>
      <c r="AT469" s="442">
        <f>IF($H469="已改造",VLOOKUP($A469+1000,改造信息!$A$2:$AQ$1002,COLUMN(AT468)-8,0),VLOOKUP($A469,未改造信息!$A$2:$AQ$1002,COLUMN(AT468)-8,0))</f>
        <v>0</v>
      </c>
      <c r="AU469" s="442">
        <f>IF($H469="已改造",VLOOKUP($A469+1000,改造信息!$A$2:$AQ$1002,COLUMN(AU468)-8,0),VLOOKUP($A469,未改造信息!$A$2:$AQ$1002,COLUMN(AU468)-8,0))</f>
        <v>82</v>
      </c>
      <c r="AV469" s="442">
        <f>IF($H469="已改造",VLOOKUP($A469+1000,改造信息!$A$2:$AQ$1002,COLUMN(AV468)-8,0),VLOOKUP($A469,未改造信息!$A$2:$AQ$1002,COLUMN(AV468)-8,0))</f>
        <v>32</v>
      </c>
      <c r="AW469" s="445" t="s">
        <v>92</v>
      </c>
      <c r="AX469" s="445" t="s">
        <v>92</v>
      </c>
      <c r="AY469" s="442" t="str">
        <f>IF($H469="已改造",VLOOKUP($A469+1000,改造信息!$A$2:$AQ$1002,COLUMN(AY468)-10,0),VLOOKUP($A469,未改造信息!$A$2:$AQ$1002,COLUMN(AY468)-10,0))</f>
        <v>集火攻击</v>
      </c>
      <c r="AZ469" s="442">
        <f>IF($H469="已改造",VLOOKUP($A469+1000,改造信息!$A$2:$AQ$1002,COLUMN(AZ468)-10,0),VLOOKUP($A469,未改造信息!$A$2:$AQ$1002,COLUMN(AZ468)-10,0))</f>
        <v>0</v>
      </c>
      <c r="BA469" s="445" t="s">
        <v>92</v>
      </c>
      <c r="BB469" s="445" t="s">
        <v>92</v>
      </c>
      <c r="BC469" s="442" t="str">
        <f>IF($H469="尚未改造",VLOOKUP($A469,未改造信息!$A$2:$AQ$1002,COLUMN(BC468)-12,0),"0")</f>
        <v>0</v>
      </c>
      <c r="BD469" s="450">
        <f>VLOOKUP($A469,未改造信息!$A$2:$BA$1002,COLUMN(BD468)-12,0)</f>
        <v>0.222222222222222</v>
      </c>
      <c r="BE469" s="442" t="s">
        <v>117</v>
      </c>
      <c r="BF469" s="445" t="s">
        <v>92</v>
      </c>
      <c r="BG469" s="445" t="s">
        <v>92</v>
      </c>
      <c r="BH469" s="442"/>
      <c r="BI469" s="450"/>
      <c r="BK469" s="442"/>
      <c r="BL469" s="450"/>
      <c r="BN469" s="442"/>
      <c r="BO469" s="450"/>
      <c r="BQ469" s="445" t="s">
        <v>92</v>
      </c>
      <c r="BR469" s="442"/>
      <c r="BS469" s="442"/>
      <c r="BT469" s="442"/>
      <c r="BU469" s="442"/>
      <c r="BV469" s="442"/>
    </row>
    <row r="470" spans="1:74">
      <c r="A470" s="442">
        <v>500</v>
      </c>
      <c r="B470" s="442" t="str">
        <f>IF($H470="已改造",VLOOKUP($A470+1000,改造信息!$A$2:$AQ$1002,COLUMN(B469),0),VLOOKUP($A470,未改造信息!$A$2:$AQ$1002,COLUMN(B469),0))</f>
        <v>C</v>
      </c>
      <c r="C470" s="442" t="str">
        <f>IF($H470="已改造",VLOOKUP($A470+1000,改造信息!$A$2:$AQ$1002,COLUMN(C469),0),VLOOKUP($A470,未改造信息!$A$2:$AQ$1002,COLUMN(C469),0))</f>
        <v>驱逐舰</v>
      </c>
      <c r="D470" s="442">
        <f>IF($H470="已改造",VLOOKUP($A470+1000,改造信息!$A$2:$AQ$1002,COLUMN(D469),0),VLOOKUP($A470,未改造信息!$A$2:$AQ$1002,COLUMN(D469),0))</f>
        <v>3</v>
      </c>
      <c r="E470" s="442" t="str">
        <f>IF($H470="已改造",VLOOKUP($A470+1000,改造信息!$A$2:$AQ$1002,COLUMN(E469),0),VLOOKUP($A470,未改造信息!$A$2:$AQ$1002,COLUMN(E469),0))</f>
        <v>伏尔铿</v>
      </c>
      <c r="F470" s="442" t="str">
        <f>VLOOKUP(A470,未改造信息!$A$2:$F$1000,COLUMN(F469),0)</f>
        <v>未拥有</v>
      </c>
      <c r="H470" s="442" t="str">
        <f>IF(COUNTIF(改造信息!$A$2:$A$196,A470+1000),IF(VLOOKUP(A470+1000,改造信息!$A$2:$F$502,6,0)="已拥有","已改造","尚未改造"),"未开放改造")</f>
        <v>未开放改造</v>
      </c>
      <c r="I470" s="442" t="str">
        <f t="shared" si="7"/>
        <v>可建造</v>
      </c>
      <c r="J470" s="445" t="s">
        <v>92</v>
      </c>
      <c r="K470" s="442" t="str">
        <f>IF($H470="已改造",VLOOKUP($A470+1000,改造信息!$A$2:$AQ$1002,COLUMN(K469)-4,0),VLOOKUP($A470,未改造信息!$A$2:$AQ$1002,COLUMN(K469)-4,0))</f>
        <v>护卫舰</v>
      </c>
      <c r="L470" s="442" t="str">
        <f>IF($H470="已改造",VLOOKUP($A470+1000,改造信息!$A$2:$AQ$1002,COLUMN(L469)-4,0),VLOOKUP($A470,未改造信息!$A$2:$AQ$1002,COLUMN(L469)-4,0))</f>
        <v>小型舰</v>
      </c>
      <c r="M470" s="442">
        <f>IF($H470="已改造",VLOOKUP($A470+1000,改造信息!$A$2:$AQ$1002,COLUMN(M469)-4,0),VLOOKUP($A470,未改造信息!$A$2:$AQ$1002,COLUMN(M469)-4,0))</f>
        <v>1</v>
      </c>
      <c r="N470" s="442">
        <f>IF($H470="已改造",VLOOKUP($A470+1000,改造信息!$A$2:$AQ$1002,COLUMN(N469)-4,0),VLOOKUP($A470,未改造信息!$A$2:$AQ$1002,COLUMN(N469)-4,0))</f>
        <v>2</v>
      </c>
      <c r="O470" s="442">
        <f>IF($H470="已改造",VLOOKUP($A470+1000,改造信息!$A$2:$AQ$1002,COLUMN(O469)-4,0),VLOOKUP($A470,未改造信息!$A$2:$AQ$1002,COLUMN(O469)-4,0))</f>
        <v>8</v>
      </c>
      <c r="P470" s="442">
        <f>IF($H470="已改造",VLOOKUP($A470+1000,改造信息!$A$2:$AQ$1002,COLUMN(P469)-4,0),VLOOKUP($A470,未改造信息!$A$2:$AQ$1002,COLUMN(P469)-4,0))</f>
        <v>0</v>
      </c>
      <c r="Q470" s="442">
        <f>IF($H470="已改造",VLOOKUP($A470+1000,改造信息!$A$2:$AQ$1002,COLUMN(Q469)-4,0),VLOOKUP($A470,未改造信息!$A$2:$AQ$1002,COLUMN(Q469)-4,0))</f>
        <v>25</v>
      </c>
      <c r="R470" s="442">
        <f>IF($H470="已改造",VLOOKUP($A470+1000,改造信息!$A$2:$AQ$1002,COLUMN(R469)-4,0),VLOOKUP($A470,未改造信息!$A$2:$AQ$1002,COLUMN(R469)-4,0))</f>
        <v>20</v>
      </c>
      <c r="S470" s="442">
        <f>IF($H470="已改造",VLOOKUP($A470+1000,改造信息!$A$2:$AQ$1002,COLUMN(S469)-4,0),VLOOKUP($A470,未改造信息!$A$2:$AQ$1002,COLUMN(S469)-4,0))</f>
        <v>60</v>
      </c>
      <c r="T470" s="442">
        <f>IF($H470="已改造",VLOOKUP($A470+1000,改造信息!$A$2:$AQ$1002,COLUMN(T469)-4,0),VLOOKUP($A470,未改造信息!$A$2:$AQ$1002,COLUMN(T469)-4,0))</f>
        <v>39</v>
      </c>
      <c r="U470" s="442">
        <f>IF($H470="已改造",VLOOKUP($A470+1000,改造信息!$A$2:$AQ$1002,COLUMN(U469)-4,0),VLOOKUP($A470,未改造信息!$A$2:$AQ$1002,COLUMN(U469)-4,0))</f>
        <v>53</v>
      </c>
      <c r="V470" s="442">
        <f>IF($H470="已改造",VLOOKUP($A470+1000,改造信息!$A$2:$AQ$1002,COLUMN(V469)-4,0),VLOOKUP($A470,未改造信息!$A$2:$AQ$1002,COLUMN(V469)-4,0))</f>
        <v>20</v>
      </c>
      <c r="W470" s="442">
        <f>IF($H470="已改造",VLOOKUP($A470+1000,改造信息!$A$2:$AQ$1002,COLUMN(W469)-4,0),VLOOKUP($A470,未改造信息!$A$2:$AQ$1002,COLUMN(W469)-4,0))</f>
        <v>85</v>
      </c>
      <c r="X470" s="442">
        <f>IF($H470="已改造",VLOOKUP($A470+1000,改造信息!$A$2:$AQ$1002,COLUMN(X469)-4,0),VLOOKUP($A470,未改造信息!$A$2:$AQ$1002,COLUMN(X469)-4,0))</f>
        <v>87</v>
      </c>
      <c r="Y470" s="442">
        <f>IF($H470="已改造",VLOOKUP($A470+1000,改造信息!$A$2:$AQ$1002,COLUMN(Y469)-4,0),VLOOKUP($A470,未改造信息!$A$2:$AQ$1002,COLUMN(Y469)-4,0))</f>
        <v>5</v>
      </c>
      <c r="Z470" s="442">
        <f>IF($H470="已改造",VLOOKUP($A470+1000,改造信息!$A$2:$AQ$1002,COLUMN(Z469)-4,0),VLOOKUP($A470,未改造信息!$A$2:$AQ$1002,COLUMN(Z469)-4,0))</f>
        <v>32</v>
      </c>
      <c r="AA470" s="442" t="str">
        <f>IF($H470="已改造",VLOOKUP($A470+1000,改造信息!$A$2:$AQ$1002,COLUMN(AA469)-4,0),VLOOKUP($A470,未改造信息!$A$2:$AQ$1002,COLUMN(AA469)-4,0))</f>
        <v>短</v>
      </c>
      <c r="AB470" s="442">
        <f>IF($H470="已改造",VLOOKUP($A470+1000,改造信息!$A$2:$AQ$1002,COLUMN(AB469)-4,0),VLOOKUP($A470,未改造信息!$A$2:$AQ$1002,COLUMN(AB469)-4,0))</f>
        <v>0</v>
      </c>
      <c r="AC470" s="442">
        <f>IF($H470="已改造",VLOOKUP($A470+1000,改造信息!$A$2:$AQ$1002,COLUMN(AC469)-4,0),VLOOKUP($A470,未改造信息!$A$2:$AQ$1002,COLUMN(AC469)-4,0))</f>
        <v>0</v>
      </c>
      <c r="AD470" s="442">
        <f>IF($H470="已改造",VLOOKUP($A470+1000,改造信息!$A$2:$AQ$1002,COLUMN(AD469)-4,0),VLOOKUP($A470,未改造信息!$A$2:$AQ$1002,COLUMN(AD469)-4,0))</f>
        <v>2</v>
      </c>
      <c r="AE470" s="442">
        <f>IF($H470="已改造",VLOOKUP($A470+1000,改造信息!$A$2:$AQ$1002,COLUMN(AE469)-4,0),VLOOKUP($A470,未改造信息!$A$2:$AQ$1002,COLUMN(AE469)-4,0))</f>
        <v>0</v>
      </c>
      <c r="AF470" s="445" t="s">
        <v>92</v>
      </c>
      <c r="AG470" s="445" t="s">
        <v>92</v>
      </c>
      <c r="AH470" s="442">
        <f>IF($H470="已改造",VLOOKUP($A470+1000,改造信息!$A$2:$AQ$1002,COLUMN(AH469)-6,0),VLOOKUP($A470,未改造信息!$A$2:$AQ$1002,COLUMN(AH469)-6,0))</f>
        <v>10</v>
      </c>
      <c r="AI470" s="442">
        <f>IF($H470="已改造",VLOOKUP($A470+1000,改造信息!$A$2:$AQ$1002,COLUMN(AI469)-6,0),VLOOKUP($A470,未改造信息!$A$2:$AQ$1002,COLUMN(AI469)-6,0))</f>
        <v>15</v>
      </c>
      <c r="AJ470" s="442">
        <f>IF($H470="已改造",VLOOKUP($A470+1000,改造信息!$A$2:$AQ$1002,COLUMN(AJ469)-6,0),VLOOKUP($A470,未改造信息!$A$2:$AQ$1002,COLUMN(AJ469)-6,0))</f>
        <v>0.48</v>
      </c>
      <c r="AK470" s="442">
        <f>IF($H470="已改造",VLOOKUP($A470+1000,改造信息!$A$2:$AQ$1002,COLUMN(AK469)-6,0),VLOOKUP($A470,未改造信息!$A$2:$AQ$1002,COLUMN(AK469)-6,0))</f>
        <v>0.99</v>
      </c>
      <c r="AL470" s="442">
        <f>IF($H470="已改造",VLOOKUP($A470+1000,改造信息!$A$2:$AQ$1002,COLUMN(AL469)-6,0),VLOOKUP($A470,未改造信息!$A$2:$AQ$1002,COLUMN(AL469)-6,0))</f>
        <v>0.5</v>
      </c>
      <c r="AM470" s="445" t="s">
        <v>92</v>
      </c>
      <c r="AN470" s="445" t="s">
        <v>92</v>
      </c>
      <c r="AO470" s="442">
        <f>IF($H470="已改造",VLOOKUP($A470+1000,改造信息!$A$2:$AQ$1002,COLUMN(AO469)-8,0),VLOOKUP($A470,未改造信息!$A$2:$AQ$1002,COLUMN(AO469)-8,0))</f>
        <v>4</v>
      </c>
      <c r="AP470" s="442">
        <f>IF($H470="已改造",VLOOKUP($A470+1000,改造信息!$A$2:$AQ$1002,COLUMN(AP469)-8,0),VLOOKUP($A470,未改造信息!$A$2:$AQ$1002,COLUMN(AP469)-8,0))</f>
        <v>8</v>
      </c>
      <c r="AQ470" s="442">
        <f>IF($H470="已改造",VLOOKUP($A470+1000,改造信息!$A$2:$AQ$1002,COLUMN(AQ469)-8,0),VLOOKUP($A470,未改造信息!$A$2:$AQ$1002,COLUMN(AQ469)-8,0))</f>
        <v>6</v>
      </c>
      <c r="AR470" s="442">
        <f>IF($H470="已改造",VLOOKUP($A470+1000,改造信息!$A$2:$AQ$1002,COLUMN(AR469)-8,0),VLOOKUP($A470,未改造信息!$A$2:$AQ$1002,COLUMN(AR469)-8,0))</f>
        <v>0</v>
      </c>
      <c r="AS470" s="442">
        <f>IF($H470="已改造",VLOOKUP($A470+1000,改造信息!$A$2:$AQ$1002,COLUMN(AS469)-8,0),VLOOKUP($A470,未改造信息!$A$2:$AQ$1002,COLUMN(AS469)-8,0))</f>
        <v>0</v>
      </c>
      <c r="AT470" s="442">
        <f>IF($H470="已改造",VLOOKUP($A470+1000,改造信息!$A$2:$AQ$1002,COLUMN(AT469)-8,0),VLOOKUP($A470,未改造信息!$A$2:$AQ$1002,COLUMN(AT469)-8,0))</f>
        <v>10</v>
      </c>
      <c r="AU470" s="442">
        <f>IF($H470="已改造",VLOOKUP($A470+1000,改造信息!$A$2:$AQ$1002,COLUMN(AU469)-8,0),VLOOKUP($A470,未改造信息!$A$2:$AQ$1002,COLUMN(AU469)-8,0))</f>
        <v>5</v>
      </c>
      <c r="AV470" s="442">
        <f>IF($H470="已改造",VLOOKUP($A470+1000,改造信息!$A$2:$AQ$1002,COLUMN(AV469)-8,0),VLOOKUP($A470,未改造信息!$A$2:$AQ$1002,COLUMN(AV469)-8,0))</f>
        <v>0</v>
      </c>
      <c r="AW470" s="445" t="s">
        <v>92</v>
      </c>
      <c r="AX470" s="445" t="s">
        <v>92</v>
      </c>
      <c r="AY470" s="442">
        <f>IF($H470="已改造",VLOOKUP($A470+1000,改造信息!$A$2:$AQ$1002,COLUMN(AY469)-10,0),VLOOKUP($A470,未改造信息!$A$2:$AQ$1002,COLUMN(AY469)-10,0))</f>
        <v>0</v>
      </c>
      <c r="AZ470" s="442">
        <f>IF($H470="已改造",VLOOKUP($A470+1000,改造信息!$A$2:$AQ$1002,COLUMN(AZ469)-10,0),VLOOKUP($A470,未改造信息!$A$2:$AQ$1002,COLUMN(AZ469)-10,0))</f>
        <v>0</v>
      </c>
      <c r="BA470" s="445" t="s">
        <v>92</v>
      </c>
      <c r="BB470" s="445" t="s">
        <v>92</v>
      </c>
      <c r="BC470" s="442" t="str">
        <f>IF($H470="尚未改造",VLOOKUP($A470,未改造信息!$A$2:$AQ$1002,COLUMN(BC469)-12,0),"0")</f>
        <v>0</v>
      </c>
      <c r="BD470" s="450">
        <f>VLOOKUP($A470,未改造信息!$A$2:$BA$1002,COLUMN(BD469)-12,0)</f>
        <v>0.00902777777777778</v>
      </c>
      <c r="BE470" s="442" t="s">
        <v>103</v>
      </c>
      <c r="BF470" s="445" t="s">
        <v>92</v>
      </c>
      <c r="BG470" s="445" t="s">
        <v>92</v>
      </c>
      <c r="BH470" s="442"/>
      <c r="BI470" s="450"/>
      <c r="BK470" s="442"/>
      <c r="BL470" s="450"/>
      <c r="BN470" s="442"/>
      <c r="BO470" s="450"/>
      <c r="BQ470" s="445" t="s">
        <v>92</v>
      </c>
      <c r="BR470" s="442"/>
      <c r="BS470" s="442"/>
      <c r="BT470" s="442"/>
      <c r="BU470" s="442"/>
      <c r="BV470" s="442"/>
    </row>
    <row r="471" spans="1:74">
      <c r="A471" s="442">
        <v>501</v>
      </c>
      <c r="B471" s="442" t="str">
        <f>IF($H471="已改造",VLOOKUP($A471+1000,改造信息!$A$2:$AQ$1002,COLUMN(B470),0),VLOOKUP($A471,未改造信息!$A$2:$AQ$1002,COLUMN(B470),0))</f>
        <v>E</v>
      </c>
      <c r="C471" s="442" t="str">
        <f>IF($H471="已改造",VLOOKUP($A471+1000,改造信息!$A$2:$AQ$1002,COLUMN(C470),0),VLOOKUP($A471,未改造信息!$A$2:$AQ$1002,COLUMN(C470),0))</f>
        <v>驱逐舰</v>
      </c>
      <c r="D471" s="442">
        <f>IF($H471="已改造",VLOOKUP($A471+1000,改造信息!$A$2:$AQ$1002,COLUMN(D470),0),VLOOKUP($A471,未改造信息!$A$2:$AQ$1002,COLUMN(D470),0))</f>
        <v>3</v>
      </c>
      <c r="E471" s="442" t="str">
        <f>IF($H471="已改造",VLOOKUP($A471+1000,改造信息!$A$2:$AQ$1002,COLUMN(E470),0),VLOOKUP($A471,未改造信息!$A$2:$AQ$1002,COLUMN(E470),0))</f>
        <v>拉弗雷</v>
      </c>
      <c r="F471" s="442" t="str">
        <f>VLOOKUP(A471,未改造信息!$A$2:$F$1000,COLUMN(F470),0)</f>
        <v>未拥有</v>
      </c>
      <c r="H471" s="442" t="str">
        <f>IF(COUNTIF(改造信息!$A$2:$A$196,A471+1000),IF(VLOOKUP(A471+1000,改造信息!$A$2:$F$502,6,0)="已拥有","已改造","尚未改造"),"未开放改造")</f>
        <v>未开放改造</v>
      </c>
      <c r="I471" s="442" t="str">
        <f t="shared" si="7"/>
        <v>可建造</v>
      </c>
      <c r="J471" s="445" t="s">
        <v>92</v>
      </c>
      <c r="K471" s="442" t="str">
        <f>IF($H471="已改造",VLOOKUP($A471+1000,改造信息!$A$2:$AQ$1002,COLUMN(K470)-4,0),VLOOKUP($A471,未改造信息!$A$2:$AQ$1002,COLUMN(K470)-4,0))</f>
        <v>护卫舰</v>
      </c>
      <c r="L471" s="442" t="str">
        <f>IF($H471="已改造",VLOOKUP($A471+1000,改造信息!$A$2:$AQ$1002,COLUMN(L470)-4,0),VLOOKUP($A471,未改造信息!$A$2:$AQ$1002,COLUMN(L470)-4,0))</f>
        <v>小型舰</v>
      </c>
      <c r="M471" s="442">
        <f>IF($H471="已改造",VLOOKUP($A471+1000,改造信息!$A$2:$AQ$1002,COLUMN(M470)-4,0),VLOOKUP($A471,未改造信息!$A$2:$AQ$1002,COLUMN(M470)-4,0))</f>
        <v>1</v>
      </c>
      <c r="N471" s="442">
        <f>IF($H471="已改造",VLOOKUP($A471+1000,改造信息!$A$2:$AQ$1002,COLUMN(N470)-4,0),VLOOKUP($A471,未改造信息!$A$2:$AQ$1002,COLUMN(N470)-4,0))</f>
        <v>2</v>
      </c>
      <c r="O471" s="442">
        <f>IF($H471="已改造",VLOOKUP($A471+1000,改造信息!$A$2:$AQ$1002,COLUMN(O470)-4,0),VLOOKUP($A471,未改造信息!$A$2:$AQ$1002,COLUMN(O470)-4,0))</f>
        <v>17</v>
      </c>
      <c r="P471" s="442">
        <f>IF($H471="已改造",VLOOKUP($A471+1000,改造信息!$A$2:$AQ$1002,COLUMN(P470)-4,0),VLOOKUP($A471,未改造信息!$A$2:$AQ$1002,COLUMN(P470)-4,0))</f>
        <v>-1</v>
      </c>
      <c r="Q471" s="442">
        <f>IF($H471="已改造",VLOOKUP($A471+1000,改造信息!$A$2:$AQ$1002,COLUMN(Q470)-4,0),VLOOKUP($A471,未改造信息!$A$2:$AQ$1002,COLUMN(Q470)-4,0))</f>
        <v>30</v>
      </c>
      <c r="R471" s="442">
        <f>IF($H471="已改造",VLOOKUP($A471+1000,改造信息!$A$2:$AQ$1002,COLUMN(R470)-4,0),VLOOKUP($A471,未改造信息!$A$2:$AQ$1002,COLUMN(R470)-4,0))</f>
        <v>22</v>
      </c>
      <c r="S471" s="442">
        <f>IF($H471="已改造",VLOOKUP($A471+1000,改造信息!$A$2:$AQ$1002,COLUMN(S470)-4,0),VLOOKUP($A471,未改造信息!$A$2:$AQ$1002,COLUMN(S470)-4,0))</f>
        <v>72</v>
      </c>
      <c r="T471" s="442">
        <f>IF($H471="已改造",VLOOKUP($A471+1000,改造信息!$A$2:$AQ$1002,COLUMN(T470)-4,0),VLOOKUP($A471,未改造信息!$A$2:$AQ$1002,COLUMN(T470)-4,0))</f>
        <v>57</v>
      </c>
      <c r="U471" s="442">
        <f>IF($H471="已改造",VLOOKUP($A471+1000,改造信息!$A$2:$AQ$1002,COLUMN(U470)-4,0),VLOOKUP($A471,未改造信息!$A$2:$AQ$1002,COLUMN(U470)-4,0))</f>
        <v>60</v>
      </c>
      <c r="V471" s="442">
        <f>IF($H471="已改造",VLOOKUP($A471+1000,改造信息!$A$2:$AQ$1002,COLUMN(V470)-4,0),VLOOKUP($A471,未改造信息!$A$2:$AQ$1002,COLUMN(V470)-4,0))</f>
        <v>20</v>
      </c>
      <c r="W471" s="442">
        <f>IF($H471="已改造",VLOOKUP($A471+1000,改造信息!$A$2:$AQ$1002,COLUMN(W470)-4,0),VLOOKUP($A471,未改造信息!$A$2:$AQ$1002,COLUMN(W470)-4,0))</f>
        <v>80</v>
      </c>
      <c r="X471" s="442">
        <f>IF($H471="已改造",VLOOKUP($A471+1000,改造信息!$A$2:$AQ$1002,COLUMN(X470)-4,0),VLOOKUP($A471,未改造信息!$A$2:$AQ$1002,COLUMN(X470)-4,0))</f>
        <v>87</v>
      </c>
      <c r="Y471" s="442">
        <f>IF($H471="已改造",VLOOKUP($A471+1000,改造信息!$A$2:$AQ$1002,COLUMN(Y470)-4,0),VLOOKUP($A471,未改造信息!$A$2:$AQ$1002,COLUMN(Y470)-4,0))</f>
        <v>10</v>
      </c>
      <c r="Z471" s="442">
        <f>IF($H471="已改造",VLOOKUP($A471+1000,改造信息!$A$2:$AQ$1002,COLUMN(Z470)-4,0),VLOOKUP($A471,未改造信息!$A$2:$AQ$1002,COLUMN(Z470)-4,0))</f>
        <v>36</v>
      </c>
      <c r="AA471" s="442" t="str">
        <f>IF($H471="已改造",VLOOKUP($A471+1000,改造信息!$A$2:$AQ$1002,COLUMN(AA470)-4,0),VLOOKUP($A471,未改造信息!$A$2:$AQ$1002,COLUMN(AA470)-4,0))</f>
        <v>短</v>
      </c>
      <c r="AB471" s="442">
        <f>IF($H471="已改造",VLOOKUP($A471+1000,改造信息!$A$2:$AQ$1002,COLUMN(AB470)-4,0),VLOOKUP($A471,未改造信息!$A$2:$AQ$1002,COLUMN(AB470)-4,0))</f>
        <v>0</v>
      </c>
      <c r="AC471" s="442">
        <f>IF($H471="已改造",VLOOKUP($A471+1000,改造信息!$A$2:$AQ$1002,COLUMN(AC470)-4,0),VLOOKUP($A471,未改造信息!$A$2:$AQ$1002,COLUMN(AC470)-4,0))</f>
        <v>0</v>
      </c>
      <c r="AD471" s="442">
        <f>IF($H471="已改造",VLOOKUP($A471+1000,改造信息!$A$2:$AQ$1002,COLUMN(AD470)-4,0),VLOOKUP($A471,未改造信息!$A$2:$AQ$1002,COLUMN(AD470)-4,0))</f>
        <v>2</v>
      </c>
      <c r="AE471" s="446" t="str">
        <f>IF($H471="已改造",VLOOKUP($A471+1000,改造信息!$A$2:$AQ$1002,COLUMN(AE470)-4,0),VLOOKUP($A471,未改造信息!$A$2:$AQ$1002,COLUMN(AE470)-4,0))</f>
        <v>E国双联4.7英寸炮</v>
      </c>
      <c r="AF471" s="445" t="s">
        <v>92</v>
      </c>
      <c r="AG471" s="445" t="s">
        <v>92</v>
      </c>
      <c r="AH471" s="442">
        <f>IF($H471="已改造",VLOOKUP($A471+1000,改造信息!$A$2:$AQ$1002,COLUMN(AH470)-6,0),VLOOKUP($A471,未改造信息!$A$2:$AQ$1002,COLUMN(AH470)-6,0))</f>
        <v>10</v>
      </c>
      <c r="AI471" s="442">
        <f>IF($H471="已改造",VLOOKUP($A471+1000,改造信息!$A$2:$AQ$1002,COLUMN(AI470)-6,0),VLOOKUP($A471,未改造信息!$A$2:$AQ$1002,COLUMN(AI470)-6,0))</f>
        <v>25</v>
      </c>
      <c r="AJ471" s="442">
        <f>IF($H471="已改造",VLOOKUP($A471+1000,改造信息!$A$2:$AQ$1002,COLUMN(AJ470)-6,0),VLOOKUP($A471,未改造信息!$A$2:$AQ$1002,COLUMN(AJ470)-6,0))</f>
        <v>0.48</v>
      </c>
      <c r="AK471" s="442">
        <f>IF($H471="已改造",VLOOKUP($A471+1000,改造信息!$A$2:$AQ$1002,COLUMN(AK470)-6,0),VLOOKUP($A471,未改造信息!$A$2:$AQ$1002,COLUMN(AK470)-6,0))</f>
        <v>0.9</v>
      </c>
      <c r="AL471" s="442">
        <f>IF($H471="已改造",VLOOKUP($A471+1000,改造信息!$A$2:$AQ$1002,COLUMN(AL470)-6,0),VLOOKUP($A471,未改造信息!$A$2:$AQ$1002,COLUMN(AL470)-6,0))</f>
        <v>0.5</v>
      </c>
      <c r="AM471" s="445" t="s">
        <v>92</v>
      </c>
      <c r="AN471" s="445" t="s">
        <v>92</v>
      </c>
      <c r="AO471" s="442">
        <f>IF($H471="已改造",VLOOKUP($A471+1000,改造信息!$A$2:$AQ$1002,COLUMN(AO470)-8,0),VLOOKUP($A471,未改造信息!$A$2:$AQ$1002,COLUMN(AO470)-8,0))</f>
        <v>4</v>
      </c>
      <c r="AP471" s="442">
        <f>IF($H471="已改造",VLOOKUP($A471+1000,改造信息!$A$2:$AQ$1002,COLUMN(AP470)-8,0),VLOOKUP($A471,未改造信息!$A$2:$AQ$1002,COLUMN(AP470)-8,0))</f>
        <v>8</v>
      </c>
      <c r="AQ471" s="442">
        <f>IF($H471="已改造",VLOOKUP($A471+1000,改造信息!$A$2:$AQ$1002,COLUMN(AQ470)-8,0),VLOOKUP($A471,未改造信息!$A$2:$AQ$1002,COLUMN(AQ470)-8,0))</f>
        <v>6</v>
      </c>
      <c r="AR471" s="442">
        <f>IF($H471="已改造",VLOOKUP($A471+1000,改造信息!$A$2:$AQ$1002,COLUMN(AR470)-8,0),VLOOKUP($A471,未改造信息!$A$2:$AQ$1002,COLUMN(AR470)-8,0))</f>
        <v>0</v>
      </c>
      <c r="AS471" s="442">
        <f>IF($H471="已改造",VLOOKUP($A471+1000,改造信息!$A$2:$AQ$1002,COLUMN(AS470)-8,0),VLOOKUP($A471,未改造信息!$A$2:$AQ$1002,COLUMN(AS470)-8,0))</f>
        <v>3</v>
      </c>
      <c r="AT471" s="442">
        <f>IF($H471="已改造",VLOOKUP($A471+1000,改造信息!$A$2:$AQ$1002,COLUMN(AT470)-8,0),VLOOKUP($A471,未改造信息!$A$2:$AQ$1002,COLUMN(AT470)-8,0))</f>
        <v>22</v>
      </c>
      <c r="AU471" s="442">
        <f>IF($H471="已改造",VLOOKUP($A471+1000,改造信息!$A$2:$AQ$1002,COLUMN(AU470)-8,0),VLOOKUP($A471,未改造信息!$A$2:$AQ$1002,COLUMN(AU470)-8,0))</f>
        <v>7</v>
      </c>
      <c r="AV471" s="442">
        <f>IF($H471="已改造",VLOOKUP($A471+1000,改造信息!$A$2:$AQ$1002,COLUMN(AV470)-8,0),VLOOKUP($A471,未改造信息!$A$2:$AQ$1002,COLUMN(AV470)-8,0))</f>
        <v>0</v>
      </c>
      <c r="AW471" s="445" t="s">
        <v>92</v>
      </c>
      <c r="AX471" s="445" t="s">
        <v>92</v>
      </c>
      <c r="AY471" s="442">
        <f>IF($H471="已改造",VLOOKUP($A471+1000,改造信息!$A$2:$AQ$1002,COLUMN(AY470)-10,0),VLOOKUP($A471,未改造信息!$A$2:$AQ$1002,COLUMN(AY470)-10,0))</f>
        <v>0</v>
      </c>
      <c r="AZ471" s="442">
        <f>IF($H471="已改造",VLOOKUP($A471+1000,改造信息!$A$2:$AQ$1002,COLUMN(AZ470)-10,0),VLOOKUP($A471,未改造信息!$A$2:$AQ$1002,COLUMN(AZ470)-10,0))</f>
        <v>0</v>
      </c>
      <c r="BA471" s="445" t="s">
        <v>92</v>
      </c>
      <c r="BB471" s="445" t="s">
        <v>92</v>
      </c>
      <c r="BC471" s="442" t="str">
        <f>IF($H471="尚未改造",VLOOKUP($A471,未改造信息!$A$2:$AQ$1002,COLUMN(BC470)-12,0),"0")</f>
        <v>0</v>
      </c>
      <c r="BD471" s="450">
        <f>VLOOKUP($A471,未改造信息!$A$2:$BA$1002,COLUMN(BD470)-12,0)</f>
        <v>0.0145833333333333</v>
      </c>
      <c r="BE471" s="442" t="s">
        <v>103</v>
      </c>
      <c r="BF471" s="445" t="s">
        <v>92</v>
      </c>
      <c r="BG471" s="445" t="s">
        <v>92</v>
      </c>
      <c r="BH471" s="442"/>
      <c r="BI471" s="450"/>
      <c r="BK471" s="442"/>
      <c r="BL471" s="450"/>
      <c r="BN471" s="442"/>
      <c r="BO471" s="450"/>
      <c r="BQ471" s="445" t="s">
        <v>92</v>
      </c>
      <c r="BR471" s="442"/>
      <c r="BS471" s="442"/>
      <c r="BT471" s="442"/>
      <c r="BU471" s="442"/>
      <c r="BV471" s="442"/>
    </row>
    <row r="472" spans="1:74">
      <c r="A472" s="442">
        <v>502</v>
      </c>
      <c r="B472" s="442" t="str">
        <f>IF($H472="已改造",VLOOKUP($A472+1000,改造信息!$A$2:$AQ$1002,COLUMN(B471),0),VLOOKUP($A472,未改造信息!$A$2:$AQ$1002,COLUMN(B471),0))</f>
        <v>C</v>
      </c>
      <c r="C472" s="442" t="str">
        <f>IF($H472="已改造",VLOOKUP($A472+1000,改造信息!$A$2:$AQ$1002,COLUMN(C471),0),VLOOKUP($A472,未改造信息!$A$2:$AQ$1002,COLUMN(C471),0))</f>
        <v>导弹驱逐舰</v>
      </c>
      <c r="D472" s="442">
        <f>IF($H472="已改造",VLOOKUP($A472+1000,改造信息!$A$2:$AQ$1002,COLUMN(D471),0),VLOOKUP($A472,未改造信息!$A$2:$AQ$1002,COLUMN(D471),0))</f>
        <v>5</v>
      </c>
      <c r="E472" s="442" t="str">
        <f>IF($H472="已改造",VLOOKUP($A472+1000,改造信息!$A$2:$AQ$1002,COLUMN(E471),0),VLOOKUP($A472,未改造信息!$A$2:$AQ$1002,COLUMN(E471),0))</f>
        <v>济南</v>
      </c>
      <c r="F472" s="442" t="str">
        <f>VLOOKUP(A472,未改造信息!$A$2:$F$1000,COLUMN(F471),0)</f>
        <v>未拥有</v>
      </c>
      <c r="H472" s="442" t="str">
        <f>IF(COUNTIF(改造信息!$A$2:$A$196,A472+1000),IF(VLOOKUP(A472+1000,改造信息!$A$2:$F$502,6,0)="已拥有","已改造","尚未改造"),"未开放改造")</f>
        <v>未开放改造</v>
      </c>
      <c r="I472" s="442" t="str">
        <f t="shared" si="7"/>
        <v>特别船坞建造</v>
      </c>
      <c r="J472" s="445" t="s">
        <v>92</v>
      </c>
      <c r="K472" s="442" t="str">
        <f>IF($H472="已改造",VLOOKUP($A472+1000,改造信息!$A$2:$AQ$1002,COLUMN(K471)-4,0),VLOOKUP($A472,未改造信息!$A$2:$AQ$1002,COLUMN(K471)-4,0))</f>
        <v>主力舰</v>
      </c>
      <c r="L472" s="442" t="str">
        <f>IF($H472="已改造",VLOOKUP($A472+1000,改造信息!$A$2:$AQ$1002,COLUMN(L471)-4,0),VLOOKUP($A472,未改造信息!$A$2:$AQ$1002,COLUMN(L471)-4,0))</f>
        <v>小型舰</v>
      </c>
      <c r="M472" s="442">
        <f>IF($H472="已改造",VLOOKUP($A472+1000,改造信息!$A$2:$AQ$1002,COLUMN(M471)-4,0),VLOOKUP($A472,未改造信息!$A$2:$AQ$1002,COLUMN(M471)-4,0))</f>
        <v>5</v>
      </c>
      <c r="N472" s="442">
        <f>IF($H472="已改造",VLOOKUP($A472+1000,改造信息!$A$2:$AQ$1002,COLUMN(N471)-4,0),VLOOKUP($A472,未改造信息!$A$2:$AQ$1002,COLUMN(N471)-4,0))</f>
        <v>5</v>
      </c>
      <c r="O472" s="442">
        <f>IF($H472="已改造",VLOOKUP($A472+1000,改造信息!$A$2:$AQ$1002,COLUMN(O471)-4,0),VLOOKUP($A472,未改造信息!$A$2:$AQ$1002,COLUMN(O471)-4,0))</f>
        <v>28</v>
      </c>
      <c r="P472" s="442">
        <f>IF($H472="已改造",VLOOKUP($A472+1000,改造信息!$A$2:$AQ$1002,COLUMN(P471)-4,0),VLOOKUP($A472,未改造信息!$A$2:$AQ$1002,COLUMN(P471)-4,0))</f>
        <v>0</v>
      </c>
      <c r="Q472" s="442">
        <f>IF($H472="已改造",VLOOKUP($A472+1000,改造信息!$A$2:$AQ$1002,COLUMN(Q471)-4,0),VLOOKUP($A472,未改造信息!$A$2:$AQ$1002,COLUMN(Q471)-4,0))</f>
        <v>40</v>
      </c>
      <c r="R472" s="442">
        <f>IF($H472="已改造",VLOOKUP($A472+1000,改造信息!$A$2:$AQ$1002,COLUMN(R471)-4,0),VLOOKUP($A472,未改造信息!$A$2:$AQ$1002,COLUMN(R471)-4,0))</f>
        <v>25</v>
      </c>
      <c r="S472" s="442">
        <f>IF($H472="已改造",VLOOKUP($A472+1000,改造信息!$A$2:$AQ$1002,COLUMN(S471)-4,0),VLOOKUP($A472,未改造信息!$A$2:$AQ$1002,COLUMN(S471)-4,0))</f>
        <v>1</v>
      </c>
      <c r="T472" s="442">
        <f>IF($H472="已改造",VLOOKUP($A472+1000,改造信息!$A$2:$AQ$1002,COLUMN(T471)-4,0),VLOOKUP($A472,未改造信息!$A$2:$AQ$1002,COLUMN(T471)-4,0))</f>
        <v>75</v>
      </c>
      <c r="U472" s="442">
        <f>IF($H472="已改造",VLOOKUP($A472+1000,改造信息!$A$2:$AQ$1002,COLUMN(U471)-4,0),VLOOKUP($A472,未改造信息!$A$2:$AQ$1002,COLUMN(U471)-4,0))</f>
        <v>0</v>
      </c>
      <c r="V472" s="442">
        <f>IF($H472="已改造",VLOOKUP($A472+1000,改造信息!$A$2:$AQ$1002,COLUMN(V471)-4,0),VLOOKUP($A472,未改造信息!$A$2:$AQ$1002,COLUMN(V471)-4,0))</f>
        <v>47</v>
      </c>
      <c r="W472" s="442">
        <f>IF($H472="已改造",VLOOKUP($A472+1000,改造信息!$A$2:$AQ$1002,COLUMN(W471)-4,0),VLOOKUP($A472,未改造信息!$A$2:$AQ$1002,COLUMN(W471)-4,0))</f>
        <v>82</v>
      </c>
      <c r="X472" s="442">
        <f>IF($H472="已改造",VLOOKUP($A472+1000,改造信息!$A$2:$AQ$1002,COLUMN(X471)-4,0),VLOOKUP($A472,未改造信息!$A$2:$AQ$1002,COLUMN(X471)-4,0))</f>
        <v>101</v>
      </c>
      <c r="Y472" s="442">
        <f>IF($H472="已改造",VLOOKUP($A472+1000,改造信息!$A$2:$AQ$1002,COLUMN(Y471)-4,0),VLOOKUP($A472,未改造信息!$A$2:$AQ$1002,COLUMN(Y471)-4,0))</f>
        <v>19</v>
      </c>
      <c r="Z472" s="442">
        <f>IF($H472="已改造",VLOOKUP($A472+1000,改造信息!$A$2:$AQ$1002,COLUMN(Z471)-4,0),VLOOKUP($A472,未改造信息!$A$2:$AQ$1002,COLUMN(Z471)-4,0))</f>
        <v>36</v>
      </c>
      <c r="AA472" s="442" t="str">
        <f>IF($H472="已改造",VLOOKUP($A472+1000,改造信息!$A$2:$AQ$1002,COLUMN(AA471)-4,0),VLOOKUP($A472,未改造信息!$A$2:$AQ$1002,COLUMN(AA471)-4,0))</f>
        <v>短</v>
      </c>
      <c r="AB472" s="442">
        <f>IF($H472="已改造",VLOOKUP($A472+1000,改造信息!$A$2:$AQ$1002,COLUMN(AB471)-4,0),VLOOKUP($A472,未改造信息!$A$2:$AQ$1002,COLUMN(AB471)-4,0))</f>
        <v>0</v>
      </c>
      <c r="AC472" s="442">
        <f>IF($H472="已改造",VLOOKUP($A472+1000,改造信息!$A$2:$AQ$1002,COLUMN(AC471)-4,0),VLOOKUP($A472,未改造信息!$A$2:$AQ$1002,COLUMN(AC471)-4,0))</f>
        <v>0</v>
      </c>
      <c r="AD472" s="442">
        <f>IF($H472="已改造",VLOOKUP($A472+1000,改造信息!$A$2:$AQ$1002,COLUMN(AD471)-4,0),VLOOKUP($A472,未改造信息!$A$2:$AQ$1002,COLUMN(AD471)-4,0))</f>
        <v>3</v>
      </c>
      <c r="AE472" s="442">
        <f>IF($H472="已改造",VLOOKUP($A472+1000,改造信息!$A$2:$AQ$1002,COLUMN(AE471)-4,0),VLOOKUP($A472,未改造信息!$A$2:$AQ$1002,COLUMN(AE471)-4,0))</f>
        <v>0</v>
      </c>
      <c r="AF472" s="445" t="s">
        <v>92</v>
      </c>
      <c r="AG472" s="445" t="s">
        <v>92</v>
      </c>
      <c r="AH472" s="442">
        <f>IF($H472="已改造",VLOOKUP($A472+1000,改造信息!$A$2:$AQ$1002,COLUMN(AH471)-6,0),VLOOKUP($A472,未改造信息!$A$2:$AQ$1002,COLUMN(AH471)-6,0))</f>
        <v>25</v>
      </c>
      <c r="AI472" s="442">
        <f>IF($H472="已改造",VLOOKUP($A472+1000,改造信息!$A$2:$AQ$1002,COLUMN(AI471)-6,0),VLOOKUP($A472,未改造信息!$A$2:$AQ$1002,COLUMN(AI471)-6,0))</f>
        <v>60</v>
      </c>
      <c r="AJ472" s="442">
        <f>IF($H472="已改造",VLOOKUP($A472+1000,改造信息!$A$2:$AQ$1002,COLUMN(AJ471)-6,0),VLOOKUP($A472,未改造信息!$A$2:$AQ$1002,COLUMN(AJ471)-6,0))</f>
        <v>0.5</v>
      </c>
      <c r="AK472" s="442">
        <f>IF($H472="已改造",VLOOKUP($A472+1000,改造信息!$A$2:$AQ$1002,COLUMN(AK471)-6,0),VLOOKUP($A472,未改造信息!$A$2:$AQ$1002,COLUMN(AK471)-6,0))</f>
        <v>1.3</v>
      </c>
      <c r="AL472" s="442">
        <f>IF($H472="已改造",VLOOKUP($A472+1000,改造信息!$A$2:$AQ$1002,COLUMN(AL471)-6,0),VLOOKUP($A472,未改造信息!$A$2:$AQ$1002,COLUMN(AL471)-6,0))</f>
        <v>0.65</v>
      </c>
      <c r="AM472" s="445" t="s">
        <v>92</v>
      </c>
      <c r="AN472" s="445" t="s">
        <v>92</v>
      </c>
      <c r="AO472" s="442">
        <f>IF($H472="已改造",VLOOKUP($A472+1000,改造信息!$A$2:$AQ$1002,COLUMN(AO471)-8,0),VLOOKUP($A472,未改造信息!$A$2:$AQ$1002,COLUMN(AO471)-8,0))</f>
        <v>8</v>
      </c>
      <c r="AP472" s="442">
        <f>IF($H472="已改造",VLOOKUP($A472+1000,改造信息!$A$2:$AQ$1002,COLUMN(AP471)-8,0),VLOOKUP($A472,未改造信息!$A$2:$AQ$1002,COLUMN(AP471)-8,0))</f>
        <v>12</v>
      </c>
      <c r="AQ472" s="442">
        <f>IF($H472="已改造",VLOOKUP($A472+1000,改造信息!$A$2:$AQ$1002,COLUMN(AQ471)-8,0),VLOOKUP($A472,未改造信息!$A$2:$AQ$1002,COLUMN(AQ471)-8,0))</f>
        <v>10</v>
      </c>
      <c r="AR472" s="442">
        <f>IF($H472="已改造",VLOOKUP($A472+1000,改造信息!$A$2:$AQ$1002,COLUMN(AR471)-8,0),VLOOKUP($A472,未改造信息!$A$2:$AQ$1002,COLUMN(AR471)-8,0))</f>
        <v>16</v>
      </c>
      <c r="AS472" s="442">
        <f>IF($H472="已改造",VLOOKUP($A472+1000,改造信息!$A$2:$AQ$1002,COLUMN(AS471)-8,0),VLOOKUP($A472,未改造信息!$A$2:$AQ$1002,COLUMN(AS471)-8,0))</f>
        <v>15</v>
      </c>
      <c r="AT472" s="442">
        <f>IF($H472="已改造",VLOOKUP($A472+1000,改造信息!$A$2:$AQ$1002,COLUMN(AT471)-8,0),VLOOKUP($A472,未改造信息!$A$2:$AQ$1002,COLUMN(AT471)-8,0))</f>
        <v>1</v>
      </c>
      <c r="AU472" s="442">
        <f>IF($H472="已改造",VLOOKUP($A472+1000,改造信息!$A$2:$AQ$1002,COLUMN(AU471)-8,0),VLOOKUP($A472,未改造信息!$A$2:$AQ$1002,COLUMN(AU471)-8,0))</f>
        <v>10</v>
      </c>
      <c r="AV472" s="442">
        <f>IF($H472="已改造",VLOOKUP($A472+1000,改造信息!$A$2:$AQ$1002,COLUMN(AV471)-8,0),VLOOKUP($A472,未改造信息!$A$2:$AQ$1002,COLUMN(AV471)-8,0))</f>
        <v>54</v>
      </c>
      <c r="AW472" s="445" t="s">
        <v>92</v>
      </c>
      <c r="AX472" s="445" t="s">
        <v>92</v>
      </c>
      <c r="AY472" s="442" t="str">
        <f>IF($H472="已改造",VLOOKUP($A472+1000,改造信息!$A$2:$AQ$1002,COLUMN(AY471)-10,0),VLOOKUP($A472,未改造信息!$A$2:$AQ$1002,COLUMN(AY471)-10,0))</f>
        <v>海鹰巡弋</v>
      </c>
      <c r="AZ472" s="442">
        <f>IF($H472="已改造",VLOOKUP($A472+1000,改造信息!$A$2:$AQ$1002,COLUMN(AZ471)-10,0),VLOOKUP($A472,未改造信息!$A$2:$AQ$1002,COLUMN(AZ471)-10,0))</f>
        <v>0</v>
      </c>
      <c r="BA472" s="445" t="s">
        <v>92</v>
      </c>
      <c r="BB472" s="445" t="s">
        <v>92</v>
      </c>
      <c r="BC472" s="442" t="str">
        <f>IF($H472="尚未改造",VLOOKUP($A472,未改造信息!$A$2:$AQ$1002,COLUMN(BC471)-12,0),"0")</f>
        <v>0</v>
      </c>
      <c r="BD472" s="442">
        <f>VLOOKUP($A472,未改造信息!$A$2:$BA$1002,COLUMN(BD471)-12,0)</f>
        <v>0</v>
      </c>
      <c r="BE472" s="442" t="s">
        <v>118</v>
      </c>
      <c r="BF472" s="445" t="s">
        <v>92</v>
      </c>
      <c r="BG472" s="445" t="s">
        <v>92</v>
      </c>
      <c r="BH472" s="442"/>
      <c r="BI472" s="442"/>
      <c r="BK472" s="442"/>
      <c r="BL472" s="442"/>
      <c r="BN472" s="442"/>
      <c r="BO472" s="442"/>
      <c r="BQ472" s="445" t="s">
        <v>92</v>
      </c>
      <c r="BR472" s="442"/>
      <c r="BS472" s="442"/>
      <c r="BT472" s="442"/>
      <c r="BU472" s="442"/>
      <c r="BV472" s="442"/>
    </row>
    <row r="473" spans="1:74">
      <c r="A473" s="442">
        <v>503</v>
      </c>
      <c r="B473" s="442" t="str">
        <f>IF($H473="已改造",VLOOKUP($A473+1000,改造信息!$A$2:$AQ$1002,COLUMN(B472),0),VLOOKUP($A473,未改造信息!$A$2:$AQ$1002,COLUMN(B472),0))</f>
        <v>G</v>
      </c>
      <c r="C473" s="442" t="str">
        <f>IF($H473="已改造",VLOOKUP($A473+1000,改造信息!$A$2:$AQ$1002,COLUMN(C472),0),VLOOKUP($A473,未改造信息!$A$2:$AQ$1002,COLUMN(C472),0))</f>
        <v>驱逐舰</v>
      </c>
      <c r="D473" s="442">
        <f>IF($H473="已改造",VLOOKUP($A473+1000,改造信息!$A$2:$AQ$1002,COLUMN(D472),0),VLOOKUP($A473,未改造信息!$A$2:$AQ$1002,COLUMN(D472),0))</f>
        <v>3</v>
      </c>
      <c r="E473" s="442" t="str">
        <f>IF($H473="已改造",VLOOKUP($A473+1000,改造信息!$A$2:$AQ$1002,COLUMN(E472),0),VLOOKUP($A473,未改造信息!$A$2:$AQ$1002,COLUMN(E472),0))</f>
        <v>T-23</v>
      </c>
      <c r="F473" s="442" t="str">
        <f>VLOOKUP(A473,未改造信息!$A$2:$F$1000,COLUMN(F472),0)</f>
        <v>未拥有</v>
      </c>
      <c r="H473" s="442" t="str">
        <f>IF(COUNTIF(改造信息!$A$2:$A$196,A473+1000),IF(VLOOKUP(A473+1000,改造信息!$A$2:$F$502,6,0)="已拥有","已改造","尚未改造"),"未开放改造")</f>
        <v>未开放改造</v>
      </c>
      <c r="I473" s="442" t="str">
        <f t="shared" si="7"/>
        <v>可建造</v>
      </c>
      <c r="J473" s="445" t="s">
        <v>92</v>
      </c>
      <c r="K473" s="442" t="str">
        <f>IF($H473="已改造",VLOOKUP($A473+1000,改造信息!$A$2:$AQ$1002,COLUMN(K472)-4,0),VLOOKUP($A473,未改造信息!$A$2:$AQ$1002,COLUMN(K472)-4,0))</f>
        <v>护卫舰</v>
      </c>
      <c r="L473" s="442" t="str">
        <f>IF($H473="已改造",VLOOKUP($A473+1000,改造信息!$A$2:$AQ$1002,COLUMN(L472)-4,0),VLOOKUP($A473,未改造信息!$A$2:$AQ$1002,COLUMN(L472)-4,0))</f>
        <v>小型舰</v>
      </c>
      <c r="M473" s="442">
        <f>IF($H473="已改造",VLOOKUP($A473+1000,改造信息!$A$2:$AQ$1002,COLUMN(M472)-4,0),VLOOKUP($A473,未改造信息!$A$2:$AQ$1002,COLUMN(M472)-4,0))</f>
        <v>2</v>
      </c>
      <c r="N473" s="442">
        <f>IF($H473="已改造",VLOOKUP($A473+1000,改造信息!$A$2:$AQ$1002,COLUMN(N472)-4,0),VLOOKUP($A473,未改造信息!$A$2:$AQ$1002,COLUMN(N472)-4,0))</f>
        <v>2</v>
      </c>
      <c r="O473" s="442">
        <f>IF($H473="已改造",VLOOKUP($A473+1000,改造信息!$A$2:$AQ$1002,COLUMN(O472)-4,0),VLOOKUP($A473,未改造信息!$A$2:$AQ$1002,COLUMN(O472)-4,0))</f>
        <v>12</v>
      </c>
      <c r="P473" s="442">
        <f>IF($H473="已改造",VLOOKUP($A473+1000,改造信息!$A$2:$AQ$1002,COLUMN(P472)-4,0),VLOOKUP($A473,未改造信息!$A$2:$AQ$1002,COLUMN(P472)-4,0))</f>
        <v>0</v>
      </c>
      <c r="Q473" s="442">
        <f>IF($H473="已改造",VLOOKUP($A473+1000,改造信息!$A$2:$AQ$1002,COLUMN(Q472)-4,0),VLOOKUP($A473,未改造信息!$A$2:$AQ$1002,COLUMN(Q472)-4,0))</f>
        <v>26</v>
      </c>
      <c r="R473" s="442">
        <f>IF($H473="已改造",VLOOKUP($A473+1000,改造信息!$A$2:$AQ$1002,COLUMN(R472)-4,0),VLOOKUP($A473,未改造信息!$A$2:$AQ$1002,COLUMN(R472)-4,0))</f>
        <v>21</v>
      </c>
      <c r="S473" s="442">
        <f>IF($H473="已改造",VLOOKUP($A473+1000,改造信息!$A$2:$AQ$1002,COLUMN(S472)-4,0),VLOOKUP($A473,未改造信息!$A$2:$AQ$1002,COLUMN(S472)-4,0))</f>
        <v>66</v>
      </c>
      <c r="T473" s="442">
        <f>IF($H473="已改造",VLOOKUP($A473+1000,改造信息!$A$2:$AQ$1002,COLUMN(T472)-4,0),VLOOKUP($A473,未改造信息!$A$2:$AQ$1002,COLUMN(T472)-4,0))</f>
        <v>45</v>
      </c>
      <c r="U473" s="442">
        <f>IF($H473="已改造",VLOOKUP($A473+1000,改造信息!$A$2:$AQ$1002,COLUMN(U472)-4,0),VLOOKUP($A473,未改造信息!$A$2:$AQ$1002,COLUMN(U472)-4,0))</f>
        <v>58</v>
      </c>
      <c r="V473" s="442">
        <f>IF($H473="已改造",VLOOKUP($A473+1000,改造信息!$A$2:$AQ$1002,COLUMN(V472)-4,0),VLOOKUP($A473,未改造信息!$A$2:$AQ$1002,COLUMN(V472)-4,0))</f>
        <v>17</v>
      </c>
      <c r="W473" s="442">
        <f>IF($H473="已改造",VLOOKUP($A473+1000,改造信息!$A$2:$AQ$1002,COLUMN(W472)-4,0),VLOOKUP($A473,未改造信息!$A$2:$AQ$1002,COLUMN(W472)-4,0))</f>
        <v>80</v>
      </c>
      <c r="X473" s="442">
        <f>IF($H473="已改造",VLOOKUP($A473+1000,改造信息!$A$2:$AQ$1002,COLUMN(X472)-4,0),VLOOKUP($A473,未改造信息!$A$2:$AQ$1002,COLUMN(X472)-4,0))</f>
        <v>87</v>
      </c>
      <c r="Y473" s="442">
        <f>IF($H473="已改造",VLOOKUP($A473+1000,改造信息!$A$2:$AQ$1002,COLUMN(Y472)-4,0),VLOOKUP($A473,未改造信息!$A$2:$AQ$1002,COLUMN(Y472)-4,0))</f>
        <v>24</v>
      </c>
      <c r="Z473" s="442">
        <f>IF($H473="已改造",VLOOKUP($A473+1000,改造信息!$A$2:$AQ$1002,COLUMN(Z472)-4,0),VLOOKUP($A473,未改造信息!$A$2:$AQ$1002,COLUMN(Z472)-4,0))</f>
        <v>33.5</v>
      </c>
      <c r="AA473" s="442" t="str">
        <f>IF($H473="已改造",VLOOKUP($A473+1000,改造信息!$A$2:$AQ$1002,COLUMN(AA472)-4,0),VLOOKUP($A473,未改造信息!$A$2:$AQ$1002,COLUMN(AA472)-4,0))</f>
        <v>短</v>
      </c>
      <c r="AB473" s="442">
        <f>IF($H473="已改造",VLOOKUP($A473+1000,改造信息!$A$2:$AQ$1002,COLUMN(AB472)-4,0),VLOOKUP($A473,未改造信息!$A$2:$AQ$1002,COLUMN(AB472)-4,0))</f>
        <v>0</v>
      </c>
      <c r="AC473" s="442">
        <f>IF($H473="已改造",VLOOKUP($A473+1000,改造信息!$A$2:$AQ$1002,COLUMN(AC472)-4,0),VLOOKUP($A473,未改造信息!$A$2:$AQ$1002,COLUMN(AC472)-4,0))</f>
        <v>0</v>
      </c>
      <c r="AD473" s="442">
        <f>IF($H473="已改造",VLOOKUP($A473+1000,改造信息!$A$2:$AQ$1002,COLUMN(AD472)-4,0),VLOOKUP($A473,未改造信息!$A$2:$AQ$1002,COLUMN(AD472)-4,0))</f>
        <v>2</v>
      </c>
      <c r="AE473" s="442">
        <f>IF($H473="已改造",VLOOKUP($A473+1000,改造信息!$A$2:$AQ$1002,COLUMN(AE472)-4,0),VLOOKUP($A473,未改造信息!$A$2:$AQ$1002,COLUMN(AE472)-4,0))</f>
        <v>0</v>
      </c>
      <c r="AF473" s="445" t="s">
        <v>92</v>
      </c>
      <c r="AG473" s="445" t="s">
        <v>92</v>
      </c>
      <c r="AH473" s="442">
        <f>IF($H473="已改造",VLOOKUP($A473+1000,改造信息!$A$2:$AQ$1002,COLUMN(AH472)-6,0),VLOOKUP($A473,未改造信息!$A$2:$AQ$1002,COLUMN(AH472)-6,0))</f>
        <v>10</v>
      </c>
      <c r="AI473" s="442">
        <f>IF($H473="已改造",VLOOKUP($A473+1000,改造信息!$A$2:$AQ$1002,COLUMN(AI472)-6,0),VLOOKUP($A473,未改造信息!$A$2:$AQ$1002,COLUMN(AI472)-6,0))</f>
        <v>25</v>
      </c>
      <c r="AJ473" s="442">
        <f>IF($H473="已改造",VLOOKUP($A473+1000,改造信息!$A$2:$AQ$1002,COLUMN(AJ472)-6,0),VLOOKUP($A473,未改造信息!$A$2:$AQ$1002,COLUMN(AJ472)-6,0))</f>
        <v>0.45</v>
      </c>
      <c r="AK473" s="442">
        <f>IF($H473="已改造",VLOOKUP($A473+1000,改造信息!$A$2:$AQ$1002,COLUMN(AK472)-6,0),VLOOKUP($A473,未改造信息!$A$2:$AQ$1002,COLUMN(AK472)-6,0))</f>
        <v>0.8</v>
      </c>
      <c r="AL473" s="442">
        <f>IF($H473="已改造",VLOOKUP($A473+1000,改造信息!$A$2:$AQ$1002,COLUMN(AL472)-6,0),VLOOKUP($A473,未改造信息!$A$2:$AQ$1002,COLUMN(AL472)-6,0))</f>
        <v>0.45</v>
      </c>
      <c r="AM473" s="445" t="s">
        <v>92</v>
      </c>
      <c r="AN473" s="445" t="s">
        <v>92</v>
      </c>
      <c r="AO473" s="442">
        <f>IF($H473="已改造",VLOOKUP($A473+1000,改造信息!$A$2:$AQ$1002,COLUMN(AO472)-8,0),VLOOKUP($A473,未改造信息!$A$2:$AQ$1002,COLUMN(AO472)-8,0))</f>
        <v>4</v>
      </c>
      <c r="AP473" s="442">
        <f>IF($H473="已改造",VLOOKUP($A473+1000,改造信息!$A$2:$AQ$1002,COLUMN(AP472)-8,0),VLOOKUP($A473,未改造信息!$A$2:$AQ$1002,COLUMN(AP472)-8,0))</f>
        <v>8</v>
      </c>
      <c r="AQ473" s="442">
        <f>IF($H473="已改造",VLOOKUP($A473+1000,改造信息!$A$2:$AQ$1002,COLUMN(AQ472)-8,0),VLOOKUP($A473,未改造信息!$A$2:$AQ$1002,COLUMN(AQ472)-8,0))</f>
        <v>6</v>
      </c>
      <c r="AR473" s="442">
        <f>IF($H473="已改造",VLOOKUP($A473+1000,改造信息!$A$2:$AQ$1002,COLUMN(AR472)-8,0),VLOOKUP($A473,未改造信息!$A$2:$AQ$1002,COLUMN(AR472)-8,0))</f>
        <v>0</v>
      </c>
      <c r="AS473" s="442">
        <f>IF($H473="已改造",VLOOKUP($A473+1000,改造信息!$A$2:$AQ$1002,COLUMN(AS472)-8,0),VLOOKUP($A473,未改造信息!$A$2:$AQ$1002,COLUMN(AS472)-8,0))</f>
        <v>0</v>
      </c>
      <c r="AT473" s="442">
        <f>IF($H473="已改造",VLOOKUP($A473+1000,改造信息!$A$2:$AQ$1002,COLUMN(AT472)-8,0),VLOOKUP($A473,未改造信息!$A$2:$AQ$1002,COLUMN(AT472)-8,0))</f>
        <v>16</v>
      </c>
      <c r="AU473" s="442">
        <f>IF($H473="已改造",VLOOKUP($A473+1000,改造信息!$A$2:$AQ$1002,COLUMN(AU472)-8,0),VLOOKUP($A473,未改造信息!$A$2:$AQ$1002,COLUMN(AU472)-8,0))</f>
        <v>8</v>
      </c>
      <c r="AV473" s="442">
        <f>IF($H473="已改造",VLOOKUP($A473+1000,改造信息!$A$2:$AQ$1002,COLUMN(AV472)-8,0),VLOOKUP($A473,未改造信息!$A$2:$AQ$1002,COLUMN(AV472)-8,0))</f>
        <v>0</v>
      </c>
      <c r="AW473" s="445" t="s">
        <v>92</v>
      </c>
      <c r="AX473" s="445" t="s">
        <v>92</v>
      </c>
      <c r="AY473" s="442">
        <f>IF($H473="已改造",VLOOKUP($A473+1000,改造信息!$A$2:$AQ$1002,COLUMN(AY472)-10,0),VLOOKUP($A473,未改造信息!$A$2:$AQ$1002,COLUMN(AY472)-10,0))</f>
        <v>0</v>
      </c>
      <c r="AZ473" s="442">
        <f>IF($H473="已改造",VLOOKUP($A473+1000,改造信息!$A$2:$AQ$1002,COLUMN(AZ472)-10,0),VLOOKUP($A473,未改造信息!$A$2:$AQ$1002,COLUMN(AZ472)-10,0))</f>
        <v>0</v>
      </c>
      <c r="BA473" s="445" t="s">
        <v>92</v>
      </c>
      <c r="BB473" s="445" t="s">
        <v>92</v>
      </c>
      <c r="BC473" s="442" t="str">
        <f>IF($H473="尚未改造",VLOOKUP($A473,未改造信息!$A$2:$AQ$1002,COLUMN(BC472)-12,0),"0")</f>
        <v>0</v>
      </c>
      <c r="BD473" s="450">
        <f>VLOOKUP($A473,未改造信息!$A$2:$BA$1002,COLUMN(BD472)-12,0)</f>
        <v>0.0152777777777778</v>
      </c>
      <c r="BE473" s="442" t="s">
        <v>103</v>
      </c>
      <c r="BF473" s="445" t="s">
        <v>92</v>
      </c>
      <c r="BG473" s="445" t="s">
        <v>92</v>
      </c>
      <c r="BH473" s="442"/>
      <c r="BI473" s="450"/>
      <c r="BK473" s="442"/>
      <c r="BL473" s="450"/>
      <c r="BN473" s="442"/>
      <c r="BO473" s="450"/>
      <c r="BQ473" s="445" t="s">
        <v>92</v>
      </c>
      <c r="BR473" s="442"/>
      <c r="BS473" s="442"/>
      <c r="BT473" s="442"/>
      <c r="BU473" s="442"/>
      <c r="BV473" s="442"/>
    </row>
    <row r="474" spans="1:74">
      <c r="A474" s="442">
        <v>504</v>
      </c>
      <c r="B474" s="442" t="str">
        <f>IF($H474="已改造",VLOOKUP($A474+1000,改造信息!$A$2:$AQ$1002,COLUMN(B473),0),VLOOKUP($A474,未改造信息!$A$2:$AQ$1002,COLUMN(B473),0))</f>
        <v>U</v>
      </c>
      <c r="C474" s="442" t="str">
        <f>IF($H474="已改造",VLOOKUP($A474+1000,改造信息!$A$2:$AQ$1002,COLUMN(C473),0),VLOOKUP($A474,未改造信息!$A$2:$AQ$1002,COLUMN(C473),0))</f>
        <v>轻巡洋舰</v>
      </c>
      <c r="D474" s="442">
        <f>IF($H474="已改造",VLOOKUP($A474+1000,改造信息!$A$2:$AQ$1002,COLUMN(D473),0),VLOOKUP($A474,未改造信息!$A$2:$AQ$1002,COLUMN(D473),0))</f>
        <v>4</v>
      </c>
      <c r="E474" s="442" t="str">
        <f>IF($H474="已改造",VLOOKUP($A474+1000,改造信息!$A$2:$AQ$1002,COLUMN(E473),0),VLOOKUP($A474,未改造信息!$A$2:$AQ$1002,COLUMN(E473),0))</f>
        <v>费城</v>
      </c>
      <c r="F474" s="442" t="str">
        <f>VLOOKUP(A474,未改造信息!$A$2:$F$1000,COLUMN(F473),0)</f>
        <v>未拥有</v>
      </c>
      <c r="H474" s="442" t="str">
        <f>IF(COUNTIF(改造信息!$A$2:$A$196,A474+1000),IF(VLOOKUP(A474+1000,改造信息!$A$2:$F$502,6,0)="已拥有","已改造","尚未改造"),"未开放改造")</f>
        <v>未开放改造</v>
      </c>
      <c r="I474" s="442" t="str">
        <f t="shared" si="7"/>
        <v>活动限定，暂未开放获取</v>
      </c>
      <c r="J474" s="445" t="s">
        <v>92</v>
      </c>
      <c r="K474" s="442" t="str">
        <f>IF($H474="已改造",VLOOKUP($A474+1000,改造信息!$A$2:$AQ$1002,COLUMN(K473)-4,0),VLOOKUP($A474,未改造信息!$A$2:$AQ$1002,COLUMN(K473)-4,0))</f>
        <v>护卫舰</v>
      </c>
      <c r="L474" s="442" t="str">
        <f>IF($H474="已改造",VLOOKUP($A474+1000,改造信息!$A$2:$AQ$1002,COLUMN(L473)-4,0),VLOOKUP($A474,未改造信息!$A$2:$AQ$1002,COLUMN(L473)-4,0))</f>
        <v>中型舰</v>
      </c>
      <c r="M474" s="442">
        <f>IF($H474="已改造",VLOOKUP($A474+1000,改造信息!$A$2:$AQ$1002,COLUMN(M473)-4,0),VLOOKUP($A474,未改造信息!$A$2:$AQ$1002,COLUMN(M473)-4,0))</f>
        <v>2</v>
      </c>
      <c r="N474" s="442">
        <f>IF($H474="已改造",VLOOKUP($A474+1000,改造信息!$A$2:$AQ$1002,COLUMN(N473)-4,0),VLOOKUP($A474,未改造信息!$A$2:$AQ$1002,COLUMN(N473)-4,0))</f>
        <v>2</v>
      </c>
      <c r="O474" s="442">
        <f>IF($H474="已改造",VLOOKUP($A474+1000,改造信息!$A$2:$AQ$1002,COLUMN(O473)-4,0),VLOOKUP($A474,未改造信息!$A$2:$AQ$1002,COLUMN(O473)-4,0))</f>
        <v>33</v>
      </c>
      <c r="P474" s="442">
        <f>IF($H474="已改造",VLOOKUP($A474+1000,改造信息!$A$2:$AQ$1002,COLUMN(P473)-4,0),VLOOKUP($A474,未改造信息!$A$2:$AQ$1002,COLUMN(P473)-4,0))</f>
        <v>-1</v>
      </c>
      <c r="Q474" s="442">
        <f>IF($H474="已改造",VLOOKUP($A474+1000,改造信息!$A$2:$AQ$1002,COLUMN(Q473)-4,0),VLOOKUP($A474,未改造信息!$A$2:$AQ$1002,COLUMN(Q473)-4,0))</f>
        <v>62</v>
      </c>
      <c r="R474" s="442">
        <f>IF($H474="已改造",VLOOKUP($A474+1000,改造信息!$A$2:$AQ$1002,COLUMN(R473)-4,0),VLOOKUP($A474,未改造信息!$A$2:$AQ$1002,COLUMN(R473)-4,0))</f>
        <v>52</v>
      </c>
      <c r="S474" s="442">
        <f>IF($H474="已改造",VLOOKUP($A474+1000,改造信息!$A$2:$AQ$1002,COLUMN(S473)-4,0),VLOOKUP($A474,未改造信息!$A$2:$AQ$1002,COLUMN(S473)-4,0))</f>
        <v>0</v>
      </c>
      <c r="T474" s="442">
        <f>IF($H474="已改造",VLOOKUP($A474+1000,改造信息!$A$2:$AQ$1002,COLUMN(T473)-4,0),VLOOKUP($A474,未改造信息!$A$2:$AQ$1002,COLUMN(T473)-4,0))</f>
        <v>80</v>
      </c>
      <c r="U474" s="442">
        <f>IF($H474="已改造",VLOOKUP($A474+1000,改造信息!$A$2:$AQ$1002,COLUMN(U473)-4,0),VLOOKUP($A474,未改造信息!$A$2:$AQ$1002,COLUMN(U473)-4,0))</f>
        <v>69</v>
      </c>
      <c r="V474" s="442">
        <f>IF($H474="已改造",VLOOKUP($A474+1000,改造信息!$A$2:$AQ$1002,COLUMN(V473)-4,0),VLOOKUP($A474,未改造信息!$A$2:$AQ$1002,COLUMN(V473)-4,0))</f>
        <v>27</v>
      </c>
      <c r="W474" s="442">
        <f>IF($H474="已改造",VLOOKUP($A474+1000,改造信息!$A$2:$AQ$1002,COLUMN(W473)-4,0),VLOOKUP($A474,未改造信息!$A$2:$AQ$1002,COLUMN(W473)-4,0))</f>
        <v>70</v>
      </c>
      <c r="X474" s="442">
        <f>IF($H474="已改造",VLOOKUP($A474+1000,改造信息!$A$2:$AQ$1002,COLUMN(X473)-4,0),VLOOKUP($A474,未改造信息!$A$2:$AQ$1002,COLUMN(X473)-4,0))</f>
        <v>89</v>
      </c>
      <c r="Y474" s="442">
        <f>IF($H474="已改造",VLOOKUP($A474+1000,改造信息!$A$2:$AQ$1002,COLUMN(Y473)-4,0),VLOOKUP($A474,未改造信息!$A$2:$AQ$1002,COLUMN(Y473)-4,0))</f>
        <v>20</v>
      </c>
      <c r="Z474" s="442">
        <f>IF($H474="已改造",VLOOKUP($A474+1000,改造信息!$A$2:$AQ$1002,COLUMN(Z473)-4,0),VLOOKUP($A474,未改造信息!$A$2:$AQ$1002,COLUMN(Z473)-4,0))</f>
        <v>31.5</v>
      </c>
      <c r="AA474" s="442" t="str">
        <f>IF($H474="已改造",VLOOKUP($A474+1000,改造信息!$A$2:$AQ$1002,COLUMN(AA473)-4,0),VLOOKUP($A474,未改造信息!$A$2:$AQ$1002,COLUMN(AA473)-4,0))</f>
        <v>中</v>
      </c>
      <c r="AB474" s="442" t="str">
        <f>IF($H474="已改造",VLOOKUP($A474+1000,改造信息!$A$2:$AQ$1002,COLUMN(AB473)-4,0),VLOOKUP($A474,未改造信息!$A$2:$AQ$1002,COLUMN(AB473)-4,0))</f>
        <v>[3,3,3]</v>
      </c>
      <c r="AC474" s="442">
        <f>IF($H474="已改造",VLOOKUP($A474+1000,改造信息!$A$2:$AQ$1002,COLUMN(AC473)-4,0),VLOOKUP($A474,未改造信息!$A$2:$AQ$1002,COLUMN(AC473)-4,0))</f>
        <v>9</v>
      </c>
      <c r="AD474" s="442">
        <f>IF($H474="已改造",VLOOKUP($A474+1000,改造信息!$A$2:$AQ$1002,COLUMN(AD473)-4,0),VLOOKUP($A474,未改造信息!$A$2:$AQ$1002,COLUMN(AD473)-4,0))</f>
        <v>3</v>
      </c>
      <c r="AE474" s="446" t="str">
        <f>IF($H474="已改造",VLOOKUP($A474+1000,改造信息!$A$2:$AQ$1002,COLUMN(AE473)-4,0),VLOOKUP($A474,未改造信息!$A$2:$AQ$1002,COLUMN(AE473)-4,0))</f>
        <v>U国三联6英寸炮</v>
      </c>
      <c r="AF474" s="445" t="s">
        <v>92</v>
      </c>
      <c r="AG474" s="445" t="s">
        <v>92</v>
      </c>
      <c r="AH474" s="442">
        <f>IF($H474="已改造",VLOOKUP($A474+1000,改造信息!$A$2:$AQ$1002,COLUMN(AH473)-6,0),VLOOKUP($A474,未改造信息!$A$2:$AQ$1002,COLUMN(AH473)-6,0))</f>
        <v>30</v>
      </c>
      <c r="AI474" s="442">
        <f>IF($H474="已改造",VLOOKUP($A474+1000,改造信息!$A$2:$AQ$1002,COLUMN(AI473)-6,0),VLOOKUP($A474,未改造信息!$A$2:$AQ$1002,COLUMN(AI473)-6,0))</f>
        <v>35</v>
      </c>
      <c r="AJ474" s="442">
        <f>IF($H474="已改造",VLOOKUP($A474+1000,改造信息!$A$2:$AQ$1002,COLUMN(AJ473)-6,0),VLOOKUP($A474,未改造信息!$A$2:$AQ$1002,COLUMN(AJ473)-6,0))</f>
        <v>0.8</v>
      </c>
      <c r="AK474" s="442">
        <f>IF($H474="已改造",VLOOKUP($A474+1000,改造信息!$A$2:$AQ$1002,COLUMN(AK473)-6,0),VLOOKUP($A474,未改造信息!$A$2:$AQ$1002,COLUMN(AK473)-6,0))</f>
        <v>1.5</v>
      </c>
      <c r="AL474" s="442">
        <f>IF($H474="已改造",VLOOKUP($A474+1000,改造信息!$A$2:$AQ$1002,COLUMN(AL473)-6,0),VLOOKUP($A474,未改造信息!$A$2:$AQ$1002,COLUMN(AL473)-6,0))</f>
        <v>0.4</v>
      </c>
      <c r="AM474" s="445" t="s">
        <v>92</v>
      </c>
      <c r="AN474" s="445" t="s">
        <v>92</v>
      </c>
      <c r="AO474" s="442">
        <f>IF($H474="已改造",VLOOKUP($A474+1000,改造信息!$A$2:$AQ$1002,COLUMN(AO473)-8,0),VLOOKUP($A474,未改造信息!$A$2:$AQ$1002,COLUMN(AO473)-8,0))</f>
        <v>10</v>
      </c>
      <c r="AP474" s="442">
        <f>IF($H474="已改造",VLOOKUP($A474+1000,改造信息!$A$2:$AQ$1002,COLUMN(AP473)-8,0),VLOOKUP($A474,未改造信息!$A$2:$AQ$1002,COLUMN(AP473)-8,0))</f>
        <v>16</v>
      </c>
      <c r="AQ474" s="442">
        <f>IF($H474="已改造",VLOOKUP($A474+1000,改造信息!$A$2:$AQ$1002,COLUMN(AQ473)-8,0),VLOOKUP($A474,未改造信息!$A$2:$AQ$1002,COLUMN(AQ473)-8,0))</f>
        <v>10</v>
      </c>
      <c r="AR474" s="442">
        <f>IF($H474="已改造",VLOOKUP($A474+1000,改造信息!$A$2:$AQ$1002,COLUMN(AR473)-8,0),VLOOKUP($A474,未改造信息!$A$2:$AQ$1002,COLUMN(AR473)-8,0))</f>
        <v>0</v>
      </c>
      <c r="AS474" s="442">
        <f>IF($H474="已改造",VLOOKUP($A474+1000,改造信息!$A$2:$AQ$1002,COLUMN(AS473)-8,0),VLOOKUP($A474,未改造信息!$A$2:$AQ$1002,COLUMN(AS473)-8,0))</f>
        <v>16</v>
      </c>
      <c r="AT474" s="442">
        <f>IF($H474="已改造",VLOOKUP($A474+1000,改造信息!$A$2:$AQ$1002,COLUMN(AT473)-8,0),VLOOKUP($A474,未改造信息!$A$2:$AQ$1002,COLUMN(AT473)-8,0))</f>
        <v>0</v>
      </c>
      <c r="AU474" s="442">
        <f>IF($H474="已改造",VLOOKUP($A474+1000,改造信息!$A$2:$AQ$1002,COLUMN(AU473)-8,0),VLOOKUP($A474,未改造信息!$A$2:$AQ$1002,COLUMN(AU473)-8,0))</f>
        <v>14</v>
      </c>
      <c r="AV474" s="442">
        <f>IF($H474="已改造",VLOOKUP($A474+1000,改造信息!$A$2:$AQ$1002,COLUMN(AV473)-8,0),VLOOKUP($A474,未改造信息!$A$2:$AQ$1002,COLUMN(AV473)-8,0))</f>
        <v>40</v>
      </c>
      <c r="AW474" s="445" t="s">
        <v>92</v>
      </c>
      <c r="AX474" s="445" t="s">
        <v>92</v>
      </c>
      <c r="AY474" s="442">
        <f>IF($H474="已改造",VLOOKUP($A474+1000,改造信息!$A$2:$AQ$1002,COLUMN(AY473)-10,0),VLOOKUP($A474,未改造信息!$A$2:$AQ$1002,COLUMN(AY473)-10,0))</f>
        <v>0</v>
      </c>
      <c r="AZ474" s="442">
        <f>IF($H474="已改造",VLOOKUP($A474+1000,改造信息!$A$2:$AQ$1002,COLUMN(AZ473)-10,0),VLOOKUP($A474,未改造信息!$A$2:$AQ$1002,COLUMN(AZ473)-10,0))</f>
        <v>0</v>
      </c>
      <c r="BA474" s="445" t="s">
        <v>92</v>
      </c>
      <c r="BB474" s="445" t="s">
        <v>92</v>
      </c>
      <c r="BC474" s="442" t="str">
        <f>IF($H474="尚未改造",VLOOKUP($A474,未改造信息!$A$2:$AQ$1002,COLUMN(BC473)-12,0),"0")</f>
        <v>0</v>
      </c>
      <c r="BD474" s="450">
        <f>VLOOKUP($A474,未改造信息!$A$2:$BA$1002,COLUMN(BD473)-12,0)</f>
        <v>0.0555555555555556</v>
      </c>
      <c r="BE474" s="442" t="s">
        <v>117</v>
      </c>
      <c r="BF474" s="445" t="s">
        <v>92</v>
      </c>
      <c r="BG474" s="445" t="s">
        <v>92</v>
      </c>
      <c r="BH474" s="442"/>
      <c r="BI474" s="450"/>
      <c r="BK474" s="442"/>
      <c r="BL474" s="450"/>
      <c r="BN474" s="442"/>
      <c r="BO474" s="450"/>
      <c r="BQ474" s="445" t="s">
        <v>92</v>
      </c>
      <c r="BR474" s="442"/>
      <c r="BS474" s="442"/>
      <c r="BT474" s="442"/>
      <c r="BU474" s="442"/>
      <c r="BV474" s="442"/>
    </row>
    <row r="475" spans="1:74">
      <c r="A475" s="442">
        <v>505</v>
      </c>
      <c r="B475" s="442" t="str">
        <f>IF($H475="已改造",VLOOKUP($A475+1000,改造信息!$A$2:$AQ$1002,COLUMN(B474),0),VLOOKUP($A475,未改造信息!$A$2:$AQ$1002,COLUMN(B474),0))</f>
        <v>J</v>
      </c>
      <c r="C475" s="442" t="str">
        <f>IF($H475="已改造",VLOOKUP($A475+1000,改造信息!$A$2:$AQ$1002,COLUMN(C474),0),VLOOKUP($A475,未改造信息!$A$2:$AQ$1002,COLUMN(C474),0))</f>
        <v>驱逐舰</v>
      </c>
      <c r="D475" s="442">
        <f>IF($H475="已改造",VLOOKUP($A475+1000,改造信息!$A$2:$AQ$1002,COLUMN(D474),0),VLOOKUP($A475,未改造信息!$A$2:$AQ$1002,COLUMN(D474),0))</f>
        <v>3</v>
      </c>
      <c r="E475" s="442" t="str">
        <f>IF($H475="已改造",VLOOKUP($A475+1000,改造信息!$A$2:$AQ$1002,COLUMN(E474),0),VLOOKUP($A475,未改造信息!$A$2:$AQ$1002,COLUMN(E474),0))</f>
        <v>雉</v>
      </c>
      <c r="F475" s="442" t="str">
        <f>VLOOKUP(A475,未改造信息!$A$2:$F$1000,COLUMN(F474),0)</f>
        <v>未拥有</v>
      </c>
      <c r="H475" s="442" t="str">
        <f>IF(COUNTIF(改造信息!$A$2:$A$196,A475+1000),IF(VLOOKUP(A475+1000,改造信息!$A$2:$F$502,6,0)="已拥有","已改造","尚未改造"),"未开放改造")</f>
        <v>未开放改造</v>
      </c>
      <c r="I475" s="442" t="str">
        <f t="shared" si="7"/>
        <v>可建造</v>
      </c>
      <c r="J475" s="445" t="s">
        <v>92</v>
      </c>
      <c r="K475" s="442" t="str">
        <f>IF($H475="已改造",VLOOKUP($A475+1000,改造信息!$A$2:$AQ$1002,COLUMN(K474)-4,0),VLOOKUP($A475,未改造信息!$A$2:$AQ$1002,COLUMN(K474)-4,0))</f>
        <v>护卫舰</v>
      </c>
      <c r="L475" s="442" t="str">
        <f>IF($H475="已改造",VLOOKUP($A475+1000,改造信息!$A$2:$AQ$1002,COLUMN(L474)-4,0),VLOOKUP($A475,未改造信息!$A$2:$AQ$1002,COLUMN(L474)-4,0))</f>
        <v>小型舰</v>
      </c>
      <c r="M475" s="442">
        <f>IF($H475="已改造",VLOOKUP($A475+1000,改造信息!$A$2:$AQ$1002,COLUMN(M474)-4,0),VLOOKUP($A475,未改造信息!$A$2:$AQ$1002,COLUMN(M474)-4,0))</f>
        <v>1</v>
      </c>
      <c r="N475" s="442">
        <f>IF($H475="已改造",VLOOKUP($A475+1000,改造信息!$A$2:$AQ$1002,COLUMN(N474)-4,0),VLOOKUP($A475,未改造信息!$A$2:$AQ$1002,COLUMN(N474)-4,0))</f>
        <v>2</v>
      </c>
      <c r="O475" s="442">
        <f>IF($H475="已改造",VLOOKUP($A475+1000,改造信息!$A$2:$AQ$1002,COLUMN(O474)-4,0),VLOOKUP($A475,未改造信息!$A$2:$AQ$1002,COLUMN(O474)-4,0))</f>
        <v>10</v>
      </c>
      <c r="P475" s="442">
        <f>IF($H475="已改造",VLOOKUP($A475+1000,改造信息!$A$2:$AQ$1002,COLUMN(P474)-4,0),VLOOKUP($A475,未改造信息!$A$2:$AQ$1002,COLUMN(P474)-4,0))</f>
        <v>2</v>
      </c>
      <c r="Q475" s="442">
        <f>IF($H475="已改造",VLOOKUP($A475+1000,改造信息!$A$2:$AQ$1002,COLUMN(Q474)-4,0),VLOOKUP($A475,未改造信息!$A$2:$AQ$1002,COLUMN(Q474)-4,0))</f>
        <v>26</v>
      </c>
      <c r="R475" s="442">
        <f>IF($H475="已改造",VLOOKUP($A475+1000,改造信息!$A$2:$AQ$1002,COLUMN(R474)-4,0),VLOOKUP($A475,未改造信息!$A$2:$AQ$1002,COLUMN(R474)-4,0))</f>
        <v>19</v>
      </c>
      <c r="S475" s="442">
        <f>IF($H475="已改造",VLOOKUP($A475+1000,改造信息!$A$2:$AQ$1002,COLUMN(S474)-4,0),VLOOKUP($A475,未改造信息!$A$2:$AQ$1002,COLUMN(S474)-4,0))</f>
        <v>63</v>
      </c>
      <c r="T475" s="442">
        <f>IF($H475="已改造",VLOOKUP($A475+1000,改造信息!$A$2:$AQ$1002,COLUMN(T474)-4,0),VLOOKUP($A475,未改造信息!$A$2:$AQ$1002,COLUMN(T474)-4,0))</f>
        <v>50</v>
      </c>
      <c r="U475" s="442">
        <f>IF($H475="已改造",VLOOKUP($A475+1000,改造信息!$A$2:$AQ$1002,COLUMN(U474)-4,0),VLOOKUP($A475,未改造信息!$A$2:$AQ$1002,COLUMN(U474)-4,0))</f>
        <v>53</v>
      </c>
      <c r="V475" s="442">
        <f>IF($H475="已改造",VLOOKUP($A475+1000,改造信息!$A$2:$AQ$1002,COLUMN(V474)-4,0),VLOOKUP($A475,未改造信息!$A$2:$AQ$1002,COLUMN(V474)-4,0))</f>
        <v>20</v>
      </c>
      <c r="W475" s="442">
        <f>IF($H475="已改造",VLOOKUP($A475+1000,改造信息!$A$2:$AQ$1002,COLUMN(W474)-4,0),VLOOKUP($A475,未改造信息!$A$2:$AQ$1002,COLUMN(W474)-4,0))</f>
        <v>84</v>
      </c>
      <c r="X475" s="442">
        <f>IF($H475="已改造",VLOOKUP($A475+1000,改造信息!$A$2:$AQ$1002,COLUMN(X474)-4,0),VLOOKUP($A475,未改造信息!$A$2:$AQ$1002,COLUMN(X474)-4,0))</f>
        <v>87</v>
      </c>
      <c r="Y475" s="442">
        <f>IF($H475="已改造",VLOOKUP($A475+1000,改造信息!$A$2:$AQ$1002,COLUMN(Y474)-4,0),VLOOKUP($A475,未改造信息!$A$2:$AQ$1002,COLUMN(Y474)-4,0))</f>
        <v>19</v>
      </c>
      <c r="Z475" s="442">
        <f>IF($H475="已改造",VLOOKUP($A475+1000,改造信息!$A$2:$AQ$1002,COLUMN(Z474)-4,0),VLOOKUP($A475,未改造信息!$A$2:$AQ$1002,COLUMN(Z474)-4,0))</f>
        <v>30.5</v>
      </c>
      <c r="AA475" s="442" t="str">
        <f>IF($H475="已改造",VLOOKUP($A475+1000,改造信息!$A$2:$AQ$1002,COLUMN(AA474)-4,0),VLOOKUP($A475,未改造信息!$A$2:$AQ$1002,COLUMN(AA474)-4,0))</f>
        <v>短</v>
      </c>
      <c r="AB475" s="442">
        <f>IF($H475="已改造",VLOOKUP($A475+1000,改造信息!$A$2:$AQ$1002,COLUMN(AB474)-4,0),VLOOKUP($A475,未改造信息!$A$2:$AQ$1002,COLUMN(AB474)-4,0))</f>
        <v>0</v>
      </c>
      <c r="AC475" s="442">
        <f>IF($H475="已改造",VLOOKUP($A475+1000,改造信息!$A$2:$AQ$1002,COLUMN(AC474)-4,0),VLOOKUP($A475,未改造信息!$A$2:$AQ$1002,COLUMN(AC474)-4,0))</f>
        <v>0</v>
      </c>
      <c r="AD475" s="442">
        <f>IF($H475="已改造",VLOOKUP($A475+1000,改造信息!$A$2:$AQ$1002,COLUMN(AD474)-4,0),VLOOKUP($A475,未改造信息!$A$2:$AQ$1002,COLUMN(AD474)-4,0))</f>
        <v>2</v>
      </c>
      <c r="AE475" s="442">
        <f>IF($H475="已改造",VLOOKUP($A475+1000,改造信息!$A$2:$AQ$1002,COLUMN(AE474)-4,0),VLOOKUP($A475,未改造信息!$A$2:$AQ$1002,COLUMN(AE474)-4,0))</f>
        <v>0</v>
      </c>
      <c r="AF475" s="445" t="s">
        <v>92</v>
      </c>
      <c r="AG475" s="445" t="s">
        <v>92</v>
      </c>
      <c r="AH475" s="442">
        <f>IF($H475="已改造",VLOOKUP($A475+1000,改造信息!$A$2:$AQ$1002,COLUMN(AH474)-6,0),VLOOKUP($A475,未改造信息!$A$2:$AQ$1002,COLUMN(AH474)-6,0))</f>
        <v>15</v>
      </c>
      <c r="AI475" s="442">
        <f>IF($H475="已改造",VLOOKUP($A475+1000,改造信息!$A$2:$AQ$1002,COLUMN(AI474)-6,0),VLOOKUP($A475,未改造信息!$A$2:$AQ$1002,COLUMN(AI474)-6,0))</f>
        <v>20</v>
      </c>
      <c r="AJ475" s="442">
        <f>IF($H475="已改造",VLOOKUP($A475+1000,改造信息!$A$2:$AQ$1002,COLUMN(AJ474)-6,0),VLOOKUP($A475,未改造信息!$A$2:$AQ$1002,COLUMN(AJ474)-6,0))</f>
        <v>0.45</v>
      </c>
      <c r="AK475" s="442">
        <f>IF($H475="已改造",VLOOKUP($A475+1000,改造信息!$A$2:$AQ$1002,COLUMN(AK474)-6,0),VLOOKUP($A475,未改造信息!$A$2:$AQ$1002,COLUMN(AK474)-6,0))</f>
        <v>0.8</v>
      </c>
      <c r="AL475" s="442">
        <f>IF($H475="已改造",VLOOKUP($A475+1000,改造信息!$A$2:$AQ$1002,COLUMN(AL474)-6,0),VLOOKUP($A475,未改造信息!$A$2:$AQ$1002,COLUMN(AL474)-6,0))</f>
        <v>0.35</v>
      </c>
      <c r="AM475" s="445" t="s">
        <v>92</v>
      </c>
      <c r="AN475" s="445" t="s">
        <v>92</v>
      </c>
      <c r="AO475" s="442">
        <f>IF($H475="已改造",VLOOKUP($A475+1000,改造信息!$A$2:$AQ$1002,COLUMN(AO474)-8,0),VLOOKUP($A475,未改造信息!$A$2:$AQ$1002,COLUMN(AO474)-8,0))</f>
        <v>4</v>
      </c>
      <c r="AP475" s="442">
        <f>IF($H475="已改造",VLOOKUP($A475+1000,改造信息!$A$2:$AQ$1002,COLUMN(AP474)-8,0),VLOOKUP($A475,未改造信息!$A$2:$AQ$1002,COLUMN(AP474)-8,0))</f>
        <v>8</v>
      </c>
      <c r="AQ475" s="442">
        <f>IF($H475="已改造",VLOOKUP($A475+1000,改造信息!$A$2:$AQ$1002,COLUMN(AQ474)-8,0),VLOOKUP($A475,未改造信息!$A$2:$AQ$1002,COLUMN(AQ474)-8,0))</f>
        <v>6</v>
      </c>
      <c r="AR475" s="442">
        <f>IF($H475="已改造",VLOOKUP($A475+1000,改造信息!$A$2:$AQ$1002,COLUMN(AR474)-8,0),VLOOKUP($A475,未改造信息!$A$2:$AQ$1002,COLUMN(AR474)-8,0))</f>
        <v>0</v>
      </c>
      <c r="AS475" s="442">
        <f>IF($H475="已改造",VLOOKUP($A475+1000,改造信息!$A$2:$AQ$1002,COLUMN(AS474)-8,0),VLOOKUP($A475,未改造信息!$A$2:$AQ$1002,COLUMN(AS474)-8,0))</f>
        <v>0</v>
      </c>
      <c r="AT475" s="442">
        <f>IF($H475="已改造",VLOOKUP($A475+1000,改造信息!$A$2:$AQ$1002,COLUMN(AT474)-8,0),VLOOKUP($A475,未改造信息!$A$2:$AQ$1002,COLUMN(AT474)-8,0))</f>
        <v>16</v>
      </c>
      <c r="AU475" s="442">
        <f>IF($H475="已改造",VLOOKUP($A475+1000,改造信息!$A$2:$AQ$1002,COLUMN(AU474)-8,0),VLOOKUP($A475,未改造信息!$A$2:$AQ$1002,COLUMN(AU474)-8,0))</f>
        <v>4</v>
      </c>
      <c r="AV475" s="442">
        <f>IF($H475="已改造",VLOOKUP($A475+1000,改造信息!$A$2:$AQ$1002,COLUMN(AV474)-8,0),VLOOKUP($A475,未改造信息!$A$2:$AQ$1002,COLUMN(AV474)-8,0))</f>
        <v>0</v>
      </c>
      <c r="AW475" s="445" t="s">
        <v>92</v>
      </c>
      <c r="AX475" s="445" t="s">
        <v>92</v>
      </c>
      <c r="AY475" s="442">
        <f>IF($H475="已改造",VLOOKUP($A475+1000,改造信息!$A$2:$AQ$1002,COLUMN(AY474)-10,0),VLOOKUP($A475,未改造信息!$A$2:$AQ$1002,COLUMN(AY474)-10,0))</f>
        <v>0</v>
      </c>
      <c r="AZ475" s="442">
        <f>IF($H475="已改造",VLOOKUP($A475+1000,改造信息!$A$2:$AQ$1002,COLUMN(AZ474)-10,0),VLOOKUP($A475,未改造信息!$A$2:$AQ$1002,COLUMN(AZ474)-10,0))</f>
        <v>0</v>
      </c>
      <c r="BA475" s="445" t="s">
        <v>92</v>
      </c>
      <c r="BB475" s="445" t="s">
        <v>92</v>
      </c>
      <c r="BC475" s="442" t="str">
        <f>IF($H475="尚未改造",VLOOKUP($A475,未改造信息!$A$2:$AQ$1002,COLUMN(BC474)-12,0),"0")</f>
        <v>0</v>
      </c>
      <c r="BD475" s="450">
        <f>VLOOKUP($A475,未改造信息!$A$2:$BA$1002,COLUMN(BD474)-12,0)</f>
        <v>0.0104166666666667</v>
      </c>
      <c r="BE475" s="442" t="s">
        <v>103</v>
      </c>
      <c r="BF475" s="445" t="s">
        <v>92</v>
      </c>
      <c r="BG475" s="445" t="s">
        <v>92</v>
      </c>
      <c r="BH475" s="442"/>
      <c r="BI475" s="450"/>
      <c r="BK475" s="442"/>
      <c r="BL475" s="450"/>
      <c r="BN475" s="442"/>
      <c r="BO475" s="450"/>
      <c r="BQ475" s="445" t="s">
        <v>92</v>
      </c>
      <c r="BR475" s="442"/>
      <c r="BS475" s="442"/>
      <c r="BT475" s="442"/>
      <c r="BU475" s="442"/>
      <c r="BV475" s="442"/>
    </row>
    <row r="476" spans="1:74">
      <c r="A476" s="442">
        <v>506</v>
      </c>
      <c r="B476" s="442" t="str">
        <f>IF($H476="已改造",VLOOKUP($A476+1000,改造信息!$A$2:$AQ$1002,COLUMN(B475),0),VLOOKUP($A476,未改造信息!$A$2:$AQ$1002,COLUMN(B475),0))</f>
        <v>U</v>
      </c>
      <c r="C476" s="442" t="str">
        <f>IF($H476="已改造",VLOOKUP($A476+1000,改造信息!$A$2:$AQ$1002,COLUMN(C475),0),VLOOKUP($A476,未改造信息!$A$2:$AQ$1002,COLUMN(C475),0))</f>
        <v>战列舰</v>
      </c>
      <c r="D476" s="442">
        <f>IF($H476="已改造",VLOOKUP($A476+1000,改造信息!$A$2:$AQ$1002,COLUMN(D475),0),VLOOKUP($A476,未改造信息!$A$2:$AQ$1002,COLUMN(D475),0))</f>
        <v>6</v>
      </c>
      <c r="E476" s="442" t="str">
        <f>IF($H476="已改造",VLOOKUP($A476+1000,改造信息!$A$2:$AQ$1002,COLUMN(E475),0),VLOOKUP($A476,未改造信息!$A$2:$AQ$1002,COLUMN(E475),0))</f>
        <v>1938(I)</v>
      </c>
      <c r="F476" s="442" t="str">
        <f>VLOOKUP(A476,未改造信息!$A$2:$F$1000,COLUMN(F475),0)</f>
        <v>未拥有</v>
      </c>
      <c r="H476" s="442" t="str">
        <f>IF(COUNTIF(改造信息!$A$2:$A$196,A476+1000),IF(VLOOKUP(A476+1000,改造信息!$A$2:$F$502,6,0)="已拥有","已改造","尚未改造"),"未开放改造")</f>
        <v>未开放改造</v>
      </c>
      <c r="I476" s="442" t="str">
        <f t="shared" si="7"/>
        <v>活动限定，暂未开放获取</v>
      </c>
      <c r="J476" s="445" t="s">
        <v>92</v>
      </c>
      <c r="K476" s="442" t="str">
        <f>IF($H476="已改造",VLOOKUP($A476+1000,改造信息!$A$2:$AQ$1002,COLUMN(K475)-4,0),VLOOKUP($A476,未改造信息!$A$2:$AQ$1002,COLUMN(K475)-4,0))</f>
        <v>主力舰</v>
      </c>
      <c r="L476" s="442" t="str">
        <f>IF($H476="已改造",VLOOKUP($A476+1000,改造信息!$A$2:$AQ$1002,COLUMN(L475)-4,0),VLOOKUP($A476,未改造信息!$A$2:$AQ$1002,COLUMN(L475)-4,0))</f>
        <v>大型舰</v>
      </c>
      <c r="M476" s="442">
        <f>IF($H476="已改造",VLOOKUP($A476+1000,改造信息!$A$2:$AQ$1002,COLUMN(M475)-4,0),VLOOKUP($A476,未改造信息!$A$2:$AQ$1002,COLUMN(M475)-4,0))</f>
        <v>5</v>
      </c>
      <c r="N476" s="442">
        <f>IF($H476="已改造",VLOOKUP($A476+1000,改造信息!$A$2:$AQ$1002,COLUMN(N475)-4,0),VLOOKUP($A476,未改造信息!$A$2:$AQ$1002,COLUMN(N475)-4,0))</f>
        <v>5</v>
      </c>
      <c r="O476" s="442">
        <f>IF($H476="已改造",VLOOKUP($A476+1000,改造信息!$A$2:$AQ$1002,COLUMN(O475)-4,0),VLOOKUP($A476,未改造信息!$A$2:$AQ$1002,COLUMN(O475)-4,0))</f>
        <v>84</v>
      </c>
      <c r="P476" s="442">
        <f>IF($H476="已改造",VLOOKUP($A476+1000,改造信息!$A$2:$AQ$1002,COLUMN(P475)-4,0),VLOOKUP($A476,未改造信息!$A$2:$AQ$1002,COLUMN(P475)-4,0))</f>
        <v>0</v>
      </c>
      <c r="Q476" s="442">
        <f>IF($H476="已改造",VLOOKUP($A476+1000,改造信息!$A$2:$AQ$1002,COLUMN(Q475)-4,0),VLOOKUP($A476,未改造信息!$A$2:$AQ$1002,COLUMN(Q475)-4,0))</f>
        <v>124</v>
      </c>
      <c r="R476" s="442">
        <f>IF($H476="已改造",VLOOKUP($A476+1000,改造信息!$A$2:$AQ$1002,COLUMN(R475)-4,0),VLOOKUP($A476,未改造信息!$A$2:$AQ$1002,COLUMN(R475)-4,0))</f>
        <v>105</v>
      </c>
      <c r="S476" s="442">
        <f>IF($H476="已改造",VLOOKUP($A476+1000,改造信息!$A$2:$AQ$1002,COLUMN(S475)-4,0),VLOOKUP($A476,未改造信息!$A$2:$AQ$1002,COLUMN(S475)-4,0))</f>
        <v>0</v>
      </c>
      <c r="T476" s="442">
        <f>IF($H476="已改造",VLOOKUP($A476+1000,改造信息!$A$2:$AQ$1002,COLUMN(T475)-4,0),VLOOKUP($A476,未改造信息!$A$2:$AQ$1002,COLUMN(T475)-4,0))</f>
        <v>87</v>
      </c>
      <c r="U476" s="442">
        <f>IF($H476="已改造",VLOOKUP($A476+1000,改造信息!$A$2:$AQ$1002,COLUMN(U475)-4,0),VLOOKUP($A476,未改造信息!$A$2:$AQ$1002,COLUMN(U475)-4,0))</f>
        <v>0</v>
      </c>
      <c r="V476" s="442">
        <f>IF($H476="已改造",VLOOKUP($A476+1000,改造信息!$A$2:$AQ$1002,COLUMN(V475)-4,0),VLOOKUP($A476,未改造信息!$A$2:$AQ$1002,COLUMN(V475)-4,0))</f>
        <v>48</v>
      </c>
      <c r="W476" s="442">
        <f>IF($H476="已改造",VLOOKUP($A476+1000,改造信息!$A$2:$AQ$1002,COLUMN(W475)-4,0),VLOOKUP($A476,未改造信息!$A$2:$AQ$1002,COLUMN(W475)-4,0))</f>
        <v>45</v>
      </c>
      <c r="X476" s="442">
        <f>IF($H476="已改造",VLOOKUP($A476+1000,改造信息!$A$2:$AQ$1002,COLUMN(X475)-4,0),VLOOKUP($A476,未改造信息!$A$2:$AQ$1002,COLUMN(X475)-4,0))</f>
        <v>94</v>
      </c>
      <c r="Y476" s="442">
        <f>IF($H476="已改造",VLOOKUP($A476+1000,改造信息!$A$2:$AQ$1002,COLUMN(Y475)-4,0),VLOOKUP($A476,未改造信息!$A$2:$AQ$1002,COLUMN(Y475)-4,0))</f>
        <v>5</v>
      </c>
      <c r="Z476" s="442">
        <f>IF($H476="已改造",VLOOKUP($A476+1000,改造信息!$A$2:$AQ$1002,COLUMN(Z475)-4,0),VLOOKUP($A476,未改造信息!$A$2:$AQ$1002,COLUMN(Z475)-4,0))</f>
        <v>27</v>
      </c>
      <c r="AA476" s="442" t="str">
        <f>IF($H476="已改造",VLOOKUP($A476+1000,改造信息!$A$2:$AQ$1002,COLUMN(AA475)-4,0),VLOOKUP($A476,未改造信息!$A$2:$AQ$1002,COLUMN(AA475)-4,0))</f>
        <v>长</v>
      </c>
      <c r="AB476" s="442" t="str">
        <f>IF($H476="已改造",VLOOKUP($A476+1000,改造信息!$A$2:$AQ$1002,COLUMN(AB475)-4,0),VLOOKUP($A476,未改造信息!$A$2:$AQ$1002,COLUMN(AB475)-4,0))</f>
        <v>[3,3,3,3]</v>
      </c>
      <c r="AC476" s="442">
        <f>IF($H476="已改造",VLOOKUP($A476+1000,改造信息!$A$2:$AQ$1002,COLUMN(AC475)-4,0),VLOOKUP($A476,未改造信息!$A$2:$AQ$1002,COLUMN(AC475)-4,0))</f>
        <v>12</v>
      </c>
      <c r="AD476" s="442">
        <f>IF($H476="已改造",VLOOKUP($A476+1000,改造信息!$A$2:$AQ$1002,COLUMN(AD475)-4,0),VLOOKUP($A476,未改造信息!$A$2:$AQ$1002,COLUMN(AD475)-4,0))</f>
        <v>4</v>
      </c>
      <c r="AE476" s="442">
        <f>IF($H476="已改造",VLOOKUP($A476+1000,改造信息!$A$2:$AQ$1002,COLUMN(AE475)-4,0),VLOOKUP($A476,未改造信息!$A$2:$AQ$1002,COLUMN(AE475)-4,0))</f>
        <v>0</v>
      </c>
      <c r="AF476" s="445" t="s">
        <v>92</v>
      </c>
      <c r="AG476" s="445" t="s">
        <v>92</v>
      </c>
      <c r="AH476" s="442">
        <f>IF($H476="已改造",VLOOKUP($A476+1000,改造信息!$A$2:$AQ$1002,COLUMN(AH475)-6,0),VLOOKUP($A476,未改造信息!$A$2:$AQ$1002,COLUMN(AH475)-6,0))</f>
        <v>125</v>
      </c>
      <c r="AI476" s="442">
        <f>IF($H476="已改造",VLOOKUP($A476+1000,改造信息!$A$2:$AQ$1002,COLUMN(AI475)-6,0),VLOOKUP($A476,未改造信息!$A$2:$AQ$1002,COLUMN(AI475)-6,0))</f>
        <v>185</v>
      </c>
      <c r="AJ476" s="442">
        <f>IF($H476="已改造",VLOOKUP($A476+1000,改造信息!$A$2:$AQ$1002,COLUMN(AJ475)-6,0),VLOOKUP($A476,未改造信息!$A$2:$AQ$1002,COLUMN(AJ475)-6,0))</f>
        <v>4.8</v>
      </c>
      <c r="AK476" s="442">
        <f>IF($H476="已改造",VLOOKUP($A476+1000,改造信息!$A$2:$AQ$1002,COLUMN(AK475)-6,0),VLOOKUP($A476,未改造信息!$A$2:$AQ$1002,COLUMN(AK475)-6,0))</f>
        <v>9</v>
      </c>
      <c r="AL476" s="442">
        <f>IF($H476="已改造",VLOOKUP($A476+1000,改造信息!$A$2:$AQ$1002,COLUMN(AL475)-6,0),VLOOKUP($A476,未改造信息!$A$2:$AQ$1002,COLUMN(AL475)-6,0))</f>
        <v>0.8</v>
      </c>
      <c r="AM476" s="445" t="s">
        <v>92</v>
      </c>
      <c r="AN476" s="445" t="s">
        <v>92</v>
      </c>
      <c r="AO476" s="442">
        <f>IF($H476="已改造",VLOOKUP($A476+1000,改造信息!$A$2:$AQ$1002,COLUMN(AO475)-8,0),VLOOKUP($A476,未改造信息!$A$2:$AQ$1002,COLUMN(AO475)-8,0))</f>
        <v>50</v>
      </c>
      <c r="AP476" s="442">
        <f>IF($H476="已改造",VLOOKUP($A476+1000,改造信息!$A$2:$AQ$1002,COLUMN(AP475)-8,0),VLOOKUP($A476,未改造信息!$A$2:$AQ$1002,COLUMN(AP475)-8,0))</f>
        <v>60</v>
      </c>
      <c r="AQ476" s="442">
        <f>IF($H476="已改造",VLOOKUP($A476+1000,改造信息!$A$2:$AQ$1002,COLUMN(AQ475)-8,0),VLOOKUP($A476,未改造信息!$A$2:$AQ$1002,COLUMN(AQ475)-8,0))</f>
        <v>60</v>
      </c>
      <c r="AR476" s="442">
        <f>IF($H476="已改造",VLOOKUP($A476+1000,改造信息!$A$2:$AQ$1002,COLUMN(AR475)-8,0),VLOOKUP($A476,未改造信息!$A$2:$AQ$1002,COLUMN(AR475)-8,0))</f>
        <v>0</v>
      </c>
      <c r="AS476" s="442">
        <f>IF($H476="已改造",VLOOKUP($A476+1000,改造信息!$A$2:$AQ$1002,COLUMN(AS475)-8,0),VLOOKUP($A476,未改造信息!$A$2:$AQ$1002,COLUMN(AS475)-8,0))</f>
        <v>99</v>
      </c>
      <c r="AT476" s="442">
        <f>IF($H476="已改造",VLOOKUP($A476+1000,改造信息!$A$2:$AQ$1002,COLUMN(AT475)-8,0),VLOOKUP($A476,未改造信息!$A$2:$AQ$1002,COLUMN(AT475)-8,0))</f>
        <v>0</v>
      </c>
      <c r="AU476" s="442">
        <f>IF($H476="已改造",VLOOKUP($A476+1000,改造信息!$A$2:$AQ$1002,COLUMN(AU475)-8,0),VLOOKUP($A476,未改造信息!$A$2:$AQ$1002,COLUMN(AU475)-8,0))</f>
        <v>85</v>
      </c>
      <c r="AV476" s="442">
        <f>IF($H476="已改造",VLOOKUP($A476+1000,改造信息!$A$2:$AQ$1002,COLUMN(AV475)-8,0),VLOOKUP($A476,未改造信息!$A$2:$AQ$1002,COLUMN(AV475)-8,0))</f>
        <v>51</v>
      </c>
      <c r="AW476" s="445" t="s">
        <v>92</v>
      </c>
      <c r="AX476" s="445" t="s">
        <v>92</v>
      </c>
      <c r="AY476" s="442" t="str">
        <f>IF($H476="已改造",VLOOKUP($A476+1000,改造信息!$A$2:$AQ$1002,COLUMN(AY475)-10,0),VLOOKUP($A476,未改造信息!$A$2:$AQ$1002,COLUMN(AY475)-10,0))</f>
        <v>A级火力</v>
      </c>
      <c r="AZ476" s="442">
        <f>IF($H476="已改造",VLOOKUP($A476+1000,改造信息!$A$2:$AQ$1002,COLUMN(AZ475)-10,0),VLOOKUP($A476,未改造信息!$A$2:$AQ$1002,COLUMN(AZ475)-10,0))</f>
        <v>0</v>
      </c>
      <c r="BA476" s="445" t="s">
        <v>92</v>
      </c>
      <c r="BB476" s="445" t="s">
        <v>92</v>
      </c>
      <c r="BC476" s="442" t="str">
        <f>IF($H476="尚未改造",VLOOKUP($A476,未改造信息!$A$2:$AQ$1002,COLUMN(BC475)-12,0),"0")</f>
        <v>0</v>
      </c>
      <c r="BD476" s="442">
        <f>VLOOKUP($A476,未改造信息!$A$2:$BA$1002,COLUMN(BD475)-12,0)</f>
        <v>0</v>
      </c>
      <c r="BE476" s="442" t="s">
        <v>117</v>
      </c>
      <c r="BF476" s="445" t="s">
        <v>92</v>
      </c>
      <c r="BG476" s="445" t="s">
        <v>92</v>
      </c>
      <c r="BH476" s="442"/>
      <c r="BI476" s="442"/>
      <c r="BK476" s="442"/>
      <c r="BL476" s="442"/>
      <c r="BN476" s="442"/>
      <c r="BO476" s="442"/>
      <c r="BQ476" s="445" t="s">
        <v>92</v>
      </c>
      <c r="BR476" s="442"/>
      <c r="BS476" s="442"/>
      <c r="BT476" s="442"/>
      <c r="BU476" s="442"/>
      <c r="BV476" s="442"/>
    </row>
    <row r="477" spans="1:74">
      <c r="A477" s="442">
        <v>507</v>
      </c>
      <c r="B477" s="442" t="str">
        <f>IF($H477="已改造",VLOOKUP($A477+1000,改造信息!$A$2:$AQ$1002,COLUMN(B476),0),VLOOKUP($A477,未改造信息!$A$2:$AQ$1002,COLUMN(B476),0))</f>
        <v>No</v>
      </c>
      <c r="C477" s="442" t="str">
        <f>IF($H477="已改造",VLOOKUP($A477+1000,改造信息!$A$2:$AQ$1002,COLUMN(C476),0),VLOOKUP($A477,未改造信息!$A$2:$AQ$1002,COLUMN(C476),0))</f>
        <v>浅水重炮舰</v>
      </c>
      <c r="D477" s="442">
        <f>IF($H477="已改造",VLOOKUP($A477+1000,改造信息!$A$2:$AQ$1002,COLUMN(D476),0),VLOOKUP($A477,未改造信息!$A$2:$AQ$1002,COLUMN(D476),0))</f>
        <v>3</v>
      </c>
      <c r="E477" s="442" t="str">
        <f>IF($H477="已改造",VLOOKUP($A477+1000,改造信息!$A$2:$AQ$1002,COLUMN(E476),0),VLOOKUP($A477,未改造信息!$A$2:$AQ$1002,COLUMN(E476),0))</f>
        <v>艾斯沃尔德</v>
      </c>
      <c r="F477" s="442" t="str">
        <f>VLOOKUP(A477,未改造信息!$A$2:$F$1000,COLUMN(F476),0)</f>
        <v>未拥有</v>
      </c>
      <c r="H477" s="442" t="str">
        <f>IF(COUNTIF(改造信息!$A$2:$A$196,A477+1000),IF(VLOOKUP(A477+1000,改造信息!$A$2:$F$502,6,0)="已拥有","已改造","尚未改造"),"未开放改造")</f>
        <v>未开放改造</v>
      </c>
      <c r="I477" s="442" t="str">
        <f t="shared" si="7"/>
        <v>活动限定，暂未开放获取</v>
      </c>
      <c r="J477" s="445" t="s">
        <v>92</v>
      </c>
      <c r="K477" s="442" t="str">
        <f>IF($H477="已改造",VLOOKUP($A477+1000,改造信息!$A$2:$AQ$1002,COLUMN(K476)-4,0),VLOOKUP($A477,未改造信息!$A$2:$AQ$1002,COLUMN(K476)-4,0))</f>
        <v>护卫舰</v>
      </c>
      <c r="L477" s="442" t="str">
        <f>IF($H477="已改造",VLOOKUP($A477+1000,改造信息!$A$2:$AQ$1002,COLUMN(L476)-4,0),VLOOKUP($A477,未改造信息!$A$2:$AQ$1002,COLUMN(L476)-4,0))</f>
        <v>小型舰</v>
      </c>
      <c r="M477" s="442">
        <f>IF($H477="已改造",VLOOKUP($A477+1000,改造信息!$A$2:$AQ$1002,COLUMN(M476)-4,0),VLOOKUP($A477,未改造信息!$A$2:$AQ$1002,COLUMN(M476)-4,0))</f>
        <v>2</v>
      </c>
      <c r="N477" s="442">
        <f>IF($H477="已改造",VLOOKUP($A477+1000,改造信息!$A$2:$AQ$1002,COLUMN(N476)-4,0),VLOOKUP($A477,未改造信息!$A$2:$AQ$1002,COLUMN(N476)-4,0))</f>
        <v>2</v>
      </c>
      <c r="O477" s="442">
        <f>IF($H477="已改造",VLOOKUP($A477+1000,改造信息!$A$2:$AQ$1002,COLUMN(O476)-4,0),VLOOKUP($A477,未改造信息!$A$2:$AQ$1002,COLUMN(O476)-4,0))</f>
        <v>28</v>
      </c>
      <c r="P477" s="442">
        <f>IF($H477="已改造",VLOOKUP($A477+1000,改造信息!$A$2:$AQ$1002,COLUMN(P476)-4,0),VLOOKUP($A477,未改造信息!$A$2:$AQ$1002,COLUMN(P476)-4,0))</f>
        <v>0</v>
      </c>
      <c r="Q477" s="442">
        <f>IF($H477="已改造",VLOOKUP($A477+1000,改造信息!$A$2:$AQ$1002,COLUMN(Q476)-4,0),VLOOKUP($A477,未改造信息!$A$2:$AQ$1002,COLUMN(Q476)-4,0))</f>
        <v>49</v>
      </c>
      <c r="R477" s="442">
        <f>IF($H477="已改造",VLOOKUP($A477+1000,改造信息!$A$2:$AQ$1002,COLUMN(R476)-4,0),VLOOKUP($A477,未改造信息!$A$2:$AQ$1002,COLUMN(R476)-4,0))</f>
        <v>63</v>
      </c>
      <c r="S477" s="442">
        <f>IF($H477="已改造",VLOOKUP($A477+1000,改造信息!$A$2:$AQ$1002,COLUMN(S476)-4,0),VLOOKUP($A477,未改造信息!$A$2:$AQ$1002,COLUMN(S476)-4,0))</f>
        <v>0</v>
      </c>
      <c r="T477" s="442">
        <f>IF($H477="已改造",VLOOKUP($A477+1000,改造信息!$A$2:$AQ$1002,COLUMN(T476)-4,0),VLOOKUP($A477,未改造信息!$A$2:$AQ$1002,COLUMN(T476)-4,0))</f>
        <v>41</v>
      </c>
      <c r="U477" s="442">
        <f>IF($H477="已改造",VLOOKUP($A477+1000,改造信息!$A$2:$AQ$1002,COLUMN(U476)-4,0),VLOOKUP($A477,未改造信息!$A$2:$AQ$1002,COLUMN(U476)-4,0))</f>
        <v>0</v>
      </c>
      <c r="V477" s="442">
        <f>IF($H477="已改造",VLOOKUP($A477+1000,改造信息!$A$2:$AQ$1002,COLUMN(V476)-4,0),VLOOKUP($A477,未改造信息!$A$2:$AQ$1002,COLUMN(V476)-4,0))</f>
        <v>20</v>
      </c>
      <c r="W477" s="442">
        <f>IF($H477="已改造",VLOOKUP($A477+1000,改造信息!$A$2:$AQ$1002,COLUMN(W476)-4,0),VLOOKUP($A477,未改造信息!$A$2:$AQ$1002,COLUMN(W476)-4,0))</f>
        <v>46</v>
      </c>
      <c r="X477" s="442">
        <f>IF($H477="已改造",VLOOKUP($A477+1000,改造信息!$A$2:$AQ$1002,COLUMN(X476)-4,0),VLOOKUP($A477,未改造信息!$A$2:$AQ$1002,COLUMN(X476)-4,0))</f>
        <v>95</v>
      </c>
      <c r="Y477" s="442">
        <f>IF($H477="已改造",VLOOKUP($A477+1000,改造信息!$A$2:$AQ$1002,COLUMN(Y476)-4,0),VLOOKUP($A477,未改造信息!$A$2:$AQ$1002,COLUMN(Y476)-4,0))</f>
        <v>20</v>
      </c>
      <c r="Z477" s="442">
        <f>IF($H477="已改造",VLOOKUP($A477+1000,改造信息!$A$2:$AQ$1002,COLUMN(Z476)-4,0),VLOOKUP($A477,未改造信息!$A$2:$AQ$1002,COLUMN(Z476)-4,0))</f>
        <v>17.2</v>
      </c>
      <c r="AA477" s="442" t="str">
        <f>IF($H477="已改造",VLOOKUP($A477+1000,改造信息!$A$2:$AQ$1002,COLUMN(AA476)-4,0),VLOOKUP($A477,未改造信息!$A$2:$AQ$1002,COLUMN(AA476)-4,0))</f>
        <v>中</v>
      </c>
      <c r="AB477" s="442">
        <f>IF($H477="已改造",VLOOKUP($A477+1000,改造信息!$A$2:$AQ$1002,COLUMN(AB476)-4,0),VLOOKUP($A477,未改造信息!$A$2:$AQ$1002,COLUMN(AB476)-4,0))</f>
        <v>0</v>
      </c>
      <c r="AC477" s="442">
        <f>IF($H477="已改造",VLOOKUP($A477+1000,改造信息!$A$2:$AQ$1002,COLUMN(AC476)-4,0),VLOOKUP($A477,未改造信息!$A$2:$AQ$1002,COLUMN(AC476)-4,0))</f>
        <v>0</v>
      </c>
      <c r="AD477" s="442">
        <f>IF($H477="已改造",VLOOKUP($A477+1000,改造信息!$A$2:$AQ$1002,COLUMN(AD476)-4,0),VLOOKUP($A477,未改造信息!$A$2:$AQ$1002,COLUMN(AD476)-4,0))</f>
        <v>2</v>
      </c>
      <c r="AE477" s="442">
        <f>IF($H477="已改造",VLOOKUP($A477+1000,改造信息!$A$2:$AQ$1002,COLUMN(AE476)-4,0),VLOOKUP($A477,未改造信息!$A$2:$AQ$1002,COLUMN(AE476)-4,0))</f>
        <v>0</v>
      </c>
      <c r="AF477" s="445" t="s">
        <v>92</v>
      </c>
      <c r="AG477" s="445" t="s">
        <v>92</v>
      </c>
      <c r="AH477" s="442">
        <f>IF($H477="已改造",VLOOKUP($A477+1000,改造信息!$A$2:$AQ$1002,COLUMN(AH476)-6,0),VLOOKUP($A477,未改造信息!$A$2:$AQ$1002,COLUMN(AH476)-6,0))</f>
        <v>15</v>
      </c>
      <c r="AI477" s="442">
        <f>IF($H477="已改造",VLOOKUP($A477+1000,改造信息!$A$2:$AQ$1002,COLUMN(AI476)-6,0),VLOOKUP($A477,未改造信息!$A$2:$AQ$1002,COLUMN(AI476)-6,0))</f>
        <v>30</v>
      </c>
      <c r="AJ477" s="442">
        <f>IF($H477="已改造",VLOOKUP($A477+1000,改造信息!$A$2:$AQ$1002,COLUMN(AJ476)-6,0),VLOOKUP($A477,未改造信息!$A$2:$AQ$1002,COLUMN(AJ476)-6,0))</f>
        <v>0.6</v>
      </c>
      <c r="AK477" s="442">
        <f>IF($H477="已改造",VLOOKUP($A477+1000,改造信息!$A$2:$AQ$1002,COLUMN(AK476)-6,0),VLOOKUP($A477,未改造信息!$A$2:$AQ$1002,COLUMN(AK476)-6,0))</f>
        <v>1.2</v>
      </c>
      <c r="AL477" s="442">
        <f>IF($H477="已改造",VLOOKUP($A477+1000,改造信息!$A$2:$AQ$1002,COLUMN(AL476)-6,0),VLOOKUP($A477,未改造信息!$A$2:$AQ$1002,COLUMN(AL476)-6,0))</f>
        <v>0.45</v>
      </c>
      <c r="AM477" s="445" t="s">
        <v>92</v>
      </c>
      <c r="AN477" s="445" t="s">
        <v>92</v>
      </c>
      <c r="AO477" s="442">
        <f>IF($H477="已改造",VLOOKUP($A477+1000,改造信息!$A$2:$AQ$1002,COLUMN(AO476)-8,0),VLOOKUP($A477,未改造信息!$A$2:$AQ$1002,COLUMN(AO476)-8,0))</f>
        <v>20</v>
      </c>
      <c r="AP477" s="442">
        <f>IF($H477="已改造",VLOOKUP($A477+1000,改造信息!$A$2:$AQ$1002,COLUMN(AP476)-8,0),VLOOKUP($A477,未改造信息!$A$2:$AQ$1002,COLUMN(AP476)-8,0))</f>
        <v>20</v>
      </c>
      <c r="AQ477" s="442">
        <f>IF($H477="已改造",VLOOKUP($A477+1000,改造信息!$A$2:$AQ$1002,COLUMN(AQ476)-8,0),VLOOKUP($A477,未改造信息!$A$2:$AQ$1002,COLUMN(AQ476)-8,0))</f>
        <v>30</v>
      </c>
      <c r="AR477" s="442">
        <f>IF($H477="已改造",VLOOKUP($A477+1000,改造信息!$A$2:$AQ$1002,COLUMN(AR476)-8,0),VLOOKUP($A477,未改造信息!$A$2:$AQ$1002,COLUMN(AR476)-8,0))</f>
        <v>0</v>
      </c>
      <c r="AS477" s="442">
        <f>IF($H477="已改造",VLOOKUP($A477+1000,改造信息!$A$2:$AQ$1002,COLUMN(AS476)-8,0),VLOOKUP($A477,未改造信息!$A$2:$AQ$1002,COLUMN(AS476)-8,0))</f>
        <v>19</v>
      </c>
      <c r="AT477" s="442">
        <f>IF($H477="已改造",VLOOKUP($A477+1000,改造信息!$A$2:$AQ$1002,COLUMN(AT476)-8,0),VLOOKUP($A477,未改造信息!$A$2:$AQ$1002,COLUMN(AT476)-8,0))</f>
        <v>0</v>
      </c>
      <c r="AU477" s="442">
        <f>IF($H477="已改造",VLOOKUP($A477+1000,改造信息!$A$2:$AQ$1002,COLUMN(AU476)-8,0),VLOOKUP($A477,未改造信息!$A$2:$AQ$1002,COLUMN(AU476)-8,0))</f>
        <v>43</v>
      </c>
      <c r="AV477" s="442">
        <f>IF($H477="已改造",VLOOKUP($A477+1000,改造信息!$A$2:$AQ$1002,COLUMN(AV476)-8,0),VLOOKUP($A477,未改造信息!$A$2:$AQ$1002,COLUMN(AV476)-8,0))</f>
        <v>0</v>
      </c>
      <c r="AW477" s="445" t="s">
        <v>92</v>
      </c>
      <c r="AX477" s="445" t="s">
        <v>92</v>
      </c>
      <c r="AY477" s="442">
        <f>IF($H477="已改造",VLOOKUP($A477+1000,改造信息!$A$2:$AQ$1002,COLUMN(AY476)-10,0),VLOOKUP($A477,未改造信息!$A$2:$AQ$1002,COLUMN(AY476)-10,0))</f>
        <v>0</v>
      </c>
      <c r="AZ477" s="442">
        <f>IF($H477="已改造",VLOOKUP($A477+1000,改造信息!$A$2:$AQ$1002,COLUMN(AZ476)-10,0),VLOOKUP($A477,未改造信息!$A$2:$AQ$1002,COLUMN(AZ476)-10,0))</f>
        <v>0</v>
      </c>
      <c r="BA477" s="445" t="s">
        <v>92</v>
      </c>
      <c r="BB477" s="445" t="s">
        <v>92</v>
      </c>
      <c r="BC477" s="442" t="str">
        <f>IF($H477="尚未改造",VLOOKUP($A477,未改造信息!$A$2:$AQ$1002,COLUMN(BC476)-12,0),"0")</f>
        <v>0</v>
      </c>
      <c r="BD477" s="442">
        <f>VLOOKUP($A477,未改造信息!$A$2:$BA$1002,COLUMN(BD476)-12,0)</f>
        <v>0</v>
      </c>
      <c r="BE477" s="442" t="s">
        <v>117</v>
      </c>
      <c r="BF477" s="445" t="s">
        <v>92</v>
      </c>
      <c r="BG477" s="445" t="s">
        <v>92</v>
      </c>
      <c r="BH477" s="442"/>
      <c r="BI477" s="442"/>
      <c r="BK477" s="442"/>
      <c r="BL477" s="442"/>
      <c r="BN477" s="442"/>
      <c r="BO477" s="442"/>
      <c r="BQ477" s="445" t="s">
        <v>92</v>
      </c>
      <c r="BR477" s="442"/>
      <c r="BS477" s="442"/>
      <c r="BT477" s="442"/>
      <c r="BU477" s="442"/>
      <c r="BV477" s="442"/>
    </row>
    <row r="478" spans="1:74">
      <c r="A478" s="442">
        <v>508</v>
      </c>
      <c r="B478" s="442" t="str">
        <f>IF($H478="已改造",VLOOKUP($A478+1000,改造信息!$A$2:$AQ$1002,COLUMN(B477),0),VLOOKUP($A478,未改造信息!$A$2:$AQ$1002,COLUMN(B477),0))</f>
        <v>Sp</v>
      </c>
      <c r="C478" s="442" t="str">
        <f>IF($H478="已改造",VLOOKUP($A478+1000,改造信息!$A$2:$AQ$1002,COLUMN(C477),0),VLOOKUP($A478,未改造信息!$A$2:$AQ$1002,COLUMN(C477),0))</f>
        <v>重巡洋舰</v>
      </c>
      <c r="D478" s="442">
        <f>IF($H478="已改造",VLOOKUP($A478+1000,改造信息!$A$2:$AQ$1002,COLUMN(D477),0),VLOOKUP($A478,未改造信息!$A$2:$AQ$1002,COLUMN(D477),0))</f>
        <v>4</v>
      </c>
      <c r="E478" s="442" t="str">
        <f>IF($H478="已改造",VLOOKUP($A478+1000,改造信息!$A$2:$AQ$1002,COLUMN(E477),0),VLOOKUP($A478,未改造信息!$A$2:$AQ$1002,COLUMN(E477),0))</f>
        <v>安萨尔多</v>
      </c>
      <c r="F478" s="442" t="str">
        <f>VLOOKUP(A478,未改造信息!$A$2:$F$1000,COLUMN(F477),0)</f>
        <v>未拥有</v>
      </c>
      <c r="H478" s="442" t="str">
        <f>IF(COUNTIF(改造信息!$A$2:$A$196,A478+1000),IF(VLOOKUP(A478+1000,改造信息!$A$2:$F$502,6,0)="已拥有","已改造","尚未改造"),"未开放改造")</f>
        <v>未开放改造</v>
      </c>
      <c r="I478" s="442" t="str">
        <f t="shared" si="7"/>
        <v>可建造</v>
      </c>
      <c r="J478" s="445" t="s">
        <v>92</v>
      </c>
      <c r="K478" s="442" t="str">
        <f>IF($H478="已改造",VLOOKUP($A478+1000,改造信息!$A$2:$AQ$1002,COLUMN(K477)-4,0),VLOOKUP($A478,未改造信息!$A$2:$AQ$1002,COLUMN(K477)-4,0))</f>
        <v>护卫舰</v>
      </c>
      <c r="L478" s="442" t="str">
        <f>IF($H478="已改造",VLOOKUP($A478+1000,改造信息!$A$2:$AQ$1002,COLUMN(L477)-4,0),VLOOKUP($A478,未改造信息!$A$2:$AQ$1002,COLUMN(L477)-4,0))</f>
        <v>中型舰</v>
      </c>
      <c r="M478" s="442">
        <f>IF($H478="已改造",VLOOKUP($A478+1000,改造信息!$A$2:$AQ$1002,COLUMN(M477)-4,0),VLOOKUP($A478,未改造信息!$A$2:$AQ$1002,COLUMN(M477)-4,0))</f>
        <v>2</v>
      </c>
      <c r="N478" s="442">
        <f>IF($H478="已改造",VLOOKUP($A478+1000,改造信息!$A$2:$AQ$1002,COLUMN(N477)-4,0),VLOOKUP($A478,未改造信息!$A$2:$AQ$1002,COLUMN(N477)-4,0))</f>
        <v>2</v>
      </c>
      <c r="O478" s="442">
        <f>IF($H478="已改造",VLOOKUP($A478+1000,改造信息!$A$2:$AQ$1002,COLUMN(O477)-4,0),VLOOKUP($A478,未改造信息!$A$2:$AQ$1002,COLUMN(O477)-4,0))</f>
        <v>52</v>
      </c>
      <c r="P478" s="442">
        <f>IF($H478="已改造",VLOOKUP($A478+1000,改造信息!$A$2:$AQ$1002,COLUMN(P477)-4,0),VLOOKUP($A478,未改造信息!$A$2:$AQ$1002,COLUMN(P477)-4,0))</f>
        <v>0</v>
      </c>
      <c r="Q478" s="442">
        <f>IF($H478="已改造",VLOOKUP($A478+1000,改造信息!$A$2:$AQ$1002,COLUMN(Q477)-4,0),VLOOKUP($A478,未改造信息!$A$2:$AQ$1002,COLUMN(Q477)-4,0))</f>
        <v>68</v>
      </c>
      <c r="R478" s="442">
        <f>IF($H478="已改造",VLOOKUP($A478+1000,改造信息!$A$2:$AQ$1002,COLUMN(R477)-4,0),VLOOKUP($A478,未改造信息!$A$2:$AQ$1002,COLUMN(R477)-4,0))</f>
        <v>62</v>
      </c>
      <c r="S478" s="442">
        <f>IF($H478="已改造",VLOOKUP($A478+1000,改造信息!$A$2:$AQ$1002,COLUMN(S477)-4,0),VLOOKUP($A478,未改造信息!$A$2:$AQ$1002,COLUMN(S477)-4,0))</f>
        <v>47</v>
      </c>
      <c r="T478" s="442">
        <f>IF($H478="已改造",VLOOKUP($A478+1000,改造信息!$A$2:$AQ$1002,COLUMN(T477)-4,0),VLOOKUP($A478,未改造信息!$A$2:$AQ$1002,COLUMN(T477)-4,0))</f>
        <v>62</v>
      </c>
      <c r="U478" s="442">
        <f>IF($H478="已改造",VLOOKUP($A478+1000,改造信息!$A$2:$AQ$1002,COLUMN(U477)-4,0),VLOOKUP($A478,未改造信息!$A$2:$AQ$1002,COLUMN(U477)-4,0))</f>
        <v>0</v>
      </c>
      <c r="V478" s="442">
        <f>IF($H478="已改造",VLOOKUP($A478+1000,改造信息!$A$2:$AQ$1002,COLUMN(V477)-4,0),VLOOKUP($A478,未改造信息!$A$2:$AQ$1002,COLUMN(V477)-4,0))</f>
        <v>30</v>
      </c>
      <c r="W478" s="442">
        <f>IF($H478="已改造",VLOOKUP($A478+1000,改造信息!$A$2:$AQ$1002,COLUMN(W477)-4,0),VLOOKUP($A478,未改造信息!$A$2:$AQ$1002,COLUMN(W477)-4,0))</f>
        <v>74</v>
      </c>
      <c r="X478" s="442">
        <f>IF($H478="已改造",VLOOKUP($A478+1000,改造信息!$A$2:$AQ$1002,COLUMN(X477)-4,0),VLOOKUP($A478,未改造信息!$A$2:$AQ$1002,COLUMN(X477)-4,0))</f>
        <v>91</v>
      </c>
      <c r="Y478" s="442">
        <f>IF($H478="已改造",VLOOKUP($A478+1000,改造信息!$A$2:$AQ$1002,COLUMN(Y477)-4,0),VLOOKUP($A478,未改造信息!$A$2:$AQ$1002,COLUMN(Y477)-4,0))</f>
        <v>5</v>
      </c>
      <c r="Z478" s="442">
        <f>IF($H478="已改造",VLOOKUP($A478+1000,改造信息!$A$2:$AQ$1002,COLUMN(Z477)-4,0),VLOOKUP($A478,未改造信息!$A$2:$AQ$1002,COLUMN(Z477)-4,0))</f>
        <v>37</v>
      </c>
      <c r="AA478" s="442" t="str">
        <f>IF($H478="已改造",VLOOKUP($A478+1000,改造信息!$A$2:$AQ$1002,COLUMN(AA477)-4,0),VLOOKUP($A478,未改造信息!$A$2:$AQ$1002,COLUMN(AA477)-4,0))</f>
        <v>中</v>
      </c>
      <c r="AB478" s="442" t="str">
        <f>IF($H478="已改造",VLOOKUP($A478+1000,改造信息!$A$2:$AQ$1002,COLUMN(AB477)-4,0),VLOOKUP($A478,未改造信息!$A$2:$AQ$1002,COLUMN(AB477)-4,0))</f>
        <v>[3,3,3]</v>
      </c>
      <c r="AC478" s="442">
        <f>IF($H478="已改造",VLOOKUP($A478+1000,改造信息!$A$2:$AQ$1002,COLUMN(AC477)-4,0),VLOOKUP($A478,未改造信息!$A$2:$AQ$1002,COLUMN(AC477)-4,0))</f>
        <v>9</v>
      </c>
      <c r="AD478" s="442">
        <f>IF($H478="已改造",VLOOKUP($A478+1000,改造信息!$A$2:$AQ$1002,COLUMN(AD477)-4,0),VLOOKUP($A478,未改造信息!$A$2:$AQ$1002,COLUMN(AD477)-4,0))</f>
        <v>3</v>
      </c>
      <c r="AE478" s="442">
        <f>IF($H478="已改造",VLOOKUP($A478+1000,改造信息!$A$2:$AQ$1002,COLUMN(AE477)-4,0),VLOOKUP($A478,未改造信息!$A$2:$AQ$1002,COLUMN(AE477)-4,0))</f>
        <v>0</v>
      </c>
      <c r="AF478" s="445" t="s">
        <v>92</v>
      </c>
      <c r="AG478" s="445" t="s">
        <v>92</v>
      </c>
      <c r="AH478" s="442">
        <f>IF($H478="已改造",VLOOKUP($A478+1000,改造信息!$A$2:$AQ$1002,COLUMN(AH477)-6,0),VLOOKUP($A478,未改造信息!$A$2:$AQ$1002,COLUMN(AH477)-6,0))</f>
        <v>75</v>
      </c>
      <c r="AI478" s="442">
        <f>IF($H478="已改造",VLOOKUP($A478+1000,改造信息!$A$2:$AQ$1002,COLUMN(AI477)-6,0),VLOOKUP($A478,未改造信息!$A$2:$AQ$1002,COLUMN(AI477)-6,0))</f>
        <v>45</v>
      </c>
      <c r="AJ478" s="442">
        <f>IF($H478="已改造",VLOOKUP($A478+1000,改造信息!$A$2:$AQ$1002,COLUMN(AJ477)-6,0),VLOOKUP($A478,未改造信息!$A$2:$AQ$1002,COLUMN(AJ477)-6,0))</f>
        <v>1.5</v>
      </c>
      <c r="AK478" s="442">
        <f>IF($H478="已改造",VLOOKUP($A478+1000,改造信息!$A$2:$AQ$1002,COLUMN(AK477)-6,0),VLOOKUP($A478,未改造信息!$A$2:$AQ$1002,COLUMN(AK477)-6,0))</f>
        <v>2.6</v>
      </c>
      <c r="AL478" s="442">
        <f>IF($H478="已改造",VLOOKUP($A478+1000,改造信息!$A$2:$AQ$1002,COLUMN(AL477)-6,0),VLOOKUP($A478,未改造信息!$A$2:$AQ$1002,COLUMN(AL477)-6,0))</f>
        <v>0.9</v>
      </c>
      <c r="AM478" s="445" t="s">
        <v>92</v>
      </c>
      <c r="AN478" s="445" t="s">
        <v>92</v>
      </c>
      <c r="AO478" s="442">
        <f>IF($H478="已改造",VLOOKUP($A478+1000,改造信息!$A$2:$AQ$1002,COLUMN(AO477)-8,0),VLOOKUP($A478,未改造信息!$A$2:$AQ$1002,COLUMN(AO477)-8,0))</f>
        <v>30</v>
      </c>
      <c r="AP478" s="442">
        <f>IF($H478="已改造",VLOOKUP($A478+1000,改造信息!$A$2:$AQ$1002,COLUMN(AP477)-8,0),VLOOKUP($A478,未改造信息!$A$2:$AQ$1002,COLUMN(AP477)-8,0))</f>
        <v>40</v>
      </c>
      <c r="AQ478" s="442">
        <f>IF($H478="已改造",VLOOKUP($A478+1000,改造信息!$A$2:$AQ$1002,COLUMN(AQ477)-8,0),VLOOKUP($A478,未改造信息!$A$2:$AQ$1002,COLUMN(AQ477)-8,0))</f>
        <v>30</v>
      </c>
      <c r="AR478" s="442">
        <f>IF($H478="已改造",VLOOKUP($A478+1000,改造信息!$A$2:$AQ$1002,COLUMN(AR477)-8,0),VLOOKUP($A478,未改造信息!$A$2:$AQ$1002,COLUMN(AR477)-8,0))</f>
        <v>0</v>
      </c>
      <c r="AS478" s="442">
        <f>IF($H478="已改造",VLOOKUP($A478+1000,改造信息!$A$2:$AQ$1002,COLUMN(AS477)-8,0),VLOOKUP($A478,未改造信息!$A$2:$AQ$1002,COLUMN(AS477)-8,0))</f>
        <v>43</v>
      </c>
      <c r="AT478" s="442">
        <f>IF($H478="已改造",VLOOKUP($A478+1000,改造信息!$A$2:$AQ$1002,COLUMN(AT477)-8,0),VLOOKUP($A478,未改造信息!$A$2:$AQ$1002,COLUMN(AT477)-8,0))</f>
        <v>6</v>
      </c>
      <c r="AU478" s="442">
        <f>IF($H478="已改造",VLOOKUP($A478+1000,改造信息!$A$2:$AQ$1002,COLUMN(AU477)-8,0),VLOOKUP($A478,未改造信息!$A$2:$AQ$1002,COLUMN(AU477)-8,0))</f>
        <v>24</v>
      </c>
      <c r="AV478" s="442">
        <f>IF($H478="已改造",VLOOKUP($A478+1000,改造信息!$A$2:$AQ$1002,COLUMN(AV477)-8,0),VLOOKUP($A478,未改造信息!$A$2:$AQ$1002,COLUMN(AV477)-8,0))</f>
        <v>16</v>
      </c>
      <c r="AW478" s="445" t="s">
        <v>92</v>
      </c>
      <c r="AX478" s="445" t="s">
        <v>92</v>
      </c>
      <c r="AY478" s="442">
        <f>IF($H478="已改造",VLOOKUP($A478+1000,改造信息!$A$2:$AQ$1002,COLUMN(AY477)-10,0),VLOOKUP($A478,未改造信息!$A$2:$AQ$1002,COLUMN(AY477)-10,0))</f>
        <v>0</v>
      </c>
      <c r="AZ478" s="442">
        <f>IF($H478="已改造",VLOOKUP($A478+1000,改造信息!$A$2:$AQ$1002,COLUMN(AZ477)-10,0),VLOOKUP($A478,未改造信息!$A$2:$AQ$1002,COLUMN(AZ477)-10,0))</f>
        <v>0</v>
      </c>
      <c r="BA478" s="445" t="s">
        <v>92</v>
      </c>
      <c r="BB478" s="445" t="s">
        <v>92</v>
      </c>
      <c r="BC478" s="442" t="str">
        <f>IF($H478="尚未改造",VLOOKUP($A478,未改造信息!$A$2:$AQ$1002,COLUMN(BC477)-12,0),"0")</f>
        <v>0</v>
      </c>
      <c r="BD478" s="450">
        <f>VLOOKUP($A478,未改造信息!$A$2:$BA$1002,COLUMN(BD477)-12,0)</f>
        <v>0.0625</v>
      </c>
      <c r="BE478" s="442" t="s">
        <v>103</v>
      </c>
      <c r="BF478" s="445" t="s">
        <v>92</v>
      </c>
      <c r="BG478" s="445" t="s">
        <v>92</v>
      </c>
      <c r="BH478" s="442"/>
      <c r="BI478" s="450"/>
      <c r="BK478" s="442"/>
      <c r="BL478" s="450"/>
      <c r="BN478" s="442"/>
      <c r="BO478" s="450"/>
      <c r="BQ478" s="445" t="s">
        <v>92</v>
      </c>
      <c r="BR478" s="442"/>
      <c r="BS478" s="442"/>
      <c r="BT478" s="442"/>
      <c r="BU478" s="442"/>
      <c r="BV478" s="442"/>
    </row>
    <row r="479" spans="1:74">
      <c r="A479" s="442">
        <v>509</v>
      </c>
      <c r="B479" s="442" t="str">
        <f>IF($H479="已改造",VLOOKUP($A479+1000,改造信息!$A$2:$AQ$1002,COLUMN(B478),0),VLOOKUP($A479,未改造信息!$A$2:$AQ$1002,COLUMN(B478),0))</f>
        <v>S</v>
      </c>
      <c r="C479" s="442" t="str">
        <f>IF($H479="已改造",VLOOKUP($A479+1000,改造信息!$A$2:$AQ$1002,COLUMN(C478),0),VLOOKUP($A479,未改造信息!$A$2:$AQ$1002,COLUMN(C478),0))</f>
        <v>驱逐舰</v>
      </c>
      <c r="D479" s="442">
        <f>IF($H479="已改造",VLOOKUP($A479+1000,改造信息!$A$2:$AQ$1002,COLUMN(D478),0),VLOOKUP($A479,未改造信息!$A$2:$AQ$1002,COLUMN(D478),0))</f>
        <v>4</v>
      </c>
      <c r="E479" s="442" t="str">
        <f>IF($H479="已改造",VLOOKUP($A479+1000,改造信息!$A$2:$AQ$1002,COLUMN(E478),0),VLOOKUP($A479,未改造信息!$A$2:$AQ$1002,COLUMN(E478),0))</f>
        <v>谦逊</v>
      </c>
      <c r="F479" s="442" t="str">
        <f>VLOOKUP(A479,未改造信息!$A$2:$F$1000,COLUMN(F478),0)</f>
        <v>未拥有</v>
      </c>
      <c r="H479" s="442" t="str">
        <f>IF(COUNTIF(改造信息!$A$2:$A$196,A479+1000),IF(VLOOKUP(A479+1000,改造信息!$A$2:$F$502,6,0)="已拥有","已改造","尚未改造"),"未开放改造")</f>
        <v>未开放改造</v>
      </c>
      <c r="I479" s="442" t="str">
        <f t="shared" si="7"/>
        <v>可建造</v>
      </c>
      <c r="J479" s="445" t="s">
        <v>92</v>
      </c>
      <c r="K479" s="442" t="str">
        <f>IF($H479="已改造",VLOOKUP($A479+1000,改造信息!$A$2:$AQ$1002,COLUMN(K478)-4,0),VLOOKUP($A479,未改造信息!$A$2:$AQ$1002,COLUMN(K478)-4,0))</f>
        <v>护卫舰</v>
      </c>
      <c r="L479" s="442" t="str">
        <f>IF($H479="已改造",VLOOKUP($A479+1000,改造信息!$A$2:$AQ$1002,COLUMN(L478)-4,0),VLOOKUP($A479,未改造信息!$A$2:$AQ$1002,COLUMN(L478)-4,0))</f>
        <v>小型舰</v>
      </c>
      <c r="M479" s="442">
        <f>IF($H479="已改造",VLOOKUP($A479+1000,改造信息!$A$2:$AQ$1002,COLUMN(M478)-4,0),VLOOKUP($A479,未改造信息!$A$2:$AQ$1002,COLUMN(M478)-4,0))</f>
        <v>2</v>
      </c>
      <c r="N479" s="442">
        <f>IF($H479="已改造",VLOOKUP($A479+1000,改造信息!$A$2:$AQ$1002,COLUMN(N478)-4,0),VLOOKUP($A479,未改造信息!$A$2:$AQ$1002,COLUMN(N478)-4,0))</f>
        <v>2</v>
      </c>
      <c r="O479" s="442">
        <f>IF($H479="已改造",VLOOKUP($A479+1000,改造信息!$A$2:$AQ$1002,COLUMN(O478)-4,0),VLOOKUP($A479,未改造信息!$A$2:$AQ$1002,COLUMN(O478)-4,0))</f>
        <v>24</v>
      </c>
      <c r="P479" s="442">
        <f>IF($H479="已改造",VLOOKUP($A479+1000,改造信息!$A$2:$AQ$1002,COLUMN(P478)-4,0),VLOOKUP($A479,未改造信息!$A$2:$AQ$1002,COLUMN(P478)-4,0))</f>
        <v>0</v>
      </c>
      <c r="Q479" s="442">
        <f>IF($H479="已改造",VLOOKUP($A479+1000,改造信息!$A$2:$AQ$1002,COLUMN(Q478)-4,0),VLOOKUP($A479,未改造信息!$A$2:$AQ$1002,COLUMN(Q478)-4,0))</f>
        <v>33</v>
      </c>
      <c r="R479" s="442">
        <f>IF($H479="已改造",VLOOKUP($A479+1000,改造信息!$A$2:$AQ$1002,COLUMN(R478)-4,0),VLOOKUP($A479,未改造信息!$A$2:$AQ$1002,COLUMN(R478)-4,0))</f>
        <v>22</v>
      </c>
      <c r="S479" s="442">
        <f>IF($H479="已改造",VLOOKUP($A479+1000,改造信息!$A$2:$AQ$1002,COLUMN(S478)-4,0),VLOOKUP($A479,未改造信息!$A$2:$AQ$1002,COLUMN(S478)-4,0))</f>
        <v>74</v>
      </c>
      <c r="T479" s="442">
        <f>IF($H479="已改造",VLOOKUP($A479+1000,改造信息!$A$2:$AQ$1002,COLUMN(T478)-4,0),VLOOKUP($A479,未改造信息!$A$2:$AQ$1002,COLUMN(T478)-4,0))</f>
        <v>80</v>
      </c>
      <c r="U479" s="442">
        <f>IF($H479="已改造",VLOOKUP($A479+1000,改造信息!$A$2:$AQ$1002,COLUMN(U478)-4,0),VLOOKUP($A479,未改造信息!$A$2:$AQ$1002,COLUMN(U478)-4,0))</f>
        <v>71</v>
      </c>
      <c r="V479" s="442">
        <f>IF($H479="已改造",VLOOKUP($A479+1000,改造信息!$A$2:$AQ$1002,COLUMN(V478)-4,0),VLOOKUP($A479,未改造信息!$A$2:$AQ$1002,COLUMN(V478)-4,0))</f>
        <v>19</v>
      </c>
      <c r="W479" s="442">
        <f>IF($H479="已改造",VLOOKUP($A479+1000,改造信息!$A$2:$AQ$1002,COLUMN(W478)-4,0),VLOOKUP($A479,未改造信息!$A$2:$AQ$1002,COLUMN(W478)-4,0))</f>
        <v>82</v>
      </c>
      <c r="X479" s="442">
        <f>IF($H479="已改造",VLOOKUP($A479+1000,改造信息!$A$2:$AQ$1002,COLUMN(X478)-4,0),VLOOKUP($A479,未改造信息!$A$2:$AQ$1002,COLUMN(X478)-4,0))</f>
        <v>87</v>
      </c>
      <c r="Y479" s="442">
        <f>IF($H479="已改造",VLOOKUP($A479+1000,改造信息!$A$2:$AQ$1002,COLUMN(Y478)-4,0),VLOOKUP($A479,未改造信息!$A$2:$AQ$1002,COLUMN(Y478)-4,0))</f>
        <v>15</v>
      </c>
      <c r="Z479" s="442">
        <f>IF($H479="已改造",VLOOKUP($A479+1000,改造信息!$A$2:$AQ$1002,COLUMN(Z478)-4,0),VLOOKUP($A479,未改造信息!$A$2:$AQ$1002,COLUMN(Z478)-4,0))</f>
        <v>38.5</v>
      </c>
      <c r="AA479" s="442" t="str">
        <f>IF($H479="已改造",VLOOKUP($A479+1000,改造信息!$A$2:$AQ$1002,COLUMN(AA478)-4,0),VLOOKUP($A479,未改造信息!$A$2:$AQ$1002,COLUMN(AA478)-4,0))</f>
        <v>短</v>
      </c>
      <c r="AB479" s="442">
        <f>IF($H479="已改造",VLOOKUP($A479+1000,改造信息!$A$2:$AQ$1002,COLUMN(AB478)-4,0),VLOOKUP($A479,未改造信息!$A$2:$AQ$1002,COLUMN(AB478)-4,0))</f>
        <v>0</v>
      </c>
      <c r="AC479" s="442">
        <f>IF($H479="已改造",VLOOKUP($A479+1000,改造信息!$A$2:$AQ$1002,COLUMN(AC478)-4,0),VLOOKUP($A479,未改造信息!$A$2:$AQ$1002,COLUMN(AC478)-4,0))</f>
        <v>0</v>
      </c>
      <c r="AD479" s="442">
        <f>IF($H479="已改造",VLOOKUP($A479+1000,改造信息!$A$2:$AQ$1002,COLUMN(AD478)-4,0),VLOOKUP($A479,未改造信息!$A$2:$AQ$1002,COLUMN(AD478)-4,0))</f>
        <v>3</v>
      </c>
      <c r="AE479" s="446" t="str">
        <f>IF($H479="已改造",VLOOKUP($A479+1000,改造信息!$A$2:$AQ$1002,COLUMN(AE478)-4,0),VLOOKUP($A479,未改造信息!$A$2:$AQ$1002,COLUMN(AE478)-4,0))</f>
        <v>S国СМ-2-1双联130毫米炮|S国СМ-20-ЗИФ四联45毫米高炮</v>
      </c>
      <c r="AF479" s="445" t="s">
        <v>92</v>
      </c>
      <c r="AG479" s="445" t="s">
        <v>92</v>
      </c>
      <c r="AH479" s="442">
        <f>IF($H479="已改造",VLOOKUP($A479+1000,改造信息!$A$2:$AQ$1002,COLUMN(AH478)-6,0),VLOOKUP($A479,未改造信息!$A$2:$AQ$1002,COLUMN(AH478)-6,0))</f>
        <v>15</v>
      </c>
      <c r="AI479" s="442">
        <f>IF($H479="已改造",VLOOKUP($A479+1000,改造信息!$A$2:$AQ$1002,COLUMN(AI478)-6,0),VLOOKUP($A479,未改造信息!$A$2:$AQ$1002,COLUMN(AI478)-6,0))</f>
        <v>25</v>
      </c>
      <c r="AJ479" s="442">
        <f>IF($H479="已改造",VLOOKUP($A479+1000,改造信息!$A$2:$AQ$1002,COLUMN(AJ478)-6,0),VLOOKUP($A479,未改造信息!$A$2:$AQ$1002,COLUMN(AJ478)-6,0))</f>
        <v>0.48</v>
      </c>
      <c r="AK479" s="442">
        <f>IF($H479="已改造",VLOOKUP($A479+1000,改造信息!$A$2:$AQ$1002,COLUMN(AK478)-6,0),VLOOKUP($A479,未改造信息!$A$2:$AQ$1002,COLUMN(AK478)-6,0))</f>
        <v>0.9</v>
      </c>
      <c r="AL479" s="442">
        <f>IF($H479="已改造",VLOOKUP($A479+1000,改造信息!$A$2:$AQ$1002,COLUMN(AL478)-6,0),VLOOKUP($A479,未改造信息!$A$2:$AQ$1002,COLUMN(AL478)-6,0))</f>
        <v>0.4</v>
      </c>
      <c r="AM479" s="445" t="s">
        <v>92</v>
      </c>
      <c r="AN479" s="445" t="s">
        <v>92</v>
      </c>
      <c r="AO479" s="442">
        <f>IF($H479="已改造",VLOOKUP($A479+1000,改造信息!$A$2:$AQ$1002,COLUMN(AO478)-8,0),VLOOKUP($A479,未改造信息!$A$2:$AQ$1002,COLUMN(AO478)-8,0))</f>
        <v>4</v>
      </c>
      <c r="AP479" s="442">
        <f>IF($H479="已改造",VLOOKUP($A479+1000,改造信息!$A$2:$AQ$1002,COLUMN(AP478)-8,0),VLOOKUP($A479,未改造信息!$A$2:$AQ$1002,COLUMN(AP478)-8,0))</f>
        <v>8</v>
      </c>
      <c r="AQ479" s="442">
        <f>IF($H479="已改造",VLOOKUP($A479+1000,改造信息!$A$2:$AQ$1002,COLUMN(AQ478)-8,0),VLOOKUP($A479,未改造信息!$A$2:$AQ$1002,COLUMN(AQ478)-8,0))</f>
        <v>6</v>
      </c>
      <c r="AR479" s="442">
        <f>IF($H479="已改造",VLOOKUP($A479+1000,改造信息!$A$2:$AQ$1002,COLUMN(AR478)-8,0),VLOOKUP($A479,未改造信息!$A$2:$AQ$1002,COLUMN(AR478)-8,0))</f>
        <v>0</v>
      </c>
      <c r="AS479" s="442">
        <f>IF($H479="已改造",VLOOKUP($A479+1000,改造信息!$A$2:$AQ$1002,COLUMN(AS478)-8,0),VLOOKUP($A479,未改造信息!$A$2:$AQ$1002,COLUMN(AS478)-8,0))</f>
        <v>0</v>
      </c>
      <c r="AT479" s="442">
        <f>IF($H479="已改造",VLOOKUP($A479+1000,改造信息!$A$2:$AQ$1002,COLUMN(AT478)-8,0),VLOOKUP($A479,未改造信息!$A$2:$AQ$1002,COLUMN(AT478)-8,0))</f>
        <v>24</v>
      </c>
      <c r="AU479" s="442">
        <f>IF($H479="已改造",VLOOKUP($A479+1000,改造信息!$A$2:$AQ$1002,COLUMN(AU478)-8,0),VLOOKUP($A479,未改造信息!$A$2:$AQ$1002,COLUMN(AU478)-8,0))</f>
        <v>7</v>
      </c>
      <c r="AV479" s="442">
        <f>IF($H479="已改造",VLOOKUP($A479+1000,改造信息!$A$2:$AQ$1002,COLUMN(AV478)-8,0),VLOOKUP($A479,未改造信息!$A$2:$AQ$1002,COLUMN(AV478)-8,0))</f>
        <v>14</v>
      </c>
      <c r="AW479" s="445" t="s">
        <v>92</v>
      </c>
      <c r="AX479" s="445" t="s">
        <v>92</v>
      </c>
      <c r="AY479" s="442">
        <f>IF($H479="已改造",VLOOKUP($A479+1000,改造信息!$A$2:$AQ$1002,COLUMN(AY478)-10,0),VLOOKUP($A479,未改造信息!$A$2:$AQ$1002,COLUMN(AY478)-10,0))</f>
        <v>0</v>
      </c>
      <c r="AZ479" s="442">
        <f>IF($H479="已改造",VLOOKUP($A479+1000,改造信息!$A$2:$AQ$1002,COLUMN(AZ478)-10,0),VLOOKUP($A479,未改造信息!$A$2:$AQ$1002,COLUMN(AZ478)-10,0))</f>
        <v>0</v>
      </c>
      <c r="BA479" s="445" t="s">
        <v>92</v>
      </c>
      <c r="BB479" s="445" t="s">
        <v>92</v>
      </c>
      <c r="BC479" s="442" t="str">
        <f>IF($H479="尚未改造",VLOOKUP($A479,未改造信息!$A$2:$AQ$1002,COLUMN(BC478)-12,0),"0")</f>
        <v>0</v>
      </c>
      <c r="BD479" s="450">
        <f>VLOOKUP($A479,未改造信息!$A$2:$BA$1002,COLUMN(BD478)-12,0)</f>
        <v>0.0173611111111111</v>
      </c>
      <c r="BE479" s="442" t="s">
        <v>103</v>
      </c>
      <c r="BF479" s="445" t="s">
        <v>92</v>
      </c>
      <c r="BG479" s="445" t="s">
        <v>92</v>
      </c>
      <c r="BH479" s="442"/>
      <c r="BI479" s="450"/>
      <c r="BK479" s="442"/>
      <c r="BL479" s="450"/>
      <c r="BN479" s="442"/>
      <c r="BO479" s="450"/>
      <c r="BQ479" s="445" t="s">
        <v>92</v>
      </c>
      <c r="BR479" s="442"/>
      <c r="BS479" s="442"/>
      <c r="BT479" s="442"/>
      <c r="BU479" s="442"/>
      <c r="BV479" s="442"/>
    </row>
    <row r="480" spans="1:74">
      <c r="A480" s="442">
        <v>510</v>
      </c>
      <c r="B480" s="442" t="str">
        <f>IF($H480="已改造",VLOOKUP($A480+1000,改造信息!$A$2:$AQ$1002,COLUMN(B479),0),VLOOKUP($A480,未改造信息!$A$2:$AQ$1002,COLUMN(B479),0))</f>
        <v>J</v>
      </c>
      <c r="C480" s="442" t="str">
        <f>IF($H480="已改造",VLOOKUP($A480+1000,改造信息!$A$2:$AQ$1002,COLUMN(C479),0),VLOOKUP($A480,未改造信息!$A$2:$AQ$1002,COLUMN(C479),0))</f>
        <v>装甲航母</v>
      </c>
      <c r="D480" s="442">
        <f>IF($H480="已改造",VLOOKUP($A480+1000,改造信息!$A$2:$AQ$1002,COLUMN(D479),0),VLOOKUP($A480,未改造信息!$A$2:$AQ$1002,COLUMN(D479),0))</f>
        <v>6</v>
      </c>
      <c r="E480" s="442" t="str">
        <f>IF($H480="已改造",VLOOKUP($A480+1000,改造信息!$A$2:$AQ$1002,COLUMN(E479),0),VLOOKUP($A480,未改造信息!$A$2:$AQ$1002,COLUMN(E479),0))</f>
        <v>G14</v>
      </c>
      <c r="F480" s="442" t="str">
        <f>VLOOKUP(A480,未改造信息!$A$2:$F$1000,COLUMN(F479),0)</f>
        <v>未拥有</v>
      </c>
      <c r="H480" s="442" t="str">
        <f>IF(COUNTIF(改造信息!$A$2:$A$196,A480+1000),IF(VLOOKUP(A480+1000,改造信息!$A$2:$F$502,6,0)="已拥有","已改造","尚未改造"),"未开放改造")</f>
        <v>未开放改造</v>
      </c>
      <c r="I480" s="442" t="str">
        <f t="shared" si="7"/>
        <v>可建造</v>
      </c>
      <c r="J480" s="445" t="s">
        <v>92</v>
      </c>
      <c r="K480" s="442" t="str">
        <f>IF($H480="已改造",VLOOKUP($A480+1000,改造信息!$A$2:$AQ$1002,COLUMN(K479)-4,0),VLOOKUP($A480,未改造信息!$A$2:$AQ$1002,COLUMN(K479)-4,0))</f>
        <v>主力舰</v>
      </c>
      <c r="L480" s="442" t="str">
        <f>IF($H480="已改造",VLOOKUP($A480+1000,改造信息!$A$2:$AQ$1002,COLUMN(L479)-4,0),VLOOKUP($A480,未改造信息!$A$2:$AQ$1002,COLUMN(L479)-4,0))</f>
        <v>大型舰</v>
      </c>
      <c r="M480" s="442">
        <f>IF($H480="已改造",VLOOKUP($A480+1000,改造信息!$A$2:$AQ$1002,COLUMN(M479)-4,0),VLOOKUP($A480,未改造信息!$A$2:$AQ$1002,COLUMN(M479)-4,0))</f>
        <v>2</v>
      </c>
      <c r="N480" s="442">
        <f>IF($H480="已改造",VLOOKUP($A480+1000,改造信息!$A$2:$AQ$1002,COLUMN(N479)-4,0),VLOOKUP($A480,未改造信息!$A$2:$AQ$1002,COLUMN(N479)-4,0))</f>
        <v>3</v>
      </c>
      <c r="O480" s="442">
        <f>IF($H480="已改造",VLOOKUP($A480+1000,改造信息!$A$2:$AQ$1002,COLUMN(O479)-4,0),VLOOKUP($A480,未改造信息!$A$2:$AQ$1002,COLUMN(O479)-4,0))</f>
        <v>84</v>
      </c>
      <c r="P480" s="442">
        <f>IF($H480="已改造",VLOOKUP($A480+1000,改造信息!$A$2:$AQ$1002,COLUMN(P479)-4,0),VLOOKUP($A480,未改造信息!$A$2:$AQ$1002,COLUMN(P479)-4,0))</f>
        <v>0</v>
      </c>
      <c r="Q480" s="442">
        <f>IF($H480="已改造",VLOOKUP($A480+1000,改造信息!$A$2:$AQ$1002,COLUMN(Q479)-4,0),VLOOKUP($A480,未改造信息!$A$2:$AQ$1002,COLUMN(Q479)-4,0))</f>
        <v>45</v>
      </c>
      <c r="R480" s="442">
        <f>IF($H480="已改造",VLOOKUP($A480+1000,改造信息!$A$2:$AQ$1002,COLUMN(R479)-4,0),VLOOKUP($A480,未改造信息!$A$2:$AQ$1002,COLUMN(R479)-4,0))</f>
        <v>90</v>
      </c>
      <c r="S480" s="442">
        <f>IF($H480="已改造",VLOOKUP($A480+1000,改造信息!$A$2:$AQ$1002,COLUMN(S479)-4,0),VLOOKUP($A480,未改造信息!$A$2:$AQ$1002,COLUMN(S479)-4,0))</f>
        <v>0</v>
      </c>
      <c r="T480" s="442">
        <f>IF($H480="已改造",VLOOKUP($A480+1000,改造信息!$A$2:$AQ$1002,COLUMN(T479)-4,0),VLOOKUP($A480,未改造信息!$A$2:$AQ$1002,COLUMN(T479)-4,0))</f>
        <v>85</v>
      </c>
      <c r="U480" s="442">
        <f>IF($H480="已改造",VLOOKUP($A480+1000,改造信息!$A$2:$AQ$1002,COLUMN(U479)-4,0),VLOOKUP($A480,未改造信息!$A$2:$AQ$1002,COLUMN(U479)-4,0))</f>
        <v>0</v>
      </c>
      <c r="V480" s="442">
        <f>IF($H480="已改造",VLOOKUP($A480+1000,改造信息!$A$2:$AQ$1002,COLUMN(V479)-4,0),VLOOKUP($A480,未改造信息!$A$2:$AQ$1002,COLUMN(V479)-4,0))</f>
        <v>67</v>
      </c>
      <c r="W480" s="442">
        <f>IF($H480="已改造",VLOOKUP($A480+1000,改造信息!$A$2:$AQ$1002,COLUMN(W479)-4,0),VLOOKUP($A480,未改造信息!$A$2:$AQ$1002,COLUMN(W479)-4,0))</f>
        <v>54</v>
      </c>
      <c r="X480" s="442">
        <f>IF($H480="已改造",VLOOKUP($A480+1000,改造信息!$A$2:$AQ$1002,COLUMN(X479)-4,0),VLOOKUP($A480,未改造信息!$A$2:$AQ$1002,COLUMN(X479)-4,0))</f>
        <v>85</v>
      </c>
      <c r="Y480" s="442">
        <f>IF($H480="已改造",VLOOKUP($A480+1000,改造信息!$A$2:$AQ$1002,COLUMN(Y479)-4,0),VLOOKUP($A480,未改造信息!$A$2:$AQ$1002,COLUMN(Y479)-4,0))</f>
        <v>5</v>
      </c>
      <c r="Z480" s="442">
        <f>IF($H480="已改造",VLOOKUP($A480+1000,改造信息!$A$2:$AQ$1002,COLUMN(Z479)-4,0),VLOOKUP($A480,未改造信息!$A$2:$AQ$1002,COLUMN(Z479)-4,0))</f>
        <v>33</v>
      </c>
      <c r="AA480" s="442" t="str">
        <f>IF($H480="已改造",VLOOKUP($A480+1000,改造信息!$A$2:$AQ$1002,COLUMN(AA479)-4,0),VLOOKUP($A480,未改造信息!$A$2:$AQ$1002,COLUMN(AA479)-4,0))</f>
        <v>短</v>
      </c>
      <c r="AB480" s="442" t="str">
        <f>IF($H480="已改造",VLOOKUP($A480+1000,改造信息!$A$2:$AQ$1002,COLUMN(AB479)-4,0),VLOOKUP($A480,未改造信息!$A$2:$AQ$1002,COLUMN(AB479)-4,0))</f>
        <v>[25,25,18,18]</v>
      </c>
      <c r="AC480" s="442">
        <f>IF($H480="已改造",VLOOKUP($A480+1000,改造信息!$A$2:$AQ$1002,COLUMN(AC479)-4,0),VLOOKUP($A480,未改造信息!$A$2:$AQ$1002,COLUMN(AC479)-4,0))</f>
        <v>84</v>
      </c>
      <c r="AD480" s="442">
        <f>IF($H480="已改造",VLOOKUP($A480+1000,改造信息!$A$2:$AQ$1002,COLUMN(AD479)-4,0),VLOOKUP($A480,未改造信息!$A$2:$AQ$1002,COLUMN(AD479)-4,0))</f>
        <v>4</v>
      </c>
      <c r="AE480" s="446" t="str">
        <f>IF($H480="已改造",VLOOKUP($A480+1000,改造信息!$A$2:$AQ$1002,COLUMN(AE479)-4,0),VLOOKUP($A480,未改造信息!$A$2:$AQ$1002,COLUMN(AE479)-4,0))</f>
        <v>天河|景云改|流星</v>
      </c>
      <c r="AF480" s="445" t="s">
        <v>92</v>
      </c>
      <c r="AG480" s="445" t="s">
        <v>92</v>
      </c>
      <c r="AH480" s="442">
        <f>IF($H480="已改造",VLOOKUP($A480+1000,改造信息!$A$2:$AQ$1002,COLUMN(AH479)-6,0),VLOOKUP($A480,未改造信息!$A$2:$AQ$1002,COLUMN(AH479)-6,0))</f>
        <v>100</v>
      </c>
      <c r="AI480" s="442">
        <f>IF($H480="已改造",VLOOKUP($A480+1000,改造信息!$A$2:$AQ$1002,COLUMN(AI479)-6,0),VLOOKUP($A480,未改造信息!$A$2:$AQ$1002,COLUMN(AI479)-6,0))</f>
        <v>100</v>
      </c>
      <c r="AJ480" s="442">
        <f>IF($H480="已改造",VLOOKUP($A480+1000,改造信息!$A$2:$AQ$1002,COLUMN(AJ479)-6,0),VLOOKUP($A480,未改造信息!$A$2:$AQ$1002,COLUMN(AJ479)-6,0))</f>
        <v>3.4</v>
      </c>
      <c r="AK480" s="442">
        <f>IF($H480="已改造",VLOOKUP($A480+1000,改造信息!$A$2:$AQ$1002,COLUMN(AK479)-6,0),VLOOKUP($A480,未改造信息!$A$2:$AQ$1002,COLUMN(AK479)-6,0))</f>
        <v>5.9</v>
      </c>
      <c r="AL480" s="442">
        <f>IF($H480="已改造",VLOOKUP($A480+1000,改造信息!$A$2:$AQ$1002,COLUMN(AL479)-6,0),VLOOKUP($A480,未改造信息!$A$2:$AQ$1002,COLUMN(AL479)-6,0))</f>
        <v>1.15</v>
      </c>
      <c r="AM480" s="445" t="s">
        <v>92</v>
      </c>
      <c r="AN480" s="445" t="s">
        <v>92</v>
      </c>
      <c r="AO480" s="442">
        <f>IF($H480="已改造",VLOOKUP($A480+1000,改造信息!$A$2:$AQ$1002,COLUMN(AO479)-8,0),VLOOKUP($A480,未改造信息!$A$2:$AQ$1002,COLUMN(AO479)-8,0))</f>
        <v>20</v>
      </c>
      <c r="AP480" s="442">
        <f>IF($H480="已改造",VLOOKUP($A480+1000,改造信息!$A$2:$AQ$1002,COLUMN(AP479)-8,0),VLOOKUP($A480,未改造信息!$A$2:$AQ$1002,COLUMN(AP479)-8,0))</f>
        <v>20</v>
      </c>
      <c r="AQ480" s="442">
        <f>IF($H480="已改造",VLOOKUP($A480+1000,改造信息!$A$2:$AQ$1002,COLUMN(AQ479)-8,0),VLOOKUP($A480,未改造信息!$A$2:$AQ$1002,COLUMN(AQ479)-8,0))</f>
        <v>40</v>
      </c>
      <c r="AR480" s="442">
        <f>IF($H480="已改造",VLOOKUP($A480+1000,改造信息!$A$2:$AQ$1002,COLUMN(AR479)-8,0),VLOOKUP($A480,未改造信息!$A$2:$AQ$1002,COLUMN(AR479)-8,0))</f>
        <v>10</v>
      </c>
      <c r="AS480" s="442">
        <f>IF($H480="已改造",VLOOKUP($A480+1000,改造信息!$A$2:$AQ$1002,COLUMN(AS479)-8,0),VLOOKUP($A480,未改造信息!$A$2:$AQ$1002,COLUMN(AS479)-8,0))</f>
        <v>0</v>
      </c>
      <c r="AT480" s="442">
        <f>IF($H480="已改造",VLOOKUP($A480+1000,改造信息!$A$2:$AQ$1002,COLUMN(AT479)-8,0),VLOOKUP($A480,未改造信息!$A$2:$AQ$1002,COLUMN(AT479)-8,0))</f>
        <v>0</v>
      </c>
      <c r="AU480" s="442">
        <f>IF($H480="已改造",VLOOKUP($A480+1000,改造信息!$A$2:$AQ$1002,COLUMN(AU479)-8,0),VLOOKUP($A480,未改造信息!$A$2:$AQ$1002,COLUMN(AU479)-8,0))</f>
        <v>28</v>
      </c>
      <c r="AV480" s="442">
        <f>IF($H480="已改造",VLOOKUP($A480+1000,改造信息!$A$2:$AQ$1002,COLUMN(AV479)-8,0),VLOOKUP($A480,未改造信息!$A$2:$AQ$1002,COLUMN(AV479)-8,0))</f>
        <v>74</v>
      </c>
      <c r="AW480" s="445" t="s">
        <v>92</v>
      </c>
      <c r="AX480" s="445" t="s">
        <v>92</v>
      </c>
      <c r="AY480" s="442" t="str">
        <f>IF($H480="已改造",VLOOKUP($A480+1000,改造信息!$A$2:$AQ$1002,COLUMN(AY479)-10,0),VLOOKUP($A480,未改造信息!$A$2:$AQ$1002,COLUMN(AY479)-10,0))</f>
        <v>海平面突袭</v>
      </c>
      <c r="AZ480" s="442">
        <f>IF($H480="已改造",VLOOKUP($A480+1000,改造信息!$A$2:$AQ$1002,COLUMN(AZ479)-10,0),VLOOKUP($A480,未改造信息!$A$2:$AQ$1002,COLUMN(AZ479)-10,0))</f>
        <v>0</v>
      </c>
      <c r="BA480" s="445" t="s">
        <v>92</v>
      </c>
      <c r="BB480" s="445" t="s">
        <v>92</v>
      </c>
      <c r="BC480" s="442" t="str">
        <f>IF($H480="尚未改造",VLOOKUP($A480,未改造信息!$A$2:$AQ$1002,COLUMN(BC479)-12,0),"0")</f>
        <v>0</v>
      </c>
      <c r="BD480" s="450">
        <f>VLOOKUP($A480,未改造信息!$A$2:$BA$1002,COLUMN(BD479)-12,0)</f>
        <v>0.236111111111111</v>
      </c>
      <c r="BE480" s="442" t="s">
        <v>103</v>
      </c>
      <c r="BF480" s="445" t="s">
        <v>92</v>
      </c>
      <c r="BG480" s="445" t="s">
        <v>92</v>
      </c>
      <c r="BH480" s="442"/>
      <c r="BI480" s="450"/>
      <c r="BK480" s="442"/>
      <c r="BL480" s="450"/>
      <c r="BN480" s="442"/>
      <c r="BO480" s="450"/>
      <c r="BQ480" s="445" t="s">
        <v>92</v>
      </c>
      <c r="BR480" s="442"/>
      <c r="BS480" s="442"/>
      <c r="BT480" s="442"/>
      <c r="BU480" s="442"/>
      <c r="BV480" s="442"/>
    </row>
    <row r="481" spans="1:74">
      <c r="A481" s="442">
        <v>511</v>
      </c>
      <c r="B481" s="442" t="str">
        <f>IF($H481="已改造",VLOOKUP($A481+1000,改造信息!$A$2:$AQ$1002,COLUMN(B480),0),VLOOKUP($A481,未改造信息!$A$2:$AQ$1002,COLUMN(B480),0))</f>
        <v>E</v>
      </c>
      <c r="C481" s="442" t="str">
        <f>IF($H481="已改造",VLOOKUP($A481+1000,改造信息!$A$2:$AQ$1002,COLUMN(C480),0),VLOOKUP($A481,未改造信息!$A$2:$AQ$1002,COLUMN(C480),0))</f>
        <v>重巡洋舰</v>
      </c>
      <c r="D481" s="442">
        <f>IF($H481="已改造",VLOOKUP($A481+1000,改造信息!$A$2:$AQ$1002,COLUMN(D480),0),VLOOKUP($A481,未改造信息!$A$2:$AQ$1002,COLUMN(D480),0))</f>
        <v>4</v>
      </c>
      <c r="E481" s="442" t="str">
        <f>IF($H481="已改造",VLOOKUP($A481+1000,改造信息!$A$2:$AQ$1002,COLUMN(E480),0),VLOOKUP($A481,未改造信息!$A$2:$AQ$1002,COLUMN(E480),0))</f>
        <v>德文郡</v>
      </c>
      <c r="F481" s="442" t="str">
        <f>VLOOKUP(A481,未改造信息!$A$2:$F$1000,COLUMN(F480),0)</f>
        <v>未拥有</v>
      </c>
      <c r="H481" s="442" t="str">
        <f>IF(COUNTIF(改造信息!$A$2:$A$196,A481+1000),IF(VLOOKUP(A481+1000,改造信息!$A$2:$F$502,6,0)="已拥有","已改造","尚未改造"),"未开放改造")</f>
        <v>未开放改造</v>
      </c>
      <c r="I481" s="442" t="str">
        <f t="shared" si="7"/>
        <v>活动限定，暂未开放获取</v>
      </c>
      <c r="J481" s="445" t="s">
        <v>92</v>
      </c>
      <c r="K481" s="442" t="str">
        <f>IF($H481="已改造",VLOOKUP($A481+1000,改造信息!$A$2:$AQ$1002,COLUMN(K480)-4,0),VLOOKUP($A481,未改造信息!$A$2:$AQ$1002,COLUMN(K480)-4,0))</f>
        <v>护卫舰</v>
      </c>
      <c r="L481" s="442" t="str">
        <f>IF($H481="已改造",VLOOKUP($A481+1000,改造信息!$A$2:$AQ$1002,COLUMN(L480)-4,0),VLOOKUP($A481,未改造信息!$A$2:$AQ$1002,COLUMN(L480)-4,0))</f>
        <v>中型舰</v>
      </c>
      <c r="M481" s="442">
        <f>IF($H481="已改造",VLOOKUP($A481+1000,改造信息!$A$2:$AQ$1002,COLUMN(M480)-4,0),VLOOKUP($A481,未改造信息!$A$2:$AQ$1002,COLUMN(M480)-4,0))</f>
        <v>2</v>
      </c>
      <c r="N481" s="442">
        <f>IF($H481="已改造",VLOOKUP($A481+1000,改造信息!$A$2:$AQ$1002,COLUMN(N480)-4,0),VLOOKUP($A481,未改造信息!$A$2:$AQ$1002,COLUMN(N480)-4,0))</f>
        <v>2</v>
      </c>
      <c r="O481" s="442">
        <f>IF($H481="已改造",VLOOKUP($A481+1000,改造信息!$A$2:$AQ$1002,COLUMN(O480)-4,0),VLOOKUP($A481,未改造信息!$A$2:$AQ$1002,COLUMN(O480)-4,0))</f>
        <v>50</v>
      </c>
      <c r="P481" s="442">
        <f>IF($H481="已改造",VLOOKUP($A481+1000,改造信息!$A$2:$AQ$1002,COLUMN(P480)-4,0),VLOOKUP($A481,未改造信息!$A$2:$AQ$1002,COLUMN(P480)-4,0))</f>
        <v>2</v>
      </c>
      <c r="Q481" s="442">
        <f>IF($H481="已改造",VLOOKUP($A481+1000,改造信息!$A$2:$AQ$1002,COLUMN(Q480)-4,0),VLOOKUP($A481,未改造信息!$A$2:$AQ$1002,COLUMN(Q480)-4,0))</f>
        <v>55</v>
      </c>
      <c r="R481" s="442">
        <f>IF($H481="已改造",VLOOKUP($A481+1000,改造信息!$A$2:$AQ$1002,COLUMN(R480)-4,0),VLOOKUP($A481,未改造信息!$A$2:$AQ$1002,COLUMN(R480)-4,0))</f>
        <v>41</v>
      </c>
      <c r="S481" s="442">
        <f>IF($H481="已改造",VLOOKUP($A481+1000,改造信息!$A$2:$AQ$1002,COLUMN(S480)-4,0),VLOOKUP($A481,未改造信息!$A$2:$AQ$1002,COLUMN(S480)-4,0))</f>
        <v>53</v>
      </c>
      <c r="T481" s="442">
        <f>IF($H481="已改造",VLOOKUP($A481+1000,改造信息!$A$2:$AQ$1002,COLUMN(T480)-4,0),VLOOKUP($A481,未改造信息!$A$2:$AQ$1002,COLUMN(T480)-4,0))</f>
        <v>70</v>
      </c>
      <c r="U481" s="442">
        <f>IF($H481="已改造",VLOOKUP($A481+1000,改造信息!$A$2:$AQ$1002,COLUMN(U480)-4,0),VLOOKUP($A481,未改造信息!$A$2:$AQ$1002,COLUMN(U480)-4,0))</f>
        <v>0</v>
      </c>
      <c r="V481" s="442">
        <f>IF($H481="已改造",VLOOKUP($A481+1000,改造信息!$A$2:$AQ$1002,COLUMN(V480)-4,0),VLOOKUP($A481,未改造信息!$A$2:$AQ$1002,COLUMN(V480)-4,0))</f>
        <v>53</v>
      </c>
      <c r="W481" s="442">
        <f>IF($H481="已改造",VLOOKUP($A481+1000,改造信息!$A$2:$AQ$1002,COLUMN(W480)-4,0),VLOOKUP($A481,未改造信息!$A$2:$AQ$1002,COLUMN(W480)-4,0))</f>
        <v>75</v>
      </c>
      <c r="X481" s="442">
        <f>IF($H481="已改造",VLOOKUP($A481+1000,改造信息!$A$2:$AQ$1002,COLUMN(X480)-4,0),VLOOKUP($A481,未改造信息!$A$2:$AQ$1002,COLUMN(X480)-4,0))</f>
        <v>91</v>
      </c>
      <c r="Y481" s="442">
        <f>IF($H481="已改造",VLOOKUP($A481+1000,改造信息!$A$2:$AQ$1002,COLUMN(Y480)-4,0),VLOOKUP($A481,未改造信息!$A$2:$AQ$1002,COLUMN(Y480)-4,0))</f>
        <v>20</v>
      </c>
      <c r="Z481" s="442">
        <f>IF($H481="已改造",VLOOKUP($A481+1000,改造信息!$A$2:$AQ$1002,COLUMN(Z480)-4,0),VLOOKUP($A481,未改造信息!$A$2:$AQ$1002,COLUMN(Z480)-4,0))</f>
        <v>31.5</v>
      </c>
      <c r="AA481" s="442" t="str">
        <f>IF($H481="已改造",VLOOKUP($A481+1000,改造信息!$A$2:$AQ$1002,COLUMN(AA480)-4,0),VLOOKUP($A481,未改造信息!$A$2:$AQ$1002,COLUMN(AA480)-4,0))</f>
        <v>中</v>
      </c>
      <c r="AB481" s="442" t="str">
        <f>IF($H481="已改造",VLOOKUP($A481+1000,改造信息!$A$2:$AQ$1002,COLUMN(AB480)-4,0),VLOOKUP($A481,未改造信息!$A$2:$AQ$1002,COLUMN(AB480)-4,0))</f>
        <v>[3,3,3]</v>
      </c>
      <c r="AC481" s="442">
        <f>IF($H481="已改造",VLOOKUP($A481+1000,改造信息!$A$2:$AQ$1002,COLUMN(AC480)-4,0),VLOOKUP($A481,未改造信息!$A$2:$AQ$1002,COLUMN(AC480)-4,0))</f>
        <v>9</v>
      </c>
      <c r="AD481" s="442">
        <f>IF($H481="已改造",VLOOKUP($A481+1000,改造信息!$A$2:$AQ$1002,COLUMN(AD480)-4,0),VLOOKUP($A481,未改造信息!$A$2:$AQ$1002,COLUMN(AD480)-4,0))</f>
        <v>3</v>
      </c>
      <c r="AE481" s="446" t="str">
        <f>IF($H481="已改造",VLOOKUP($A481+1000,改造信息!$A$2:$AQ$1002,COLUMN(AE480)-4,0),VLOOKUP($A481,未改造信息!$A$2:$AQ$1002,COLUMN(AE480)-4,0))</f>
        <v>E国双联8英寸炮</v>
      </c>
      <c r="AF481" s="445" t="s">
        <v>92</v>
      </c>
      <c r="AG481" s="445" t="s">
        <v>92</v>
      </c>
      <c r="AH481" s="442">
        <f>IF($H481="已改造",VLOOKUP($A481+1000,改造信息!$A$2:$AQ$1002,COLUMN(AH480)-6,0),VLOOKUP($A481,未改造信息!$A$2:$AQ$1002,COLUMN(AH480)-6,0))</f>
        <v>35</v>
      </c>
      <c r="AI481" s="442">
        <f>IF($H481="已改造",VLOOKUP($A481+1000,改造信息!$A$2:$AQ$1002,COLUMN(AI480)-6,0),VLOOKUP($A481,未改造信息!$A$2:$AQ$1002,COLUMN(AI480)-6,0))</f>
        <v>70</v>
      </c>
      <c r="AJ481" s="442">
        <f>IF($H481="已改造",VLOOKUP($A481+1000,改造信息!$A$2:$AQ$1002,COLUMN(AJ480)-6,0),VLOOKUP($A481,未改造信息!$A$2:$AQ$1002,COLUMN(AJ480)-6,0))</f>
        <v>1.28</v>
      </c>
      <c r="AK481" s="442">
        <f>IF($H481="已改造",VLOOKUP($A481+1000,改造信息!$A$2:$AQ$1002,COLUMN(AK480)-6,0),VLOOKUP($A481,未改造信息!$A$2:$AQ$1002,COLUMN(AK480)-6,0))</f>
        <v>2.4</v>
      </c>
      <c r="AL481" s="442">
        <f>IF($H481="已改造",VLOOKUP($A481+1000,改造信息!$A$2:$AQ$1002,COLUMN(AL480)-6,0),VLOOKUP($A481,未改造信息!$A$2:$AQ$1002,COLUMN(AL480)-6,0))</f>
        <v>0.75</v>
      </c>
      <c r="AM481" s="445" t="s">
        <v>92</v>
      </c>
      <c r="AN481" s="445" t="s">
        <v>92</v>
      </c>
      <c r="AO481" s="442">
        <f>IF($H481="已改造",VLOOKUP($A481+1000,改造信息!$A$2:$AQ$1002,COLUMN(AO480)-8,0),VLOOKUP($A481,未改造信息!$A$2:$AQ$1002,COLUMN(AO480)-8,0))</f>
        <v>30</v>
      </c>
      <c r="AP481" s="442">
        <f>IF($H481="已改造",VLOOKUP($A481+1000,改造信息!$A$2:$AQ$1002,COLUMN(AP480)-8,0),VLOOKUP($A481,未改造信息!$A$2:$AQ$1002,COLUMN(AP480)-8,0))</f>
        <v>40</v>
      </c>
      <c r="AQ481" s="442">
        <f>IF($H481="已改造",VLOOKUP($A481+1000,改造信息!$A$2:$AQ$1002,COLUMN(AQ480)-8,0),VLOOKUP($A481,未改造信息!$A$2:$AQ$1002,COLUMN(AQ480)-8,0))</f>
        <v>30</v>
      </c>
      <c r="AR481" s="442">
        <f>IF($H481="已改造",VLOOKUP($A481+1000,改造信息!$A$2:$AQ$1002,COLUMN(AR480)-8,0),VLOOKUP($A481,未改造信息!$A$2:$AQ$1002,COLUMN(AR480)-8,0))</f>
        <v>0</v>
      </c>
      <c r="AS481" s="442">
        <f>IF($H481="已改造",VLOOKUP($A481+1000,改造信息!$A$2:$AQ$1002,COLUMN(AS480)-8,0),VLOOKUP($A481,未改造信息!$A$2:$AQ$1002,COLUMN(AS480)-8,0))</f>
        <v>40</v>
      </c>
      <c r="AT481" s="442">
        <f>IF($H481="已改造",VLOOKUP($A481+1000,改造信息!$A$2:$AQ$1002,COLUMN(AT480)-8,0),VLOOKUP($A481,未改造信息!$A$2:$AQ$1002,COLUMN(AT480)-8,0))</f>
        <v>9</v>
      </c>
      <c r="AU481" s="442">
        <f>IF($H481="已改造",VLOOKUP($A481+1000,改造信息!$A$2:$AQ$1002,COLUMN(AU480)-8,0),VLOOKUP($A481,未改造信息!$A$2:$AQ$1002,COLUMN(AU480)-8,0))</f>
        <v>14</v>
      </c>
      <c r="AV481" s="442">
        <f>IF($H481="已改造",VLOOKUP($A481+1000,改造信息!$A$2:$AQ$1002,COLUMN(AV480)-8,0),VLOOKUP($A481,未改造信息!$A$2:$AQ$1002,COLUMN(AV480)-8,0))</f>
        <v>24</v>
      </c>
      <c r="AW481" s="445" t="s">
        <v>92</v>
      </c>
      <c r="AX481" s="445" t="s">
        <v>92</v>
      </c>
      <c r="AY481" s="442">
        <f>IF($H481="已改造",VLOOKUP($A481+1000,改造信息!$A$2:$AQ$1002,COLUMN(AY480)-10,0),VLOOKUP($A481,未改造信息!$A$2:$AQ$1002,COLUMN(AY480)-10,0))</f>
        <v>0</v>
      </c>
      <c r="AZ481" s="442">
        <f>IF($H481="已改造",VLOOKUP($A481+1000,改造信息!$A$2:$AQ$1002,COLUMN(AZ480)-10,0),VLOOKUP($A481,未改造信息!$A$2:$AQ$1002,COLUMN(AZ480)-10,0))</f>
        <v>0</v>
      </c>
      <c r="BA481" s="445" t="s">
        <v>92</v>
      </c>
      <c r="BB481" s="445" t="s">
        <v>92</v>
      </c>
      <c r="BC481" s="442" t="str">
        <f>IF($H481="尚未改造",VLOOKUP($A481,未改造信息!$A$2:$AQ$1002,COLUMN(BC480)-12,0),"0")</f>
        <v>0</v>
      </c>
      <c r="BD481" s="442">
        <f>VLOOKUP($A481,未改造信息!$A$2:$BA$1002,COLUMN(BD480)-12,0)</f>
        <v>0</v>
      </c>
      <c r="BE481" s="442" t="s">
        <v>117</v>
      </c>
      <c r="BF481" s="445" t="s">
        <v>92</v>
      </c>
      <c r="BG481" s="445" t="s">
        <v>92</v>
      </c>
      <c r="BH481" s="442"/>
      <c r="BI481" s="442"/>
      <c r="BK481" s="442"/>
      <c r="BL481" s="442"/>
      <c r="BN481" s="442"/>
      <c r="BO481" s="442"/>
      <c r="BQ481" s="445" t="s">
        <v>92</v>
      </c>
      <c r="BR481" s="442"/>
      <c r="BS481" s="442"/>
      <c r="BT481" s="442"/>
      <c r="BU481" s="442"/>
      <c r="BV481" s="442"/>
    </row>
    <row r="482" spans="1:74">
      <c r="A482" s="442">
        <v>512</v>
      </c>
      <c r="B482" s="442" t="str">
        <f>IF($H482="已改造",VLOOKUP($A482+1000,改造信息!$A$2:$AQ$1002,COLUMN(B481),0),VLOOKUP($A482,未改造信息!$A$2:$AQ$1002,COLUMN(B481),0))</f>
        <v>E</v>
      </c>
      <c r="C482" s="442" t="str">
        <f>IF($H482="已改造",VLOOKUP($A482+1000,改造信息!$A$2:$AQ$1002,COLUMN(C481),0),VLOOKUP($A482,未改造信息!$A$2:$AQ$1002,COLUMN(C481),0))</f>
        <v>轻巡洋舰</v>
      </c>
      <c r="D482" s="442">
        <f>IF($H482="已改造",VLOOKUP($A482+1000,改造信息!$A$2:$AQ$1002,COLUMN(D481),0),VLOOKUP($A482,未改造信息!$A$2:$AQ$1002,COLUMN(D481),0))</f>
        <v>3</v>
      </c>
      <c r="E482" s="442" t="str">
        <f>IF($H482="已改造",VLOOKUP($A482+1000,改造信息!$A$2:$AQ$1002,COLUMN(E481),0),VLOOKUP($A482,未改造信息!$A$2:$AQ$1002,COLUMN(E481),0))</f>
        <v>科伦坡</v>
      </c>
      <c r="F482" s="442" t="str">
        <f>VLOOKUP(A482,未改造信息!$A$2:$F$1000,COLUMN(F481),0)</f>
        <v>未拥有</v>
      </c>
      <c r="H482" s="442" t="str">
        <f>IF(COUNTIF(改造信息!$A$2:$A$196,A482+1000),IF(VLOOKUP(A482+1000,改造信息!$A$2:$F$502,6,0)="已拥有","已改造","尚未改造"),"未开放改造")</f>
        <v>未开放改造</v>
      </c>
      <c r="I482" s="442" t="str">
        <f t="shared" si="7"/>
        <v>活动限定，暂未开放获取</v>
      </c>
      <c r="J482" s="445" t="s">
        <v>92</v>
      </c>
      <c r="K482" s="442" t="str">
        <f>IF($H482="已改造",VLOOKUP($A482+1000,改造信息!$A$2:$AQ$1002,COLUMN(K481)-4,0),VLOOKUP($A482,未改造信息!$A$2:$AQ$1002,COLUMN(K481)-4,0))</f>
        <v>护卫舰</v>
      </c>
      <c r="L482" s="442" t="str">
        <f>IF($H482="已改造",VLOOKUP($A482+1000,改造信息!$A$2:$AQ$1002,COLUMN(L481)-4,0),VLOOKUP($A482,未改造信息!$A$2:$AQ$1002,COLUMN(L481)-4,0))</f>
        <v>中型舰</v>
      </c>
      <c r="M482" s="442">
        <f>IF($H482="已改造",VLOOKUP($A482+1000,改造信息!$A$2:$AQ$1002,COLUMN(M481)-4,0),VLOOKUP($A482,未改造信息!$A$2:$AQ$1002,COLUMN(M481)-4,0))</f>
        <v>2</v>
      </c>
      <c r="N482" s="442">
        <f>IF($H482="已改造",VLOOKUP($A482+1000,改造信息!$A$2:$AQ$1002,COLUMN(N481)-4,0),VLOOKUP($A482,未改造信息!$A$2:$AQ$1002,COLUMN(N481)-4,0))</f>
        <v>2</v>
      </c>
      <c r="O482" s="442">
        <f>IF($H482="已改造",VLOOKUP($A482+1000,改造信息!$A$2:$AQ$1002,COLUMN(O481)-4,0),VLOOKUP($A482,未改造信息!$A$2:$AQ$1002,COLUMN(O481)-4,0))</f>
        <v>24</v>
      </c>
      <c r="P482" s="442">
        <f>IF($H482="已改造",VLOOKUP($A482+1000,改造信息!$A$2:$AQ$1002,COLUMN(P481)-4,0),VLOOKUP($A482,未改造信息!$A$2:$AQ$1002,COLUMN(P481)-4,0))</f>
        <v>0</v>
      </c>
      <c r="Q482" s="442">
        <f>IF($H482="已改造",VLOOKUP($A482+1000,改造信息!$A$2:$AQ$1002,COLUMN(Q481)-4,0),VLOOKUP($A482,未改造信息!$A$2:$AQ$1002,COLUMN(Q481)-4,0))</f>
        <v>35</v>
      </c>
      <c r="R482" s="442">
        <f>IF($H482="已改造",VLOOKUP($A482+1000,改造信息!$A$2:$AQ$1002,COLUMN(R481)-4,0),VLOOKUP($A482,未改造信息!$A$2:$AQ$1002,COLUMN(R481)-4,0))</f>
        <v>18</v>
      </c>
      <c r="S482" s="442">
        <f>IF($H482="已改造",VLOOKUP($A482+1000,改造信息!$A$2:$AQ$1002,COLUMN(S481)-4,0),VLOOKUP($A482,未改造信息!$A$2:$AQ$1002,COLUMN(S481)-4,0))</f>
        <v>0</v>
      </c>
      <c r="T482" s="442">
        <f>IF($H482="已改造",VLOOKUP($A482+1000,改造信息!$A$2:$AQ$1002,COLUMN(T481)-4,0),VLOOKUP($A482,未改造信息!$A$2:$AQ$1002,COLUMN(T481)-4,0))</f>
        <v>75</v>
      </c>
      <c r="U482" s="442">
        <f>IF($H482="已改造",VLOOKUP($A482+1000,改造信息!$A$2:$AQ$1002,COLUMN(U481)-4,0),VLOOKUP($A482,未改造信息!$A$2:$AQ$1002,COLUMN(U481)-4,0))</f>
        <v>68</v>
      </c>
      <c r="V482" s="442">
        <f>IF($H482="已改造",VLOOKUP($A482+1000,改造信息!$A$2:$AQ$1002,COLUMN(V481)-4,0),VLOOKUP($A482,未改造信息!$A$2:$AQ$1002,COLUMN(V481)-4,0))</f>
        <v>21</v>
      </c>
      <c r="W482" s="442">
        <f>IF($H482="已改造",VLOOKUP($A482+1000,改造信息!$A$2:$AQ$1002,COLUMN(W481)-4,0),VLOOKUP($A482,未改造信息!$A$2:$AQ$1002,COLUMN(W481)-4,0))</f>
        <v>68</v>
      </c>
      <c r="X482" s="442">
        <f>IF($H482="已改造",VLOOKUP($A482+1000,改造信息!$A$2:$AQ$1002,COLUMN(X481)-4,0),VLOOKUP($A482,未改造信息!$A$2:$AQ$1002,COLUMN(X481)-4,0))</f>
        <v>92</v>
      </c>
      <c r="Y482" s="442">
        <f>IF($H482="已改造",VLOOKUP($A482+1000,改造信息!$A$2:$AQ$1002,COLUMN(Y481)-4,0),VLOOKUP($A482,未改造信息!$A$2:$AQ$1002,COLUMN(Y481)-4,0))</f>
        <v>18</v>
      </c>
      <c r="Z482" s="442">
        <f>IF($H482="已改造",VLOOKUP($A482+1000,改造信息!$A$2:$AQ$1002,COLUMN(Z481)-4,0),VLOOKUP($A482,未改造信息!$A$2:$AQ$1002,COLUMN(Z481)-4,0))</f>
        <v>29</v>
      </c>
      <c r="AA482" s="442" t="str">
        <f>IF($H482="已改造",VLOOKUP($A482+1000,改造信息!$A$2:$AQ$1002,COLUMN(AA481)-4,0),VLOOKUP($A482,未改造信息!$A$2:$AQ$1002,COLUMN(AA481)-4,0))</f>
        <v>中</v>
      </c>
      <c r="AB482" s="442">
        <f>IF($H482="已改造",VLOOKUP($A482+1000,改造信息!$A$2:$AQ$1002,COLUMN(AB481)-4,0),VLOOKUP($A482,未改造信息!$A$2:$AQ$1002,COLUMN(AB481)-4,0))</f>
        <v>0</v>
      </c>
      <c r="AC482" s="442">
        <f>IF($H482="已改造",VLOOKUP($A482+1000,改造信息!$A$2:$AQ$1002,COLUMN(AC481)-4,0),VLOOKUP($A482,未改造信息!$A$2:$AQ$1002,COLUMN(AC481)-4,0))</f>
        <v>0</v>
      </c>
      <c r="AD482" s="442">
        <f>IF($H482="已改造",VLOOKUP($A482+1000,改造信息!$A$2:$AQ$1002,COLUMN(AD481)-4,0),VLOOKUP($A482,未改造信息!$A$2:$AQ$1002,COLUMN(AD481)-4,0))</f>
        <v>3</v>
      </c>
      <c r="AE482" s="446" t="str">
        <f>IF($H482="已改造",VLOOKUP($A482+1000,改造信息!$A$2:$AQ$1002,COLUMN(AE481)-4,0),VLOOKUP($A482,未改造信息!$A$2:$AQ$1002,COLUMN(AE481)-4,0))</f>
        <v>E国双联4英寸炮</v>
      </c>
      <c r="AF482" s="445" t="s">
        <v>92</v>
      </c>
      <c r="AG482" s="445" t="s">
        <v>92</v>
      </c>
      <c r="AH482" s="442">
        <f>IF($H482="已改造",VLOOKUP($A482+1000,改造信息!$A$2:$AQ$1002,COLUMN(AH481)-6,0),VLOOKUP($A482,未改造信息!$A$2:$AQ$1002,COLUMN(AH481)-6,0))</f>
        <v>20</v>
      </c>
      <c r="AI482" s="442">
        <f>IF($H482="已改造",VLOOKUP($A482+1000,改造信息!$A$2:$AQ$1002,COLUMN(AI481)-6,0),VLOOKUP($A482,未改造信息!$A$2:$AQ$1002,COLUMN(AI481)-6,0))</f>
        <v>30</v>
      </c>
      <c r="AJ482" s="442">
        <f>IF($H482="已改造",VLOOKUP($A482+1000,改造信息!$A$2:$AQ$1002,COLUMN(AJ481)-6,0),VLOOKUP($A482,未改造信息!$A$2:$AQ$1002,COLUMN(AJ481)-6,0))</f>
        <v>0.8</v>
      </c>
      <c r="AK482" s="442">
        <f>IF($H482="已改造",VLOOKUP($A482+1000,改造信息!$A$2:$AQ$1002,COLUMN(AK481)-6,0),VLOOKUP($A482,未改造信息!$A$2:$AQ$1002,COLUMN(AK481)-6,0))</f>
        <v>1.4</v>
      </c>
      <c r="AL482" s="442">
        <f>IF($H482="已改造",VLOOKUP($A482+1000,改造信息!$A$2:$AQ$1002,COLUMN(AL481)-6,0),VLOOKUP($A482,未改造信息!$A$2:$AQ$1002,COLUMN(AL481)-6,0))</f>
        <v>0.425</v>
      </c>
      <c r="AM482" s="445" t="s">
        <v>92</v>
      </c>
      <c r="AN482" s="445" t="s">
        <v>92</v>
      </c>
      <c r="AO482" s="442">
        <f>IF($H482="已改造",VLOOKUP($A482+1000,改造信息!$A$2:$AQ$1002,COLUMN(AO481)-8,0),VLOOKUP($A482,未改造信息!$A$2:$AQ$1002,COLUMN(AO481)-8,0))</f>
        <v>10</v>
      </c>
      <c r="AP482" s="442">
        <f>IF($H482="已改造",VLOOKUP($A482+1000,改造信息!$A$2:$AQ$1002,COLUMN(AP481)-8,0),VLOOKUP($A482,未改造信息!$A$2:$AQ$1002,COLUMN(AP481)-8,0))</f>
        <v>16</v>
      </c>
      <c r="AQ482" s="442">
        <f>IF($H482="已改造",VLOOKUP($A482+1000,改造信息!$A$2:$AQ$1002,COLUMN(AQ481)-8,0),VLOOKUP($A482,未改造信息!$A$2:$AQ$1002,COLUMN(AQ481)-8,0))</f>
        <v>10</v>
      </c>
      <c r="AR482" s="442">
        <f>IF($H482="已改造",VLOOKUP($A482+1000,改造信息!$A$2:$AQ$1002,COLUMN(AR481)-8,0),VLOOKUP($A482,未改造信息!$A$2:$AQ$1002,COLUMN(AR481)-8,0))</f>
        <v>0</v>
      </c>
      <c r="AS482" s="442">
        <f>IF($H482="已改造",VLOOKUP($A482+1000,改造信息!$A$2:$AQ$1002,COLUMN(AS481)-8,0),VLOOKUP($A482,未改造信息!$A$2:$AQ$1002,COLUMN(AS481)-8,0))</f>
        <v>8</v>
      </c>
      <c r="AT482" s="442">
        <f>IF($H482="已改造",VLOOKUP($A482+1000,改造信息!$A$2:$AQ$1002,COLUMN(AT481)-8,0),VLOOKUP($A482,未改造信息!$A$2:$AQ$1002,COLUMN(AT481)-8,0))</f>
        <v>0</v>
      </c>
      <c r="AU482" s="442">
        <f>IF($H482="已改造",VLOOKUP($A482+1000,改造信息!$A$2:$AQ$1002,COLUMN(AU481)-8,0),VLOOKUP($A482,未改造信息!$A$2:$AQ$1002,COLUMN(AU481)-8,0))</f>
        <v>9</v>
      </c>
      <c r="AV482" s="442">
        <f>IF($H482="已改造",VLOOKUP($A482+1000,改造信息!$A$2:$AQ$1002,COLUMN(AV481)-8,0),VLOOKUP($A482,未改造信息!$A$2:$AQ$1002,COLUMN(AV481)-8,0))</f>
        <v>32</v>
      </c>
      <c r="AW482" s="445" t="s">
        <v>92</v>
      </c>
      <c r="AX482" s="445" t="s">
        <v>92</v>
      </c>
      <c r="AY482" s="442">
        <f>IF($H482="已改造",VLOOKUP($A482+1000,改造信息!$A$2:$AQ$1002,COLUMN(AY481)-10,0),VLOOKUP($A482,未改造信息!$A$2:$AQ$1002,COLUMN(AY481)-10,0))</f>
        <v>0</v>
      </c>
      <c r="AZ482" s="442">
        <f>IF($H482="已改造",VLOOKUP($A482+1000,改造信息!$A$2:$AQ$1002,COLUMN(AZ481)-10,0),VLOOKUP($A482,未改造信息!$A$2:$AQ$1002,COLUMN(AZ481)-10,0))</f>
        <v>0</v>
      </c>
      <c r="BA482" s="445" t="s">
        <v>92</v>
      </c>
      <c r="BB482" s="445" t="s">
        <v>92</v>
      </c>
      <c r="BC482" s="442" t="str">
        <f>IF($H482="尚未改造",VLOOKUP($A482,未改造信息!$A$2:$AQ$1002,COLUMN(BC481)-12,0),"0")</f>
        <v>0</v>
      </c>
      <c r="BD482" s="442">
        <f>VLOOKUP($A482,未改造信息!$A$2:$BA$1002,COLUMN(BD481)-12,0)</f>
        <v>0</v>
      </c>
      <c r="BE482" s="442" t="s">
        <v>117</v>
      </c>
      <c r="BF482" s="445" t="s">
        <v>92</v>
      </c>
      <c r="BG482" s="445" t="s">
        <v>92</v>
      </c>
      <c r="BH482" s="442"/>
      <c r="BI482" s="442"/>
      <c r="BK482" s="442"/>
      <c r="BL482" s="442"/>
      <c r="BN482" s="442"/>
      <c r="BO482" s="442"/>
      <c r="BQ482" s="445" t="s">
        <v>92</v>
      </c>
      <c r="BR482" s="442"/>
      <c r="BS482" s="442"/>
      <c r="BT482" s="442"/>
      <c r="BU482" s="442"/>
      <c r="BV482" s="442"/>
    </row>
    <row r="483" spans="1:74">
      <c r="A483" s="442">
        <v>513</v>
      </c>
      <c r="B483" s="442" t="str">
        <f>IF($H483="已改造",VLOOKUP($A483+1000,改造信息!$A$2:$AQ$1002,COLUMN(B482),0),VLOOKUP($A483,未改造信息!$A$2:$AQ$1002,COLUMN(B482),0))</f>
        <v>U</v>
      </c>
      <c r="C483" s="442" t="str">
        <f>IF($H483="已改造",VLOOKUP($A483+1000,改造信息!$A$2:$AQ$1002,COLUMN(C482),0),VLOOKUP($A483,未改造信息!$A$2:$AQ$1002,COLUMN(C482),0))</f>
        <v>航空母舰</v>
      </c>
      <c r="D483" s="442">
        <f>IF($H483="已改造",VLOOKUP($A483+1000,改造信息!$A$2:$AQ$1002,COLUMN(D482),0),VLOOKUP($A483,未改造信息!$A$2:$AQ$1002,COLUMN(D482),0))</f>
        <v>5</v>
      </c>
      <c r="E483" s="442" t="str">
        <f>IF($H483="已改造",VLOOKUP($A483+1000,改造信息!$A$2:$AQ$1002,COLUMN(E482),0),VLOOKUP($A483,未改造信息!$A$2:$AQ$1002,COLUMN(E482),0))</f>
        <v>勇猛</v>
      </c>
      <c r="F483" s="442" t="str">
        <f>VLOOKUP(A483,未改造信息!$A$2:$F$1000,COLUMN(F482),0)</f>
        <v>未拥有</v>
      </c>
      <c r="H483" s="442" t="str">
        <f>IF(COUNTIF(改造信息!$A$2:$A$196,A483+1000),IF(VLOOKUP(A483+1000,改造信息!$A$2:$F$502,6,0)="已拥有","已改造","尚未改造"),"未开放改造")</f>
        <v>未开放改造</v>
      </c>
      <c r="I483" s="442" t="str">
        <f t="shared" si="7"/>
        <v>活动限定，暂未开放获取</v>
      </c>
      <c r="J483" s="445" t="s">
        <v>92</v>
      </c>
      <c r="K483" s="442" t="str">
        <f>IF($H483="已改造",VLOOKUP($A483+1000,改造信息!$A$2:$AQ$1002,COLUMN(K482)-4,0),VLOOKUP($A483,未改造信息!$A$2:$AQ$1002,COLUMN(K482)-4,0))</f>
        <v>主力舰</v>
      </c>
      <c r="L483" s="442" t="str">
        <f>IF($H483="已改造",VLOOKUP($A483+1000,改造信息!$A$2:$AQ$1002,COLUMN(L482)-4,0),VLOOKUP($A483,未改造信息!$A$2:$AQ$1002,COLUMN(L482)-4,0))</f>
        <v>大型舰</v>
      </c>
      <c r="M483" s="442">
        <f>IF($H483="已改造",VLOOKUP($A483+1000,改造信息!$A$2:$AQ$1002,COLUMN(M482)-4,0),VLOOKUP($A483,未改造信息!$A$2:$AQ$1002,COLUMN(M482)-4,0))</f>
        <v>4</v>
      </c>
      <c r="N483" s="442">
        <f>IF($H483="已改造",VLOOKUP($A483+1000,改造信息!$A$2:$AQ$1002,COLUMN(N482)-4,0),VLOOKUP($A483,未改造信息!$A$2:$AQ$1002,COLUMN(N482)-4,0))</f>
        <v>4</v>
      </c>
      <c r="O483" s="442">
        <f>IF($H483="已改造",VLOOKUP($A483+1000,改造信息!$A$2:$AQ$1002,COLUMN(O482)-4,0),VLOOKUP($A483,未改造信息!$A$2:$AQ$1002,COLUMN(O482)-4,0))</f>
        <v>60</v>
      </c>
      <c r="P483" s="442">
        <f>IF($H483="已改造",VLOOKUP($A483+1000,改造信息!$A$2:$AQ$1002,COLUMN(P482)-4,0),VLOOKUP($A483,未改造信息!$A$2:$AQ$1002,COLUMN(P482)-4,0))</f>
        <v>0</v>
      </c>
      <c r="Q483" s="442">
        <f>IF($H483="已改造",VLOOKUP($A483+1000,改造信息!$A$2:$AQ$1002,COLUMN(Q482)-4,0),VLOOKUP($A483,未改造信息!$A$2:$AQ$1002,COLUMN(Q482)-4,0))</f>
        <v>40</v>
      </c>
      <c r="R483" s="442">
        <f>IF($H483="已改造",VLOOKUP($A483+1000,改造信息!$A$2:$AQ$1002,COLUMN(R482)-4,0),VLOOKUP($A483,未改造信息!$A$2:$AQ$1002,COLUMN(R482)-4,0))</f>
        <v>60</v>
      </c>
      <c r="S483" s="442">
        <f>IF($H483="已改造",VLOOKUP($A483+1000,改造信息!$A$2:$AQ$1002,COLUMN(S482)-4,0),VLOOKUP($A483,未改造信息!$A$2:$AQ$1002,COLUMN(S482)-4,0))</f>
        <v>0</v>
      </c>
      <c r="T483" s="442">
        <f>IF($H483="已改造",VLOOKUP($A483+1000,改造信息!$A$2:$AQ$1002,COLUMN(T482)-4,0),VLOOKUP($A483,未改造信息!$A$2:$AQ$1002,COLUMN(T482)-4,0))</f>
        <v>97</v>
      </c>
      <c r="U483" s="442">
        <f>IF($H483="已改造",VLOOKUP($A483+1000,改造信息!$A$2:$AQ$1002,COLUMN(U482)-4,0),VLOOKUP($A483,未改造信息!$A$2:$AQ$1002,COLUMN(U482)-4,0))</f>
        <v>0</v>
      </c>
      <c r="V483" s="442">
        <f>IF($H483="已改造",VLOOKUP($A483+1000,改造信息!$A$2:$AQ$1002,COLUMN(V482)-4,0),VLOOKUP($A483,未改造信息!$A$2:$AQ$1002,COLUMN(V482)-4,0))</f>
        <v>77</v>
      </c>
      <c r="W483" s="442">
        <f>IF($H483="已改造",VLOOKUP($A483+1000,改造信息!$A$2:$AQ$1002,COLUMN(W482)-4,0),VLOOKUP($A483,未改造信息!$A$2:$AQ$1002,COLUMN(W482)-4,0))</f>
        <v>51</v>
      </c>
      <c r="X483" s="442">
        <f>IF($H483="已改造",VLOOKUP($A483+1000,改造信息!$A$2:$AQ$1002,COLUMN(X482)-4,0),VLOOKUP($A483,未改造信息!$A$2:$AQ$1002,COLUMN(X482)-4,0))</f>
        <v>96</v>
      </c>
      <c r="Y483" s="442">
        <f>IF($H483="已改造",VLOOKUP($A483+1000,改造信息!$A$2:$AQ$1002,COLUMN(Y482)-4,0),VLOOKUP($A483,未改造信息!$A$2:$AQ$1002,COLUMN(Y482)-4,0))</f>
        <v>20</v>
      </c>
      <c r="Z483" s="442">
        <f>IF($H483="已改造",VLOOKUP($A483+1000,改造信息!$A$2:$AQ$1002,COLUMN(Z482)-4,0),VLOOKUP($A483,未改造信息!$A$2:$AQ$1002,COLUMN(Z482)-4,0))</f>
        <v>33</v>
      </c>
      <c r="AA483" s="442" t="str">
        <f>IF($H483="已改造",VLOOKUP($A483+1000,改造信息!$A$2:$AQ$1002,COLUMN(AA482)-4,0),VLOOKUP($A483,未改造信息!$A$2:$AQ$1002,COLUMN(AA482)-4,0))</f>
        <v>短</v>
      </c>
      <c r="AB483" s="442" t="str">
        <f>IF($H483="已改造",VLOOKUP($A483+1000,改造信息!$A$2:$AQ$1002,COLUMN(AB482)-4,0),VLOOKUP($A483,未改造信息!$A$2:$AQ$1002,COLUMN(AB482)-4,0))</f>
        <v>[21,21,29,19]</v>
      </c>
      <c r="AC483" s="442">
        <f>IF($H483="已改造",VLOOKUP($A483+1000,改造信息!$A$2:$AQ$1002,COLUMN(AC482)-4,0),VLOOKUP($A483,未改造信息!$A$2:$AQ$1002,COLUMN(AC482)-4,0))</f>
        <v>90</v>
      </c>
      <c r="AD483" s="442">
        <f>IF($H483="已改造",VLOOKUP($A483+1000,改造信息!$A$2:$AQ$1002,COLUMN(AD482)-4,0),VLOOKUP($A483,未改造信息!$A$2:$AQ$1002,COLUMN(AD482)-4,0))</f>
        <v>4</v>
      </c>
      <c r="AE483" s="446" t="str">
        <f>IF($H483="已改造",VLOOKUP($A483+1000,改造信息!$A$2:$AQ$1002,COLUMN(AE482)-4,0),VLOOKUP($A483,未改造信息!$A$2:$AQ$1002,COLUMN(AE482)-4,0))</f>
        <v>F6F地狱猫|TBF复仇者</v>
      </c>
      <c r="AF483" s="445" t="s">
        <v>92</v>
      </c>
      <c r="AG483" s="445" t="s">
        <v>92</v>
      </c>
      <c r="AH483" s="442">
        <f>IF($H483="已改造",VLOOKUP($A483+1000,改造信息!$A$2:$AQ$1002,COLUMN(AH482)-6,0),VLOOKUP($A483,未改造信息!$A$2:$AQ$1002,COLUMN(AH482)-6,0))</f>
        <v>60</v>
      </c>
      <c r="AI483" s="442">
        <f>IF($H483="已改造",VLOOKUP($A483+1000,改造信息!$A$2:$AQ$1002,COLUMN(AI482)-6,0),VLOOKUP($A483,未改造信息!$A$2:$AQ$1002,COLUMN(AI482)-6,0))</f>
        <v>60</v>
      </c>
      <c r="AJ483" s="442">
        <f>IF($H483="已改造",VLOOKUP($A483+1000,改造信息!$A$2:$AQ$1002,COLUMN(AJ482)-6,0),VLOOKUP($A483,未改造信息!$A$2:$AQ$1002,COLUMN(AJ482)-6,0))</f>
        <v>2.4</v>
      </c>
      <c r="AK483" s="442">
        <f>IF($H483="已改造",VLOOKUP($A483+1000,改造信息!$A$2:$AQ$1002,COLUMN(AK482)-6,0),VLOOKUP($A483,未改造信息!$A$2:$AQ$1002,COLUMN(AK482)-6,0))</f>
        <v>4.5</v>
      </c>
      <c r="AL483" s="442">
        <f>IF($H483="已改造",VLOOKUP($A483+1000,改造信息!$A$2:$AQ$1002,COLUMN(AL482)-6,0),VLOOKUP($A483,未改造信息!$A$2:$AQ$1002,COLUMN(AL482)-6,0))</f>
        <v>0.8</v>
      </c>
      <c r="AM483" s="445" t="s">
        <v>92</v>
      </c>
      <c r="AN483" s="445" t="s">
        <v>92</v>
      </c>
      <c r="AO483" s="442">
        <f>IF($H483="已改造",VLOOKUP($A483+1000,改造信息!$A$2:$AQ$1002,COLUMN(AO482)-8,0),VLOOKUP($A483,未改造信息!$A$2:$AQ$1002,COLUMN(AO482)-8,0))</f>
        <v>30</v>
      </c>
      <c r="AP483" s="442">
        <f>IF($H483="已改造",VLOOKUP($A483+1000,改造信息!$A$2:$AQ$1002,COLUMN(AP482)-8,0),VLOOKUP($A483,未改造信息!$A$2:$AQ$1002,COLUMN(AP482)-8,0))</f>
        <v>40</v>
      </c>
      <c r="AQ483" s="442">
        <f>IF($H483="已改造",VLOOKUP($A483+1000,改造信息!$A$2:$AQ$1002,COLUMN(AQ482)-8,0),VLOOKUP($A483,未改造信息!$A$2:$AQ$1002,COLUMN(AQ482)-8,0))</f>
        <v>60</v>
      </c>
      <c r="AR483" s="442">
        <f>IF($H483="已改造",VLOOKUP($A483+1000,改造信息!$A$2:$AQ$1002,COLUMN(AR482)-8,0),VLOOKUP($A483,未改造信息!$A$2:$AQ$1002,COLUMN(AR482)-8,0))</f>
        <v>40</v>
      </c>
      <c r="AS483" s="442">
        <f>IF($H483="已改造",VLOOKUP($A483+1000,改造信息!$A$2:$AQ$1002,COLUMN(AS482)-8,0),VLOOKUP($A483,未改造信息!$A$2:$AQ$1002,COLUMN(AS482)-8,0))</f>
        <v>0</v>
      </c>
      <c r="AT483" s="442">
        <f>IF($H483="已改造",VLOOKUP($A483+1000,改造信息!$A$2:$AQ$1002,COLUMN(AT482)-8,0),VLOOKUP($A483,未改造信息!$A$2:$AQ$1002,COLUMN(AT482)-8,0))</f>
        <v>0</v>
      </c>
      <c r="AU483" s="442">
        <f>IF($H483="已改造",VLOOKUP($A483+1000,改造信息!$A$2:$AQ$1002,COLUMN(AU482)-8,0),VLOOKUP($A483,未改造信息!$A$2:$AQ$1002,COLUMN(AU482)-8,0))</f>
        <v>18</v>
      </c>
      <c r="AV483" s="442">
        <f>IF($H483="已改造",VLOOKUP($A483+1000,改造信息!$A$2:$AQ$1002,COLUMN(AV482)-8,0),VLOOKUP($A483,未改造信息!$A$2:$AQ$1002,COLUMN(AV482)-8,0))</f>
        <v>104</v>
      </c>
      <c r="AW483" s="445" t="s">
        <v>92</v>
      </c>
      <c r="AX483" s="445" t="s">
        <v>92</v>
      </c>
      <c r="AY483" s="442" t="str">
        <f>IF($H483="已改造",VLOOKUP($A483+1000,改造信息!$A$2:$AQ$1002,COLUMN(AY482)-10,0),VLOOKUP($A483,未改造信息!$A$2:$AQ$1002,COLUMN(AY482)-10,0))</f>
        <v>战斗的“I”</v>
      </c>
      <c r="AZ483" s="442">
        <f>IF($H483="已改造",VLOOKUP($A483+1000,改造信息!$A$2:$AQ$1002,COLUMN(AZ482)-10,0),VLOOKUP($A483,未改造信息!$A$2:$AQ$1002,COLUMN(AZ482)-10,0))</f>
        <v>0</v>
      </c>
      <c r="BA483" s="445" t="s">
        <v>92</v>
      </c>
      <c r="BB483" s="445" t="s">
        <v>92</v>
      </c>
      <c r="BC483" s="442" t="str">
        <f>IF($H483="尚未改造",VLOOKUP($A483,未改造信息!$A$2:$AQ$1002,COLUMN(BC482)-12,0),"0")</f>
        <v>0</v>
      </c>
      <c r="BD483" s="442">
        <f>VLOOKUP($A483,未改造信息!$A$2:$BA$1002,COLUMN(BD482)-12,0)</f>
        <v>0</v>
      </c>
      <c r="BE483" s="442" t="s">
        <v>117</v>
      </c>
      <c r="BF483" s="445" t="s">
        <v>92</v>
      </c>
      <c r="BG483" s="445" t="s">
        <v>92</v>
      </c>
      <c r="BH483" s="442"/>
      <c r="BI483" s="442"/>
      <c r="BK483" s="442"/>
      <c r="BL483" s="442"/>
      <c r="BN483" s="442"/>
      <c r="BO483" s="442"/>
      <c r="BQ483" s="445" t="s">
        <v>92</v>
      </c>
      <c r="BR483" s="442"/>
      <c r="BS483" s="442"/>
      <c r="BT483" s="442"/>
      <c r="BU483" s="442"/>
      <c r="BV483" s="442"/>
    </row>
    <row r="484" spans="1:74">
      <c r="A484" s="442">
        <v>514</v>
      </c>
      <c r="B484" s="442" t="str">
        <f>IF($H484="已改造",VLOOKUP($A484+1000,改造信息!$A$2:$AQ$1002,COLUMN(B483),0),VLOOKUP($A484,未改造信息!$A$2:$AQ$1002,COLUMN(B483),0))</f>
        <v>J</v>
      </c>
      <c r="C484" s="442" t="str">
        <f>IF($H484="已改造",VLOOKUP($A484+1000,改造信息!$A$2:$AQ$1002,COLUMN(C483),0),VLOOKUP($A484,未改造信息!$A$2:$AQ$1002,COLUMN(C483),0))</f>
        <v>战列舰</v>
      </c>
      <c r="D484" s="442">
        <f>IF($H484="已改造",VLOOKUP($A484+1000,改造信息!$A$2:$AQ$1002,COLUMN(D483),0),VLOOKUP($A484,未改造信息!$A$2:$AQ$1002,COLUMN(D483),0))</f>
        <v>5</v>
      </c>
      <c r="E484" s="442" t="str">
        <f>IF($H484="已改造",VLOOKUP($A484+1000,改造信息!$A$2:$AQ$1002,COLUMN(E483),0),VLOOKUP($A484,未改造信息!$A$2:$AQ$1002,COLUMN(E483),0))</f>
        <v>近江</v>
      </c>
      <c r="F484" s="442" t="str">
        <f>VLOOKUP(A484,未改造信息!$A$2:$F$1000,COLUMN(F483),0)</f>
        <v>未拥有</v>
      </c>
      <c r="H484" s="442" t="str">
        <f>IF(COUNTIF(改造信息!$A$2:$A$196,A484+1000),IF(VLOOKUP(A484+1000,改造信息!$A$2:$F$502,6,0)="已拥有","已改造","尚未改造"),"未开放改造")</f>
        <v>未开放改造</v>
      </c>
      <c r="I484" s="442" t="str">
        <f t="shared" si="7"/>
        <v>活动限定，暂未开放获取</v>
      </c>
      <c r="J484" s="445" t="s">
        <v>92</v>
      </c>
      <c r="K484" s="442" t="str">
        <f>IF($H484="已改造",VLOOKUP($A484+1000,改造信息!$A$2:$AQ$1002,COLUMN(K483)-4,0),VLOOKUP($A484,未改造信息!$A$2:$AQ$1002,COLUMN(K483)-4,0))</f>
        <v>主力舰</v>
      </c>
      <c r="L484" s="442" t="str">
        <f>IF($H484="已改造",VLOOKUP($A484+1000,改造信息!$A$2:$AQ$1002,COLUMN(L483)-4,0),VLOOKUP($A484,未改造信息!$A$2:$AQ$1002,COLUMN(L483)-4,0))</f>
        <v>大型舰</v>
      </c>
      <c r="M484" s="442">
        <f>IF($H484="已改造",VLOOKUP($A484+1000,改造信息!$A$2:$AQ$1002,COLUMN(M483)-4,0),VLOOKUP($A484,未改造信息!$A$2:$AQ$1002,COLUMN(M483)-4,0))</f>
        <v>5</v>
      </c>
      <c r="N484" s="442">
        <f>IF($H484="已改造",VLOOKUP($A484+1000,改造信息!$A$2:$AQ$1002,COLUMN(N483)-4,0),VLOOKUP($A484,未改造信息!$A$2:$AQ$1002,COLUMN(N483)-4,0))</f>
        <v>5</v>
      </c>
      <c r="O484" s="442">
        <f>IF($H484="已改造",VLOOKUP($A484+1000,改造信息!$A$2:$AQ$1002,COLUMN(O483)-4,0),VLOOKUP($A484,未改造信息!$A$2:$AQ$1002,COLUMN(O483)-4,0))</f>
        <v>80</v>
      </c>
      <c r="P484" s="442">
        <f>IF($H484="已改造",VLOOKUP($A484+1000,改造信息!$A$2:$AQ$1002,COLUMN(P483)-4,0),VLOOKUP($A484,未改造信息!$A$2:$AQ$1002,COLUMN(P483)-4,0))</f>
        <v>0</v>
      </c>
      <c r="Q484" s="442">
        <f>IF($H484="已改造",VLOOKUP($A484+1000,改造信息!$A$2:$AQ$1002,COLUMN(Q483)-4,0),VLOOKUP($A484,未改造信息!$A$2:$AQ$1002,COLUMN(Q483)-4,0))</f>
        <v>127</v>
      </c>
      <c r="R484" s="442">
        <f>IF($H484="已改造",VLOOKUP($A484+1000,改造信息!$A$2:$AQ$1002,COLUMN(R483)-4,0),VLOOKUP($A484,未改造信息!$A$2:$AQ$1002,COLUMN(R483)-4,0))</f>
        <v>96</v>
      </c>
      <c r="S484" s="442">
        <f>IF($H484="已改造",VLOOKUP($A484+1000,改造信息!$A$2:$AQ$1002,COLUMN(S483)-4,0),VLOOKUP($A484,未改造信息!$A$2:$AQ$1002,COLUMN(S483)-4,0))</f>
        <v>0</v>
      </c>
      <c r="T484" s="442">
        <f>IF($H484="已改造",VLOOKUP($A484+1000,改造信息!$A$2:$AQ$1002,COLUMN(T483)-4,0),VLOOKUP($A484,未改造信息!$A$2:$AQ$1002,COLUMN(T483)-4,0))</f>
        <v>51</v>
      </c>
      <c r="U484" s="442">
        <f>IF($H484="已改造",VLOOKUP($A484+1000,改造信息!$A$2:$AQ$1002,COLUMN(U483)-4,0),VLOOKUP($A484,未改造信息!$A$2:$AQ$1002,COLUMN(U483)-4,0))</f>
        <v>0</v>
      </c>
      <c r="V484" s="442">
        <f>IF($H484="已改造",VLOOKUP($A484+1000,改造信息!$A$2:$AQ$1002,COLUMN(V483)-4,0),VLOOKUP($A484,未改造信息!$A$2:$AQ$1002,COLUMN(V483)-4,0))</f>
        <v>42</v>
      </c>
      <c r="W484" s="442">
        <f>IF($H484="已改造",VLOOKUP($A484+1000,改造信息!$A$2:$AQ$1002,COLUMN(W483)-4,0),VLOOKUP($A484,未改造信息!$A$2:$AQ$1002,COLUMN(W483)-4,0))</f>
        <v>59</v>
      </c>
      <c r="X484" s="442">
        <f>IF($H484="已改造",VLOOKUP($A484+1000,改造信息!$A$2:$AQ$1002,COLUMN(X483)-4,0),VLOOKUP($A484,未改造信息!$A$2:$AQ$1002,COLUMN(X483)-4,0))</f>
        <v>96</v>
      </c>
      <c r="Y484" s="442">
        <f>IF($H484="已改造",VLOOKUP($A484+1000,改造信息!$A$2:$AQ$1002,COLUMN(Y483)-4,0),VLOOKUP($A484,未改造信息!$A$2:$AQ$1002,COLUMN(Y483)-4,0))</f>
        <v>5</v>
      </c>
      <c r="Z484" s="442">
        <f>IF($H484="已改造",VLOOKUP($A484+1000,改造信息!$A$2:$AQ$1002,COLUMN(Z483)-4,0),VLOOKUP($A484,未改造信息!$A$2:$AQ$1002,COLUMN(Z483)-4,0))</f>
        <v>30</v>
      </c>
      <c r="AA484" s="442" t="str">
        <f>IF($H484="已改造",VLOOKUP($A484+1000,改造信息!$A$2:$AQ$1002,COLUMN(AA483)-4,0),VLOOKUP($A484,未改造信息!$A$2:$AQ$1002,COLUMN(AA483)-4,0))</f>
        <v>长</v>
      </c>
      <c r="AB484" s="442" t="str">
        <f>IF($H484="已改造",VLOOKUP($A484+1000,改造信息!$A$2:$AQ$1002,COLUMN(AB483)-4,0),VLOOKUP($A484,未改造信息!$A$2:$AQ$1002,COLUMN(AB483)-4,0))</f>
        <v>[3,3,3,3]</v>
      </c>
      <c r="AC484" s="442">
        <f>IF($H484="已改造",VLOOKUP($A484+1000,改造信息!$A$2:$AQ$1002,COLUMN(AC483)-4,0),VLOOKUP($A484,未改造信息!$A$2:$AQ$1002,COLUMN(AC483)-4,0))</f>
        <v>12</v>
      </c>
      <c r="AD484" s="442">
        <f>IF($H484="已改造",VLOOKUP($A484+1000,改造信息!$A$2:$AQ$1002,COLUMN(AD483)-4,0),VLOOKUP($A484,未改造信息!$A$2:$AQ$1002,COLUMN(AD483)-4,0))</f>
        <v>4</v>
      </c>
      <c r="AE484" s="446" t="str">
        <f>IF($H484="已改造",VLOOKUP($A484+1000,改造信息!$A$2:$AQ$1002,COLUMN(AE483)-4,0),VLOOKUP($A484,未改造信息!$A$2:$AQ$1002,COLUMN(AE483)-4,0))</f>
        <v>试制41厘米四联主炮（S）</v>
      </c>
      <c r="AF484" s="445" t="s">
        <v>92</v>
      </c>
      <c r="AG484" s="445" t="s">
        <v>92</v>
      </c>
      <c r="AH484" s="442">
        <f>IF($H484="已改造",VLOOKUP($A484+1000,改造信息!$A$2:$AQ$1002,COLUMN(AH483)-6,0),VLOOKUP($A484,未改造信息!$A$2:$AQ$1002,COLUMN(AH483)-6,0))</f>
        <v>100</v>
      </c>
      <c r="AI484" s="442">
        <f>IF($H484="已改造",VLOOKUP($A484+1000,改造信息!$A$2:$AQ$1002,COLUMN(AI483)-6,0),VLOOKUP($A484,未改造信息!$A$2:$AQ$1002,COLUMN(AI483)-6,0))</f>
        <v>185</v>
      </c>
      <c r="AJ484" s="442">
        <f>IF($H484="已改造",VLOOKUP($A484+1000,改造信息!$A$2:$AQ$1002,COLUMN(AJ483)-6,0),VLOOKUP($A484,未改造信息!$A$2:$AQ$1002,COLUMN(AJ483)-6,0))</f>
        <v>3.3</v>
      </c>
      <c r="AK484" s="442">
        <f>IF($H484="已改造",VLOOKUP($A484+1000,改造信息!$A$2:$AQ$1002,COLUMN(AK483)-6,0),VLOOKUP($A484,未改造信息!$A$2:$AQ$1002,COLUMN(AK483)-6,0))</f>
        <v>6</v>
      </c>
      <c r="AL484" s="442">
        <f>IF($H484="已改造",VLOOKUP($A484+1000,改造信息!$A$2:$AQ$1002,COLUMN(AL483)-6,0),VLOOKUP($A484,未改造信息!$A$2:$AQ$1002,COLUMN(AL483)-6,0))</f>
        <v>1</v>
      </c>
      <c r="AM484" s="445" t="s">
        <v>92</v>
      </c>
      <c r="AN484" s="445" t="s">
        <v>92</v>
      </c>
      <c r="AO484" s="442">
        <f>IF($H484="已改造",VLOOKUP($A484+1000,改造信息!$A$2:$AQ$1002,COLUMN(AO483)-8,0),VLOOKUP($A484,未改造信息!$A$2:$AQ$1002,COLUMN(AO483)-8,0))</f>
        <v>50</v>
      </c>
      <c r="AP484" s="442">
        <f>IF($H484="已改造",VLOOKUP($A484+1000,改造信息!$A$2:$AQ$1002,COLUMN(AP483)-8,0),VLOOKUP($A484,未改造信息!$A$2:$AQ$1002,COLUMN(AP483)-8,0))</f>
        <v>60</v>
      </c>
      <c r="AQ484" s="442">
        <f>IF($H484="已改造",VLOOKUP($A484+1000,改造信息!$A$2:$AQ$1002,COLUMN(AQ483)-8,0),VLOOKUP($A484,未改造信息!$A$2:$AQ$1002,COLUMN(AQ483)-8,0))</f>
        <v>60</v>
      </c>
      <c r="AR484" s="442">
        <f>IF($H484="已改造",VLOOKUP($A484+1000,改造信息!$A$2:$AQ$1002,COLUMN(AR483)-8,0),VLOOKUP($A484,未改造信息!$A$2:$AQ$1002,COLUMN(AR483)-8,0))</f>
        <v>0</v>
      </c>
      <c r="AS484" s="442">
        <f>IF($H484="已改造",VLOOKUP($A484+1000,改造信息!$A$2:$AQ$1002,COLUMN(AS483)-8,0),VLOOKUP($A484,未改造信息!$A$2:$AQ$1002,COLUMN(AS483)-8,0))</f>
        <v>102</v>
      </c>
      <c r="AT484" s="442">
        <f>IF($H484="已改造",VLOOKUP($A484+1000,改造信息!$A$2:$AQ$1002,COLUMN(AT483)-8,0),VLOOKUP($A484,未改造信息!$A$2:$AQ$1002,COLUMN(AT483)-8,0))</f>
        <v>0</v>
      </c>
      <c r="AU484" s="442">
        <f>IF($H484="已改造",VLOOKUP($A484+1000,改造信息!$A$2:$AQ$1002,COLUMN(AU483)-8,0),VLOOKUP($A484,未改造信息!$A$2:$AQ$1002,COLUMN(AU483)-8,0))</f>
        <v>76</v>
      </c>
      <c r="AV484" s="442">
        <f>IF($H484="已改造",VLOOKUP($A484+1000,改造信息!$A$2:$AQ$1002,COLUMN(AV483)-8,0),VLOOKUP($A484,未改造信息!$A$2:$AQ$1002,COLUMN(AV483)-8,0))</f>
        <v>11</v>
      </c>
      <c r="AW484" s="445" t="s">
        <v>92</v>
      </c>
      <c r="AX484" s="445" t="s">
        <v>92</v>
      </c>
      <c r="AY484" s="442" t="str">
        <f>IF($H484="已改造",VLOOKUP($A484+1000,改造信息!$A$2:$AQ$1002,COLUMN(AY483)-10,0),VLOOKUP($A484,未改造信息!$A$2:$AQ$1002,COLUMN(AY483)-10,0))</f>
        <v>战列线决战</v>
      </c>
      <c r="AZ484" s="442">
        <f>IF($H484="已改造",VLOOKUP($A484+1000,改造信息!$A$2:$AQ$1002,COLUMN(AZ483)-10,0),VLOOKUP($A484,未改造信息!$A$2:$AQ$1002,COLUMN(AZ483)-10,0))</f>
        <v>0</v>
      </c>
      <c r="BA484" s="445" t="s">
        <v>92</v>
      </c>
      <c r="BB484" s="445" t="s">
        <v>92</v>
      </c>
      <c r="BC484" s="442" t="str">
        <f>IF($H484="尚未改造",VLOOKUP($A484,未改造信息!$A$2:$AQ$1002,COLUMN(BC483)-12,0),"0")</f>
        <v>0</v>
      </c>
      <c r="BD484" s="442">
        <f>VLOOKUP($A484,未改造信息!$A$2:$BA$1002,COLUMN(BD483)-12,0)</f>
        <v>0</v>
      </c>
      <c r="BE484" s="442" t="s">
        <v>117</v>
      </c>
      <c r="BF484" s="445" t="s">
        <v>92</v>
      </c>
      <c r="BG484" s="445" t="s">
        <v>92</v>
      </c>
      <c r="BH484" s="442"/>
      <c r="BI484" s="442"/>
      <c r="BK484" s="442"/>
      <c r="BL484" s="442"/>
      <c r="BN484" s="442"/>
      <c r="BO484" s="442"/>
      <c r="BQ484" s="445" t="s">
        <v>92</v>
      </c>
      <c r="BR484" s="442"/>
      <c r="BS484" s="442"/>
      <c r="BT484" s="442"/>
      <c r="BU484" s="442"/>
      <c r="BV484" s="442"/>
    </row>
    <row r="485" spans="1:74">
      <c r="A485" s="442">
        <v>515</v>
      </c>
      <c r="B485" s="442" t="str">
        <f>IF($H485="已改造",VLOOKUP($A485+1000,改造信息!$A$2:$AQ$1002,COLUMN(B484),0),VLOOKUP($A485,未改造信息!$A$2:$AQ$1002,COLUMN(B484),0))</f>
        <v>S</v>
      </c>
      <c r="C485" s="442" t="str">
        <f>IF($H485="已改造",VLOOKUP($A485+1000,改造信息!$A$2:$AQ$1002,COLUMN(C484),0),VLOOKUP($A485,未改造信息!$A$2:$AQ$1002,COLUMN(C484),0))</f>
        <v>轻巡洋舰</v>
      </c>
      <c r="D485" s="442">
        <f>IF($H485="已改造",VLOOKUP($A485+1000,改造信息!$A$2:$AQ$1002,COLUMN(D484),0),VLOOKUP($A485,未改造信息!$A$2:$AQ$1002,COLUMN(D484),0))</f>
        <v>4</v>
      </c>
      <c r="E485" s="442" t="str">
        <f>IF($H485="已改造",VLOOKUP($A485+1000,改造信息!$A$2:$AQ$1002,COLUMN(E484),0),VLOOKUP($A485,未改造信息!$A$2:$AQ$1002,COLUMN(E484),0))</f>
        <v>伏罗希洛夫</v>
      </c>
      <c r="F485" s="442" t="str">
        <f>VLOOKUP(A485,未改造信息!$A$2:$F$1000,COLUMN(F484),0)</f>
        <v>未拥有</v>
      </c>
      <c r="H485" s="442" t="str">
        <f>IF(COUNTIF(改造信息!$A$2:$A$196,A485+1000),IF(VLOOKUP(A485+1000,改造信息!$A$2:$F$502,6,0)="已拥有","已改造","尚未改造"),"未开放改造")</f>
        <v>未开放改造</v>
      </c>
      <c r="I485" s="442" t="str">
        <f t="shared" si="7"/>
        <v>活动限定，暂未开放获取</v>
      </c>
      <c r="J485" s="445" t="s">
        <v>92</v>
      </c>
      <c r="K485" s="442" t="str">
        <f>IF($H485="已改造",VLOOKUP($A485+1000,改造信息!$A$2:$AQ$1002,COLUMN(K484)-4,0),VLOOKUP($A485,未改造信息!$A$2:$AQ$1002,COLUMN(K484)-4,0))</f>
        <v>护卫舰</v>
      </c>
      <c r="L485" s="442" t="str">
        <f>IF($H485="已改造",VLOOKUP($A485+1000,改造信息!$A$2:$AQ$1002,COLUMN(L484)-4,0),VLOOKUP($A485,未改造信息!$A$2:$AQ$1002,COLUMN(L484)-4,0))</f>
        <v>中型舰</v>
      </c>
      <c r="M485" s="442">
        <f>IF($H485="已改造",VLOOKUP($A485+1000,改造信息!$A$2:$AQ$1002,COLUMN(M484)-4,0),VLOOKUP($A485,未改造信息!$A$2:$AQ$1002,COLUMN(M484)-4,0))</f>
        <v>2</v>
      </c>
      <c r="N485" s="442">
        <f>IF($H485="已改造",VLOOKUP($A485+1000,改造信息!$A$2:$AQ$1002,COLUMN(N484)-4,0),VLOOKUP($A485,未改造信息!$A$2:$AQ$1002,COLUMN(N484)-4,0))</f>
        <v>2</v>
      </c>
      <c r="O485" s="442">
        <f>IF($H485="已改造",VLOOKUP($A485+1000,改造信息!$A$2:$AQ$1002,COLUMN(O484)-4,0),VLOOKUP($A485,未改造信息!$A$2:$AQ$1002,COLUMN(O484)-4,0))</f>
        <v>29</v>
      </c>
      <c r="P485" s="442">
        <f>IF($H485="已改造",VLOOKUP($A485+1000,改造信息!$A$2:$AQ$1002,COLUMN(P484)-4,0),VLOOKUP($A485,未改造信息!$A$2:$AQ$1002,COLUMN(P484)-4,0))</f>
        <v>-1</v>
      </c>
      <c r="Q485" s="442">
        <f>IF($H485="已改造",VLOOKUP($A485+1000,改造信息!$A$2:$AQ$1002,COLUMN(Q484)-4,0),VLOOKUP($A485,未改造信息!$A$2:$AQ$1002,COLUMN(Q484)-4,0))</f>
        <v>55</v>
      </c>
      <c r="R485" s="442">
        <f>IF($H485="已改造",VLOOKUP($A485+1000,改造信息!$A$2:$AQ$1002,COLUMN(R484)-4,0),VLOOKUP($A485,未改造信息!$A$2:$AQ$1002,COLUMN(R484)-4,0))</f>
        <v>46</v>
      </c>
      <c r="S485" s="442">
        <f>IF($H485="已改造",VLOOKUP($A485+1000,改造信息!$A$2:$AQ$1002,COLUMN(S484)-4,0),VLOOKUP($A485,未改造信息!$A$2:$AQ$1002,COLUMN(S484)-4,0))</f>
        <v>50</v>
      </c>
      <c r="T485" s="442">
        <f>IF($H485="已改造",VLOOKUP($A485+1000,改造信息!$A$2:$AQ$1002,COLUMN(T484)-4,0),VLOOKUP($A485,未改造信息!$A$2:$AQ$1002,COLUMN(T484)-4,0))</f>
        <v>55</v>
      </c>
      <c r="U485" s="442">
        <f>IF($H485="已改造",VLOOKUP($A485+1000,改造信息!$A$2:$AQ$1002,COLUMN(U484)-4,0),VLOOKUP($A485,未改造信息!$A$2:$AQ$1002,COLUMN(U484)-4,0))</f>
        <v>64</v>
      </c>
      <c r="V485" s="442">
        <f>IF($H485="已改造",VLOOKUP($A485+1000,改造信息!$A$2:$AQ$1002,COLUMN(V484)-4,0),VLOOKUP($A485,未改造信息!$A$2:$AQ$1002,COLUMN(V484)-4,0))</f>
        <v>20</v>
      </c>
      <c r="W485" s="442">
        <f>IF($H485="已改造",VLOOKUP($A485+1000,改造信息!$A$2:$AQ$1002,COLUMN(W484)-4,0),VLOOKUP($A485,未改造信息!$A$2:$AQ$1002,COLUMN(W484)-4,0))</f>
        <v>21</v>
      </c>
      <c r="X485" s="442">
        <f>IF($H485="已改造",VLOOKUP($A485+1000,改造信息!$A$2:$AQ$1002,COLUMN(X484)-4,0),VLOOKUP($A485,未改造信息!$A$2:$AQ$1002,COLUMN(X484)-4,0))</f>
        <v>91</v>
      </c>
      <c r="Y485" s="442">
        <f>IF($H485="已改造",VLOOKUP($A485+1000,改造信息!$A$2:$AQ$1002,COLUMN(Y484)-4,0),VLOOKUP($A485,未改造信息!$A$2:$AQ$1002,COLUMN(Y484)-4,0))</f>
        <v>20</v>
      </c>
      <c r="Z485" s="442">
        <f>IF($H485="已改造",VLOOKUP($A485+1000,改造信息!$A$2:$AQ$1002,COLUMN(Z484)-4,0),VLOOKUP($A485,未改造信息!$A$2:$AQ$1002,COLUMN(Z484)-4,0))</f>
        <v>36</v>
      </c>
      <c r="AA485" s="442" t="str">
        <f>IF($H485="已改造",VLOOKUP($A485+1000,改造信息!$A$2:$AQ$1002,COLUMN(AA484)-4,0),VLOOKUP($A485,未改造信息!$A$2:$AQ$1002,COLUMN(AA484)-4,0))</f>
        <v>长</v>
      </c>
      <c r="AB485" s="442">
        <f>IF($H485="已改造",VLOOKUP($A485+1000,改造信息!$A$2:$AQ$1002,COLUMN(AB484)-4,0),VLOOKUP($A485,未改造信息!$A$2:$AQ$1002,COLUMN(AB484)-4,0))</f>
        <v>0</v>
      </c>
      <c r="AC485" s="442">
        <f>IF($H485="已改造",VLOOKUP($A485+1000,改造信息!$A$2:$AQ$1002,COLUMN(AC484)-4,0),VLOOKUP($A485,未改造信息!$A$2:$AQ$1002,COLUMN(AC484)-4,0))</f>
        <v>0</v>
      </c>
      <c r="AD485" s="442">
        <f>IF($H485="已改造",VLOOKUP($A485+1000,改造信息!$A$2:$AQ$1002,COLUMN(AD484)-4,0),VLOOKUP($A485,未改造信息!$A$2:$AQ$1002,COLUMN(AD484)-4,0))</f>
        <v>3</v>
      </c>
      <c r="AE485" s="446" t="str">
        <f>IF($H485="已改造",VLOOKUP($A485+1000,改造信息!$A$2:$AQ$1002,COLUMN(AE484)-4,0),VLOOKUP($A485,未改造信息!$A$2:$AQ$1002,COLUMN(AE484)-4,0))</f>
        <v>S国三联180毫米炮|Бе-4舰载侦察机</v>
      </c>
      <c r="AF485" s="445" t="s">
        <v>92</v>
      </c>
      <c r="AG485" s="445" t="s">
        <v>92</v>
      </c>
      <c r="AH485" s="442">
        <f>IF($H485="已改造",VLOOKUP($A485+1000,改造信息!$A$2:$AQ$1002,COLUMN(AH484)-6,0),VLOOKUP($A485,未改造信息!$A$2:$AQ$1002,COLUMN(AH484)-6,0))</f>
        <v>20</v>
      </c>
      <c r="AI485" s="442">
        <f>IF($H485="已改造",VLOOKUP($A485+1000,改造信息!$A$2:$AQ$1002,COLUMN(AI484)-6,0),VLOOKUP($A485,未改造信息!$A$2:$AQ$1002,COLUMN(AI484)-6,0))</f>
        <v>25</v>
      </c>
      <c r="AJ485" s="442">
        <f>IF($H485="已改造",VLOOKUP($A485+1000,改造信息!$A$2:$AQ$1002,COLUMN(AJ484)-6,0),VLOOKUP($A485,未改造信息!$A$2:$AQ$1002,COLUMN(AJ484)-6,0))</f>
        <v>0.5</v>
      </c>
      <c r="AK485" s="442">
        <f>IF($H485="已改造",VLOOKUP($A485+1000,改造信息!$A$2:$AQ$1002,COLUMN(AK484)-6,0),VLOOKUP($A485,未改造信息!$A$2:$AQ$1002,COLUMN(AK484)-6,0))</f>
        <v>1.5</v>
      </c>
      <c r="AL485" s="442">
        <f>IF($H485="已改造",VLOOKUP($A485+1000,改造信息!$A$2:$AQ$1002,COLUMN(AL484)-6,0),VLOOKUP($A485,未改造信息!$A$2:$AQ$1002,COLUMN(AL484)-6,0))</f>
        <v>0.5</v>
      </c>
      <c r="AM485" s="445" t="s">
        <v>92</v>
      </c>
      <c r="AN485" s="445" t="s">
        <v>92</v>
      </c>
      <c r="AO485" s="442">
        <f>IF($H485="已改造",VLOOKUP($A485+1000,改造信息!$A$2:$AQ$1002,COLUMN(AO484)-8,0),VLOOKUP($A485,未改造信息!$A$2:$AQ$1002,COLUMN(AO484)-8,0))</f>
        <v>10</v>
      </c>
      <c r="AP485" s="442">
        <f>IF($H485="已改造",VLOOKUP($A485+1000,改造信息!$A$2:$AQ$1002,COLUMN(AP484)-8,0),VLOOKUP($A485,未改造信息!$A$2:$AQ$1002,COLUMN(AP484)-8,0))</f>
        <v>16</v>
      </c>
      <c r="AQ485" s="442">
        <f>IF($H485="已改造",VLOOKUP($A485+1000,改造信息!$A$2:$AQ$1002,COLUMN(AQ484)-8,0),VLOOKUP($A485,未改造信息!$A$2:$AQ$1002,COLUMN(AQ484)-8,0))</f>
        <v>10</v>
      </c>
      <c r="AR485" s="442">
        <f>IF($H485="已改造",VLOOKUP($A485+1000,改造信息!$A$2:$AQ$1002,COLUMN(AR484)-8,0),VLOOKUP($A485,未改造信息!$A$2:$AQ$1002,COLUMN(AR484)-8,0))</f>
        <v>0</v>
      </c>
      <c r="AS485" s="442">
        <f>IF($H485="已改造",VLOOKUP($A485+1000,改造信息!$A$2:$AQ$1002,COLUMN(AS484)-8,0),VLOOKUP($A485,未改造信息!$A$2:$AQ$1002,COLUMN(AS484)-8,0))</f>
        <v>15</v>
      </c>
      <c r="AT485" s="442">
        <f>IF($H485="已改造",VLOOKUP($A485+1000,改造信息!$A$2:$AQ$1002,COLUMN(AT484)-8,0),VLOOKUP($A485,未改造信息!$A$2:$AQ$1002,COLUMN(AT484)-8,0))</f>
        <v>10</v>
      </c>
      <c r="AU485" s="442">
        <f>IF($H485="已改造",VLOOKUP($A485+1000,改造信息!$A$2:$AQ$1002,COLUMN(AU484)-8,0),VLOOKUP($A485,未改造信息!$A$2:$AQ$1002,COLUMN(AU484)-8,0))</f>
        <v>13</v>
      </c>
      <c r="AV485" s="442">
        <f>IF($H485="已改造",VLOOKUP($A485+1000,改造信息!$A$2:$AQ$1002,COLUMN(AV484)-8,0),VLOOKUP($A485,未改造信息!$A$2:$AQ$1002,COLUMN(AV484)-8,0))</f>
        <v>13</v>
      </c>
      <c r="AW485" s="445" t="s">
        <v>92</v>
      </c>
      <c r="AX485" s="445" t="s">
        <v>92</v>
      </c>
      <c r="AY485" s="442">
        <f>IF($H485="已改造",VLOOKUP($A485+1000,改造信息!$A$2:$AQ$1002,COLUMN(AY484)-10,0),VLOOKUP($A485,未改造信息!$A$2:$AQ$1002,COLUMN(AY484)-10,0))</f>
        <v>0</v>
      </c>
      <c r="AZ485" s="442">
        <f>IF($H485="已改造",VLOOKUP($A485+1000,改造信息!$A$2:$AQ$1002,COLUMN(AZ484)-10,0),VLOOKUP($A485,未改造信息!$A$2:$AQ$1002,COLUMN(AZ484)-10,0))</f>
        <v>0</v>
      </c>
      <c r="BA485" s="445" t="s">
        <v>92</v>
      </c>
      <c r="BB485" s="445" t="s">
        <v>92</v>
      </c>
      <c r="BC485" s="442" t="str">
        <f>IF($H485="尚未改造",VLOOKUP($A485,未改造信息!$A$2:$AQ$1002,COLUMN(BC484)-12,0),"0")</f>
        <v>0</v>
      </c>
      <c r="BD485" s="442">
        <f>VLOOKUP($A485,未改造信息!$A$2:$BA$1002,COLUMN(BD484)-12,0)</f>
        <v>0</v>
      </c>
      <c r="BE485" s="442" t="s">
        <v>117</v>
      </c>
      <c r="BF485" s="445" t="s">
        <v>92</v>
      </c>
      <c r="BG485" s="445" t="s">
        <v>92</v>
      </c>
      <c r="BH485" s="442"/>
      <c r="BI485" s="442"/>
      <c r="BK485" s="442"/>
      <c r="BL485" s="442"/>
      <c r="BN485" s="442"/>
      <c r="BO485" s="442"/>
      <c r="BQ485" s="445" t="s">
        <v>92</v>
      </c>
      <c r="BR485" s="442"/>
      <c r="BS485" s="442"/>
      <c r="BT485" s="442"/>
      <c r="BU485" s="442"/>
      <c r="BV485" s="442"/>
    </row>
    <row r="486" spans="1:74">
      <c r="A486" s="442">
        <v>516</v>
      </c>
      <c r="B486" s="442" t="str">
        <f>IF($H486="已改造",VLOOKUP($A486+1000,改造信息!$A$2:$AQ$1002,COLUMN(B485),0),VLOOKUP($A486,未改造信息!$A$2:$AQ$1002,COLUMN(B485),0))</f>
        <v>S</v>
      </c>
      <c r="C486" s="442" t="str">
        <f>IF($H486="已改造",VLOOKUP($A486+1000,改造信息!$A$2:$AQ$1002,COLUMN(C485),0),VLOOKUP($A486,未改造信息!$A$2:$AQ$1002,COLUMN(C485),0))</f>
        <v>轻巡洋舰</v>
      </c>
      <c r="D486" s="442">
        <f>IF($H486="已改造",VLOOKUP($A486+1000,改造信息!$A$2:$AQ$1002,COLUMN(D485),0),VLOOKUP($A486,未改造信息!$A$2:$AQ$1002,COLUMN(D485),0))</f>
        <v>4</v>
      </c>
      <c r="E486" s="442" t="str">
        <f>IF($H486="已改造",VLOOKUP($A486+1000,改造信息!$A$2:$AQ$1002,COLUMN(E485),0),VLOOKUP($A486,未改造信息!$A$2:$AQ$1002,COLUMN(E485),0))</f>
        <v>日丹诺夫</v>
      </c>
      <c r="F486" s="442" t="str">
        <f>VLOOKUP(A486,未改造信息!$A$2:$F$1000,COLUMN(F485),0)</f>
        <v>未拥有</v>
      </c>
      <c r="H486" s="442" t="str">
        <f>IF(COUNTIF(改造信息!$A$2:$A$196,A486+1000),IF(VLOOKUP(A486+1000,改造信息!$A$2:$F$502,6,0)="已拥有","已改造","尚未改造"),"未开放改造")</f>
        <v>未开放改造</v>
      </c>
      <c r="I486" s="442" t="str">
        <f t="shared" si="7"/>
        <v>可建造</v>
      </c>
      <c r="J486" s="445" t="s">
        <v>92</v>
      </c>
      <c r="K486" s="442" t="str">
        <f>IF($H486="已改造",VLOOKUP($A486+1000,改造信息!$A$2:$AQ$1002,COLUMN(K485)-4,0),VLOOKUP($A486,未改造信息!$A$2:$AQ$1002,COLUMN(K485)-4,0))</f>
        <v>护卫舰</v>
      </c>
      <c r="L486" s="442" t="str">
        <f>IF($H486="已改造",VLOOKUP($A486+1000,改造信息!$A$2:$AQ$1002,COLUMN(L485)-4,0),VLOOKUP($A486,未改造信息!$A$2:$AQ$1002,COLUMN(L485)-4,0))</f>
        <v>中型舰</v>
      </c>
      <c r="M486" s="442">
        <f>IF($H486="已改造",VLOOKUP($A486+1000,改造信息!$A$2:$AQ$1002,COLUMN(M485)-4,0),VLOOKUP($A486,未改造信息!$A$2:$AQ$1002,COLUMN(M485)-4,0))</f>
        <v>2</v>
      </c>
      <c r="N486" s="442">
        <f>IF($H486="已改造",VLOOKUP($A486+1000,改造信息!$A$2:$AQ$1002,COLUMN(N485)-4,0),VLOOKUP($A486,未改造信息!$A$2:$AQ$1002,COLUMN(N485)-4,0))</f>
        <v>2</v>
      </c>
      <c r="O486" s="442">
        <f>IF($H486="已改造",VLOOKUP($A486+1000,改造信息!$A$2:$AQ$1002,COLUMN(O485)-4,0),VLOOKUP($A486,未改造信息!$A$2:$AQ$1002,COLUMN(O485)-4,0))</f>
        <v>36</v>
      </c>
      <c r="P486" s="442">
        <f>IF($H486="已改造",VLOOKUP($A486+1000,改造信息!$A$2:$AQ$1002,COLUMN(P485)-4,0),VLOOKUP($A486,未改造信息!$A$2:$AQ$1002,COLUMN(P485)-4,0))</f>
        <v>0</v>
      </c>
      <c r="Q486" s="442">
        <f>IF($H486="已改造",VLOOKUP($A486+1000,改造信息!$A$2:$AQ$1002,COLUMN(Q485)-4,0),VLOOKUP($A486,未改造信息!$A$2:$AQ$1002,COLUMN(Q485)-4,0))</f>
        <v>59</v>
      </c>
      <c r="R486" s="442">
        <f>IF($H486="已改造",VLOOKUP($A486+1000,改造信息!$A$2:$AQ$1002,COLUMN(R485)-4,0),VLOOKUP($A486,未改造信息!$A$2:$AQ$1002,COLUMN(R485)-4,0))</f>
        <v>48</v>
      </c>
      <c r="S486" s="442">
        <f>IF($H486="已改造",VLOOKUP($A486+1000,改造信息!$A$2:$AQ$1002,COLUMN(S485)-4,0),VLOOKUP($A486,未改造信息!$A$2:$AQ$1002,COLUMN(S485)-4,0))</f>
        <v>0</v>
      </c>
      <c r="T486" s="442">
        <f>IF($H486="已改造",VLOOKUP($A486+1000,改造信息!$A$2:$AQ$1002,COLUMN(T485)-4,0),VLOOKUP($A486,未改造信息!$A$2:$AQ$1002,COLUMN(T485)-4,0))</f>
        <v>100</v>
      </c>
      <c r="U486" s="442">
        <f>IF($H486="已改造",VLOOKUP($A486+1000,改造信息!$A$2:$AQ$1002,COLUMN(U485)-4,0),VLOOKUP($A486,未改造信息!$A$2:$AQ$1002,COLUMN(U485)-4,0))</f>
        <v>79</v>
      </c>
      <c r="V486" s="442">
        <f>IF($H486="已改造",VLOOKUP($A486+1000,改造信息!$A$2:$AQ$1002,COLUMN(V485)-4,0),VLOOKUP($A486,未改造信息!$A$2:$AQ$1002,COLUMN(V485)-4,0))</f>
        <v>41</v>
      </c>
      <c r="W486" s="442">
        <f>IF($H486="已改造",VLOOKUP($A486+1000,改造信息!$A$2:$AQ$1002,COLUMN(W485)-4,0),VLOOKUP($A486,未改造信息!$A$2:$AQ$1002,COLUMN(W485)-4,0))</f>
        <v>66</v>
      </c>
      <c r="X486" s="442">
        <f>IF($H486="已改造",VLOOKUP($A486+1000,改造信息!$A$2:$AQ$1002,COLUMN(X485)-4,0),VLOOKUP($A486,未改造信息!$A$2:$AQ$1002,COLUMN(X485)-4,0))</f>
        <v>92</v>
      </c>
      <c r="Y486" s="442">
        <f>IF($H486="已改造",VLOOKUP($A486+1000,改造信息!$A$2:$AQ$1002,COLUMN(Y485)-4,0),VLOOKUP($A486,未改造信息!$A$2:$AQ$1002,COLUMN(Y485)-4,0))</f>
        <v>12</v>
      </c>
      <c r="Z486" s="442">
        <f>IF($H486="已改造",VLOOKUP($A486+1000,改造信息!$A$2:$AQ$1002,COLUMN(Z485)-4,0),VLOOKUP($A486,未改造信息!$A$2:$AQ$1002,COLUMN(Z485)-4,0))</f>
        <v>32</v>
      </c>
      <c r="AA486" s="442" t="str">
        <f>IF($H486="已改造",VLOOKUP($A486+1000,改造信息!$A$2:$AQ$1002,COLUMN(AA485)-4,0),VLOOKUP($A486,未改造信息!$A$2:$AQ$1002,COLUMN(AA485)-4,0))</f>
        <v>中</v>
      </c>
      <c r="AB486" s="442">
        <f>IF($H486="已改造",VLOOKUP($A486+1000,改造信息!$A$2:$AQ$1002,COLUMN(AB485)-4,0),VLOOKUP($A486,未改造信息!$A$2:$AQ$1002,COLUMN(AB485)-4,0))</f>
        <v>0</v>
      </c>
      <c r="AC486" s="442">
        <f>IF($H486="已改造",VLOOKUP($A486+1000,改造信息!$A$2:$AQ$1002,COLUMN(AC485)-4,0),VLOOKUP($A486,未改造信息!$A$2:$AQ$1002,COLUMN(AC485)-4,0))</f>
        <v>0</v>
      </c>
      <c r="AD486" s="442">
        <f>IF($H486="已改造",VLOOKUP($A486+1000,改造信息!$A$2:$AQ$1002,COLUMN(AD485)-4,0),VLOOKUP($A486,未改造信息!$A$2:$AQ$1002,COLUMN(AD485)-4,0))</f>
        <v>3</v>
      </c>
      <c r="AE486" s="446" t="str">
        <f>IF($H486="已改造",VLOOKUP($A486+1000,改造信息!$A$2:$AQ$1002,COLUMN(AE485)-4,0),VLOOKUP($A486,未改造信息!$A$2:$AQ$1002,COLUMN(AE485)-4,0))</f>
        <v>S国三联Б-38型152毫米炮|Оса-М防空系统（68У）</v>
      </c>
      <c r="AF486" s="445" t="s">
        <v>92</v>
      </c>
      <c r="AG486" s="445" t="s">
        <v>92</v>
      </c>
      <c r="AH486" s="442">
        <f>IF($H486="已改造",VLOOKUP($A486+1000,改造信息!$A$2:$AQ$1002,COLUMN(AH485)-6,0),VLOOKUP($A486,未改造信息!$A$2:$AQ$1002,COLUMN(AH485)-6,0))</f>
        <v>25</v>
      </c>
      <c r="AI486" s="442">
        <f>IF($H486="已改造",VLOOKUP($A486+1000,改造信息!$A$2:$AQ$1002,COLUMN(AI485)-6,0),VLOOKUP($A486,未改造信息!$A$2:$AQ$1002,COLUMN(AI485)-6,0))</f>
        <v>45</v>
      </c>
      <c r="AJ486" s="442">
        <f>IF($H486="已改造",VLOOKUP($A486+1000,改造信息!$A$2:$AQ$1002,COLUMN(AJ485)-6,0),VLOOKUP($A486,未改造信息!$A$2:$AQ$1002,COLUMN(AJ485)-6,0))</f>
        <v>0.8</v>
      </c>
      <c r="AK486" s="442">
        <f>IF($H486="已改造",VLOOKUP($A486+1000,改造信息!$A$2:$AQ$1002,COLUMN(AK485)-6,0),VLOOKUP($A486,未改造信息!$A$2:$AQ$1002,COLUMN(AK485)-6,0))</f>
        <v>1.5</v>
      </c>
      <c r="AL486" s="442">
        <f>IF($H486="已改造",VLOOKUP($A486+1000,改造信息!$A$2:$AQ$1002,COLUMN(AL485)-6,0),VLOOKUP($A486,未改造信息!$A$2:$AQ$1002,COLUMN(AL485)-6,0))</f>
        <v>0.5</v>
      </c>
      <c r="AM486" s="445" t="s">
        <v>92</v>
      </c>
      <c r="AN486" s="445" t="s">
        <v>92</v>
      </c>
      <c r="AO486" s="442">
        <f>IF($H486="已改造",VLOOKUP($A486+1000,改造信息!$A$2:$AQ$1002,COLUMN(AO485)-8,0),VLOOKUP($A486,未改造信息!$A$2:$AQ$1002,COLUMN(AO485)-8,0))</f>
        <v>10</v>
      </c>
      <c r="AP486" s="442">
        <f>IF($H486="已改造",VLOOKUP($A486+1000,改造信息!$A$2:$AQ$1002,COLUMN(AP485)-8,0),VLOOKUP($A486,未改造信息!$A$2:$AQ$1002,COLUMN(AP485)-8,0))</f>
        <v>16</v>
      </c>
      <c r="AQ486" s="442">
        <f>IF($H486="已改造",VLOOKUP($A486+1000,改造信息!$A$2:$AQ$1002,COLUMN(AQ485)-8,0),VLOOKUP($A486,未改造信息!$A$2:$AQ$1002,COLUMN(AQ485)-8,0))</f>
        <v>10</v>
      </c>
      <c r="AR486" s="442">
        <f>IF($H486="已改造",VLOOKUP($A486+1000,改造信息!$A$2:$AQ$1002,COLUMN(AR485)-8,0),VLOOKUP($A486,未改造信息!$A$2:$AQ$1002,COLUMN(AR485)-8,0))</f>
        <v>0</v>
      </c>
      <c r="AS486" s="442">
        <f>IF($H486="已改造",VLOOKUP($A486+1000,改造信息!$A$2:$AQ$1002,COLUMN(AS485)-8,0),VLOOKUP($A486,未改造信息!$A$2:$AQ$1002,COLUMN(AS485)-8,0))</f>
        <v>15</v>
      </c>
      <c r="AT486" s="442">
        <f>IF($H486="已改造",VLOOKUP($A486+1000,改造信息!$A$2:$AQ$1002,COLUMN(AT485)-8,0),VLOOKUP($A486,未改造信息!$A$2:$AQ$1002,COLUMN(AT485)-8,0))</f>
        <v>0</v>
      </c>
      <c r="AU486" s="442">
        <f>IF($H486="已改造",VLOOKUP($A486+1000,改造信息!$A$2:$AQ$1002,COLUMN(AU485)-8,0),VLOOKUP($A486,未改造信息!$A$2:$AQ$1002,COLUMN(AU485)-8,0))</f>
        <v>14</v>
      </c>
      <c r="AV486" s="442">
        <f>IF($H486="已改造",VLOOKUP($A486+1000,改造信息!$A$2:$AQ$1002,COLUMN(AV485)-8,0),VLOOKUP($A486,未改造信息!$A$2:$AQ$1002,COLUMN(AV485)-8,0))</f>
        <v>69</v>
      </c>
      <c r="AW486" s="445" t="s">
        <v>92</v>
      </c>
      <c r="AX486" s="445" t="s">
        <v>92</v>
      </c>
      <c r="AY486" s="442">
        <f>IF($H486="已改造",VLOOKUP($A486+1000,改造信息!$A$2:$AQ$1002,COLUMN(AY485)-10,0),VLOOKUP($A486,未改造信息!$A$2:$AQ$1002,COLUMN(AY485)-10,0))</f>
        <v>0</v>
      </c>
      <c r="AZ486" s="442">
        <f>IF($H486="已改造",VLOOKUP($A486+1000,改造信息!$A$2:$AQ$1002,COLUMN(AZ485)-10,0),VLOOKUP($A486,未改造信息!$A$2:$AQ$1002,COLUMN(AZ485)-10,0))</f>
        <v>0</v>
      </c>
      <c r="BA486" s="445" t="s">
        <v>92</v>
      </c>
      <c r="BB486" s="445" t="s">
        <v>92</v>
      </c>
      <c r="BC486" s="442" t="str">
        <f>IF($H486="尚未改造",VLOOKUP($A486,未改造信息!$A$2:$AQ$1002,COLUMN(BC485)-12,0),"0")</f>
        <v>0</v>
      </c>
      <c r="BD486" s="450">
        <f>VLOOKUP($A486,未改造信息!$A$2:$BA$1002,COLUMN(BD485)-12,0)</f>
        <v>0.0416666666666667</v>
      </c>
      <c r="BE486" s="442" t="s">
        <v>103</v>
      </c>
      <c r="BF486" s="445" t="s">
        <v>92</v>
      </c>
      <c r="BG486" s="445" t="s">
        <v>92</v>
      </c>
      <c r="BH486" s="442"/>
      <c r="BI486" s="450"/>
      <c r="BK486" s="442"/>
      <c r="BL486" s="450"/>
      <c r="BN486" s="442"/>
      <c r="BO486" s="450"/>
      <c r="BQ486" s="445" t="s">
        <v>92</v>
      </c>
      <c r="BR486" s="442"/>
      <c r="BS486" s="442"/>
      <c r="BT486" s="442"/>
      <c r="BU486" s="442"/>
      <c r="BV486" s="442"/>
    </row>
    <row r="487" spans="1:74">
      <c r="A487" s="442">
        <v>517</v>
      </c>
      <c r="B487" s="442" t="str">
        <f>IF($H487="已改造",VLOOKUP($A487+1000,改造信息!$A$2:$AQ$1002,COLUMN(B486),0),VLOOKUP($A487,未改造信息!$A$2:$AQ$1002,COLUMN(B486),0))</f>
        <v>G</v>
      </c>
      <c r="C487" s="442" t="str">
        <f>IF($H487="已改造",VLOOKUP($A487+1000,改造信息!$A$2:$AQ$1002,COLUMN(C486),0),VLOOKUP($A487,未改造信息!$A$2:$AQ$1002,COLUMN(C486),0))</f>
        <v>驱逐舰</v>
      </c>
      <c r="D487" s="442">
        <f>IF($H487="已改造",VLOOKUP($A487+1000,改造信息!$A$2:$AQ$1002,COLUMN(D486),0),VLOOKUP($A487,未改造信息!$A$2:$AQ$1002,COLUMN(D486),0))</f>
        <v>4</v>
      </c>
      <c r="E487" s="442" t="str">
        <f>IF($H487="已改造",VLOOKUP($A487+1000,改造信息!$A$2:$AQ$1002,COLUMN(E486),0),VLOOKUP($A487,未改造信息!$A$2:$AQ$1002,COLUMN(E486),0))</f>
        <v>吕贝克</v>
      </c>
      <c r="F487" s="442" t="str">
        <f>VLOOKUP(A487,未改造信息!$A$2:$F$1000,COLUMN(F486),0)</f>
        <v>未拥有</v>
      </c>
      <c r="H487" s="442" t="str">
        <f>IF(COUNTIF(改造信息!$A$2:$A$196,A487+1000),IF(VLOOKUP(A487+1000,改造信息!$A$2:$F$502,6,0)="已拥有","已改造","尚未改造"),"未开放改造")</f>
        <v>未开放改造</v>
      </c>
      <c r="I487" s="442" t="str">
        <f t="shared" si="7"/>
        <v>活动限定，暂未开放获取</v>
      </c>
      <c r="J487" s="445" t="s">
        <v>92</v>
      </c>
      <c r="K487" s="442" t="str">
        <f>IF($H487="已改造",VLOOKUP($A487+1000,改造信息!$A$2:$AQ$1002,COLUMN(K486)-4,0),VLOOKUP($A487,未改造信息!$A$2:$AQ$1002,COLUMN(K486)-4,0))</f>
        <v>护卫舰</v>
      </c>
      <c r="L487" s="442" t="str">
        <f>IF($H487="已改造",VLOOKUP($A487+1000,改造信息!$A$2:$AQ$1002,COLUMN(L486)-4,0),VLOOKUP($A487,未改造信息!$A$2:$AQ$1002,COLUMN(L486)-4,0))</f>
        <v>小型舰</v>
      </c>
      <c r="M487" s="442">
        <f>IF($H487="已改造",VLOOKUP($A487+1000,改造信息!$A$2:$AQ$1002,COLUMN(M486)-4,0),VLOOKUP($A487,未改造信息!$A$2:$AQ$1002,COLUMN(M486)-4,0))</f>
        <v>2</v>
      </c>
      <c r="N487" s="442">
        <f>IF($H487="已改造",VLOOKUP($A487+1000,改造信息!$A$2:$AQ$1002,COLUMN(N486)-4,0),VLOOKUP($A487,未改造信息!$A$2:$AQ$1002,COLUMN(N486)-4,0))</f>
        <v>2</v>
      </c>
      <c r="O487" s="442">
        <f>IF($H487="已改造",VLOOKUP($A487+1000,改造信息!$A$2:$AQ$1002,COLUMN(O486)-4,0),VLOOKUP($A487,未改造信息!$A$2:$AQ$1002,COLUMN(O486)-4,0))</f>
        <v>20</v>
      </c>
      <c r="P487" s="442">
        <f>IF($H487="已改造",VLOOKUP($A487+1000,改造信息!$A$2:$AQ$1002,COLUMN(P486)-4,0),VLOOKUP($A487,未改造信息!$A$2:$AQ$1002,COLUMN(P486)-4,0))</f>
        <v>0</v>
      </c>
      <c r="Q487" s="442">
        <f>IF($H487="已改造",VLOOKUP($A487+1000,改造信息!$A$2:$AQ$1002,COLUMN(Q486)-4,0),VLOOKUP($A487,未改造信息!$A$2:$AQ$1002,COLUMN(Q486)-4,0))</f>
        <v>32</v>
      </c>
      <c r="R487" s="442">
        <f>IF($H487="已改造",VLOOKUP($A487+1000,改造信息!$A$2:$AQ$1002,COLUMN(R486)-4,0),VLOOKUP($A487,未改造信息!$A$2:$AQ$1002,COLUMN(R486)-4,0))</f>
        <v>23</v>
      </c>
      <c r="S487" s="442">
        <f>IF($H487="已改造",VLOOKUP($A487+1000,改造信息!$A$2:$AQ$1002,COLUMN(S486)-4,0),VLOOKUP($A487,未改造信息!$A$2:$AQ$1002,COLUMN(S486)-4,0))</f>
        <v>66</v>
      </c>
      <c r="T487" s="442">
        <f>IF($H487="已改造",VLOOKUP($A487+1000,改造信息!$A$2:$AQ$1002,COLUMN(T486)-4,0),VLOOKUP($A487,未改造信息!$A$2:$AQ$1002,COLUMN(T486)-4,0))</f>
        <v>78</v>
      </c>
      <c r="U487" s="442">
        <f>IF($H487="已改造",VLOOKUP($A487+1000,改造信息!$A$2:$AQ$1002,COLUMN(U486)-4,0),VLOOKUP($A487,未改造信息!$A$2:$AQ$1002,COLUMN(U486)-4,0))</f>
        <v>118</v>
      </c>
      <c r="V487" s="442">
        <f>IF($H487="已改造",VLOOKUP($A487+1000,改造信息!$A$2:$AQ$1002,COLUMN(V486)-4,0),VLOOKUP($A487,未改造信息!$A$2:$AQ$1002,COLUMN(V486)-4,0))</f>
        <v>31</v>
      </c>
      <c r="W487" s="442">
        <f>IF($H487="已改造",VLOOKUP($A487+1000,改造信息!$A$2:$AQ$1002,COLUMN(W486)-4,0),VLOOKUP($A487,未改造信息!$A$2:$AQ$1002,COLUMN(W486)-4,0))</f>
        <v>84</v>
      </c>
      <c r="X487" s="442">
        <f>IF($H487="已改造",VLOOKUP($A487+1000,改造信息!$A$2:$AQ$1002,COLUMN(X486)-4,0),VLOOKUP($A487,未改造信息!$A$2:$AQ$1002,COLUMN(X486)-4,0))</f>
        <v>87</v>
      </c>
      <c r="Y487" s="442">
        <f>IF($H487="已改造",VLOOKUP($A487+1000,改造信息!$A$2:$AQ$1002,COLUMN(Y486)-4,0),VLOOKUP($A487,未改造信息!$A$2:$AQ$1002,COLUMN(Y486)-4,0))</f>
        <v>10</v>
      </c>
      <c r="Z487" s="442">
        <f>IF($H487="已改造",VLOOKUP($A487+1000,改造信息!$A$2:$AQ$1002,COLUMN(Z486)-4,0),VLOOKUP($A487,未改造信息!$A$2:$AQ$1002,COLUMN(Z486)-4,0))</f>
        <v>32</v>
      </c>
      <c r="AA487" s="442" t="str">
        <f>IF($H487="已改造",VLOOKUP($A487+1000,改造信息!$A$2:$AQ$1002,COLUMN(AA486)-4,0),VLOOKUP($A487,未改造信息!$A$2:$AQ$1002,COLUMN(AA486)-4,0))</f>
        <v>短</v>
      </c>
      <c r="AB487" s="442">
        <f>IF($H487="已改造",VLOOKUP($A487+1000,改造信息!$A$2:$AQ$1002,COLUMN(AB486)-4,0),VLOOKUP($A487,未改造信息!$A$2:$AQ$1002,COLUMN(AB486)-4,0))</f>
        <v>0</v>
      </c>
      <c r="AC487" s="442">
        <f>IF($H487="已改造",VLOOKUP($A487+1000,改造信息!$A$2:$AQ$1002,COLUMN(AC486)-4,0),VLOOKUP($A487,未改造信息!$A$2:$AQ$1002,COLUMN(AC486)-4,0))</f>
        <v>0</v>
      </c>
      <c r="AD487" s="442">
        <f>IF($H487="已改造",VLOOKUP($A487+1000,改造信息!$A$2:$AQ$1002,COLUMN(AD486)-4,0),VLOOKUP($A487,未改造信息!$A$2:$AQ$1002,COLUMN(AD486)-4,0))</f>
        <v>2</v>
      </c>
      <c r="AE487" s="442">
        <f>IF($H487="已改造",VLOOKUP($A487+1000,改造信息!$A$2:$AQ$1002,COLUMN(AE486)-4,0),VLOOKUP($A487,未改造信息!$A$2:$AQ$1002,COLUMN(AE486)-4,0))</f>
        <v>0</v>
      </c>
      <c r="AF487" s="445" t="s">
        <v>92</v>
      </c>
      <c r="AG487" s="445" t="s">
        <v>92</v>
      </c>
      <c r="AH487" s="442">
        <f>IF($H487="已改造",VLOOKUP($A487+1000,改造信息!$A$2:$AQ$1002,COLUMN(AH486)-6,0),VLOOKUP($A487,未改造信息!$A$2:$AQ$1002,COLUMN(AH486)-6,0))</f>
        <v>10</v>
      </c>
      <c r="AI487" s="442">
        <f>IF($H487="已改造",VLOOKUP($A487+1000,改造信息!$A$2:$AQ$1002,COLUMN(AI486)-6,0),VLOOKUP($A487,未改造信息!$A$2:$AQ$1002,COLUMN(AI486)-6,0))</f>
        <v>20</v>
      </c>
      <c r="AJ487" s="442">
        <f>IF($H487="已改造",VLOOKUP($A487+1000,改造信息!$A$2:$AQ$1002,COLUMN(AJ486)-6,0),VLOOKUP($A487,未改造信息!$A$2:$AQ$1002,COLUMN(AJ486)-6,0))</f>
        <v>0.48</v>
      </c>
      <c r="AK487" s="442">
        <f>IF($H487="已改造",VLOOKUP($A487+1000,改造信息!$A$2:$AQ$1002,COLUMN(AK486)-6,0),VLOOKUP($A487,未改造信息!$A$2:$AQ$1002,COLUMN(AK486)-6,0))</f>
        <v>0.99</v>
      </c>
      <c r="AL487" s="442">
        <f>IF($H487="已改造",VLOOKUP($A487+1000,改造信息!$A$2:$AQ$1002,COLUMN(AL486)-6,0),VLOOKUP($A487,未改造信息!$A$2:$AQ$1002,COLUMN(AL486)-6,0))</f>
        <v>0.45</v>
      </c>
      <c r="AM487" s="445" t="s">
        <v>92</v>
      </c>
      <c r="AN487" s="445" t="s">
        <v>92</v>
      </c>
      <c r="AO487" s="442">
        <f>IF($H487="已改造",VLOOKUP($A487+1000,改造信息!$A$2:$AQ$1002,COLUMN(AO486)-8,0),VLOOKUP($A487,未改造信息!$A$2:$AQ$1002,COLUMN(AO486)-8,0))</f>
        <v>4</v>
      </c>
      <c r="AP487" s="442">
        <f>IF($H487="已改造",VLOOKUP($A487+1000,改造信息!$A$2:$AQ$1002,COLUMN(AP486)-8,0),VLOOKUP($A487,未改造信息!$A$2:$AQ$1002,COLUMN(AP486)-8,0))</f>
        <v>8</v>
      </c>
      <c r="AQ487" s="442">
        <f>IF($H487="已改造",VLOOKUP($A487+1000,改造信息!$A$2:$AQ$1002,COLUMN(AQ486)-8,0),VLOOKUP($A487,未改造信息!$A$2:$AQ$1002,COLUMN(AQ486)-8,0))</f>
        <v>6</v>
      </c>
      <c r="AR487" s="442">
        <f>IF($H487="已改造",VLOOKUP($A487+1000,改造信息!$A$2:$AQ$1002,COLUMN(AR486)-8,0),VLOOKUP($A487,未改造信息!$A$2:$AQ$1002,COLUMN(AR486)-8,0))</f>
        <v>0</v>
      </c>
      <c r="AS487" s="442">
        <f>IF($H487="已改造",VLOOKUP($A487+1000,改造信息!$A$2:$AQ$1002,COLUMN(AS486)-8,0),VLOOKUP($A487,未改造信息!$A$2:$AQ$1002,COLUMN(AS486)-8,0))</f>
        <v>0</v>
      </c>
      <c r="AT487" s="442">
        <f>IF($H487="已改造",VLOOKUP($A487+1000,改造信息!$A$2:$AQ$1002,COLUMN(AT486)-8,0),VLOOKUP($A487,未改造信息!$A$2:$AQ$1002,COLUMN(AT486)-8,0))</f>
        <v>16</v>
      </c>
      <c r="AU487" s="442">
        <f>IF($H487="已改造",VLOOKUP($A487+1000,改造信息!$A$2:$AQ$1002,COLUMN(AU486)-8,0),VLOOKUP($A487,未改造信息!$A$2:$AQ$1002,COLUMN(AU486)-8,0))</f>
        <v>10</v>
      </c>
      <c r="AV487" s="442">
        <f>IF($H487="已改造",VLOOKUP($A487+1000,改造信息!$A$2:$AQ$1002,COLUMN(AV486)-8,0),VLOOKUP($A487,未改造信息!$A$2:$AQ$1002,COLUMN(AV486)-8,0))</f>
        <v>12</v>
      </c>
      <c r="AW487" s="445" t="s">
        <v>92</v>
      </c>
      <c r="AX487" s="445" t="s">
        <v>92</v>
      </c>
      <c r="AY487" s="442">
        <f>IF($H487="已改造",VLOOKUP($A487+1000,改造信息!$A$2:$AQ$1002,COLUMN(AY486)-10,0),VLOOKUP($A487,未改造信息!$A$2:$AQ$1002,COLUMN(AY486)-10,0))</f>
        <v>0</v>
      </c>
      <c r="AZ487" s="442">
        <f>IF($H487="已改造",VLOOKUP($A487+1000,改造信息!$A$2:$AQ$1002,COLUMN(AZ486)-10,0),VLOOKUP($A487,未改造信息!$A$2:$AQ$1002,COLUMN(AZ486)-10,0))</f>
        <v>0</v>
      </c>
      <c r="BA487" s="445" t="s">
        <v>92</v>
      </c>
      <c r="BB487" s="445" t="s">
        <v>92</v>
      </c>
      <c r="BC487" s="442" t="str">
        <f>IF($H487="尚未改造",VLOOKUP($A487,未改造信息!$A$2:$AQ$1002,COLUMN(BC486)-12,0),"0")</f>
        <v>0</v>
      </c>
      <c r="BD487" s="442">
        <f>VLOOKUP($A487,未改造信息!$A$2:$BA$1002,COLUMN(BD486)-12,0)</f>
        <v>0</v>
      </c>
      <c r="BE487" s="442" t="s">
        <v>117</v>
      </c>
      <c r="BF487" s="445" t="s">
        <v>92</v>
      </c>
      <c r="BG487" s="445" t="s">
        <v>92</v>
      </c>
      <c r="BH487" s="442"/>
      <c r="BI487" s="442"/>
      <c r="BK487" s="442"/>
      <c r="BL487" s="442"/>
      <c r="BN487" s="442"/>
      <c r="BO487" s="442"/>
      <c r="BQ487" s="445" t="s">
        <v>92</v>
      </c>
      <c r="BR487" s="442"/>
      <c r="BS487" s="442"/>
      <c r="BT487" s="442"/>
      <c r="BU487" s="442"/>
      <c r="BV487" s="442"/>
    </row>
    <row r="488" spans="1:74">
      <c r="A488" s="442">
        <v>518</v>
      </c>
      <c r="B488" s="442" t="str">
        <f>IF($H488="已改造",VLOOKUP($A488+1000,改造信息!$A$2:$AQ$1002,COLUMN(B487),0),VLOOKUP($A488,未改造信息!$A$2:$AQ$1002,COLUMN(B487),0))</f>
        <v>G</v>
      </c>
      <c r="C488" s="442" t="str">
        <f>IF($H488="已改造",VLOOKUP($A488+1000,改造信息!$A$2:$AQ$1002,COLUMN(C487),0),VLOOKUP($A488,未改造信息!$A$2:$AQ$1002,COLUMN(C487),0))</f>
        <v>潜水艇</v>
      </c>
      <c r="D488" s="442">
        <f>IF($H488="已改造",VLOOKUP($A488+1000,改造信息!$A$2:$AQ$1002,COLUMN(D487),0),VLOOKUP($A488,未改造信息!$A$2:$AQ$1002,COLUMN(D487),0))</f>
        <v>4</v>
      </c>
      <c r="E488" s="442" t="str">
        <f>IF($H488="已改造",VLOOKUP($A488+1000,改造信息!$A$2:$AQ$1002,COLUMN(E487),0),VLOOKUP($A488,未改造信息!$A$2:$AQ$1002,COLUMN(E487),0))</f>
        <v>IIIA</v>
      </c>
      <c r="F488" s="442" t="str">
        <f>VLOOKUP(A488,未改造信息!$A$2:$F$1000,COLUMN(F487),0)</f>
        <v>未拥有</v>
      </c>
      <c r="H488" s="442" t="str">
        <f>IF(COUNTIF(改造信息!$A$2:$A$196,A488+1000),IF(VLOOKUP(A488+1000,改造信息!$A$2:$F$502,6,0)="已拥有","已改造","尚未改造"),"未开放改造")</f>
        <v>未开放改造</v>
      </c>
      <c r="I488" s="442" t="str">
        <f t="shared" si="7"/>
        <v>可建造</v>
      </c>
      <c r="J488" s="445" t="s">
        <v>92</v>
      </c>
      <c r="K488" s="442" t="str">
        <f>IF($H488="已改造",VLOOKUP($A488+1000,改造信息!$A$2:$AQ$1002,COLUMN(K487)-4,0),VLOOKUP($A488,未改造信息!$A$2:$AQ$1002,COLUMN(K487)-4,0))</f>
        <v>护卫舰</v>
      </c>
      <c r="L488" s="442" t="str">
        <f>IF($H488="已改造",VLOOKUP($A488+1000,改造信息!$A$2:$AQ$1002,COLUMN(L487)-4,0),VLOOKUP($A488,未改造信息!$A$2:$AQ$1002,COLUMN(L487)-4,0))</f>
        <v>小型舰</v>
      </c>
      <c r="M488" s="442">
        <f>IF($H488="已改造",VLOOKUP($A488+1000,改造信息!$A$2:$AQ$1002,COLUMN(M487)-4,0),VLOOKUP($A488,未改造信息!$A$2:$AQ$1002,COLUMN(M487)-4,0))</f>
        <v>4</v>
      </c>
      <c r="N488" s="442">
        <f>IF($H488="已改造",VLOOKUP($A488+1000,改造信息!$A$2:$AQ$1002,COLUMN(N487)-4,0),VLOOKUP($A488,未改造信息!$A$2:$AQ$1002,COLUMN(N487)-4,0))</f>
        <v>4</v>
      </c>
      <c r="O488" s="442">
        <f>IF($H488="已改造",VLOOKUP($A488+1000,改造信息!$A$2:$AQ$1002,COLUMN(O487)-4,0),VLOOKUP($A488,未改造信息!$A$2:$AQ$1002,COLUMN(O487)-4,0))</f>
        <v>12</v>
      </c>
      <c r="P488" s="442">
        <f>IF($H488="已改造",VLOOKUP($A488+1000,改造信息!$A$2:$AQ$1002,COLUMN(P487)-4,0),VLOOKUP($A488,未改造信息!$A$2:$AQ$1002,COLUMN(P487)-4,0))</f>
        <v>0</v>
      </c>
      <c r="Q488" s="442">
        <f>IF($H488="已改造",VLOOKUP($A488+1000,改造信息!$A$2:$AQ$1002,COLUMN(Q487)-4,0),VLOOKUP($A488,未改造信息!$A$2:$AQ$1002,COLUMN(Q487)-4,0))</f>
        <v>24</v>
      </c>
      <c r="R488" s="442">
        <f>IF($H488="已改造",VLOOKUP($A488+1000,改造信息!$A$2:$AQ$1002,COLUMN(R487)-4,0),VLOOKUP($A488,未改造信息!$A$2:$AQ$1002,COLUMN(R487)-4,0))</f>
        <v>26</v>
      </c>
      <c r="S488" s="442">
        <f>IF($H488="已改造",VLOOKUP($A488+1000,改造信息!$A$2:$AQ$1002,COLUMN(S487)-4,0),VLOOKUP($A488,未改造信息!$A$2:$AQ$1002,COLUMN(S487)-4,0))</f>
        <v>70</v>
      </c>
      <c r="T488" s="442">
        <f>IF($H488="已改造",VLOOKUP($A488+1000,改造信息!$A$2:$AQ$1002,COLUMN(T487)-4,0),VLOOKUP($A488,未改造信息!$A$2:$AQ$1002,COLUMN(T487)-4,0))</f>
        <v>0</v>
      </c>
      <c r="U488" s="442">
        <f>IF($H488="已改造",VLOOKUP($A488+1000,改造信息!$A$2:$AQ$1002,COLUMN(U487)-4,0),VLOOKUP($A488,未改造信息!$A$2:$AQ$1002,COLUMN(U487)-4,0))</f>
        <v>0</v>
      </c>
      <c r="V488" s="442">
        <f>IF($H488="已改造",VLOOKUP($A488+1000,改造信息!$A$2:$AQ$1002,COLUMN(V487)-4,0),VLOOKUP($A488,未改造信息!$A$2:$AQ$1002,COLUMN(V487)-4,0))</f>
        <v>50</v>
      </c>
      <c r="W488" s="442">
        <f>IF($H488="已改造",VLOOKUP($A488+1000,改造信息!$A$2:$AQ$1002,COLUMN(W487)-4,0),VLOOKUP($A488,未改造信息!$A$2:$AQ$1002,COLUMN(W487)-4,0))</f>
        <v>40</v>
      </c>
      <c r="X488" s="442">
        <f>IF($H488="已改造",VLOOKUP($A488+1000,改造信息!$A$2:$AQ$1002,COLUMN(X487)-4,0),VLOOKUP($A488,未改造信息!$A$2:$AQ$1002,COLUMN(X487)-4,0))</f>
        <v>95</v>
      </c>
      <c r="Y488" s="442">
        <f>IF($H488="已改造",VLOOKUP($A488+1000,改造信息!$A$2:$AQ$1002,COLUMN(Y487)-4,0),VLOOKUP($A488,未改造信息!$A$2:$AQ$1002,COLUMN(Y487)-4,0))</f>
        <v>5</v>
      </c>
      <c r="Z488" s="442">
        <f>IF($H488="已改造",VLOOKUP($A488+1000,改造信息!$A$2:$AQ$1002,COLUMN(Z487)-4,0),VLOOKUP($A488,未改造信息!$A$2:$AQ$1002,COLUMN(Z487)-4,0))</f>
        <v>18</v>
      </c>
      <c r="AA488" s="442" t="str">
        <f>IF($H488="已改造",VLOOKUP($A488+1000,改造信息!$A$2:$AQ$1002,COLUMN(AA487)-4,0),VLOOKUP($A488,未改造信息!$A$2:$AQ$1002,COLUMN(AA487)-4,0))</f>
        <v>短</v>
      </c>
      <c r="AB488" s="442">
        <f>IF($H488="已改造",VLOOKUP($A488+1000,改造信息!$A$2:$AQ$1002,COLUMN(AB487)-4,0),VLOOKUP($A488,未改造信息!$A$2:$AQ$1002,COLUMN(AB487)-4,0))</f>
        <v>0</v>
      </c>
      <c r="AC488" s="442">
        <f>IF($H488="已改造",VLOOKUP($A488+1000,改造信息!$A$2:$AQ$1002,COLUMN(AC487)-4,0),VLOOKUP($A488,未改造信息!$A$2:$AQ$1002,COLUMN(AC487)-4,0))</f>
        <v>0</v>
      </c>
      <c r="AD488" s="442">
        <f>IF($H488="已改造",VLOOKUP($A488+1000,改造信息!$A$2:$AQ$1002,COLUMN(AD487)-4,0),VLOOKUP($A488,未改造信息!$A$2:$AQ$1002,COLUMN(AD487)-4,0))</f>
        <v>2</v>
      </c>
      <c r="AE488" s="446" t="str">
        <f>IF($H488="已改造",VLOOKUP($A488+1000,改造信息!$A$2:$AQ$1002,COLUMN(AE487)-4,0),VLOOKUP($A488,未改造信息!$A$2:$AQ$1002,COLUMN(AE487)-4,0))</f>
        <v>袖珍舰载艇</v>
      </c>
      <c r="AF488" s="445" t="s">
        <v>92</v>
      </c>
      <c r="AG488" s="445" t="s">
        <v>92</v>
      </c>
      <c r="AH488" s="442">
        <f>IF($H488="已改造",VLOOKUP($A488+1000,改造信息!$A$2:$AQ$1002,COLUMN(AH487)-6,0),VLOOKUP($A488,未改造信息!$A$2:$AQ$1002,COLUMN(AH487)-6,0))</f>
        <v>15</v>
      </c>
      <c r="AI488" s="442">
        <f>IF($H488="已改造",VLOOKUP($A488+1000,改造信息!$A$2:$AQ$1002,COLUMN(AI487)-6,0),VLOOKUP($A488,未改造信息!$A$2:$AQ$1002,COLUMN(AI487)-6,0))</f>
        <v>20</v>
      </c>
      <c r="AJ488" s="442">
        <f>IF($H488="已改造",VLOOKUP($A488+1000,改造信息!$A$2:$AQ$1002,COLUMN(AJ487)-6,0),VLOOKUP($A488,未改造信息!$A$2:$AQ$1002,COLUMN(AJ487)-6,0))</f>
        <v>0.6</v>
      </c>
      <c r="AK488" s="442">
        <f>IF($H488="已改造",VLOOKUP($A488+1000,改造信息!$A$2:$AQ$1002,COLUMN(AK487)-6,0),VLOOKUP($A488,未改造信息!$A$2:$AQ$1002,COLUMN(AK487)-6,0))</f>
        <v>0.6</v>
      </c>
      <c r="AL488" s="442">
        <f>IF($H488="已改造",VLOOKUP($A488+1000,改造信息!$A$2:$AQ$1002,COLUMN(AL487)-6,0),VLOOKUP($A488,未改造信息!$A$2:$AQ$1002,COLUMN(AL487)-6,0))</f>
        <v>0.3</v>
      </c>
      <c r="AM488" s="445" t="s">
        <v>92</v>
      </c>
      <c r="AN488" s="445" t="s">
        <v>92</v>
      </c>
      <c r="AO488" s="442">
        <f>IF($H488="已改造",VLOOKUP($A488+1000,改造信息!$A$2:$AQ$1002,COLUMN(AO487)-8,0),VLOOKUP($A488,未改造信息!$A$2:$AQ$1002,COLUMN(AO487)-8,0))</f>
        <v>10</v>
      </c>
      <c r="AP488" s="442">
        <f>IF($H488="已改造",VLOOKUP($A488+1000,改造信息!$A$2:$AQ$1002,COLUMN(AP487)-8,0),VLOOKUP($A488,未改造信息!$A$2:$AQ$1002,COLUMN(AP487)-8,0))</f>
        <v>10</v>
      </c>
      <c r="AQ488" s="442">
        <f>IF($H488="已改造",VLOOKUP($A488+1000,改造信息!$A$2:$AQ$1002,COLUMN(AQ487)-8,0),VLOOKUP($A488,未改造信息!$A$2:$AQ$1002,COLUMN(AQ487)-8,0))</f>
        <v>20</v>
      </c>
      <c r="AR488" s="442">
        <f>IF($H488="已改造",VLOOKUP($A488+1000,改造信息!$A$2:$AQ$1002,COLUMN(AR487)-8,0),VLOOKUP($A488,未改造信息!$A$2:$AQ$1002,COLUMN(AR487)-8,0))</f>
        <v>0</v>
      </c>
      <c r="AS488" s="442">
        <f>IF($H488="已改造",VLOOKUP($A488+1000,改造信息!$A$2:$AQ$1002,COLUMN(AS487)-8,0),VLOOKUP($A488,未改造信息!$A$2:$AQ$1002,COLUMN(AS487)-8,0))</f>
        <v>0</v>
      </c>
      <c r="AT488" s="442">
        <f>IF($H488="已改造",VLOOKUP($A488+1000,改造信息!$A$2:$AQ$1002,COLUMN(AT487)-8,0),VLOOKUP($A488,未改造信息!$A$2:$AQ$1002,COLUMN(AT487)-8,0))</f>
        <v>0</v>
      </c>
      <c r="AU488" s="442">
        <f>IF($H488="已改造",VLOOKUP($A488+1000,改造信息!$A$2:$AQ$1002,COLUMN(AU487)-8,0),VLOOKUP($A488,未改造信息!$A$2:$AQ$1002,COLUMN(AU487)-8,0))</f>
        <v>13</v>
      </c>
      <c r="AV488" s="442">
        <f>IF($H488="已改造",VLOOKUP($A488+1000,改造信息!$A$2:$AQ$1002,COLUMN(AV487)-8,0),VLOOKUP($A488,未改造信息!$A$2:$AQ$1002,COLUMN(AV487)-8,0))</f>
        <v>0</v>
      </c>
      <c r="AW488" s="445" t="s">
        <v>92</v>
      </c>
      <c r="AX488" s="445" t="s">
        <v>92</v>
      </c>
      <c r="AY488" s="442">
        <f>IF($H488="已改造",VLOOKUP($A488+1000,改造信息!$A$2:$AQ$1002,COLUMN(AY487)-10,0),VLOOKUP($A488,未改造信息!$A$2:$AQ$1002,COLUMN(AY487)-10,0))</f>
        <v>0</v>
      </c>
      <c r="AZ488" s="442">
        <f>IF($H488="已改造",VLOOKUP($A488+1000,改造信息!$A$2:$AQ$1002,COLUMN(AZ487)-10,0),VLOOKUP($A488,未改造信息!$A$2:$AQ$1002,COLUMN(AZ487)-10,0))</f>
        <v>0</v>
      </c>
      <c r="BA488" s="445" t="s">
        <v>92</v>
      </c>
      <c r="BB488" s="445" t="s">
        <v>92</v>
      </c>
      <c r="BC488" s="442" t="str">
        <f>IF($H488="尚未改造",VLOOKUP($A488,未改造信息!$A$2:$AQ$1002,COLUMN(BC487)-12,0),"0")</f>
        <v>0</v>
      </c>
      <c r="BD488" s="450">
        <f>VLOOKUP($A488,未改造信息!$A$2:$BA$1002,COLUMN(BD487)-12,0)</f>
        <v>0.00763888888888889</v>
      </c>
      <c r="BE488" s="442" t="s">
        <v>103</v>
      </c>
      <c r="BF488" s="445" t="s">
        <v>92</v>
      </c>
      <c r="BG488" s="445" t="s">
        <v>92</v>
      </c>
      <c r="BH488" s="442"/>
      <c r="BI488" s="450"/>
      <c r="BK488" s="442"/>
      <c r="BL488" s="450"/>
      <c r="BN488" s="442"/>
      <c r="BO488" s="450"/>
      <c r="BQ488" s="445" t="s">
        <v>92</v>
      </c>
      <c r="BR488" s="442"/>
      <c r="BS488" s="442"/>
      <c r="BT488" s="442"/>
      <c r="BU488" s="442"/>
      <c r="BV488" s="442"/>
    </row>
    <row r="489" spans="1:74">
      <c r="A489" s="442">
        <v>519</v>
      </c>
      <c r="B489" s="442" t="str">
        <f>IF($H489="已改造",VLOOKUP($A489+1000,改造信息!$A$2:$AQ$1002,COLUMN(B488),0),VLOOKUP($A489,未改造信息!$A$2:$AQ$1002,COLUMN(B488),0))</f>
        <v>C</v>
      </c>
      <c r="C489" s="442" t="str">
        <f>IF($H489="已改造",VLOOKUP($A489+1000,改造信息!$A$2:$AQ$1002,COLUMN(C488),0),VLOOKUP($A489,未改造信息!$A$2:$AQ$1002,COLUMN(C488),0))</f>
        <v>驱逐舰</v>
      </c>
      <c r="D489" s="442">
        <f>IF($H489="已改造",VLOOKUP($A489+1000,改造信息!$A$2:$AQ$1002,COLUMN(D488),0),VLOOKUP($A489,未改造信息!$A$2:$AQ$1002,COLUMN(D488),0))</f>
        <v>3</v>
      </c>
      <c r="E489" s="442" t="str">
        <f>IF($H489="已改造",VLOOKUP($A489+1000,改造信息!$A$2:$AQ$1002,COLUMN(E488),0),VLOOKUP($A489,未改造信息!$A$2:$AQ$1002,COLUMN(E488),0))</f>
        <v>T.995</v>
      </c>
      <c r="F489" s="442" t="str">
        <f>VLOOKUP(A489,未改造信息!$A$2:$F$1000,COLUMN(F488),0)</f>
        <v>未拥有</v>
      </c>
      <c r="H489" s="442" t="str">
        <f>IF(COUNTIF(改造信息!$A$2:$A$196,A489+1000),IF(VLOOKUP(A489+1000,改造信息!$A$2:$F$502,6,0)="已拥有","已改造","尚未改造"),"未开放改造")</f>
        <v>未开放改造</v>
      </c>
      <c r="I489" s="442" t="str">
        <f t="shared" si="7"/>
        <v>可建造</v>
      </c>
      <c r="J489" s="445" t="s">
        <v>92</v>
      </c>
      <c r="K489" s="442" t="str">
        <f>IF($H489="已改造",VLOOKUP($A489+1000,改造信息!$A$2:$AQ$1002,COLUMN(K488)-4,0),VLOOKUP($A489,未改造信息!$A$2:$AQ$1002,COLUMN(K488)-4,0))</f>
        <v>护卫舰</v>
      </c>
      <c r="L489" s="442" t="str">
        <f>IF($H489="已改造",VLOOKUP($A489+1000,改造信息!$A$2:$AQ$1002,COLUMN(L488)-4,0),VLOOKUP($A489,未改造信息!$A$2:$AQ$1002,COLUMN(L488)-4,0))</f>
        <v>小型舰</v>
      </c>
      <c r="M489" s="442">
        <f>IF($H489="已改造",VLOOKUP($A489+1000,改造信息!$A$2:$AQ$1002,COLUMN(M488)-4,0),VLOOKUP($A489,未改造信息!$A$2:$AQ$1002,COLUMN(M488)-4,0))</f>
        <v>2</v>
      </c>
      <c r="N489" s="442">
        <f>IF($H489="已改造",VLOOKUP($A489+1000,改造信息!$A$2:$AQ$1002,COLUMN(N488)-4,0),VLOOKUP($A489,未改造信息!$A$2:$AQ$1002,COLUMN(N488)-4,0))</f>
        <v>2</v>
      </c>
      <c r="O489" s="442">
        <f>IF($H489="已改造",VLOOKUP($A489+1000,改造信息!$A$2:$AQ$1002,COLUMN(O488)-4,0),VLOOKUP($A489,未改造信息!$A$2:$AQ$1002,COLUMN(O488)-4,0))</f>
        <v>10</v>
      </c>
      <c r="P489" s="442">
        <f>IF($H489="已改造",VLOOKUP($A489+1000,改造信息!$A$2:$AQ$1002,COLUMN(P488)-4,0),VLOOKUP($A489,未改造信息!$A$2:$AQ$1002,COLUMN(P488)-4,0))</f>
        <v>2</v>
      </c>
      <c r="Q489" s="442">
        <f>IF($H489="已改造",VLOOKUP($A489+1000,改造信息!$A$2:$AQ$1002,COLUMN(Q488)-4,0),VLOOKUP($A489,未改造信息!$A$2:$AQ$1002,COLUMN(Q488)-4,0))</f>
        <v>25</v>
      </c>
      <c r="R489" s="442">
        <f>IF($H489="已改造",VLOOKUP($A489+1000,改造信息!$A$2:$AQ$1002,COLUMN(R488)-4,0),VLOOKUP($A489,未改造信息!$A$2:$AQ$1002,COLUMN(R488)-4,0))</f>
        <v>21</v>
      </c>
      <c r="S489" s="442">
        <f>IF($H489="已改造",VLOOKUP($A489+1000,改造信息!$A$2:$AQ$1002,COLUMN(S488)-4,0),VLOOKUP($A489,未改造信息!$A$2:$AQ$1002,COLUMN(S488)-4,0))</f>
        <v>66</v>
      </c>
      <c r="T489" s="442">
        <f>IF($H489="已改造",VLOOKUP($A489+1000,改造信息!$A$2:$AQ$1002,COLUMN(T488)-4,0),VLOOKUP($A489,未改造信息!$A$2:$AQ$1002,COLUMN(T488)-4,0))</f>
        <v>41</v>
      </c>
      <c r="U489" s="442">
        <f>IF($H489="已改造",VLOOKUP($A489+1000,改造信息!$A$2:$AQ$1002,COLUMN(U488)-4,0),VLOOKUP($A489,未改造信息!$A$2:$AQ$1002,COLUMN(U488)-4,0))</f>
        <v>55</v>
      </c>
      <c r="V489" s="442">
        <f>IF($H489="已改造",VLOOKUP($A489+1000,改造信息!$A$2:$AQ$1002,COLUMN(V488)-4,0),VLOOKUP($A489,未改造信息!$A$2:$AQ$1002,COLUMN(V488)-4,0))</f>
        <v>17</v>
      </c>
      <c r="W489" s="442">
        <f>IF($H489="已改造",VLOOKUP($A489+1000,改造信息!$A$2:$AQ$1002,COLUMN(W488)-4,0),VLOOKUP($A489,未改造信息!$A$2:$AQ$1002,COLUMN(W488)-4,0))</f>
        <v>82</v>
      </c>
      <c r="X489" s="442">
        <f>IF($H489="已改造",VLOOKUP($A489+1000,改造信息!$A$2:$AQ$1002,COLUMN(X488)-4,0),VLOOKUP($A489,未改造信息!$A$2:$AQ$1002,COLUMN(X488)-4,0))</f>
        <v>87</v>
      </c>
      <c r="Y489" s="442">
        <f>IF($H489="已改造",VLOOKUP($A489+1000,改造信息!$A$2:$AQ$1002,COLUMN(Y488)-4,0),VLOOKUP($A489,未改造信息!$A$2:$AQ$1002,COLUMN(Y488)-4,0))</f>
        <v>5</v>
      </c>
      <c r="Z489" s="442">
        <f>IF($H489="已改造",VLOOKUP($A489+1000,改造信息!$A$2:$AQ$1002,COLUMN(Z488)-4,0),VLOOKUP($A489,未改造信息!$A$2:$AQ$1002,COLUMN(Z488)-4,0))</f>
        <v>30</v>
      </c>
      <c r="AA489" s="442" t="str">
        <f>IF($H489="已改造",VLOOKUP($A489+1000,改造信息!$A$2:$AQ$1002,COLUMN(AA488)-4,0),VLOOKUP($A489,未改造信息!$A$2:$AQ$1002,COLUMN(AA488)-4,0))</f>
        <v>短</v>
      </c>
      <c r="AB489" s="442">
        <f>IF($H489="已改造",VLOOKUP($A489+1000,改造信息!$A$2:$AQ$1002,COLUMN(AB488)-4,0),VLOOKUP($A489,未改造信息!$A$2:$AQ$1002,COLUMN(AB488)-4,0))</f>
        <v>0</v>
      </c>
      <c r="AC489" s="442">
        <f>IF($H489="已改造",VLOOKUP($A489+1000,改造信息!$A$2:$AQ$1002,COLUMN(AC488)-4,0),VLOOKUP($A489,未改造信息!$A$2:$AQ$1002,COLUMN(AC488)-4,0))</f>
        <v>0</v>
      </c>
      <c r="AD489" s="442">
        <f>IF($H489="已改造",VLOOKUP($A489+1000,改造信息!$A$2:$AQ$1002,COLUMN(AD488)-4,0),VLOOKUP($A489,未改造信息!$A$2:$AQ$1002,COLUMN(AD488)-4,0))</f>
        <v>2</v>
      </c>
      <c r="AE489" s="442">
        <f>IF($H489="已改造",VLOOKUP($A489+1000,改造信息!$A$2:$AQ$1002,COLUMN(AE488)-4,0),VLOOKUP($A489,未改造信息!$A$2:$AQ$1002,COLUMN(AE488)-4,0))</f>
        <v>0</v>
      </c>
      <c r="AF489" s="445" t="s">
        <v>92</v>
      </c>
      <c r="AG489" s="445" t="s">
        <v>92</v>
      </c>
      <c r="AH489" s="442">
        <f>IF($H489="已改造",VLOOKUP($A489+1000,改造信息!$A$2:$AQ$1002,COLUMN(AH488)-6,0),VLOOKUP($A489,未改造信息!$A$2:$AQ$1002,COLUMN(AH488)-6,0))</f>
        <v>10</v>
      </c>
      <c r="AI489" s="442">
        <f>IF($H489="已改造",VLOOKUP($A489+1000,改造信息!$A$2:$AQ$1002,COLUMN(AI488)-6,0),VLOOKUP($A489,未改造信息!$A$2:$AQ$1002,COLUMN(AI488)-6,0))</f>
        <v>15</v>
      </c>
      <c r="AJ489" s="442">
        <f>IF($H489="已改造",VLOOKUP($A489+1000,改造信息!$A$2:$AQ$1002,COLUMN(AJ488)-6,0),VLOOKUP($A489,未改造信息!$A$2:$AQ$1002,COLUMN(AJ488)-6,0))</f>
        <v>0.45</v>
      </c>
      <c r="AK489" s="442">
        <f>IF($H489="已改造",VLOOKUP($A489+1000,改造信息!$A$2:$AQ$1002,COLUMN(AK488)-6,0),VLOOKUP($A489,未改造信息!$A$2:$AQ$1002,COLUMN(AK488)-6,0))</f>
        <v>0.8</v>
      </c>
      <c r="AL489" s="442">
        <f>IF($H489="已改造",VLOOKUP($A489+1000,改造信息!$A$2:$AQ$1002,COLUMN(AL488)-6,0),VLOOKUP($A489,未改造信息!$A$2:$AQ$1002,COLUMN(AL488)-6,0))</f>
        <v>0.3</v>
      </c>
      <c r="AM489" s="445" t="s">
        <v>92</v>
      </c>
      <c r="AN489" s="445" t="s">
        <v>92</v>
      </c>
      <c r="AO489" s="442">
        <f>IF($H489="已改造",VLOOKUP($A489+1000,改造信息!$A$2:$AQ$1002,COLUMN(AO488)-8,0),VLOOKUP($A489,未改造信息!$A$2:$AQ$1002,COLUMN(AO488)-8,0))</f>
        <v>4</v>
      </c>
      <c r="AP489" s="442">
        <f>IF($H489="已改造",VLOOKUP($A489+1000,改造信息!$A$2:$AQ$1002,COLUMN(AP488)-8,0),VLOOKUP($A489,未改造信息!$A$2:$AQ$1002,COLUMN(AP488)-8,0))</f>
        <v>8</v>
      </c>
      <c r="AQ489" s="442">
        <f>IF($H489="已改造",VLOOKUP($A489+1000,改造信息!$A$2:$AQ$1002,COLUMN(AQ488)-8,0),VLOOKUP($A489,未改造信息!$A$2:$AQ$1002,COLUMN(AQ488)-8,0))</f>
        <v>6</v>
      </c>
      <c r="AR489" s="442">
        <f>IF($H489="已改造",VLOOKUP($A489+1000,改造信息!$A$2:$AQ$1002,COLUMN(AR488)-8,0),VLOOKUP($A489,未改造信息!$A$2:$AQ$1002,COLUMN(AR488)-8,0))</f>
        <v>0</v>
      </c>
      <c r="AS489" s="442">
        <f>IF($H489="已改造",VLOOKUP($A489+1000,改造信息!$A$2:$AQ$1002,COLUMN(AS488)-8,0),VLOOKUP($A489,未改造信息!$A$2:$AQ$1002,COLUMN(AS488)-8,0))</f>
        <v>0</v>
      </c>
      <c r="AT489" s="442">
        <f>IF($H489="已改造",VLOOKUP($A489+1000,改造信息!$A$2:$AQ$1002,COLUMN(AT488)-8,0),VLOOKUP($A489,未改造信息!$A$2:$AQ$1002,COLUMN(AT488)-8,0))</f>
        <v>16</v>
      </c>
      <c r="AU489" s="442">
        <f>IF($H489="已改造",VLOOKUP($A489+1000,改造信息!$A$2:$AQ$1002,COLUMN(AU488)-8,0),VLOOKUP($A489,未改造信息!$A$2:$AQ$1002,COLUMN(AU488)-8,0))</f>
        <v>6</v>
      </c>
      <c r="AV489" s="442">
        <f>IF($H489="已改造",VLOOKUP($A489+1000,改造信息!$A$2:$AQ$1002,COLUMN(AV488)-8,0),VLOOKUP($A489,未改造信息!$A$2:$AQ$1002,COLUMN(AV488)-8,0))</f>
        <v>0</v>
      </c>
      <c r="AW489" s="445" t="s">
        <v>92</v>
      </c>
      <c r="AX489" s="445" t="s">
        <v>92</v>
      </c>
      <c r="AY489" s="442">
        <f>IF($H489="已改造",VLOOKUP($A489+1000,改造信息!$A$2:$AQ$1002,COLUMN(AY488)-10,0),VLOOKUP($A489,未改造信息!$A$2:$AQ$1002,COLUMN(AY488)-10,0))</f>
        <v>0</v>
      </c>
      <c r="AZ489" s="442">
        <f>IF($H489="已改造",VLOOKUP($A489+1000,改造信息!$A$2:$AQ$1002,COLUMN(AZ488)-10,0),VLOOKUP($A489,未改造信息!$A$2:$AQ$1002,COLUMN(AZ488)-10,0))</f>
        <v>0</v>
      </c>
      <c r="BA489" s="445" t="s">
        <v>92</v>
      </c>
      <c r="BB489" s="445" t="s">
        <v>92</v>
      </c>
      <c r="BC489" s="442" t="str">
        <f>IF($H489="尚未改造",VLOOKUP($A489,未改造信息!$A$2:$AQ$1002,COLUMN(BC488)-12,0),"0")</f>
        <v>0</v>
      </c>
      <c r="BD489" s="450">
        <f>VLOOKUP($A489,未改造信息!$A$2:$BA$1002,COLUMN(BD488)-12,0)</f>
        <v>0.0104166666666667</v>
      </c>
      <c r="BE489" s="442" t="s">
        <v>103</v>
      </c>
      <c r="BF489" s="445" t="s">
        <v>92</v>
      </c>
      <c r="BG489" s="445" t="s">
        <v>92</v>
      </c>
      <c r="BH489" s="442"/>
      <c r="BI489" s="450"/>
      <c r="BK489" s="442"/>
      <c r="BL489" s="450"/>
      <c r="BN489" s="442"/>
      <c r="BO489" s="450"/>
      <c r="BQ489" s="445" t="s">
        <v>92</v>
      </c>
      <c r="BR489" s="442"/>
      <c r="BS489" s="442"/>
      <c r="BT489" s="442"/>
      <c r="BU489" s="442"/>
      <c r="BV489" s="442"/>
    </row>
    <row r="490" spans="1:74">
      <c r="A490" s="442">
        <v>520</v>
      </c>
      <c r="B490" s="442" t="str">
        <f>IF($H490="已改造",VLOOKUP($A490+1000,改造信息!$A$2:$AQ$1002,COLUMN(B489),0),VLOOKUP($A490,未改造信息!$A$2:$AQ$1002,COLUMN(B489),0))</f>
        <v>U</v>
      </c>
      <c r="C490" s="442" t="str">
        <f>IF($H490="已改造",VLOOKUP($A490+1000,改造信息!$A$2:$AQ$1002,COLUMN(C489),0),VLOOKUP($A490,未改造信息!$A$2:$AQ$1002,COLUMN(C489),0))</f>
        <v>战列舰</v>
      </c>
      <c r="D490" s="442">
        <f>IF($H490="已改造",VLOOKUP($A490+1000,改造信息!$A$2:$AQ$1002,COLUMN(D489),0),VLOOKUP($A490,未改造信息!$A$2:$AQ$1002,COLUMN(D489),0))</f>
        <v>6</v>
      </c>
      <c r="E490" s="442" t="str">
        <f>IF($H490="已改造",VLOOKUP($A490+1000,改造信息!$A$2:$AQ$1002,COLUMN(E489),0),VLOOKUP($A490,未改造信息!$A$2:$AQ$1002,COLUMN(E489),0))</f>
        <v>蒙大拿</v>
      </c>
      <c r="F490" s="442" t="str">
        <f>VLOOKUP(A490,未改造信息!$A$2:$F$1000,COLUMN(F489),0)</f>
        <v>未拥有</v>
      </c>
      <c r="H490" s="442" t="str">
        <f>IF(COUNTIF(改造信息!$A$2:$A$196,A490+1000),IF(VLOOKUP(A490+1000,改造信息!$A$2:$F$502,6,0)="已拥有","已改造","尚未改造"),"未开放改造")</f>
        <v>未开放改造</v>
      </c>
      <c r="I490" s="442" t="str">
        <f t="shared" si="7"/>
        <v>可建造</v>
      </c>
      <c r="J490" s="445" t="s">
        <v>92</v>
      </c>
      <c r="K490" s="442" t="str">
        <f>IF($H490="已改造",VLOOKUP($A490+1000,改造信息!$A$2:$AQ$1002,COLUMN(K489)-4,0),VLOOKUP($A490,未改造信息!$A$2:$AQ$1002,COLUMN(K489)-4,0))</f>
        <v>主力舰</v>
      </c>
      <c r="L490" s="442" t="str">
        <f>IF($H490="已改造",VLOOKUP($A490+1000,改造信息!$A$2:$AQ$1002,COLUMN(L489)-4,0),VLOOKUP($A490,未改造信息!$A$2:$AQ$1002,COLUMN(L489)-4,0))</f>
        <v>大型舰</v>
      </c>
      <c r="M490" s="442">
        <f>IF($H490="已改造",VLOOKUP($A490+1000,改造信息!$A$2:$AQ$1002,COLUMN(M489)-4,0),VLOOKUP($A490,未改造信息!$A$2:$AQ$1002,COLUMN(M489)-4,0))</f>
        <v>6</v>
      </c>
      <c r="N490" s="442">
        <f>IF($H490="已改造",VLOOKUP($A490+1000,改造信息!$A$2:$AQ$1002,COLUMN(N489)-4,0),VLOOKUP($A490,未改造信息!$A$2:$AQ$1002,COLUMN(N489)-4,0))</f>
        <v>6</v>
      </c>
      <c r="O490" s="442">
        <f>IF($H490="已改造",VLOOKUP($A490+1000,改造信息!$A$2:$AQ$1002,COLUMN(O489)-4,0),VLOOKUP($A490,未改造信息!$A$2:$AQ$1002,COLUMN(O489)-4,0))</f>
        <v>104</v>
      </c>
      <c r="P490" s="442">
        <f>IF($H490="已改造",VLOOKUP($A490+1000,改造信息!$A$2:$AQ$1002,COLUMN(P489)-4,0),VLOOKUP($A490,未改造信息!$A$2:$AQ$1002,COLUMN(P489)-4,0))</f>
        <v>0</v>
      </c>
      <c r="Q490" s="442">
        <f>IF($H490="已改造",VLOOKUP($A490+1000,改造信息!$A$2:$AQ$1002,COLUMN(Q489)-4,0),VLOOKUP($A490,未改造信息!$A$2:$AQ$1002,COLUMN(Q489)-4,0))</f>
        <v>131</v>
      </c>
      <c r="R490" s="442">
        <f>IF($H490="已改造",VLOOKUP($A490+1000,改造信息!$A$2:$AQ$1002,COLUMN(R489)-4,0),VLOOKUP($A490,未改造信息!$A$2:$AQ$1002,COLUMN(R489)-4,0))</f>
        <v>121</v>
      </c>
      <c r="S490" s="442">
        <f>IF($H490="已改造",VLOOKUP($A490+1000,改造信息!$A$2:$AQ$1002,COLUMN(S489)-4,0),VLOOKUP($A490,未改造信息!$A$2:$AQ$1002,COLUMN(S489)-4,0))</f>
        <v>0</v>
      </c>
      <c r="T490" s="442">
        <f>IF($H490="已改造",VLOOKUP($A490+1000,改造信息!$A$2:$AQ$1002,COLUMN(T489)-4,0),VLOOKUP($A490,未改造信息!$A$2:$AQ$1002,COLUMN(T489)-4,0))</f>
        <v>109</v>
      </c>
      <c r="U490" s="442">
        <f>IF($H490="已改造",VLOOKUP($A490+1000,改造信息!$A$2:$AQ$1002,COLUMN(U489)-4,0),VLOOKUP($A490,未改造信息!$A$2:$AQ$1002,COLUMN(U489)-4,0))</f>
        <v>0</v>
      </c>
      <c r="V490" s="442">
        <f>IF($H490="已改造",VLOOKUP($A490+1000,改造信息!$A$2:$AQ$1002,COLUMN(V489)-4,0),VLOOKUP($A490,未改造信息!$A$2:$AQ$1002,COLUMN(V489)-4,0))</f>
        <v>48</v>
      </c>
      <c r="W490" s="442">
        <f>IF($H490="已改造",VLOOKUP($A490+1000,改造信息!$A$2:$AQ$1002,COLUMN(W489)-4,0),VLOOKUP($A490,未改造信息!$A$2:$AQ$1002,COLUMN(W489)-4,0))</f>
        <v>48</v>
      </c>
      <c r="X490" s="442">
        <f>IF($H490="已改造",VLOOKUP($A490+1000,改造信息!$A$2:$AQ$1002,COLUMN(X489)-4,0),VLOOKUP($A490,未改造信息!$A$2:$AQ$1002,COLUMN(X489)-4,0))</f>
        <v>103</v>
      </c>
      <c r="Y490" s="442">
        <f>IF($H490="已改造",VLOOKUP($A490+1000,改造信息!$A$2:$AQ$1002,COLUMN(Y489)-4,0),VLOOKUP($A490,未改造信息!$A$2:$AQ$1002,COLUMN(Y489)-4,0))</f>
        <v>5</v>
      </c>
      <c r="Z490" s="442">
        <f>IF($H490="已改造",VLOOKUP($A490+1000,改造信息!$A$2:$AQ$1002,COLUMN(Z489)-4,0),VLOOKUP($A490,未改造信息!$A$2:$AQ$1002,COLUMN(Z489)-4,0))</f>
        <v>28</v>
      </c>
      <c r="AA490" s="442" t="str">
        <f>IF($H490="已改造",VLOOKUP($A490+1000,改造信息!$A$2:$AQ$1002,COLUMN(AA489)-4,0),VLOOKUP($A490,未改造信息!$A$2:$AQ$1002,COLUMN(AA489)-4,0))</f>
        <v>长</v>
      </c>
      <c r="AB490" s="442" t="str">
        <f>IF($H490="已改造",VLOOKUP($A490+1000,改造信息!$A$2:$AQ$1002,COLUMN(AB489)-4,0),VLOOKUP($A490,未改造信息!$A$2:$AQ$1002,COLUMN(AB489)-4,0))</f>
        <v>[3,3,3,3]</v>
      </c>
      <c r="AC490" s="442">
        <f>IF($H490="已改造",VLOOKUP($A490+1000,改造信息!$A$2:$AQ$1002,COLUMN(AC489)-4,0),VLOOKUP($A490,未改造信息!$A$2:$AQ$1002,COLUMN(AC489)-4,0))</f>
        <v>12</v>
      </c>
      <c r="AD490" s="442">
        <f>IF($H490="已改造",VLOOKUP($A490+1000,改造信息!$A$2:$AQ$1002,COLUMN(AD489)-4,0),VLOOKUP($A490,未改造信息!$A$2:$AQ$1002,COLUMN(AD489)-4,0))</f>
        <v>4</v>
      </c>
      <c r="AE490" s="446" t="str">
        <f>IF($H490="已改造",VLOOKUP($A490+1000,改造信息!$A$2:$AQ$1002,COLUMN(AE489)-4,0),VLOOKUP($A490,未改造信息!$A$2:$AQ$1002,COLUMN(AE489)-4,0))</f>
        <v>MK7三联16英寸主炮（M）</v>
      </c>
      <c r="AF490" s="445" t="s">
        <v>92</v>
      </c>
      <c r="AG490" s="445" t="s">
        <v>92</v>
      </c>
      <c r="AH490" s="442">
        <f>IF($H490="已改造",VLOOKUP($A490+1000,改造信息!$A$2:$AQ$1002,COLUMN(AH489)-6,0),VLOOKUP($A490,未改造信息!$A$2:$AQ$1002,COLUMN(AH489)-6,0))</f>
        <v>165</v>
      </c>
      <c r="AI490" s="442">
        <f>IF($H490="已改造",VLOOKUP($A490+1000,改造信息!$A$2:$AQ$1002,COLUMN(AI489)-6,0),VLOOKUP($A490,未改造信息!$A$2:$AQ$1002,COLUMN(AI489)-6,0))</f>
        <v>200</v>
      </c>
      <c r="AJ490" s="442">
        <f>IF($H490="已改造",VLOOKUP($A490+1000,改造信息!$A$2:$AQ$1002,COLUMN(AJ489)-6,0),VLOOKUP($A490,未改造信息!$A$2:$AQ$1002,COLUMN(AJ489)-6,0))</f>
        <v>4.9</v>
      </c>
      <c r="AK490" s="442">
        <f>IF($H490="已改造",VLOOKUP($A490+1000,改造信息!$A$2:$AQ$1002,COLUMN(AK489)-6,0),VLOOKUP($A490,未改造信息!$A$2:$AQ$1002,COLUMN(AK489)-6,0))</f>
        <v>9.1</v>
      </c>
      <c r="AL490" s="442">
        <f>IF($H490="已改造",VLOOKUP($A490+1000,改造信息!$A$2:$AQ$1002,COLUMN(AL489)-6,0),VLOOKUP($A490,未改造信息!$A$2:$AQ$1002,COLUMN(AL489)-6,0))</f>
        <v>0.85</v>
      </c>
      <c r="AM490" s="445" t="s">
        <v>92</v>
      </c>
      <c r="AN490" s="445" t="s">
        <v>92</v>
      </c>
      <c r="AO490" s="442">
        <f>IF($H490="已改造",VLOOKUP($A490+1000,改造信息!$A$2:$AQ$1002,COLUMN(AO489)-8,0),VLOOKUP($A490,未改造信息!$A$2:$AQ$1002,COLUMN(AO489)-8,0))</f>
        <v>50</v>
      </c>
      <c r="AP490" s="442">
        <f>IF($H490="已改造",VLOOKUP($A490+1000,改造信息!$A$2:$AQ$1002,COLUMN(AP489)-8,0),VLOOKUP($A490,未改造信息!$A$2:$AQ$1002,COLUMN(AP489)-8,0))</f>
        <v>60</v>
      </c>
      <c r="AQ490" s="442">
        <f>IF($H490="已改造",VLOOKUP($A490+1000,改造信息!$A$2:$AQ$1002,COLUMN(AQ489)-8,0),VLOOKUP($A490,未改造信息!$A$2:$AQ$1002,COLUMN(AQ489)-8,0))</f>
        <v>50</v>
      </c>
      <c r="AR490" s="442">
        <f>IF($H490="已改造",VLOOKUP($A490+1000,改造信息!$A$2:$AQ$1002,COLUMN(AR489)-8,0),VLOOKUP($A490,未改造信息!$A$2:$AQ$1002,COLUMN(AR489)-8,0))</f>
        <v>0</v>
      </c>
      <c r="AS490" s="442">
        <f>IF($H490="已改造",VLOOKUP($A490+1000,改造信息!$A$2:$AQ$1002,COLUMN(AS489)-8,0),VLOOKUP($A490,未改造信息!$A$2:$AQ$1002,COLUMN(AS489)-8,0))</f>
        <v>106</v>
      </c>
      <c r="AT490" s="442">
        <f>IF($H490="已改造",VLOOKUP($A490+1000,改造信息!$A$2:$AQ$1002,COLUMN(AT489)-8,0),VLOOKUP($A490,未改造信息!$A$2:$AQ$1002,COLUMN(AT489)-8,0))</f>
        <v>0</v>
      </c>
      <c r="AU490" s="442">
        <f>IF($H490="已改造",VLOOKUP($A490+1000,改造信息!$A$2:$AQ$1002,COLUMN(AU489)-8,0),VLOOKUP($A490,未改造信息!$A$2:$AQ$1002,COLUMN(AU489)-8,0))</f>
        <v>101</v>
      </c>
      <c r="AV490" s="442">
        <f>IF($H490="已改造",VLOOKUP($A490+1000,改造信息!$A$2:$AQ$1002,COLUMN(AV489)-8,0),VLOOKUP($A490,未改造信息!$A$2:$AQ$1002,COLUMN(AV489)-8,0))</f>
        <v>87</v>
      </c>
      <c r="AW490" s="445" t="s">
        <v>92</v>
      </c>
      <c r="AX490" s="445" t="s">
        <v>92</v>
      </c>
      <c r="AY490" s="442" t="str">
        <f>IF($H490="已改造",VLOOKUP($A490+1000,改造信息!$A$2:$AQ$1002,COLUMN(AY489)-10,0),VLOOKUP($A490,未改造信息!$A$2:$AQ$1002,COLUMN(AY489)-10,0))</f>
        <v>舰队核心</v>
      </c>
      <c r="AZ490" s="442">
        <f>IF($H490="已改造",VLOOKUP($A490+1000,改造信息!$A$2:$AQ$1002,COLUMN(AZ489)-10,0),VLOOKUP($A490,未改造信息!$A$2:$AQ$1002,COLUMN(AZ489)-10,0))</f>
        <v>0</v>
      </c>
      <c r="BA490" s="445" t="s">
        <v>92</v>
      </c>
      <c r="BB490" s="445" t="s">
        <v>92</v>
      </c>
      <c r="BC490" s="442" t="str">
        <f>IF($H490="尚未改造",VLOOKUP($A490,未改造信息!$A$2:$AQ$1002,COLUMN(BC489)-12,0),"0")</f>
        <v>0</v>
      </c>
      <c r="BD490" s="450">
        <f>VLOOKUP($A490,未改造信息!$A$2:$BA$1002,COLUMN(BD489)-12,0)</f>
        <v>0.277777777777778</v>
      </c>
      <c r="BE490" s="442" t="s">
        <v>103</v>
      </c>
      <c r="BF490" s="445" t="s">
        <v>92</v>
      </c>
      <c r="BG490" s="445" t="s">
        <v>92</v>
      </c>
      <c r="BH490" s="442"/>
      <c r="BI490" s="450"/>
      <c r="BK490" s="442"/>
      <c r="BL490" s="450"/>
      <c r="BN490" s="442"/>
      <c r="BO490" s="450"/>
      <c r="BQ490" s="445" t="s">
        <v>92</v>
      </c>
      <c r="BR490" s="442"/>
      <c r="BS490" s="442"/>
      <c r="BT490" s="442"/>
      <c r="BU490" s="442"/>
      <c r="BV490" s="442"/>
    </row>
    <row r="491" spans="1:74">
      <c r="A491" s="442">
        <v>521</v>
      </c>
      <c r="B491" s="442" t="str">
        <f>IF($H491="已改造",VLOOKUP($A491+1000,改造信息!$A$2:$AQ$1002,COLUMN(B490),0),VLOOKUP($A491,未改造信息!$A$2:$AQ$1002,COLUMN(B490),0))</f>
        <v>C</v>
      </c>
      <c r="C491" s="442" t="str">
        <f>IF($H491="已改造",VLOOKUP($A491+1000,改造信息!$A$2:$AQ$1002,COLUMN(C490),0),VLOOKUP($A491,未改造信息!$A$2:$AQ$1002,COLUMN(C490),0))</f>
        <v>战列巡洋舰</v>
      </c>
      <c r="D491" s="442">
        <f>IF($H491="已改造",VLOOKUP($A491+1000,改造信息!$A$2:$AQ$1002,COLUMN(D490),0),VLOOKUP($A491,未改造信息!$A$2:$AQ$1002,COLUMN(D490),0))</f>
        <v>5</v>
      </c>
      <c r="E491" s="442" t="str">
        <f>IF($H491="已改造",VLOOKUP($A491+1000,改造信息!$A$2:$AQ$1002,COLUMN(E490),0),VLOOKUP($A491,未改造信息!$A$2:$AQ$1002,COLUMN(E490),0))</f>
        <v>1913战巡</v>
      </c>
      <c r="F491" s="442" t="str">
        <f>VLOOKUP(A491,未改造信息!$A$2:$F$1000,COLUMN(F490),0)</f>
        <v>未拥有</v>
      </c>
      <c r="H491" s="442" t="str">
        <f>IF(COUNTIF(改造信息!$A$2:$A$196,A491+1000),IF(VLOOKUP(A491+1000,改造信息!$A$2:$F$502,6,0)="已拥有","已改造","尚未改造"),"未开放改造")</f>
        <v>未开放改造</v>
      </c>
      <c r="I491" s="442" t="str">
        <f t="shared" si="7"/>
        <v>活动限定，暂未开放获取</v>
      </c>
      <c r="J491" s="445" t="s">
        <v>92</v>
      </c>
      <c r="K491" s="442" t="str">
        <f>IF($H491="已改造",VLOOKUP($A491+1000,改造信息!$A$2:$AQ$1002,COLUMN(K490)-4,0),VLOOKUP($A491,未改造信息!$A$2:$AQ$1002,COLUMN(K490)-4,0))</f>
        <v>主力舰</v>
      </c>
      <c r="L491" s="442" t="str">
        <f>IF($H491="已改造",VLOOKUP($A491+1000,改造信息!$A$2:$AQ$1002,COLUMN(L490)-4,0),VLOOKUP($A491,未改造信息!$A$2:$AQ$1002,COLUMN(L490)-4,0))</f>
        <v>大型舰</v>
      </c>
      <c r="M491" s="442">
        <f>IF($H491="已改造",VLOOKUP($A491+1000,改造信息!$A$2:$AQ$1002,COLUMN(M490)-4,0),VLOOKUP($A491,未改造信息!$A$2:$AQ$1002,COLUMN(M490)-4,0))</f>
        <v>2</v>
      </c>
      <c r="N491" s="442">
        <f>IF($H491="已改造",VLOOKUP($A491+1000,改造信息!$A$2:$AQ$1002,COLUMN(N490)-4,0),VLOOKUP($A491,未改造信息!$A$2:$AQ$1002,COLUMN(N490)-4,0))</f>
        <v>2</v>
      </c>
      <c r="O491" s="442">
        <f>IF($H491="已改造",VLOOKUP($A491+1000,改造信息!$A$2:$AQ$1002,COLUMN(O490)-4,0),VLOOKUP($A491,未改造信息!$A$2:$AQ$1002,COLUMN(O490)-4,0))</f>
        <v>60</v>
      </c>
      <c r="P491" s="442">
        <f>IF($H491="已改造",VLOOKUP($A491+1000,改造信息!$A$2:$AQ$1002,COLUMN(P490)-4,0),VLOOKUP($A491,未改造信息!$A$2:$AQ$1002,COLUMN(P490)-4,0))</f>
        <v>0</v>
      </c>
      <c r="Q491" s="442">
        <f>IF($H491="已改造",VLOOKUP($A491+1000,改造信息!$A$2:$AQ$1002,COLUMN(Q490)-4,0),VLOOKUP($A491,未改造信息!$A$2:$AQ$1002,COLUMN(Q490)-4,0))</f>
        <v>89</v>
      </c>
      <c r="R491" s="442">
        <f>IF($H491="已改造",VLOOKUP($A491+1000,改造信息!$A$2:$AQ$1002,COLUMN(R490)-4,0),VLOOKUP($A491,未改造信息!$A$2:$AQ$1002,COLUMN(R490)-4,0))</f>
        <v>69</v>
      </c>
      <c r="S491" s="442">
        <f>IF($H491="已改造",VLOOKUP($A491+1000,改造信息!$A$2:$AQ$1002,COLUMN(S490)-4,0),VLOOKUP($A491,未改造信息!$A$2:$AQ$1002,COLUMN(S490)-4,0))</f>
        <v>0</v>
      </c>
      <c r="T491" s="442">
        <f>IF($H491="已改造",VLOOKUP($A491+1000,改造信息!$A$2:$AQ$1002,COLUMN(T490)-4,0),VLOOKUP($A491,未改造信息!$A$2:$AQ$1002,COLUMN(T490)-4,0))</f>
        <v>46</v>
      </c>
      <c r="U491" s="442">
        <f>IF($H491="已改造",VLOOKUP($A491+1000,改造信息!$A$2:$AQ$1002,COLUMN(U490)-4,0),VLOOKUP($A491,未改造信息!$A$2:$AQ$1002,COLUMN(U490)-4,0))</f>
        <v>0</v>
      </c>
      <c r="V491" s="442">
        <f>IF($H491="已改造",VLOOKUP($A491+1000,改造信息!$A$2:$AQ$1002,COLUMN(V490)-4,0),VLOOKUP($A491,未改造信息!$A$2:$AQ$1002,COLUMN(V490)-4,0))</f>
        <v>40</v>
      </c>
      <c r="W491" s="442">
        <f>IF($H491="已改造",VLOOKUP($A491+1000,改造信息!$A$2:$AQ$1002,COLUMN(W490)-4,0),VLOOKUP($A491,未改造信息!$A$2:$AQ$1002,COLUMN(W490)-4,0))</f>
        <v>65</v>
      </c>
      <c r="X491" s="442">
        <f>IF($H491="已改造",VLOOKUP($A491+1000,改造信息!$A$2:$AQ$1002,COLUMN(X490)-4,0),VLOOKUP($A491,未改造信息!$A$2:$AQ$1002,COLUMN(X490)-4,0))</f>
        <v>94</v>
      </c>
      <c r="Y491" s="442">
        <f>IF($H491="已改造",VLOOKUP($A491+1000,改造信息!$A$2:$AQ$1002,COLUMN(Y490)-4,0),VLOOKUP($A491,未改造信息!$A$2:$AQ$1002,COLUMN(Y490)-4,0))</f>
        <v>5</v>
      </c>
      <c r="Z491" s="442">
        <f>IF($H491="已改造",VLOOKUP($A491+1000,改造信息!$A$2:$AQ$1002,COLUMN(Z490)-4,0),VLOOKUP($A491,未改造信息!$A$2:$AQ$1002,COLUMN(Z490)-4,0))</f>
        <v>29</v>
      </c>
      <c r="AA491" s="442" t="str">
        <f>IF($H491="已改造",VLOOKUP($A491+1000,改造信息!$A$2:$AQ$1002,COLUMN(AA490)-4,0),VLOOKUP($A491,未改造信息!$A$2:$AQ$1002,COLUMN(AA490)-4,0))</f>
        <v>长</v>
      </c>
      <c r="AB491" s="442">
        <f>IF($H491="已改造",VLOOKUP($A491+1000,改造信息!$A$2:$AQ$1002,COLUMN(AB490)-4,0),VLOOKUP($A491,未改造信息!$A$2:$AQ$1002,COLUMN(AB490)-4,0))</f>
        <v>0</v>
      </c>
      <c r="AC491" s="442">
        <f>IF($H491="已改造",VLOOKUP($A491+1000,改造信息!$A$2:$AQ$1002,COLUMN(AC490)-4,0),VLOOKUP($A491,未改造信息!$A$2:$AQ$1002,COLUMN(AC490)-4,0))</f>
        <v>0</v>
      </c>
      <c r="AD491" s="442">
        <f>IF($H491="已改造",VLOOKUP($A491+1000,改造信息!$A$2:$AQ$1002,COLUMN(AD490)-4,0),VLOOKUP($A491,未改造信息!$A$2:$AQ$1002,COLUMN(AD490)-4,0))</f>
        <v>4</v>
      </c>
      <c r="AE491" s="442">
        <f>IF($H491="已改造",VLOOKUP($A491+1000,改造信息!$A$2:$AQ$1002,COLUMN(AE490)-4,0),VLOOKUP($A491,未改造信息!$A$2:$AQ$1002,COLUMN(AE490)-4,0))</f>
        <v>0</v>
      </c>
      <c r="AF491" s="445" t="s">
        <v>92</v>
      </c>
      <c r="AG491" s="445" t="s">
        <v>92</v>
      </c>
      <c r="AH491" s="442">
        <f>IF($H491="已改造",VLOOKUP($A491+1000,改造信息!$A$2:$AQ$1002,COLUMN(AH490)-6,0),VLOOKUP($A491,未改造信息!$A$2:$AQ$1002,COLUMN(AH490)-6,0))</f>
        <v>60</v>
      </c>
      <c r="AI491" s="442">
        <f>IF($H491="已改造",VLOOKUP($A491+1000,改造信息!$A$2:$AQ$1002,COLUMN(AI490)-6,0),VLOOKUP($A491,未改造信息!$A$2:$AQ$1002,COLUMN(AI490)-6,0))</f>
        <v>115</v>
      </c>
      <c r="AJ491" s="442">
        <f>IF($H491="已改造",VLOOKUP($A491+1000,改造信息!$A$2:$AQ$1002,COLUMN(AJ490)-6,0),VLOOKUP($A491,未改造信息!$A$2:$AQ$1002,COLUMN(AJ490)-6,0))</f>
        <v>2.8</v>
      </c>
      <c r="AK491" s="442">
        <f>IF($H491="已改造",VLOOKUP($A491+1000,改造信息!$A$2:$AQ$1002,COLUMN(AK490)-6,0),VLOOKUP($A491,未改造信息!$A$2:$AQ$1002,COLUMN(AK490)-6,0))</f>
        <v>5.1</v>
      </c>
      <c r="AL491" s="442">
        <f>IF($H491="已改造",VLOOKUP($A491+1000,改造信息!$A$2:$AQ$1002,COLUMN(AL490)-6,0),VLOOKUP($A491,未改造信息!$A$2:$AQ$1002,COLUMN(AL490)-6,0))</f>
        <v>0.75</v>
      </c>
      <c r="AM491" s="445" t="s">
        <v>92</v>
      </c>
      <c r="AN491" s="445" t="s">
        <v>92</v>
      </c>
      <c r="AO491" s="442">
        <f>IF($H491="已改造",VLOOKUP($A491+1000,改造信息!$A$2:$AQ$1002,COLUMN(AO490)-8,0),VLOOKUP($A491,未改造信息!$A$2:$AQ$1002,COLUMN(AO490)-8,0))</f>
        <v>40</v>
      </c>
      <c r="AP491" s="442">
        <f>IF($H491="已改造",VLOOKUP($A491+1000,改造信息!$A$2:$AQ$1002,COLUMN(AP490)-8,0),VLOOKUP($A491,未改造信息!$A$2:$AQ$1002,COLUMN(AP490)-8,0))</f>
        <v>50</v>
      </c>
      <c r="AQ491" s="442">
        <f>IF($H491="已改造",VLOOKUP($A491+1000,改造信息!$A$2:$AQ$1002,COLUMN(AQ490)-8,0),VLOOKUP($A491,未改造信息!$A$2:$AQ$1002,COLUMN(AQ490)-8,0))</f>
        <v>40</v>
      </c>
      <c r="AR491" s="442">
        <f>IF($H491="已改造",VLOOKUP($A491+1000,改造信息!$A$2:$AQ$1002,COLUMN(AR490)-8,0),VLOOKUP($A491,未改造信息!$A$2:$AQ$1002,COLUMN(AR490)-8,0))</f>
        <v>0</v>
      </c>
      <c r="AS491" s="442">
        <f>IF($H491="已改造",VLOOKUP($A491+1000,改造信息!$A$2:$AQ$1002,COLUMN(AS490)-8,0),VLOOKUP($A491,未改造信息!$A$2:$AQ$1002,COLUMN(AS490)-8,0))</f>
        <v>64</v>
      </c>
      <c r="AT491" s="442">
        <f>IF($H491="已改造",VLOOKUP($A491+1000,改造信息!$A$2:$AQ$1002,COLUMN(AT490)-8,0),VLOOKUP($A491,未改造信息!$A$2:$AQ$1002,COLUMN(AT490)-8,0))</f>
        <v>0</v>
      </c>
      <c r="AU491" s="442">
        <f>IF($H491="已改造",VLOOKUP($A491+1000,改造信息!$A$2:$AQ$1002,COLUMN(AU490)-8,0),VLOOKUP($A491,未改造信息!$A$2:$AQ$1002,COLUMN(AU490)-8,0))</f>
        <v>54</v>
      </c>
      <c r="AV491" s="442">
        <f>IF($H491="已改造",VLOOKUP($A491+1000,改造信息!$A$2:$AQ$1002,COLUMN(AV490)-8,0),VLOOKUP($A491,未改造信息!$A$2:$AQ$1002,COLUMN(AV490)-8,0))</f>
        <v>8</v>
      </c>
      <c r="AW491" s="445" t="s">
        <v>92</v>
      </c>
      <c r="AX491" s="445" t="s">
        <v>92</v>
      </c>
      <c r="AY491" s="442" t="str">
        <f>IF($H491="已改造",VLOOKUP($A491+1000,改造信息!$A$2:$AQ$1002,COLUMN(AY490)-10,0),VLOOKUP($A491,未改造信息!$A$2:$AQ$1002,COLUMN(AY490)-10,0))</f>
        <v>巨舰梦想</v>
      </c>
      <c r="AZ491" s="442">
        <f>IF($H491="已改造",VLOOKUP($A491+1000,改造信息!$A$2:$AQ$1002,COLUMN(AZ490)-10,0),VLOOKUP($A491,未改造信息!$A$2:$AQ$1002,COLUMN(AZ490)-10,0))</f>
        <v>0</v>
      </c>
      <c r="BA491" s="445" t="s">
        <v>92</v>
      </c>
      <c r="BB491" s="445" t="s">
        <v>92</v>
      </c>
      <c r="BC491" s="442" t="str">
        <f>IF($H491="尚未改造",VLOOKUP($A491,未改造信息!$A$2:$AQ$1002,COLUMN(BC490)-12,0),"0")</f>
        <v>0</v>
      </c>
      <c r="BD491" s="442">
        <f>VLOOKUP($A491,未改造信息!$A$2:$BA$1002,COLUMN(BD490)-12,0)</f>
        <v>0</v>
      </c>
      <c r="BE491" s="442" t="s">
        <v>117</v>
      </c>
      <c r="BF491" s="445" t="s">
        <v>92</v>
      </c>
      <c r="BG491" s="445" t="s">
        <v>92</v>
      </c>
      <c r="BH491" s="442"/>
      <c r="BI491" s="442"/>
      <c r="BK491" s="442"/>
      <c r="BL491" s="442"/>
      <c r="BN491" s="442"/>
      <c r="BO491" s="442"/>
      <c r="BQ491" s="445" t="s">
        <v>92</v>
      </c>
      <c r="BR491" s="442"/>
      <c r="BS491" s="442"/>
      <c r="BT491" s="442"/>
      <c r="BU491" s="442"/>
      <c r="BV491" s="442"/>
    </row>
    <row r="492" spans="1:74">
      <c r="A492" s="442">
        <v>522</v>
      </c>
      <c r="B492" s="442" t="str">
        <f>IF($H492="已改造",VLOOKUP($A492+1000,改造信息!$A$2:$AQ$1002,COLUMN(B491),0),VLOOKUP($A492,未改造信息!$A$2:$AQ$1002,COLUMN(B491),0))</f>
        <v>U</v>
      </c>
      <c r="C492" s="442" t="str">
        <f>IF($H492="已改造",VLOOKUP($A492+1000,改造信息!$A$2:$AQ$1002,COLUMN(C491),0),VLOOKUP($A492,未改造信息!$A$2:$AQ$1002,COLUMN(C491),0))</f>
        <v>轻巡洋舰</v>
      </c>
      <c r="D492" s="442">
        <f>IF($H492="已改造",VLOOKUP($A492+1000,改造信息!$A$2:$AQ$1002,COLUMN(D491),0),VLOOKUP($A492,未改造信息!$A$2:$AQ$1002,COLUMN(D491),0))</f>
        <v>4</v>
      </c>
      <c r="E492" s="442" t="str">
        <f>IF($H492="已改造",VLOOKUP($A492+1000,改造信息!$A$2:$AQ$1002,COLUMN(E491),0),VLOOKUP($A492,未改造信息!$A$2:$AQ$1002,COLUMN(E491),0))</f>
        <v>法戈</v>
      </c>
      <c r="F492" s="442" t="str">
        <f>VLOOKUP(A492,未改造信息!$A$2:$F$1000,COLUMN(F491),0)</f>
        <v>未拥有</v>
      </c>
      <c r="H492" s="442" t="str">
        <f>IF(COUNTIF(改造信息!$A$2:$A$196,A492+1000),IF(VLOOKUP(A492+1000,改造信息!$A$2:$F$502,6,0)="已拥有","已改造","尚未改造"),"未开放改造")</f>
        <v>未开放改造</v>
      </c>
      <c r="I492" s="442" t="str">
        <f t="shared" si="7"/>
        <v>活动限定，暂未开放获取</v>
      </c>
      <c r="J492" s="445" t="s">
        <v>92</v>
      </c>
      <c r="K492" s="442" t="str">
        <f>IF($H492="已改造",VLOOKUP($A492+1000,改造信息!$A$2:$AQ$1002,COLUMN(K491)-4,0),VLOOKUP($A492,未改造信息!$A$2:$AQ$1002,COLUMN(K491)-4,0))</f>
        <v>护卫舰</v>
      </c>
      <c r="L492" s="442" t="str">
        <f>IF($H492="已改造",VLOOKUP($A492+1000,改造信息!$A$2:$AQ$1002,COLUMN(L491)-4,0),VLOOKUP($A492,未改造信息!$A$2:$AQ$1002,COLUMN(L491)-4,0))</f>
        <v>中型舰</v>
      </c>
      <c r="M492" s="442">
        <f>IF($H492="已改造",VLOOKUP($A492+1000,改造信息!$A$2:$AQ$1002,COLUMN(M491)-4,0),VLOOKUP($A492,未改造信息!$A$2:$AQ$1002,COLUMN(M491)-4,0))</f>
        <v>2</v>
      </c>
      <c r="N492" s="442">
        <f>IF($H492="已改造",VLOOKUP($A492+1000,改造信息!$A$2:$AQ$1002,COLUMN(N491)-4,0),VLOOKUP($A492,未改造信息!$A$2:$AQ$1002,COLUMN(N491)-4,0))</f>
        <v>4</v>
      </c>
      <c r="O492" s="442">
        <f>IF($H492="已改造",VLOOKUP($A492+1000,改造信息!$A$2:$AQ$1002,COLUMN(O491)-4,0),VLOOKUP($A492,未改造信息!$A$2:$AQ$1002,COLUMN(O491)-4,0))</f>
        <v>36</v>
      </c>
      <c r="P492" s="442">
        <f>IF($H492="已改造",VLOOKUP($A492+1000,改造信息!$A$2:$AQ$1002,COLUMN(P491)-4,0),VLOOKUP($A492,未改造信息!$A$2:$AQ$1002,COLUMN(P491)-4,0))</f>
        <v>0</v>
      </c>
      <c r="Q492" s="442">
        <f>IF($H492="已改造",VLOOKUP($A492+1000,改造信息!$A$2:$AQ$1002,COLUMN(Q491)-4,0),VLOOKUP($A492,未改造信息!$A$2:$AQ$1002,COLUMN(Q491)-4,0))</f>
        <v>61</v>
      </c>
      <c r="R492" s="442">
        <f>IF($H492="已改造",VLOOKUP($A492+1000,改造信息!$A$2:$AQ$1002,COLUMN(R491)-4,0),VLOOKUP($A492,未改造信息!$A$2:$AQ$1002,COLUMN(R491)-4,0))</f>
        <v>56</v>
      </c>
      <c r="S492" s="442">
        <f>IF($H492="已改造",VLOOKUP($A492+1000,改造信息!$A$2:$AQ$1002,COLUMN(S491)-4,0),VLOOKUP($A492,未改造信息!$A$2:$AQ$1002,COLUMN(S491)-4,0))</f>
        <v>0</v>
      </c>
      <c r="T492" s="442">
        <f>IF($H492="已改造",VLOOKUP($A492+1000,改造信息!$A$2:$AQ$1002,COLUMN(T491)-4,0),VLOOKUP($A492,未改造信息!$A$2:$AQ$1002,COLUMN(T491)-4,0))</f>
        <v>109</v>
      </c>
      <c r="U492" s="442">
        <f>IF($H492="已改造",VLOOKUP($A492+1000,改造信息!$A$2:$AQ$1002,COLUMN(U491)-4,0),VLOOKUP($A492,未改造信息!$A$2:$AQ$1002,COLUMN(U491)-4,0))</f>
        <v>79</v>
      </c>
      <c r="V492" s="442">
        <f>IF($H492="已改造",VLOOKUP($A492+1000,改造信息!$A$2:$AQ$1002,COLUMN(V491)-4,0),VLOOKUP($A492,未改造信息!$A$2:$AQ$1002,COLUMN(V491)-4,0))</f>
        <v>58</v>
      </c>
      <c r="W492" s="442">
        <f>IF($H492="已改造",VLOOKUP($A492+1000,改造信息!$A$2:$AQ$1002,COLUMN(W491)-4,0),VLOOKUP($A492,未改造信息!$A$2:$AQ$1002,COLUMN(W491)-4,0))</f>
        <v>64</v>
      </c>
      <c r="X492" s="442">
        <f>IF($H492="已改造",VLOOKUP($A492+1000,改造信息!$A$2:$AQ$1002,COLUMN(X491)-4,0),VLOOKUP($A492,未改造信息!$A$2:$AQ$1002,COLUMN(X491)-4,0))</f>
        <v>91</v>
      </c>
      <c r="Y492" s="442">
        <f>IF($H492="已改造",VLOOKUP($A492+1000,改造信息!$A$2:$AQ$1002,COLUMN(Y491)-4,0),VLOOKUP($A492,未改造信息!$A$2:$AQ$1002,COLUMN(Y491)-4,0))</f>
        <v>10</v>
      </c>
      <c r="Z492" s="442">
        <f>IF($H492="已改造",VLOOKUP($A492+1000,改造信息!$A$2:$AQ$1002,COLUMN(Z491)-4,0),VLOOKUP($A492,未改造信息!$A$2:$AQ$1002,COLUMN(Z491)-4,0))</f>
        <v>32.5</v>
      </c>
      <c r="AA492" s="442" t="str">
        <f>IF($H492="已改造",VLOOKUP($A492+1000,改造信息!$A$2:$AQ$1002,COLUMN(AA491)-4,0),VLOOKUP($A492,未改造信息!$A$2:$AQ$1002,COLUMN(AA491)-4,0))</f>
        <v>中</v>
      </c>
      <c r="AB492" s="442" t="str">
        <f>IF($H492="已改造",VLOOKUP($A492+1000,改造信息!$A$2:$AQ$1002,COLUMN(AB491)-4,0),VLOOKUP($A492,未改造信息!$A$2:$AQ$1002,COLUMN(AB491)-4,0))</f>
        <v>[3,3,3]</v>
      </c>
      <c r="AC492" s="442">
        <f>IF($H492="已改造",VLOOKUP($A492+1000,改造信息!$A$2:$AQ$1002,COLUMN(AC491)-4,0),VLOOKUP($A492,未改造信息!$A$2:$AQ$1002,COLUMN(AC491)-4,0))</f>
        <v>9</v>
      </c>
      <c r="AD492" s="442">
        <f>IF($H492="已改造",VLOOKUP($A492+1000,改造信息!$A$2:$AQ$1002,COLUMN(AD491)-4,0),VLOOKUP($A492,未改造信息!$A$2:$AQ$1002,COLUMN(AD491)-4,0))</f>
        <v>3</v>
      </c>
      <c r="AE492" s="446" t="str">
        <f>IF($H492="已改造",VLOOKUP($A492+1000,改造信息!$A$2:$AQ$1002,COLUMN(AE491)-4,0),VLOOKUP($A492,未改造信息!$A$2:$AQ$1002,COLUMN(AE491)-4,0))</f>
        <v>U国三联6英寸炮</v>
      </c>
      <c r="AF492" s="445" t="s">
        <v>92</v>
      </c>
      <c r="AG492" s="445" t="s">
        <v>92</v>
      </c>
      <c r="AH492" s="442">
        <f>IF($H492="已改造",VLOOKUP($A492+1000,改造信息!$A$2:$AQ$1002,COLUMN(AH491)-6,0),VLOOKUP($A492,未改造信息!$A$2:$AQ$1002,COLUMN(AH491)-6,0))</f>
        <v>25</v>
      </c>
      <c r="AI492" s="442">
        <f>IF($H492="已改造",VLOOKUP($A492+1000,改造信息!$A$2:$AQ$1002,COLUMN(AI491)-6,0),VLOOKUP($A492,未改造信息!$A$2:$AQ$1002,COLUMN(AI491)-6,0))</f>
        <v>60</v>
      </c>
      <c r="AJ492" s="442">
        <f>IF($H492="已改造",VLOOKUP($A492+1000,改造信息!$A$2:$AQ$1002,COLUMN(AJ491)-6,0),VLOOKUP($A492,未改造信息!$A$2:$AQ$1002,COLUMN(AJ491)-6,0))</f>
        <v>0.8</v>
      </c>
      <c r="AK492" s="442">
        <f>IF($H492="已改造",VLOOKUP($A492+1000,改造信息!$A$2:$AQ$1002,COLUMN(AK491)-6,0),VLOOKUP($A492,未改造信息!$A$2:$AQ$1002,COLUMN(AK491)-6,0))</f>
        <v>1.5</v>
      </c>
      <c r="AL492" s="442">
        <f>IF($H492="已改造",VLOOKUP($A492+1000,改造信息!$A$2:$AQ$1002,COLUMN(AL491)-6,0),VLOOKUP($A492,未改造信息!$A$2:$AQ$1002,COLUMN(AL491)-6,0))</f>
        <v>0.4</v>
      </c>
      <c r="AM492" s="445" t="s">
        <v>92</v>
      </c>
      <c r="AN492" s="445" t="s">
        <v>92</v>
      </c>
      <c r="AO492" s="442">
        <f>IF($H492="已改造",VLOOKUP($A492+1000,改造信息!$A$2:$AQ$1002,COLUMN(AO491)-8,0),VLOOKUP($A492,未改造信息!$A$2:$AQ$1002,COLUMN(AO491)-8,0))</f>
        <v>10</v>
      </c>
      <c r="AP492" s="442">
        <f>IF($H492="已改造",VLOOKUP($A492+1000,改造信息!$A$2:$AQ$1002,COLUMN(AP491)-8,0),VLOOKUP($A492,未改造信息!$A$2:$AQ$1002,COLUMN(AP491)-8,0))</f>
        <v>16</v>
      </c>
      <c r="AQ492" s="442">
        <f>IF($H492="已改造",VLOOKUP($A492+1000,改造信息!$A$2:$AQ$1002,COLUMN(AQ491)-8,0),VLOOKUP($A492,未改造信息!$A$2:$AQ$1002,COLUMN(AQ491)-8,0))</f>
        <v>10</v>
      </c>
      <c r="AR492" s="442">
        <f>IF($H492="已改造",VLOOKUP($A492+1000,改造信息!$A$2:$AQ$1002,COLUMN(AR491)-8,0),VLOOKUP($A492,未改造信息!$A$2:$AQ$1002,COLUMN(AR491)-8,0))</f>
        <v>0</v>
      </c>
      <c r="AS492" s="442">
        <f>IF($H492="已改造",VLOOKUP($A492+1000,改造信息!$A$2:$AQ$1002,COLUMN(AS491)-8,0),VLOOKUP($A492,未改造信息!$A$2:$AQ$1002,COLUMN(AS491)-8,0))</f>
        <v>16</v>
      </c>
      <c r="AT492" s="442">
        <f>IF($H492="已改造",VLOOKUP($A492+1000,改造信息!$A$2:$AQ$1002,COLUMN(AT491)-8,0),VLOOKUP($A492,未改造信息!$A$2:$AQ$1002,COLUMN(AT491)-8,0))</f>
        <v>0</v>
      </c>
      <c r="AU492" s="442">
        <f>IF($H492="已改造",VLOOKUP($A492+1000,改造信息!$A$2:$AQ$1002,COLUMN(AU491)-8,0),VLOOKUP($A492,未改造信息!$A$2:$AQ$1002,COLUMN(AU491)-8,0))</f>
        <v>16</v>
      </c>
      <c r="AV492" s="442">
        <f>IF($H492="已改造",VLOOKUP($A492+1000,改造信息!$A$2:$AQ$1002,COLUMN(AV491)-8,0),VLOOKUP($A492,未改造信息!$A$2:$AQ$1002,COLUMN(AV491)-8,0))</f>
        <v>85</v>
      </c>
      <c r="AW492" s="445" t="s">
        <v>92</v>
      </c>
      <c r="AX492" s="445" t="s">
        <v>92</v>
      </c>
      <c r="AY492" s="442" t="str">
        <f>IF($H492="已改造",VLOOKUP($A492+1000,改造信息!$A$2:$AQ$1002,COLUMN(AY491)-10,0),VLOOKUP($A492,未改造信息!$A$2:$AQ$1002,COLUMN(AY491)-10,0))</f>
        <v>新锐轻巡</v>
      </c>
      <c r="AZ492" s="442">
        <f>IF($H492="已改造",VLOOKUP($A492+1000,改造信息!$A$2:$AQ$1002,COLUMN(AZ491)-10,0),VLOOKUP($A492,未改造信息!$A$2:$AQ$1002,COLUMN(AZ491)-10,0))</f>
        <v>0</v>
      </c>
      <c r="BA492" s="445" t="s">
        <v>92</v>
      </c>
      <c r="BB492" s="445" t="s">
        <v>92</v>
      </c>
      <c r="BC492" s="442" t="str">
        <f>IF($H492="尚未改造",VLOOKUP($A492,未改造信息!$A$2:$AQ$1002,COLUMN(BC491)-12,0),"0")</f>
        <v>0</v>
      </c>
      <c r="BD492" s="442">
        <f>VLOOKUP($A492,未改造信息!$A$2:$BA$1002,COLUMN(BD491)-12,0)</f>
        <v>0</v>
      </c>
      <c r="BE492" s="442" t="s">
        <v>117</v>
      </c>
      <c r="BF492" s="445" t="s">
        <v>92</v>
      </c>
      <c r="BG492" s="445" t="s">
        <v>92</v>
      </c>
      <c r="BH492" s="442"/>
      <c r="BI492" s="442"/>
      <c r="BK492" s="442"/>
      <c r="BL492" s="442"/>
      <c r="BN492" s="442"/>
      <c r="BO492" s="442"/>
      <c r="BQ492" s="445" t="s">
        <v>92</v>
      </c>
      <c r="BR492" s="442"/>
      <c r="BS492" s="442"/>
      <c r="BT492" s="442"/>
      <c r="BU492" s="442"/>
      <c r="BV492" s="442"/>
    </row>
    <row r="493" spans="1:74">
      <c r="A493" s="442">
        <v>523</v>
      </c>
      <c r="B493" s="442" t="str">
        <f>IF($H493="已改造",VLOOKUP($A493+1000,改造信息!$A$2:$AQ$1002,COLUMN(B492),0),VLOOKUP($A493,未改造信息!$A$2:$AQ$1002,COLUMN(B492),0))</f>
        <v>U</v>
      </c>
      <c r="C493" s="442" t="str">
        <f>IF($H493="已改造",VLOOKUP($A493+1000,改造信息!$A$2:$AQ$1002,COLUMN(C492),0),VLOOKUP($A493,未改造信息!$A$2:$AQ$1002,COLUMN(C492),0))</f>
        <v>战列舰</v>
      </c>
      <c r="D493" s="442">
        <f>IF($H493="已改造",VLOOKUP($A493+1000,改造信息!$A$2:$AQ$1002,COLUMN(D492),0),VLOOKUP($A493,未改造信息!$A$2:$AQ$1002,COLUMN(D492),0))</f>
        <v>5</v>
      </c>
      <c r="E493" s="442" t="str">
        <f>IF($H493="已改造",VLOOKUP($A493+1000,改造信息!$A$2:$AQ$1002,COLUMN(E492),0),VLOOKUP($A493,未改造信息!$A$2:$AQ$1002,COLUMN(E492),0))</f>
        <v>亚拉巴马</v>
      </c>
      <c r="F493" s="442" t="str">
        <f>VLOOKUP(A493,未改造信息!$A$2:$F$1000,COLUMN(F492),0)</f>
        <v>未拥有</v>
      </c>
      <c r="H493" s="442" t="str">
        <f>IF(COUNTIF(改造信息!$A$2:$A$196,A493+1000),IF(VLOOKUP(A493+1000,改造信息!$A$2:$F$502,6,0)="已拥有","已改造","尚未改造"),"未开放改造")</f>
        <v>未开放改造</v>
      </c>
      <c r="I493" s="442" t="str">
        <f t="shared" si="7"/>
        <v>可建造</v>
      </c>
      <c r="J493" s="445" t="s">
        <v>92</v>
      </c>
      <c r="K493" s="442" t="str">
        <f>IF($H493="已改造",VLOOKUP($A493+1000,改造信息!$A$2:$AQ$1002,COLUMN(K492)-4,0),VLOOKUP($A493,未改造信息!$A$2:$AQ$1002,COLUMN(K492)-4,0))</f>
        <v>主力舰</v>
      </c>
      <c r="L493" s="442" t="str">
        <f>IF($H493="已改造",VLOOKUP($A493+1000,改造信息!$A$2:$AQ$1002,COLUMN(L492)-4,0),VLOOKUP($A493,未改造信息!$A$2:$AQ$1002,COLUMN(L492)-4,0))</f>
        <v>大型舰</v>
      </c>
      <c r="M493" s="442">
        <f>IF($H493="已改造",VLOOKUP($A493+1000,改造信息!$A$2:$AQ$1002,COLUMN(M492)-4,0),VLOOKUP($A493,未改造信息!$A$2:$AQ$1002,COLUMN(M492)-4,0))</f>
        <v>5</v>
      </c>
      <c r="N493" s="442">
        <f>IF($H493="已改造",VLOOKUP($A493+1000,改造信息!$A$2:$AQ$1002,COLUMN(N492)-4,0),VLOOKUP($A493,未改造信息!$A$2:$AQ$1002,COLUMN(N492)-4,0))</f>
        <v>3</v>
      </c>
      <c r="O493" s="442">
        <f>IF($H493="已改造",VLOOKUP($A493+1000,改造信息!$A$2:$AQ$1002,COLUMN(O492)-4,0),VLOOKUP($A493,未改造信息!$A$2:$AQ$1002,COLUMN(O492)-4,0))</f>
        <v>75</v>
      </c>
      <c r="P493" s="442">
        <f>IF($H493="已改造",VLOOKUP($A493+1000,改造信息!$A$2:$AQ$1002,COLUMN(P492)-4,0),VLOOKUP($A493,未改造信息!$A$2:$AQ$1002,COLUMN(P492)-4,0))</f>
        <v>1</v>
      </c>
      <c r="Q493" s="442">
        <f>IF($H493="已改造",VLOOKUP($A493+1000,改造信息!$A$2:$AQ$1002,COLUMN(Q492)-4,0),VLOOKUP($A493,未改造信息!$A$2:$AQ$1002,COLUMN(Q492)-4,0))</f>
        <v>108</v>
      </c>
      <c r="R493" s="442">
        <f>IF($H493="已改造",VLOOKUP($A493+1000,改造信息!$A$2:$AQ$1002,COLUMN(R492)-4,0),VLOOKUP($A493,未改造信息!$A$2:$AQ$1002,COLUMN(R492)-4,0))</f>
        <v>100</v>
      </c>
      <c r="S493" s="442">
        <f>IF($H493="已改造",VLOOKUP($A493+1000,改造信息!$A$2:$AQ$1002,COLUMN(S492)-4,0),VLOOKUP($A493,未改造信息!$A$2:$AQ$1002,COLUMN(S492)-4,0))</f>
        <v>0</v>
      </c>
      <c r="T493" s="442">
        <f>IF($H493="已改造",VLOOKUP($A493+1000,改造信息!$A$2:$AQ$1002,COLUMN(T492)-4,0),VLOOKUP($A493,未改造信息!$A$2:$AQ$1002,COLUMN(T492)-4,0))</f>
        <v>97</v>
      </c>
      <c r="U493" s="442">
        <f>IF($H493="已改造",VLOOKUP($A493+1000,改造信息!$A$2:$AQ$1002,COLUMN(U492)-4,0),VLOOKUP($A493,未改造信息!$A$2:$AQ$1002,COLUMN(U492)-4,0))</f>
        <v>0</v>
      </c>
      <c r="V493" s="442">
        <f>IF($H493="已改造",VLOOKUP($A493+1000,改造信息!$A$2:$AQ$1002,COLUMN(V492)-4,0),VLOOKUP($A493,未改造信息!$A$2:$AQ$1002,COLUMN(V492)-4,0))</f>
        <v>44</v>
      </c>
      <c r="W493" s="442">
        <f>IF($H493="已改造",VLOOKUP($A493+1000,改造信息!$A$2:$AQ$1002,COLUMN(W492)-4,0),VLOOKUP($A493,未改造信息!$A$2:$AQ$1002,COLUMN(W492)-4,0))</f>
        <v>46</v>
      </c>
      <c r="X493" s="442">
        <f>IF($H493="已改造",VLOOKUP($A493+1000,改造信息!$A$2:$AQ$1002,COLUMN(X492)-4,0),VLOOKUP($A493,未改造信息!$A$2:$AQ$1002,COLUMN(X492)-4,0))</f>
        <v>94</v>
      </c>
      <c r="Y493" s="442">
        <f>IF($H493="已改造",VLOOKUP($A493+1000,改造信息!$A$2:$AQ$1002,COLUMN(Y492)-4,0),VLOOKUP($A493,未改造信息!$A$2:$AQ$1002,COLUMN(Y492)-4,0))</f>
        <v>16</v>
      </c>
      <c r="Z493" s="442">
        <f>IF($H493="已改造",VLOOKUP($A493+1000,改造信息!$A$2:$AQ$1002,COLUMN(Z492)-4,0),VLOOKUP($A493,未改造信息!$A$2:$AQ$1002,COLUMN(Z492)-4,0))</f>
        <v>27.5</v>
      </c>
      <c r="AA493" s="442" t="str">
        <f>IF($H493="已改造",VLOOKUP($A493+1000,改造信息!$A$2:$AQ$1002,COLUMN(AA492)-4,0),VLOOKUP($A493,未改造信息!$A$2:$AQ$1002,COLUMN(AA492)-4,0))</f>
        <v>长</v>
      </c>
      <c r="AB493" s="442" t="str">
        <f>IF($H493="已改造",VLOOKUP($A493+1000,改造信息!$A$2:$AQ$1002,COLUMN(AB492)-4,0),VLOOKUP($A493,未改造信息!$A$2:$AQ$1002,COLUMN(AB492)-4,0))</f>
        <v>[3,3,3,3]</v>
      </c>
      <c r="AC493" s="442">
        <f>IF($H493="已改造",VLOOKUP($A493+1000,改造信息!$A$2:$AQ$1002,COLUMN(AC492)-4,0),VLOOKUP($A493,未改造信息!$A$2:$AQ$1002,COLUMN(AC492)-4,0))</f>
        <v>12</v>
      </c>
      <c r="AD493" s="442">
        <f>IF($H493="已改造",VLOOKUP($A493+1000,改造信息!$A$2:$AQ$1002,COLUMN(AD492)-4,0),VLOOKUP($A493,未改造信息!$A$2:$AQ$1002,COLUMN(AD492)-4,0))</f>
        <v>4</v>
      </c>
      <c r="AE493" s="446" t="str">
        <f>IF($H493="已改造",VLOOKUP($A493+1000,改造信息!$A$2:$AQ$1002,COLUMN(AE492)-4,0),VLOOKUP($A493,未改造信息!$A$2:$AQ$1002,COLUMN(AE492)-4,0))</f>
        <v>U国三联16英寸炮(MK6)|先进型火控雷达</v>
      </c>
      <c r="AF493" s="445" t="s">
        <v>92</v>
      </c>
      <c r="AG493" s="445" t="s">
        <v>92</v>
      </c>
      <c r="AH493" s="442">
        <f>IF($H493="已改造",VLOOKUP($A493+1000,改造信息!$A$2:$AQ$1002,COLUMN(AH492)-6,0),VLOOKUP($A493,未改造信息!$A$2:$AQ$1002,COLUMN(AH492)-6,0))</f>
        <v>95</v>
      </c>
      <c r="AI493" s="442">
        <f>IF($H493="已改造",VLOOKUP($A493+1000,改造信息!$A$2:$AQ$1002,COLUMN(AI492)-6,0),VLOOKUP($A493,未改造信息!$A$2:$AQ$1002,COLUMN(AI492)-6,0))</f>
        <v>140</v>
      </c>
      <c r="AJ493" s="442">
        <f>IF($H493="已改造",VLOOKUP($A493+1000,改造信息!$A$2:$AQ$1002,COLUMN(AJ492)-6,0),VLOOKUP($A493,未改造信息!$A$2:$AQ$1002,COLUMN(AJ492)-6,0))</f>
        <v>4.2</v>
      </c>
      <c r="AK493" s="442">
        <f>IF($H493="已改造",VLOOKUP($A493+1000,改造信息!$A$2:$AQ$1002,COLUMN(AK492)-6,0),VLOOKUP($A493,未改造信息!$A$2:$AQ$1002,COLUMN(AK492)-6,0))</f>
        <v>8</v>
      </c>
      <c r="AL493" s="442">
        <f>IF($H493="已改造",VLOOKUP($A493+1000,改造信息!$A$2:$AQ$1002,COLUMN(AL492)-6,0),VLOOKUP($A493,未改造信息!$A$2:$AQ$1002,COLUMN(AL492)-6,0))</f>
        <v>0.8</v>
      </c>
      <c r="AM493" s="445" t="s">
        <v>92</v>
      </c>
      <c r="AN493" s="445" t="s">
        <v>92</v>
      </c>
      <c r="AO493" s="442">
        <f>IF($H493="已改造",VLOOKUP($A493+1000,改造信息!$A$2:$AQ$1002,COLUMN(AO492)-8,0),VLOOKUP($A493,未改造信息!$A$2:$AQ$1002,COLUMN(AO492)-8,0))</f>
        <v>50</v>
      </c>
      <c r="AP493" s="442">
        <f>IF($H493="已改造",VLOOKUP($A493+1000,改造信息!$A$2:$AQ$1002,COLUMN(AP492)-8,0),VLOOKUP($A493,未改造信息!$A$2:$AQ$1002,COLUMN(AP492)-8,0))</f>
        <v>60</v>
      </c>
      <c r="AQ493" s="442">
        <f>IF($H493="已改造",VLOOKUP($A493+1000,改造信息!$A$2:$AQ$1002,COLUMN(AQ492)-8,0),VLOOKUP($A493,未改造信息!$A$2:$AQ$1002,COLUMN(AQ492)-8,0))</f>
        <v>60</v>
      </c>
      <c r="AR493" s="442">
        <f>IF($H493="已改造",VLOOKUP($A493+1000,改造信息!$A$2:$AQ$1002,COLUMN(AR492)-8,0),VLOOKUP($A493,未改造信息!$A$2:$AQ$1002,COLUMN(AR492)-8,0))</f>
        <v>0</v>
      </c>
      <c r="AS493" s="442">
        <f>IF($H493="已改造",VLOOKUP($A493+1000,改造信息!$A$2:$AQ$1002,COLUMN(AS492)-8,0),VLOOKUP($A493,未改造信息!$A$2:$AQ$1002,COLUMN(AS492)-8,0))</f>
        <v>88</v>
      </c>
      <c r="AT493" s="442">
        <f>IF($H493="已改造",VLOOKUP($A493+1000,改造信息!$A$2:$AQ$1002,COLUMN(AT492)-8,0),VLOOKUP($A493,未改造信息!$A$2:$AQ$1002,COLUMN(AT492)-8,0))</f>
        <v>0</v>
      </c>
      <c r="AU493" s="442">
        <f>IF($H493="已改造",VLOOKUP($A493+1000,改造信息!$A$2:$AQ$1002,COLUMN(AU492)-8,0),VLOOKUP($A493,未改造信息!$A$2:$AQ$1002,COLUMN(AU492)-8,0))</f>
        <v>80</v>
      </c>
      <c r="AV493" s="442">
        <f>IF($H493="已改造",VLOOKUP($A493+1000,改造信息!$A$2:$AQ$1002,COLUMN(AV492)-8,0),VLOOKUP($A493,未改造信息!$A$2:$AQ$1002,COLUMN(AV492)-8,0))</f>
        <v>71</v>
      </c>
      <c r="AW493" s="445" t="s">
        <v>92</v>
      </c>
      <c r="AX493" s="445" t="s">
        <v>92</v>
      </c>
      <c r="AY493" s="442" t="str">
        <f>IF($H493="已改造",VLOOKUP($A493+1000,改造信息!$A$2:$AQ$1002,COLUMN(AY492)-10,0),VLOOKUP($A493,未改造信息!$A$2:$AQ$1002,COLUMN(AY492)-10,0))</f>
        <v>重炮火力</v>
      </c>
      <c r="AZ493" s="442">
        <f>IF($H493="已改造",VLOOKUP($A493+1000,改造信息!$A$2:$AQ$1002,COLUMN(AZ492)-10,0),VLOOKUP($A493,未改造信息!$A$2:$AQ$1002,COLUMN(AZ492)-10,0))</f>
        <v>0</v>
      </c>
      <c r="BA493" s="445" t="s">
        <v>92</v>
      </c>
      <c r="BB493" s="445" t="s">
        <v>92</v>
      </c>
      <c r="BC493" s="442" t="str">
        <f>IF($H493="尚未改造",VLOOKUP($A493,未改造信息!$A$2:$AQ$1002,COLUMN(BC492)-12,0),"0")</f>
        <v>0</v>
      </c>
      <c r="BD493" s="450">
        <f>VLOOKUP($A493,未改造信息!$A$2:$BA$1002,COLUMN(BD492)-12,0)</f>
        <v>0.229166666666667</v>
      </c>
      <c r="BE493" s="442" t="s">
        <v>103</v>
      </c>
      <c r="BF493" s="445" t="s">
        <v>92</v>
      </c>
      <c r="BG493" s="445" t="s">
        <v>92</v>
      </c>
      <c r="BH493" s="442"/>
      <c r="BI493" s="450"/>
      <c r="BK493" s="442"/>
      <c r="BL493" s="450"/>
      <c r="BN493" s="442"/>
      <c r="BO493" s="450"/>
      <c r="BQ493" s="445" t="s">
        <v>92</v>
      </c>
      <c r="BR493" s="442"/>
      <c r="BS493" s="442"/>
      <c r="BT493" s="442"/>
      <c r="BU493" s="442"/>
      <c r="BV493" s="442"/>
    </row>
    <row r="494" spans="1:74">
      <c r="A494" s="442">
        <v>524</v>
      </c>
      <c r="B494" s="442" t="str">
        <f>IF($H494="已改造",VLOOKUP($A494+1000,改造信息!$A$2:$AQ$1002,COLUMN(B493),0),VLOOKUP($A494,未改造信息!$A$2:$AQ$1002,COLUMN(B493),0))</f>
        <v>U</v>
      </c>
      <c r="C494" s="442" t="str">
        <f>IF($H494="已改造",VLOOKUP($A494+1000,改造信息!$A$2:$AQ$1002,COLUMN(C493),0),VLOOKUP($A494,未改造信息!$A$2:$AQ$1002,COLUMN(C493),0))</f>
        <v>战列巡洋舰</v>
      </c>
      <c r="D494" s="442">
        <f>IF($H494="已改造",VLOOKUP($A494+1000,改造信息!$A$2:$AQ$1002,COLUMN(D493),0),VLOOKUP($A494,未改造信息!$A$2:$AQ$1002,COLUMN(D493),0))</f>
        <v>5</v>
      </c>
      <c r="E494" s="442" t="str">
        <f>IF($H494="已改造",VLOOKUP($A494+1000,改造信息!$A$2:$AQ$1002,COLUMN(E493),0),VLOOKUP($A494,未改造信息!$A$2:$AQ$1002,COLUMN(E493),0))</f>
        <v>夏威夷</v>
      </c>
      <c r="F494" s="442" t="str">
        <f>VLOOKUP(A494,未改造信息!$A$2:$F$1000,COLUMN(F493),0)</f>
        <v>未拥有</v>
      </c>
      <c r="H494" s="442" t="str">
        <f>IF(COUNTIF(改造信息!$A$2:$A$196,A494+1000),IF(VLOOKUP(A494+1000,改造信息!$A$2:$F$502,6,0)="已拥有","已改造","尚未改造"),"未开放改造")</f>
        <v>未开放改造</v>
      </c>
      <c r="I494" s="442" t="str">
        <f t="shared" si="7"/>
        <v>可建造</v>
      </c>
      <c r="J494" s="445" t="s">
        <v>92</v>
      </c>
      <c r="K494" s="442" t="str">
        <f>IF($H494="已改造",VLOOKUP($A494+1000,改造信息!$A$2:$AQ$1002,COLUMN(K493)-4,0),VLOOKUP($A494,未改造信息!$A$2:$AQ$1002,COLUMN(K493)-4,0))</f>
        <v>主力舰</v>
      </c>
      <c r="L494" s="442" t="str">
        <f>IF($H494="已改造",VLOOKUP($A494+1000,改造信息!$A$2:$AQ$1002,COLUMN(L493)-4,0),VLOOKUP($A494,未改造信息!$A$2:$AQ$1002,COLUMN(L493)-4,0))</f>
        <v>大型舰</v>
      </c>
      <c r="M494" s="442">
        <f>IF($H494="已改造",VLOOKUP($A494+1000,改造信息!$A$2:$AQ$1002,COLUMN(M493)-4,0),VLOOKUP($A494,未改造信息!$A$2:$AQ$1002,COLUMN(M493)-4,0))</f>
        <v>2</v>
      </c>
      <c r="N494" s="442">
        <f>IF($H494="已改造",VLOOKUP($A494+1000,改造信息!$A$2:$AQ$1002,COLUMN(N493)-4,0),VLOOKUP($A494,未改造信息!$A$2:$AQ$1002,COLUMN(N493)-4,0))</f>
        <v>3</v>
      </c>
      <c r="O494" s="442">
        <f>IF($H494="已改造",VLOOKUP($A494+1000,改造信息!$A$2:$AQ$1002,COLUMN(O493)-4,0),VLOOKUP($A494,未改造信息!$A$2:$AQ$1002,COLUMN(O493)-4,0))</f>
        <v>58</v>
      </c>
      <c r="P494" s="442">
        <f>IF($H494="已改造",VLOOKUP($A494+1000,改造信息!$A$2:$AQ$1002,COLUMN(P493)-4,0),VLOOKUP($A494,未改造信息!$A$2:$AQ$1002,COLUMN(P493)-4,0))</f>
        <v>2</v>
      </c>
      <c r="Q494" s="442">
        <f>IF($H494="已改造",VLOOKUP($A494+1000,改造信息!$A$2:$AQ$1002,COLUMN(Q493)-4,0),VLOOKUP($A494,未改造信息!$A$2:$AQ$1002,COLUMN(Q493)-4,0))</f>
        <v>85</v>
      </c>
      <c r="R494" s="442">
        <f>IF($H494="已改造",VLOOKUP($A494+1000,改造信息!$A$2:$AQ$1002,COLUMN(R493)-4,0),VLOOKUP($A494,未改造信息!$A$2:$AQ$1002,COLUMN(R493)-4,0))</f>
        <v>69</v>
      </c>
      <c r="S494" s="442">
        <f>IF($H494="已改造",VLOOKUP($A494+1000,改造信息!$A$2:$AQ$1002,COLUMN(S493)-4,0),VLOOKUP($A494,未改造信息!$A$2:$AQ$1002,COLUMN(S493)-4,0))</f>
        <v>0</v>
      </c>
      <c r="T494" s="442">
        <f>IF($H494="已改造",VLOOKUP($A494+1000,改造信息!$A$2:$AQ$1002,COLUMN(T493)-4,0),VLOOKUP($A494,未改造信息!$A$2:$AQ$1002,COLUMN(T493)-4,0))</f>
        <v>109</v>
      </c>
      <c r="U494" s="442">
        <f>IF($H494="已改造",VLOOKUP($A494+1000,改造信息!$A$2:$AQ$1002,COLUMN(U493)-4,0),VLOOKUP($A494,未改造信息!$A$2:$AQ$1002,COLUMN(U493)-4,0))</f>
        <v>0</v>
      </c>
      <c r="V494" s="442">
        <f>IF($H494="已改造",VLOOKUP($A494+1000,改造信息!$A$2:$AQ$1002,COLUMN(V493)-4,0),VLOOKUP($A494,未改造信息!$A$2:$AQ$1002,COLUMN(V493)-4,0))</f>
        <v>47</v>
      </c>
      <c r="W494" s="442">
        <f>IF($H494="已改造",VLOOKUP($A494+1000,改造信息!$A$2:$AQ$1002,COLUMN(W493)-4,0),VLOOKUP($A494,未改造信息!$A$2:$AQ$1002,COLUMN(W493)-4,0))</f>
        <v>64</v>
      </c>
      <c r="X494" s="442">
        <f>IF($H494="已改造",VLOOKUP($A494+1000,改造信息!$A$2:$AQ$1002,COLUMN(X493)-4,0),VLOOKUP($A494,未改造信息!$A$2:$AQ$1002,COLUMN(X493)-4,0))</f>
        <v>96</v>
      </c>
      <c r="Y494" s="442">
        <f>IF($H494="已改造",VLOOKUP($A494+1000,改造信息!$A$2:$AQ$1002,COLUMN(Y493)-4,0),VLOOKUP($A494,未改造信息!$A$2:$AQ$1002,COLUMN(Y493)-4,0))</f>
        <v>6</v>
      </c>
      <c r="Z494" s="442">
        <f>IF($H494="已改造",VLOOKUP($A494+1000,改造信息!$A$2:$AQ$1002,COLUMN(Z493)-4,0),VLOOKUP($A494,未改造信息!$A$2:$AQ$1002,COLUMN(Z493)-4,0))</f>
        <v>33</v>
      </c>
      <c r="AA494" s="442" t="str">
        <f>IF($H494="已改造",VLOOKUP($A494+1000,改造信息!$A$2:$AQ$1002,COLUMN(AA493)-4,0),VLOOKUP($A494,未改造信息!$A$2:$AQ$1002,COLUMN(AA493)-4,0))</f>
        <v>长</v>
      </c>
      <c r="AB494" s="442">
        <f>IF($H494="已改造",VLOOKUP($A494+1000,改造信息!$A$2:$AQ$1002,COLUMN(AB493)-4,0),VLOOKUP($A494,未改造信息!$A$2:$AQ$1002,COLUMN(AB493)-4,0))</f>
        <v>0</v>
      </c>
      <c r="AC494" s="442">
        <f>IF($H494="已改造",VLOOKUP($A494+1000,改造信息!$A$2:$AQ$1002,COLUMN(AC493)-4,0),VLOOKUP($A494,未改造信息!$A$2:$AQ$1002,COLUMN(AC493)-4,0))</f>
        <v>0</v>
      </c>
      <c r="AD494" s="442">
        <f>IF($H494="已改造",VLOOKUP($A494+1000,改造信息!$A$2:$AQ$1002,COLUMN(AD493)-4,0),VLOOKUP($A494,未改造信息!$A$2:$AQ$1002,COLUMN(AD493)-4,0))</f>
        <v>4</v>
      </c>
      <c r="AE494" s="446" t="str">
        <f>IF($H494="已改造",VLOOKUP($A494+1000,改造信息!$A$2:$AQ$1002,COLUMN(AE493)-4,0),VLOOKUP($A494,未改造信息!$A$2:$AQ$1002,COLUMN(AE493)-4,0))</f>
        <v>U国三联12英寸炮|U国双联5英寸平高两用炮|U国双联3英寸防空炮</v>
      </c>
      <c r="AF494" s="445" t="s">
        <v>92</v>
      </c>
      <c r="AG494" s="445" t="s">
        <v>92</v>
      </c>
      <c r="AH494" s="442">
        <f>IF($H494="已改造",VLOOKUP($A494+1000,改造信息!$A$2:$AQ$1002,COLUMN(AH493)-6,0),VLOOKUP($A494,未改造信息!$A$2:$AQ$1002,COLUMN(AH493)-6,0))</f>
        <v>80</v>
      </c>
      <c r="AI494" s="442">
        <f>IF($H494="已改造",VLOOKUP($A494+1000,改造信息!$A$2:$AQ$1002,COLUMN(AI493)-6,0),VLOOKUP($A494,未改造信息!$A$2:$AQ$1002,COLUMN(AI493)-6,0))</f>
        <v>120</v>
      </c>
      <c r="AJ494" s="442">
        <f>IF($H494="已改造",VLOOKUP($A494+1000,改造信息!$A$2:$AQ$1002,COLUMN(AJ493)-6,0),VLOOKUP($A494,未改造信息!$A$2:$AQ$1002,COLUMN(AJ493)-6,0))</f>
        <v>2.88</v>
      </c>
      <c r="AK494" s="442">
        <f>IF($H494="已改造",VLOOKUP($A494+1000,改造信息!$A$2:$AQ$1002,COLUMN(AK493)-6,0),VLOOKUP($A494,未改造信息!$A$2:$AQ$1002,COLUMN(AK493)-6,0))</f>
        <v>5.4</v>
      </c>
      <c r="AL494" s="442">
        <f>IF($H494="已改造",VLOOKUP($A494+1000,改造信息!$A$2:$AQ$1002,COLUMN(AL493)-6,0),VLOOKUP($A494,未改造信息!$A$2:$AQ$1002,COLUMN(AL493)-6,0))</f>
        <v>0.625</v>
      </c>
      <c r="AM494" s="445" t="s">
        <v>92</v>
      </c>
      <c r="AN494" s="445" t="s">
        <v>92</v>
      </c>
      <c r="AO494" s="442">
        <f>IF($H494="已改造",VLOOKUP($A494+1000,改造信息!$A$2:$AQ$1002,COLUMN(AO493)-8,0),VLOOKUP($A494,未改造信息!$A$2:$AQ$1002,COLUMN(AO493)-8,0))</f>
        <v>40</v>
      </c>
      <c r="AP494" s="442">
        <f>IF($H494="已改造",VLOOKUP($A494+1000,改造信息!$A$2:$AQ$1002,COLUMN(AP493)-8,0),VLOOKUP($A494,未改造信息!$A$2:$AQ$1002,COLUMN(AP493)-8,0))</f>
        <v>50</v>
      </c>
      <c r="AQ494" s="442">
        <f>IF($H494="已改造",VLOOKUP($A494+1000,改造信息!$A$2:$AQ$1002,COLUMN(AQ493)-8,0),VLOOKUP($A494,未改造信息!$A$2:$AQ$1002,COLUMN(AQ493)-8,0))</f>
        <v>40</v>
      </c>
      <c r="AR494" s="442">
        <f>IF($H494="已改造",VLOOKUP($A494+1000,改造信息!$A$2:$AQ$1002,COLUMN(AR493)-8,0),VLOOKUP($A494,未改造信息!$A$2:$AQ$1002,COLUMN(AR493)-8,0))</f>
        <v>0</v>
      </c>
      <c r="AS494" s="442">
        <f>IF($H494="已改造",VLOOKUP($A494+1000,改造信息!$A$2:$AQ$1002,COLUMN(AS493)-8,0),VLOOKUP($A494,未改造信息!$A$2:$AQ$1002,COLUMN(AS493)-8,0))</f>
        <v>60</v>
      </c>
      <c r="AT494" s="442">
        <f>IF($H494="已改造",VLOOKUP($A494+1000,改造信息!$A$2:$AQ$1002,COLUMN(AT493)-8,0),VLOOKUP($A494,未改造信息!$A$2:$AQ$1002,COLUMN(AT493)-8,0))</f>
        <v>0</v>
      </c>
      <c r="AU494" s="442">
        <f>IF($H494="已改造",VLOOKUP($A494+1000,改造信息!$A$2:$AQ$1002,COLUMN(AU493)-8,0),VLOOKUP($A494,未改造信息!$A$2:$AQ$1002,COLUMN(AU493)-8,0))</f>
        <v>54</v>
      </c>
      <c r="AV494" s="442">
        <f>IF($H494="已改造",VLOOKUP($A494+1000,改造信息!$A$2:$AQ$1002,COLUMN(AV493)-8,0),VLOOKUP($A494,未改造信息!$A$2:$AQ$1002,COLUMN(AV493)-8,0))</f>
        <v>90</v>
      </c>
      <c r="AW494" s="445" t="s">
        <v>92</v>
      </c>
      <c r="AX494" s="445" t="s">
        <v>92</v>
      </c>
      <c r="AY494" s="442" t="str">
        <f>IF($H494="已改造",VLOOKUP($A494+1000,改造信息!$A$2:$AQ$1002,COLUMN(AY493)-10,0),VLOOKUP($A494,未改造信息!$A$2:$AQ$1002,COLUMN(AY493)-10,0))</f>
        <v>巡洋压制</v>
      </c>
      <c r="AZ494" s="442">
        <f>IF($H494="已改造",VLOOKUP($A494+1000,改造信息!$A$2:$AQ$1002,COLUMN(AZ493)-10,0),VLOOKUP($A494,未改造信息!$A$2:$AQ$1002,COLUMN(AZ493)-10,0))</f>
        <v>0</v>
      </c>
      <c r="BA494" s="445" t="s">
        <v>92</v>
      </c>
      <c r="BB494" s="445" t="s">
        <v>92</v>
      </c>
      <c r="BC494" s="442" t="str">
        <f>IF($H494="尚未改造",VLOOKUP($A494,未改造信息!$A$2:$AQ$1002,COLUMN(BC493)-12,0),"0")</f>
        <v>0</v>
      </c>
      <c r="BD494" s="450">
        <f>VLOOKUP($A494,未改造信息!$A$2:$BA$1002,COLUMN(BD493)-12,0)</f>
        <v>0.180555555555556</v>
      </c>
      <c r="BE494" s="442" t="s">
        <v>103</v>
      </c>
      <c r="BF494" s="445" t="s">
        <v>92</v>
      </c>
      <c r="BG494" s="445" t="s">
        <v>92</v>
      </c>
      <c r="BH494" s="442"/>
      <c r="BI494" s="450"/>
      <c r="BK494" s="442"/>
      <c r="BL494" s="450"/>
      <c r="BN494" s="442"/>
      <c r="BO494" s="450"/>
      <c r="BQ494" s="445" t="s">
        <v>92</v>
      </c>
      <c r="BR494" s="442"/>
      <c r="BS494" s="442"/>
      <c r="BT494" s="442"/>
      <c r="BU494" s="442"/>
      <c r="BV494" s="442"/>
    </row>
    <row r="495" spans="1:74">
      <c r="A495" s="442">
        <v>525</v>
      </c>
      <c r="B495" s="442" t="str">
        <f>IF($H495="已改造",VLOOKUP($A495+1000,改造信息!$A$2:$AQ$1002,COLUMN(B494),0),VLOOKUP($A495,未改造信息!$A$2:$AQ$1002,COLUMN(B494),0))</f>
        <v>J</v>
      </c>
      <c r="C495" s="442" t="str">
        <f>IF($H495="已改造",VLOOKUP($A495+1000,改造信息!$A$2:$AQ$1002,COLUMN(C494),0),VLOOKUP($A495,未改造信息!$A$2:$AQ$1002,COLUMN(C494),0))</f>
        <v>驱逐舰</v>
      </c>
      <c r="D495" s="442">
        <f>IF($H495="已改造",VLOOKUP($A495+1000,改造信息!$A$2:$AQ$1002,COLUMN(D494),0),VLOOKUP($A495,未改造信息!$A$2:$AQ$1002,COLUMN(D494),0))</f>
        <v>4</v>
      </c>
      <c r="E495" s="442" t="str">
        <f>IF($H495="已改造",VLOOKUP($A495+1000,改造信息!$A$2:$AQ$1002,COLUMN(E494),0),VLOOKUP($A495,未改造信息!$A$2:$AQ$1002,COLUMN(E494),0))</f>
        <v>长波</v>
      </c>
      <c r="F495" s="442" t="str">
        <f>VLOOKUP(A495,未改造信息!$A$2:$F$1000,COLUMN(F494),0)</f>
        <v>未拥有</v>
      </c>
      <c r="H495" s="442" t="str">
        <f>IF(COUNTIF(改造信息!$A$2:$A$196,A495+1000),IF(VLOOKUP(A495+1000,改造信息!$A$2:$F$502,6,0)="已拥有","已改造","尚未改造"),"未开放改造")</f>
        <v>未开放改造</v>
      </c>
      <c r="I495" s="442" t="str">
        <f t="shared" si="7"/>
        <v>可建造</v>
      </c>
      <c r="J495" s="445" t="s">
        <v>92</v>
      </c>
      <c r="K495" s="442" t="str">
        <f>IF($H495="已改造",VLOOKUP($A495+1000,改造信息!$A$2:$AQ$1002,COLUMN(K494)-4,0),VLOOKUP($A495,未改造信息!$A$2:$AQ$1002,COLUMN(K494)-4,0))</f>
        <v>护卫舰</v>
      </c>
      <c r="L495" s="442" t="str">
        <f>IF($H495="已改造",VLOOKUP($A495+1000,改造信息!$A$2:$AQ$1002,COLUMN(L494)-4,0),VLOOKUP($A495,未改造信息!$A$2:$AQ$1002,COLUMN(L494)-4,0))</f>
        <v>小型舰</v>
      </c>
      <c r="M495" s="442">
        <f>IF($H495="已改造",VLOOKUP($A495+1000,改造信息!$A$2:$AQ$1002,COLUMN(M494)-4,0),VLOOKUP($A495,未改造信息!$A$2:$AQ$1002,COLUMN(M494)-4,0))</f>
        <v>2</v>
      </c>
      <c r="N495" s="442">
        <f>IF($H495="已改造",VLOOKUP($A495+1000,改造信息!$A$2:$AQ$1002,COLUMN(N494)-4,0),VLOOKUP($A495,未改造信息!$A$2:$AQ$1002,COLUMN(N494)-4,0))</f>
        <v>2</v>
      </c>
      <c r="O495" s="442">
        <f>IF($H495="已改造",VLOOKUP($A495+1000,改造信息!$A$2:$AQ$1002,COLUMN(O494)-4,0),VLOOKUP($A495,未改造信息!$A$2:$AQ$1002,COLUMN(O494)-4,0))</f>
        <v>16</v>
      </c>
      <c r="P495" s="442">
        <f>IF($H495="已改造",VLOOKUP($A495+1000,改造信息!$A$2:$AQ$1002,COLUMN(P494)-4,0),VLOOKUP($A495,未改造信息!$A$2:$AQ$1002,COLUMN(P494)-4,0))</f>
        <v>0</v>
      </c>
      <c r="Q495" s="442">
        <f>IF($H495="已改造",VLOOKUP($A495+1000,改造信息!$A$2:$AQ$1002,COLUMN(Q494)-4,0),VLOOKUP($A495,未改造信息!$A$2:$AQ$1002,COLUMN(Q494)-4,0))</f>
        <v>32</v>
      </c>
      <c r="R495" s="442">
        <f>IF($H495="已改造",VLOOKUP($A495+1000,改造信息!$A$2:$AQ$1002,COLUMN(R494)-4,0),VLOOKUP($A495,未改造信息!$A$2:$AQ$1002,COLUMN(R494)-4,0))</f>
        <v>22</v>
      </c>
      <c r="S495" s="442">
        <f>IF($H495="已改造",VLOOKUP($A495+1000,改造信息!$A$2:$AQ$1002,COLUMN(S494)-4,0),VLOOKUP($A495,未改造信息!$A$2:$AQ$1002,COLUMN(S494)-4,0))</f>
        <v>81</v>
      </c>
      <c r="T495" s="442">
        <f>IF($H495="已改造",VLOOKUP($A495+1000,改造信息!$A$2:$AQ$1002,COLUMN(T494)-4,0),VLOOKUP($A495,未改造信息!$A$2:$AQ$1002,COLUMN(T494)-4,0))</f>
        <v>41</v>
      </c>
      <c r="U495" s="442">
        <f>IF($H495="已改造",VLOOKUP($A495+1000,改造信息!$A$2:$AQ$1002,COLUMN(U494)-4,0),VLOOKUP($A495,未改造信息!$A$2:$AQ$1002,COLUMN(U494)-4,0))</f>
        <v>54</v>
      </c>
      <c r="V495" s="442">
        <f>IF($H495="已改造",VLOOKUP($A495+1000,改造信息!$A$2:$AQ$1002,COLUMN(V494)-4,0),VLOOKUP($A495,未改造信息!$A$2:$AQ$1002,COLUMN(V494)-4,0))</f>
        <v>18</v>
      </c>
      <c r="W495" s="442">
        <f>IF($H495="已改造",VLOOKUP($A495+1000,改造信息!$A$2:$AQ$1002,COLUMN(W494)-4,0),VLOOKUP($A495,未改造信息!$A$2:$AQ$1002,COLUMN(W494)-4,0))</f>
        <v>81</v>
      </c>
      <c r="X495" s="442">
        <f>IF($H495="已改造",VLOOKUP($A495+1000,改造信息!$A$2:$AQ$1002,COLUMN(X494)-4,0),VLOOKUP($A495,未改造信息!$A$2:$AQ$1002,COLUMN(X494)-4,0))</f>
        <v>87</v>
      </c>
      <c r="Y495" s="442">
        <f>IF($H495="已改造",VLOOKUP($A495+1000,改造信息!$A$2:$AQ$1002,COLUMN(Y494)-4,0),VLOOKUP($A495,未改造信息!$A$2:$AQ$1002,COLUMN(Y494)-4,0))</f>
        <v>15</v>
      </c>
      <c r="Z495" s="442">
        <f>IF($H495="已改造",VLOOKUP($A495+1000,改造信息!$A$2:$AQ$1002,COLUMN(Z494)-4,0),VLOOKUP($A495,未改造信息!$A$2:$AQ$1002,COLUMN(Z494)-4,0))</f>
        <v>35</v>
      </c>
      <c r="AA495" s="442" t="str">
        <f>IF($H495="已改造",VLOOKUP($A495+1000,改造信息!$A$2:$AQ$1002,COLUMN(AA494)-4,0),VLOOKUP($A495,未改造信息!$A$2:$AQ$1002,COLUMN(AA494)-4,0))</f>
        <v>短</v>
      </c>
      <c r="AB495" s="442">
        <f>IF($H495="已改造",VLOOKUP($A495+1000,改造信息!$A$2:$AQ$1002,COLUMN(AB494)-4,0),VLOOKUP($A495,未改造信息!$A$2:$AQ$1002,COLUMN(AB494)-4,0))</f>
        <v>0</v>
      </c>
      <c r="AC495" s="442">
        <f>IF($H495="已改造",VLOOKUP($A495+1000,改造信息!$A$2:$AQ$1002,COLUMN(AC494)-4,0),VLOOKUP($A495,未改造信息!$A$2:$AQ$1002,COLUMN(AC494)-4,0))</f>
        <v>0</v>
      </c>
      <c r="AD495" s="442">
        <f>IF($H495="已改造",VLOOKUP($A495+1000,改造信息!$A$2:$AQ$1002,COLUMN(AD494)-4,0),VLOOKUP($A495,未改造信息!$A$2:$AQ$1002,COLUMN(AD494)-4,0))</f>
        <v>2</v>
      </c>
      <c r="AE495" s="446" t="str">
        <f>IF($H495="已改造",VLOOKUP($A495+1000,改造信息!$A$2:$AQ$1002,COLUMN(AE494)-4,0),VLOOKUP($A495,未改造信息!$A$2:$AQ$1002,COLUMN(AE494)-4,0))</f>
        <v>61厘米四连装鱼雷</v>
      </c>
      <c r="AF495" s="445" t="s">
        <v>92</v>
      </c>
      <c r="AG495" s="445" t="s">
        <v>92</v>
      </c>
      <c r="AH495" s="442">
        <f>IF($H495="已改造",VLOOKUP($A495+1000,改造信息!$A$2:$AQ$1002,COLUMN(AH494)-6,0),VLOOKUP($A495,未改造信息!$A$2:$AQ$1002,COLUMN(AH494)-6,0))</f>
        <v>15</v>
      </c>
      <c r="AI495" s="442">
        <f>IF($H495="已改造",VLOOKUP($A495+1000,改造信息!$A$2:$AQ$1002,COLUMN(AI494)-6,0),VLOOKUP($A495,未改造信息!$A$2:$AQ$1002,COLUMN(AI494)-6,0))</f>
        <v>20</v>
      </c>
      <c r="AJ495" s="442">
        <f>IF($H495="已改造",VLOOKUP($A495+1000,改造信息!$A$2:$AQ$1002,COLUMN(AJ494)-6,0),VLOOKUP($A495,未改造信息!$A$2:$AQ$1002,COLUMN(AJ494)-6,0))</f>
        <v>0.48</v>
      </c>
      <c r="AK495" s="442">
        <f>IF($H495="已改造",VLOOKUP($A495+1000,改造信息!$A$2:$AQ$1002,COLUMN(AK494)-6,0),VLOOKUP($A495,未改造信息!$A$2:$AQ$1002,COLUMN(AK494)-6,0))</f>
        <v>0.9</v>
      </c>
      <c r="AL495" s="442">
        <f>IF($H495="已改造",VLOOKUP($A495+1000,改造信息!$A$2:$AQ$1002,COLUMN(AL494)-6,0),VLOOKUP($A495,未改造信息!$A$2:$AQ$1002,COLUMN(AL494)-6,0))</f>
        <v>0.5</v>
      </c>
      <c r="AM495" s="445" t="s">
        <v>92</v>
      </c>
      <c r="AN495" s="445" t="s">
        <v>92</v>
      </c>
      <c r="AO495" s="442">
        <f>IF($H495="已改造",VLOOKUP($A495+1000,改造信息!$A$2:$AQ$1002,COLUMN(AO494)-8,0),VLOOKUP($A495,未改造信息!$A$2:$AQ$1002,COLUMN(AO494)-8,0))</f>
        <v>4</v>
      </c>
      <c r="AP495" s="442">
        <f>IF($H495="已改造",VLOOKUP($A495+1000,改造信息!$A$2:$AQ$1002,COLUMN(AP494)-8,0),VLOOKUP($A495,未改造信息!$A$2:$AQ$1002,COLUMN(AP494)-8,0))</f>
        <v>8</v>
      </c>
      <c r="AQ495" s="442">
        <f>IF($H495="已改造",VLOOKUP($A495+1000,改造信息!$A$2:$AQ$1002,COLUMN(AQ494)-8,0),VLOOKUP($A495,未改造信息!$A$2:$AQ$1002,COLUMN(AQ494)-8,0))</f>
        <v>6</v>
      </c>
      <c r="AR495" s="442">
        <f>IF($H495="已改造",VLOOKUP($A495+1000,改造信息!$A$2:$AQ$1002,COLUMN(AR494)-8,0),VLOOKUP($A495,未改造信息!$A$2:$AQ$1002,COLUMN(AR494)-8,0))</f>
        <v>0</v>
      </c>
      <c r="AS495" s="442">
        <f>IF($H495="已改造",VLOOKUP($A495+1000,改造信息!$A$2:$AQ$1002,COLUMN(AS494)-8,0),VLOOKUP($A495,未改造信息!$A$2:$AQ$1002,COLUMN(AS494)-8,0))</f>
        <v>0</v>
      </c>
      <c r="AT495" s="442">
        <f>IF($H495="已改造",VLOOKUP($A495+1000,改造信息!$A$2:$AQ$1002,COLUMN(AT494)-8,0),VLOOKUP($A495,未改造信息!$A$2:$AQ$1002,COLUMN(AT494)-8,0))</f>
        <v>33</v>
      </c>
      <c r="AU495" s="442">
        <f>IF($H495="已改造",VLOOKUP($A495+1000,改造信息!$A$2:$AQ$1002,COLUMN(AU494)-8,0),VLOOKUP($A495,未改造信息!$A$2:$AQ$1002,COLUMN(AU494)-8,0))</f>
        <v>7</v>
      </c>
      <c r="AV495" s="442">
        <f>IF($H495="已改造",VLOOKUP($A495+1000,改造信息!$A$2:$AQ$1002,COLUMN(AV494)-8,0),VLOOKUP($A495,未改造信息!$A$2:$AQ$1002,COLUMN(AV494)-8,0))</f>
        <v>0</v>
      </c>
      <c r="AW495" s="445" t="s">
        <v>92</v>
      </c>
      <c r="AX495" s="445" t="s">
        <v>92</v>
      </c>
      <c r="AY495" s="442">
        <f>IF($H495="已改造",VLOOKUP($A495+1000,改造信息!$A$2:$AQ$1002,COLUMN(AY494)-10,0),VLOOKUP($A495,未改造信息!$A$2:$AQ$1002,COLUMN(AY494)-10,0))</f>
        <v>0</v>
      </c>
      <c r="AZ495" s="442">
        <f>IF($H495="已改造",VLOOKUP($A495+1000,改造信息!$A$2:$AQ$1002,COLUMN(AZ494)-10,0),VLOOKUP($A495,未改造信息!$A$2:$AQ$1002,COLUMN(AZ494)-10,0))</f>
        <v>0</v>
      </c>
      <c r="BA495" s="445" t="s">
        <v>92</v>
      </c>
      <c r="BB495" s="445" t="s">
        <v>92</v>
      </c>
      <c r="BC495" s="442" t="str">
        <f>IF($H495="尚未改造",VLOOKUP($A495,未改造信息!$A$2:$AQ$1002,COLUMN(BC494)-12,0),"0")</f>
        <v>0</v>
      </c>
      <c r="BD495" s="450">
        <f>VLOOKUP($A495,未改造信息!$A$2:$BA$1002,COLUMN(BD494)-12,0)</f>
        <v>0.0138888888888889</v>
      </c>
      <c r="BE495" s="442" t="s">
        <v>103</v>
      </c>
      <c r="BF495" s="445" t="s">
        <v>92</v>
      </c>
      <c r="BG495" s="445" t="s">
        <v>92</v>
      </c>
      <c r="BH495" s="442"/>
      <c r="BI495" s="450"/>
      <c r="BK495" s="442"/>
      <c r="BL495" s="450"/>
      <c r="BN495" s="442"/>
      <c r="BO495" s="450"/>
      <c r="BQ495" s="445" t="s">
        <v>92</v>
      </c>
      <c r="BR495" s="442"/>
      <c r="BS495" s="442"/>
      <c r="BT495" s="442"/>
      <c r="BU495" s="442"/>
      <c r="BV495" s="442"/>
    </row>
    <row r="496" spans="1:74">
      <c r="A496" s="442">
        <v>526</v>
      </c>
      <c r="B496" s="442" t="str">
        <f>IF($H496="已改造",VLOOKUP($A496+1000,改造信息!$A$2:$AQ$1002,COLUMN(B495),0),VLOOKUP($A496,未改造信息!$A$2:$AQ$1002,COLUMN(B495),0))</f>
        <v>U</v>
      </c>
      <c r="C496" s="442" t="str">
        <f>IF($H496="已改造",VLOOKUP($A496+1000,改造信息!$A$2:$AQ$1002,COLUMN(C495),0),VLOOKUP($A496,未改造信息!$A$2:$AQ$1002,COLUMN(C495),0))</f>
        <v>轻巡洋舰</v>
      </c>
      <c r="D496" s="442">
        <f>IF($H496="已改造",VLOOKUP($A496+1000,改造信息!$A$2:$AQ$1002,COLUMN(D495),0),VLOOKUP($A496,未改造信息!$A$2:$AQ$1002,COLUMN(D495),0))</f>
        <v>4</v>
      </c>
      <c r="E496" s="442" t="str">
        <f>IF($H496="已改造",VLOOKUP($A496+1000,改造信息!$A$2:$AQ$1002,COLUMN(E495),0),VLOOKUP($A496,未改造信息!$A$2:$AQ$1002,COLUMN(E495),0))</f>
        <v>朱诺（CL-119）</v>
      </c>
      <c r="F496" s="442" t="str">
        <f>VLOOKUP(A496,未改造信息!$A$2:$F$1000,COLUMN(F495),0)</f>
        <v>未拥有</v>
      </c>
      <c r="H496" s="442" t="str">
        <f>IF(COUNTIF(改造信息!$A$2:$A$196,A496+1000),IF(VLOOKUP(A496+1000,改造信息!$A$2:$F$502,6,0)="已拥有","已改造","尚未改造"),"未开放改造")</f>
        <v>未开放改造</v>
      </c>
      <c r="I496" s="442" t="str">
        <f t="shared" si="7"/>
        <v>可建造</v>
      </c>
      <c r="J496" s="445" t="s">
        <v>92</v>
      </c>
      <c r="K496" s="442" t="str">
        <f>IF($H496="已改造",VLOOKUP($A496+1000,改造信息!$A$2:$AQ$1002,COLUMN(K495)-4,0),VLOOKUP($A496,未改造信息!$A$2:$AQ$1002,COLUMN(K495)-4,0))</f>
        <v>护卫舰</v>
      </c>
      <c r="L496" s="442" t="str">
        <f>IF($H496="已改造",VLOOKUP($A496+1000,改造信息!$A$2:$AQ$1002,COLUMN(L495)-4,0),VLOOKUP($A496,未改造信息!$A$2:$AQ$1002,COLUMN(L495)-4,0))</f>
        <v>中型舰</v>
      </c>
      <c r="M496" s="442">
        <f>IF($H496="已改造",VLOOKUP($A496+1000,改造信息!$A$2:$AQ$1002,COLUMN(M495)-4,0),VLOOKUP($A496,未改造信息!$A$2:$AQ$1002,COLUMN(M495)-4,0))</f>
        <v>1</v>
      </c>
      <c r="N496" s="442">
        <f>IF($H496="已改造",VLOOKUP($A496+1000,改造信息!$A$2:$AQ$1002,COLUMN(N495)-4,0),VLOOKUP($A496,未改造信息!$A$2:$AQ$1002,COLUMN(N495)-4,0))</f>
        <v>2</v>
      </c>
      <c r="O496" s="442">
        <f>IF($H496="已改造",VLOOKUP($A496+1000,改造信息!$A$2:$AQ$1002,COLUMN(O495)-4,0),VLOOKUP($A496,未改造信息!$A$2:$AQ$1002,COLUMN(O495)-4,0))</f>
        <v>28</v>
      </c>
      <c r="P496" s="442">
        <f>IF($H496="已改造",VLOOKUP($A496+1000,改造信息!$A$2:$AQ$1002,COLUMN(P495)-4,0),VLOOKUP($A496,未改造信息!$A$2:$AQ$1002,COLUMN(P495)-4,0))</f>
        <v>0</v>
      </c>
      <c r="Q496" s="442">
        <f>IF($H496="已改造",VLOOKUP($A496+1000,改造信息!$A$2:$AQ$1002,COLUMN(Q495)-4,0),VLOOKUP($A496,未改造信息!$A$2:$AQ$1002,COLUMN(Q495)-4,0))</f>
        <v>54</v>
      </c>
      <c r="R496" s="442">
        <f>IF($H496="已改造",VLOOKUP($A496+1000,改造信息!$A$2:$AQ$1002,COLUMN(R495)-4,0),VLOOKUP($A496,未改造信息!$A$2:$AQ$1002,COLUMN(R495)-4,0))</f>
        <v>44</v>
      </c>
      <c r="S496" s="442">
        <f>IF($H496="已改造",VLOOKUP($A496+1000,改造信息!$A$2:$AQ$1002,COLUMN(S495)-4,0),VLOOKUP($A496,未改造信息!$A$2:$AQ$1002,COLUMN(S495)-4,0))</f>
        <v>0</v>
      </c>
      <c r="T496" s="442">
        <f>IF($H496="已改造",VLOOKUP($A496+1000,改造信息!$A$2:$AQ$1002,COLUMN(T495)-4,0),VLOOKUP($A496,未改造信息!$A$2:$AQ$1002,COLUMN(T495)-4,0))</f>
        <v>105</v>
      </c>
      <c r="U496" s="442">
        <f>IF($H496="已改造",VLOOKUP($A496+1000,改造信息!$A$2:$AQ$1002,COLUMN(U495)-4,0),VLOOKUP($A496,未改造信息!$A$2:$AQ$1002,COLUMN(U495)-4,0))</f>
        <v>94</v>
      </c>
      <c r="V496" s="442">
        <f>IF($H496="已改造",VLOOKUP($A496+1000,改造信息!$A$2:$AQ$1002,COLUMN(V495)-4,0),VLOOKUP($A496,未改造信息!$A$2:$AQ$1002,COLUMN(V495)-4,0))</f>
        <v>31</v>
      </c>
      <c r="W496" s="442">
        <f>IF($H496="已改造",VLOOKUP($A496+1000,改造信息!$A$2:$AQ$1002,COLUMN(W495)-4,0),VLOOKUP($A496,未改造信息!$A$2:$AQ$1002,COLUMN(W495)-4,0))</f>
        <v>72</v>
      </c>
      <c r="X496" s="442">
        <f>IF($H496="已改造",VLOOKUP($A496+1000,改造信息!$A$2:$AQ$1002,COLUMN(X495)-4,0),VLOOKUP($A496,未改造信息!$A$2:$AQ$1002,COLUMN(X495)-4,0))</f>
        <v>90</v>
      </c>
      <c r="Y496" s="442">
        <f>IF($H496="已改造",VLOOKUP($A496+1000,改造信息!$A$2:$AQ$1002,COLUMN(Y495)-4,0),VLOOKUP($A496,未改造信息!$A$2:$AQ$1002,COLUMN(Y495)-4,0))</f>
        <v>10</v>
      </c>
      <c r="Z496" s="442">
        <f>IF($H496="已改造",VLOOKUP($A496+1000,改造信息!$A$2:$AQ$1002,COLUMN(Z495)-4,0),VLOOKUP($A496,未改造信息!$A$2:$AQ$1002,COLUMN(Z495)-4,0))</f>
        <v>32.7</v>
      </c>
      <c r="AA496" s="442" t="str">
        <f>IF($H496="已改造",VLOOKUP($A496+1000,改造信息!$A$2:$AQ$1002,COLUMN(AA495)-4,0),VLOOKUP($A496,未改造信息!$A$2:$AQ$1002,COLUMN(AA495)-4,0))</f>
        <v>中</v>
      </c>
      <c r="AB496" s="442">
        <f>IF($H496="已改造",VLOOKUP($A496+1000,改造信息!$A$2:$AQ$1002,COLUMN(AB495)-4,0),VLOOKUP($A496,未改造信息!$A$2:$AQ$1002,COLUMN(AB495)-4,0))</f>
        <v>0</v>
      </c>
      <c r="AC496" s="442">
        <f>IF($H496="已改造",VLOOKUP($A496+1000,改造信息!$A$2:$AQ$1002,COLUMN(AC495)-4,0),VLOOKUP($A496,未改造信息!$A$2:$AQ$1002,COLUMN(AC495)-4,0))</f>
        <v>0</v>
      </c>
      <c r="AD496" s="442">
        <f>IF($H496="已改造",VLOOKUP($A496+1000,改造信息!$A$2:$AQ$1002,COLUMN(AD495)-4,0),VLOOKUP($A496,未改造信息!$A$2:$AQ$1002,COLUMN(AD495)-4,0))</f>
        <v>3</v>
      </c>
      <c r="AE496" s="446" t="str">
        <f>IF($H496="已改造",VLOOKUP($A496+1000,改造信息!$A$2:$AQ$1002,COLUMN(AE495)-4,0),VLOOKUP($A496,未改造信息!$A$2:$AQ$1002,COLUMN(AE495)-4,0))</f>
        <v>U国双联5英寸平高两用炮|U国双联3英寸防空炮</v>
      </c>
      <c r="AF496" s="445" t="s">
        <v>92</v>
      </c>
      <c r="AG496" s="445" t="s">
        <v>92</v>
      </c>
      <c r="AH496" s="442">
        <f>IF($H496="已改造",VLOOKUP($A496+1000,改造信息!$A$2:$AQ$1002,COLUMN(AH495)-6,0),VLOOKUP($A496,未改造信息!$A$2:$AQ$1002,COLUMN(AH495)-6,0))</f>
        <v>25</v>
      </c>
      <c r="AI496" s="442">
        <f>IF($H496="已改造",VLOOKUP($A496+1000,改造信息!$A$2:$AQ$1002,COLUMN(AI495)-6,0),VLOOKUP($A496,未改造信息!$A$2:$AQ$1002,COLUMN(AI495)-6,0))</f>
        <v>30</v>
      </c>
      <c r="AJ496" s="442">
        <f>IF($H496="已改造",VLOOKUP($A496+1000,改造信息!$A$2:$AQ$1002,COLUMN(AJ495)-6,0),VLOOKUP($A496,未改造信息!$A$2:$AQ$1002,COLUMN(AJ495)-6,0))</f>
        <v>0.8</v>
      </c>
      <c r="AK496" s="442">
        <f>IF($H496="已改造",VLOOKUP($A496+1000,改造信息!$A$2:$AQ$1002,COLUMN(AK495)-6,0),VLOOKUP($A496,未改造信息!$A$2:$AQ$1002,COLUMN(AK495)-6,0))</f>
        <v>1.5</v>
      </c>
      <c r="AL496" s="442">
        <f>IF($H496="已改造",VLOOKUP($A496+1000,改造信息!$A$2:$AQ$1002,COLUMN(AL495)-6,0),VLOOKUP($A496,未改造信息!$A$2:$AQ$1002,COLUMN(AL495)-6,0))</f>
        <v>0.4</v>
      </c>
      <c r="AM496" s="445" t="s">
        <v>92</v>
      </c>
      <c r="AN496" s="445" t="s">
        <v>92</v>
      </c>
      <c r="AO496" s="442">
        <f>IF($H496="已改造",VLOOKUP($A496+1000,改造信息!$A$2:$AQ$1002,COLUMN(AO495)-8,0),VLOOKUP($A496,未改造信息!$A$2:$AQ$1002,COLUMN(AO495)-8,0))</f>
        <v>10</v>
      </c>
      <c r="AP496" s="442">
        <f>IF($H496="已改造",VLOOKUP($A496+1000,改造信息!$A$2:$AQ$1002,COLUMN(AP495)-8,0),VLOOKUP($A496,未改造信息!$A$2:$AQ$1002,COLUMN(AP495)-8,0))</f>
        <v>16</v>
      </c>
      <c r="AQ496" s="442">
        <f>IF($H496="已改造",VLOOKUP($A496+1000,改造信息!$A$2:$AQ$1002,COLUMN(AQ495)-8,0),VLOOKUP($A496,未改造信息!$A$2:$AQ$1002,COLUMN(AQ495)-8,0))</f>
        <v>10</v>
      </c>
      <c r="AR496" s="442">
        <f>IF($H496="已改造",VLOOKUP($A496+1000,改造信息!$A$2:$AQ$1002,COLUMN(AR495)-8,0),VLOOKUP($A496,未改造信息!$A$2:$AQ$1002,COLUMN(AR495)-8,0))</f>
        <v>0</v>
      </c>
      <c r="AS496" s="442">
        <f>IF($H496="已改造",VLOOKUP($A496+1000,改造信息!$A$2:$AQ$1002,COLUMN(AS495)-8,0),VLOOKUP($A496,未改造信息!$A$2:$AQ$1002,COLUMN(AS495)-8,0))</f>
        <v>12</v>
      </c>
      <c r="AT496" s="442">
        <f>IF($H496="已改造",VLOOKUP($A496+1000,改造信息!$A$2:$AQ$1002,COLUMN(AT495)-8,0),VLOOKUP($A496,未改造信息!$A$2:$AQ$1002,COLUMN(AT495)-8,0))</f>
        <v>0</v>
      </c>
      <c r="AU496" s="442">
        <f>IF($H496="已改造",VLOOKUP($A496+1000,改造信息!$A$2:$AQ$1002,COLUMN(AU495)-8,0),VLOOKUP($A496,未改造信息!$A$2:$AQ$1002,COLUMN(AU495)-8,0))</f>
        <v>10</v>
      </c>
      <c r="AV496" s="442">
        <f>IF($H496="已改造",VLOOKUP($A496+1000,改造信息!$A$2:$AQ$1002,COLUMN(AV495)-8,0),VLOOKUP($A496,未改造信息!$A$2:$AQ$1002,COLUMN(AV495)-8,0))</f>
        <v>84</v>
      </c>
      <c r="AW496" s="445" t="s">
        <v>92</v>
      </c>
      <c r="AX496" s="445" t="s">
        <v>92</v>
      </c>
      <c r="AY496" s="442">
        <f>IF($H496="已改造",VLOOKUP($A496+1000,改造信息!$A$2:$AQ$1002,COLUMN(AY495)-10,0),VLOOKUP($A496,未改造信息!$A$2:$AQ$1002,COLUMN(AY495)-10,0))</f>
        <v>0</v>
      </c>
      <c r="AZ496" s="442">
        <f>IF($H496="已改造",VLOOKUP($A496+1000,改造信息!$A$2:$AQ$1002,COLUMN(AZ495)-10,0),VLOOKUP($A496,未改造信息!$A$2:$AQ$1002,COLUMN(AZ495)-10,0))</f>
        <v>0</v>
      </c>
      <c r="BA496" s="445" t="s">
        <v>92</v>
      </c>
      <c r="BB496" s="445" t="s">
        <v>92</v>
      </c>
      <c r="BC496" s="442" t="str">
        <f>IF($H496="尚未改造",VLOOKUP($A496,未改造信息!$A$2:$AQ$1002,COLUMN(BC495)-12,0),"0")</f>
        <v>0</v>
      </c>
      <c r="BD496" s="450">
        <f>VLOOKUP($A496,未改造信息!$A$2:$BA$1002,COLUMN(BD495)-12,0)</f>
        <v>0.0555555555555556</v>
      </c>
      <c r="BE496" s="442" t="s">
        <v>103</v>
      </c>
      <c r="BF496" s="445" t="s">
        <v>92</v>
      </c>
      <c r="BG496" s="445" t="s">
        <v>92</v>
      </c>
      <c r="BH496" s="442"/>
      <c r="BI496" s="450"/>
      <c r="BK496" s="442"/>
      <c r="BL496" s="450"/>
      <c r="BN496" s="442"/>
      <c r="BO496" s="450"/>
      <c r="BQ496" s="445" t="s">
        <v>92</v>
      </c>
      <c r="BR496" s="442"/>
      <c r="BS496" s="442"/>
      <c r="BT496" s="442"/>
      <c r="BU496" s="442"/>
      <c r="BV496" s="442"/>
    </row>
    <row r="497" spans="1:74">
      <c r="A497" s="442">
        <v>527</v>
      </c>
      <c r="B497" s="442" t="str">
        <f>IF($H497="已改造",VLOOKUP($A497+1000,改造信息!$A$2:$AQ$1002,COLUMN(B496),0),VLOOKUP($A497,未改造信息!$A$2:$AQ$1002,COLUMN(B496),0))</f>
        <v>C</v>
      </c>
      <c r="C497" s="442" t="str">
        <f>IF($H497="已改造",VLOOKUP($A497+1000,改造信息!$A$2:$AQ$1002,COLUMN(C496),0),VLOOKUP($A497,未改造信息!$A$2:$AQ$1002,COLUMN(C496),0))</f>
        <v>轻巡洋舰</v>
      </c>
      <c r="D497" s="442">
        <f>IF($H497="已改造",VLOOKUP($A497+1000,改造信息!$A$2:$AQ$1002,COLUMN(D496),0),VLOOKUP($A497,未改造信息!$A$2:$AQ$1002,COLUMN(D496),0))</f>
        <v>4</v>
      </c>
      <c r="E497" s="442" t="str">
        <f>IF($H497="已改造",VLOOKUP($A497+1000,改造信息!$A$2:$AQ$1002,COLUMN(E496),0),VLOOKUP($A497,未改造信息!$A$2:$AQ$1002,COLUMN(E496),0))</f>
        <v>CNT巡洋舰</v>
      </c>
      <c r="F497" s="442" t="str">
        <f>VLOOKUP(A497,未改造信息!$A$2:$F$1000,COLUMN(F496),0)</f>
        <v>未拥有</v>
      </c>
      <c r="H497" s="442" t="str">
        <f>IF(COUNTIF(改造信息!$A$2:$A$196,A497+1000),IF(VLOOKUP(A497+1000,改造信息!$A$2:$F$502,6,0)="已拥有","已改造","尚未改造"),"未开放改造")</f>
        <v>未开放改造</v>
      </c>
      <c r="I497" s="442" t="str">
        <f t="shared" si="7"/>
        <v>功勋商店常驻兑换</v>
      </c>
      <c r="J497" s="445" t="s">
        <v>92</v>
      </c>
      <c r="K497" s="442" t="str">
        <f>IF($H497="已改造",VLOOKUP($A497+1000,改造信息!$A$2:$AQ$1002,COLUMN(K496)-4,0),VLOOKUP($A497,未改造信息!$A$2:$AQ$1002,COLUMN(K496)-4,0))</f>
        <v>护卫舰</v>
      </c>
      <c r="L497" s="442" t="str">
        <f>IF($H497="已改造",VLOOKUP($A497+1000,改造信息!$A$2:$AQ$1002,COLUMN(L496)-4,0),VLOOKUP($A497,未改造信息!$A$2:$AQ$1002,COLUMN(L496)-4,0))</f>
        <v>中型舰</v>
      </c>
      <c r="M497" s="442">
        <f>IF($H497="已改造",VLOOKUP($A497+1000,改造信息!$A$2:$AQ$1002,COLUMN(M496)-4,0),VLOOKUP($A497,未改造信息!$A$2:$AQ$1002,COLUMN(M496)-4,0))</f>
        <v>0</v>
      </c>
      <c r="N497" s="442">
        <f>IF($H497="已改造",VLOOKUP($A497+1000,改造信息!$A$2:$AQ$1002,COLUMN(N496)-4,0),VLOOKUP($A497,未改造信息!$A$2:$AQ$1002,COLUMN(N496)-4,0))</f>
        <v>2</v>
      </c>
      <c r="O497" s="442">
        <f>IF($H497="已改造",VLOOKUP($A497+1000,改造信息!$A$2:$AQ$1002,COLUMN(O496)-4,0),VLOOKUP($A497,未改造信息!$A$2:$AQ$1002,COLUMN(O496)-4,0))</f>
        <v>28</v>
      </c>
      <c r="P497" s="442">
        <f>IF($H497="已改造",VLOOKUP($A497+1000,改造信息!$A$2:$AQ$1002,COLUMN(P496)-4,0),VLOOKUP($A497,未改造信息!$A$2:$AQ$1002,COLUMN(P496)-4,0))</f>
        <v>0</v>
      </c>
      <c r="Q497" s="442">
        <f>IF($H497="已改造",VLOOKUP($A497+1000,改造信息!$A$2:$AQ$1002,COLUMN(Q496)-4,0),VLOOKUP($A497,未改造信息!$A$2:$AQ$1002,COLUMN(Q496)-4,0))</f>
        <v>45</v>
      </c>
      <c r="R497" s="442">
        <f>IF($H497="已改造",VLOOKUP($A497+1000,改造信息!$A$2:$AQ$1002,COLUMN(R496)-4,0),VLOOKUP($A497,未改造信息!$A$2:$AQ$1002,COLUMN(R496)-4,0))</f>
        <v>45</v>
      </c>
      <c r="S497" s="442">
        <f>IF($H497="已改造",VLOOKUP($A497+1000,改造信息!$A$2:$AQ$1002,COLUMN(S496)-4,0),VLOOKUP($A497,未改造信息!$A$2:$AQ$1002,COLUMN(S496)-4,0))</f>
        <v>43</v>
      </c>
      <c r="T497" s="442">
        <f>IF($H497="已改造",VLOOKUP($A497+1000,改造信息!$A$2:$AQ$1002,COLUMN(T496)-4,0),VLOOKUP($A497,未改造信息!$A$2:$AQ$1002,COLUMN(T496)-4,0))</f>
        <v>40</v>
      </c>
      <c r="U497" s="442">
        <f>IF($H497="已改造",VLOOKUP($A497+1000,改造信息!$A$2:$AQ$1002,COLUMN(U496)-4,0),VLOOKUP($A497,未改造信息!$A$2:$AQ$1002,COLUMN(U496)-4,0))</f>
        <v>64</v>
      </c>
      <c r="V497" s="442">
        <f>IF($H497="已改造",VLOOKUP($A497+1000,改造信息!$A$2:$AQ$1002,COLUMN(V496)-4,0),VLOOKUP($A497,未改造信息!$A$2:$AQ$1002,COLUMN(V496)-4,0))</f>
        <v>19</v>
      </c>
      <c r="W497" s="442">
        <f>IF($H497="已改造",VLOOKUP($A497+1000,改造信息!$A$2:$AQ$1002,COLUMN(W496)-4,0),VLOOKUP($A497,未改造信息!$A$2:$AQ$1002,COLUMN(W496)-4,0))</f>
        <v>61</v>
      </c>
      <c r="X497" s="442">
        <f>IF($H497="已改造",VLOOKUP($A497+1000,改造信息!$A$2:$AQ$1002,COLUMN(X496)-4,0),VLOOKUP($A497,未改造信息!$A$2:$AQ$1002,COLUMN(X496)-4,0))</f>
        <v>91</v>
      </c>
      <c r="Y497" s="442">
        <f>IF($H497="已改造",VLOOKUP($A497+1000,改造信息!$A$2:$AQ$1002,COLUMN(Y496)-4,0),VLOOKUP($A497,未改造信息!$A$2:$AQ$1002,COLUMN(Y496)-4,0))</f>
        <v>6</v>
      </c>
      <c r="Z497" s="442">
        <f>IF($H497="已改造",VLOOKUP($A497+1000,改造信息!$A$2:$AQ$1002,COLUMN(Z496)-4,0),VLOOKUP($A497,未改造信息!$A$2:$AQ$1002,COLUMN(Z496)-4,0))</f>
        <v>28</v>
      </c>
      <c r="AA497" s="442" t="str">
        <f>IF($H497="已改造",VLOOKUP($A497+1000,改造信息!$A$2:$AQ$1002,COLUMN(AA496)-4,0),VLOOKUP($A497,未改造信息!$A$2:$AQ$1002,COLUMN(AA496)-4,0))</f>
        <v>中</v>
      </c>
      <c r="AB497" s="442">
        <f>IF($H497="已改造",VLOOKUP($A497+1000,改造信息!$A$2:$AQ$1002,COLUMN(AB496)-4,0),VLOOKUP($A497,未改造信息!$A$2:$AQ$1002,COLUMN(AB496)-4,0))</f>
        <v>0</v>
      </c>
      <c r="AC497" s="442">
        <f>IF($H497="已改造",VLOOKUP($A497+1000,改造信息!$A$2:$AQ$1002,COLUMN(AC496)-4,0),VLOOKUP($A497,未改造信息!$A$2:$AQ$1002,COLUMN(AC496)-4,0))</f>
        <v>0</v>
      </c>
      <c r="AD497" s="442">
        <f>IF($H497="已改造",VLOOKUP($A497+1000,改造信息!$A$2:$AQ$1002,COLUMN(AD496)-4,0),VLOOKUP($A497,未改造信息!$A$2:$AQ$1002,COLUMN(AD496)-4,0))</f>
        <v>3</v>
      </c>
      <c r="AE497" s="446" t="str">
        <f>IF($H497="已改造",VLOOKUP($A497+1000,改造信息!$A$2:$AQ$1002,COLUMN(AE496)-4,0),VLOOKUP($A497,未改造信息!$A$2:$AQ$1002,COLUMN(AE496)-4,0))</f>
        <v>附加装甲(中型)</v>
      </c>
      <c r="AF497" s="445" t="s">
        <v>92</v>
      </c>
      <c r="AG497" s="445" t="s">
        <v>92</v>
      </c>
      <c r="AH497" s="442">
        <f>IF($H497="已改造",VLOOKUP($A497+1000,改造信息!$A$2:$AQ$1002,COLUMN(AH496)-6,0),VLOOKUP($A497,未改造信息!$A$2:$AQ$1002,COLUMN(AH496)-6,0))</f>
        <v>25</v>
      </c>
      <c r="AI497" s="442">
        <f>IF($H497="已改造",VLOOKUP($A497+1000,改造信息!$A$2:$AQ$1002,COLUMN(AI496)-6,0),VLOOKUP($A497,未改造信息!$A$2:$AQ$1002,COLUMN(AI496)-6,0))</f>
        <v>25</v>
      </c>
      <c r="AJ497" s="442">
        <f>IF($H497="已改造",VLOOKUP($A497+1000,改造信息!$A$2:$AQ$1002,COLUMN(AJ496)-6,0),VLOOKUP($A497,未改造信息!$A$2:$AQ$1002,COLUMN(AJ496)-6,0))</f>
        <v>0.7</v>
      </c>
      <c r="AK497" s="442">
        <f>IF($H497="已改造",VLOOKUP($A497+1000,改造信息!$A$2:$AQ$1002,COLUMN(AK496)-6,0),VLOOKUP($A497,未改造信息!$A$2:$AQ$1002,COLUMN(AK496)-6,0))</f>
        <v>1.3</v>
      </c>
      <c r="AL497" s="442">
        <f>IF($H497="已改造",VLOOKUP($A497+1000,改造信息!$A$2:$AQ$1002,COLUMN(AL496)-6,0),VLOOKUP($A497,未改造信息!$A$2:$AQ$1002,COLUMN(AL496)-6,0))</f>
        <v>0.55</v>
      </c>
      <c r="AM497" s="445" t="s">
        <v>92</v>
      </c>
      <c r="AN497" s="445" t="s">
        <v>92</v>
      </c>
      <c r="AO497" s="442">
        <f>IF($H497="已改造",VLOOKUP($A497+1000,改造信息!$A$2:$AQ$1002,COLUMN(AO496)-8,0),VLOOKUP($A497,未改造信息!$A$2:$AQ$1002,COLUMN(AO496)-8,0))</f>
        <v>10</v>
      </c>
      <c r="AP497" s="442">
        <f>IF($H497="已改造",VLOOKUP($A497+1000,改造信息!$A$2:$AQ$1002,COLUMN(AP496)-8,0),VLOOKUP($A497,未改造信息!$A$2:$AQ$1002,COLUMN(AP496)-8,0))</f>
        <v>16</v>
      </c>
      <c r="AQ497" s="442">
        <f>IF($H497="已改造",VLOOKUP($A497+1000,改造信息!$A$2:$AQ$1002,COLUMN(AQ496)-8,0),VLOOKUP($A497,未改造信息!$A$2:$AQ$1002,COLUMN(AQ496)-8,0))</f>
        <v>10</v>
      </c>
      <c r="AR497" s="442">
        <f>IF($H497="已改造",VLOOKUP($A497+1000,改造信息!$A$2:$AQ$1002,COLUMN(AR496)-8,0),VLOOKUP($A497,未改造信息!$A$2:$AQ$1002,COLUMN(AR496)-8,0))</f>
        <v>0</v>
      </c>
      <c r="AS497" s="442">
        <f>IF($H497="已改造",VLOOKUP($A497+1000,改造信息!$A$2:$AQ$1002,COLUMN(AS496)-8,0),VLOOKUP($A497,未改造信息!$A$2:$AQ$1002,COLUMN(AS496)-8,0))</f>
        <v>10</v>
      </c>
      <c r="AT497" s="442">
        <f>IF($H497="已改造",VLOOKUP($A497+1000,改造信息!$A$2:$AQ$1002,COLUMN(AT496)-8,0),VLOOKUP($A497,未改造信息!$A$2:$AQ$1002,COLUMN(AT496)-8,0))</f>
        <v>8</v>
      </c>
      <c r="AU497" s="442">
        <f>IF($H497="已改造",VLOOKUP($A497+1000,改造信息!$A$2:$AQ$1002,COLUMN(AU496)-8,0),VLOOKUP($A497,未改造信息!$A$2:$AQ$1002,COLUMN(AU496)-8,0))</f>
        <v>13</v>
      </c>
      <c r="AV497" s="442">
        <f>IF($H497="已改造",VLOOKUP($A497+1000,改造信息!$A$2:$AQ$1002,COLUMN(AV496)-8,0),VLOOKUP($A497,未改造信息!$A$2:$AQ$1002,COLUMN(AV496)-8,0))</f>
        <v>5</v>
      </c>
      <c r="AW497" s="445" t="s">
        <v>92</v>
      </c>
      <c r="AX497" s="445" t="s">
        <v>92</v>
      </c>
      <c r="AY497" s="442">
        <f>IF($H497="已改造",VLOOKUP($A497+1000,改造信息!$A$2:$AQ$1002,COLUMN(AY496)-10,0),VLOOKUP($A497,未改造信息!$A$2:$AQ$1002,COLUMN(AY496)-10,0))</f>
        <v>0</v>
      </c>
      <c r="AZ497" s="442">
        <f>IF($H497="已改造",VLOOKUP($A497+1000,改造信息!$A$2:$AQ$1002,COLUMN(AZ496)-10,0),VLOOKUP($A497,未改造信息!$A$2:$AQ$1002,COLUMN(AZ496)-10,0))</f>
        <v>0</v>
      </c>
      <c r="BA497" s="445" t="s">
        <v>92</v>
      </c>
      <c r="BB497" s="445" t="s">
        <v>92</v>
      </c>
      <c r="BC497" s="442" t="str">
        <f>IF($H497="尚未改造",VLOOKUP($A497,未改造信息!$A$2:$AQ$1002,COLUMN(BC496)-12,0),"0")</f>
        <v>0</v>
      </c>
      <c r="BD497" s="442">
        <f>VLOOKUP($A497,未改造信息!$A$2:$BA$1002,COLUMN(BD496)-12,0)</f>
        <v>0</v>
      </c>
      <c r="BE497" s="442" t="s">
        <v>119</v>
      </c>
      <c r="BF497" s="445" t="s">
        <v>92</v>
      </c>
      <c r="BG497" s="445" t="s">
        <v>92</v>
      </c>
      <c r="BH497" s="442"/>
      <c r="BI497" s="442"/>
      <c r="BK497" s="442"/>
      <c r="BL497" s="442"/>
      <c r="BN497" s="442"/>
      <c r="BO497" s="442"/>
      <c r="BQ497" s="445" t="s">
        <v>92</v>
      </c>
      <c r="BR497" s="442"/>
      <c r="BS497" s="442"/>
      <c r="BT497" s="442"/>
      <c r="BU497" s="442"/>
      <c r="BV497" s="442"/>
    </row>
    <row r="498" spans="1:74">
      <c r="A498" s="442">
        <v>528</v>
      </c>
      <c r="B498" s="442" t="str">
        <f>IF($H498="已改造",VLOOKUP($A498+1000,改造信息!$A$2:$AQ$1002,COLUMN(B497),0),VLOOKUP($A498,未改造信息!$A$2:$AQ$1002,COLUMN(B497),0))</f>
        <v>U</v>
      </c>
      <c r="C498" s="442" t="str">
        <f>IF($H498="已改造",VLOOKUP($A498+1000,改造信息!$A$2:$AQ$1002,COLUMN(C497),0),VLOOKUP($A498,未改造信息!$A$2:$AQ$1002,COLUMN(C497),0))</f>
        <v>重巡洋舰</v>
      </c>
      <c r="D498" s="442">
        <f>IF($H498="已改造",VLOOKUP($A498+1000,改造信息!$A$2:$AQ$1002,COLUMN(D497),0),VLOOKUP($A498,未改造信息!$A$2:$AQ$1002,COLUMN(D497),0))</f>
        <v>4</v>
      </c>
      <c r="E498" s="442" t="str">
        <f>IF($H498="已改造",VLOOKUP($A498+1000,改造信息!$A$2:$AQ$1002,COLUMN(E497),0),VLOOKUP($A498,未改造信息!$A$2:$AQ$1002,COLUMN(E497),0))</f>
        <v>芝加哥</v>
      </c>
      <c r="F498" s="442" t="str">
        <f>VLOOKUP(A498,未改造信息!$A$2:$F$1000,COLUMN(F497),0)</f>
        <v>未拥有</v>
      </c>
      <c r="H498" s="442" t="str">
        <f>IF(COUNTIF(改造信息!$A$2:$A$196,A498+1000),IF(VLOOKUP(A498+1000,改造信息!$A$2:$F$502,6,0)="已拥有","已改造","尚未改造"),"未开放改造")</f>
        <v>尚未改造</v>
      </c>
      <c r="I498" s="442" t="str">
        <f t="shared" si="7"/>
        <v>活动限定，暂未开放获取</v>
      </c>
      <c r="J498" s="445" t="s">
        <v>92</v>
      </c>
      <c r="K498" s="442" t="str">
        <f>IF($H498="已改造",VLOOKUP($A498+1000,改造信息!$A$2:$AQ$1002,COLUMN(K497)-4,0),VLOOKUP($A498,未改造信息!$A$2:$AQ$1002,COLUMN(K497)-4,0))</f>
        <v>护卫舰</v>
      </c>
      <c r="L498" s="442" t="str">
        <f>IF($H498="已改造",VLOOKUP($A498+1000,改造信息!$A$2:$AQ$1002,COLUMN(L497)-4,0),VLOOKUP($A498,未改造信息!$A$2:$AQ$1002,COLUMN(L497)-4,0))</f>
        <v>中型舰</v>
      </c>
      <c r="M498" s="442">
        <f>IF($H498="已改造",VLOOKUP($A498+1000,改造信息!$A$2:$AQ$1002,COLUMN(M497)-4,0),VLOOKUP($A498,未改造信息!$A$2:$AQ$1002,COLUMN(M497)-4,0))</f>
        <v>2</v>
      </c>
      <c r="N498" s="442">
        <f>IF($H498="已改造",VLOOKUP($A498+1000,改造信息!$A$2:$AQ$1002,COLUMN(N497)-4,0),VLOOKUP($A498,未改造信息!$A$2:$AQ$1002,COLUMN(N497)-4,0))</f>
        <v>2</v>
      </c>
      <c r="O498" s="442">
        <f>IF($H498="已改造",VLOOKUP($A498+1000,改造信息!$A$2:$AQ$1002,COLUMN(O497)-4,0),VLOOKUP($A498,未改造信息!$A$2:$AQ$1002,COLUMN(O497)-4,0))</f>
        <v>52</v>
      </c>
      <c r="P498" s="442">
        <f>IF($H498="已改造",VLOOKUP($A498+1000,改造信息!$A$2:$AQ$1002,COLUMN(P497)-4,0),VLOOKUP($A498,未改造信息!$A$2:$AQ$1002,COLUMN(P497)-4,0))</f>
        <v>0</v>
      </c>
      <c r="Q498" s="442">
        <f>IF($H498="已改造",VLOOKUP($A498+1000,改造信息!$A$2:$AQ$1002,COLUMN(Q497)-4,0),VLOOKUP($A498,未改造信息!$A$2:$AQ$1002,COLUMN(Q497)-4,0))</f>
        <v>68</v>
      </c>
      <c r="R498" s="442">
        <f>IF($H498="已改造",VLOOKUP($A498+1000,改造信息!$A$2:$AQ$1002,COLUMN(R497)-4,0),VLOOKUP($A498,未改造信息!$A$2:$AQ$1002,COLUMN(R497)-4,0))</f>
        <v>56</v>
      </c>
      <c r="S498" s="442">
        <f>IF($H498="已改造",VLOOKUP($A498+1000,改造信息!$A$2:$AQ$1002,COLUMN(S497)-4,0),VLOOKUP($A498,未改造信息!$A$2:$AQ$1002,COLUMN(S497)-4,0))</f>
        <v>0</v>
      </c>
      <c r="T498" s="442">
        <f>IF($H498="已改造",VLOOKUP($A498+1000,改造信息!$A$2:$AQ$1002,COLUMN(T497)-4,0),VLOOKUP($A498,未改造信息!$A$2:$AQ$1002,COLUMN(T497)-4,0))</f>
        <v>106</v>
      </c>
      <c r="U498" s="442">
        <f>IF($H498="已改造",VLOOKUP($A498+1000,改造信息!$A$2:$AQ$1002,COLUMN(U497)-4,0),VLOOKUP($A498,未改造信息!$A$2:$AQ$1002,COLUMN(U497)-4,0))</f>
        <v>0</v>
      </c>
      <c r="V498" s="442">
        <f>IF($H498="已改造",VLOOKUP($A498+1000,改造信息!$A$2:$AQ$1002,COLUMN(V497)-4,0),VLOOKUP($A498,未改造信息!$A$2:$AQ$1002,COLUMN(V497)-4,0))</f>
        <v>58</v>
      </c>
      <c r="W498" s="442">
        <f>IF($H498="已改造",VLOOKUP($A498+1000,改造信息!$A$2:$AQ$1002,COLUMN(W497)-4,0),VLOOKUP($A498,未改造信息!$A$2:$AQ$1002,COLUMN(W497)-4,0))</f>
        <v>75</v>
      </c>
      <c r="X498" s="442">
        <f>IF($H498="已改造",VLOOKUP($A498+1000,改造信息!$A$2:$AQ$1002,COLUMN(X497)-4,0),VLOOKUP($A498,未改造信息!$A$2:$AQ$1002,COLUMN(X497)-4,0))</f>
        <v>93</v>
      </c>
      <c r="Y498" s="442">
        <f>IF($H498="已改造",VLOOKUP($A498+1000,改造信息!$A$2:$AQ$1002,COLUMN(Y497)-4,0),VLOOKUP($A498,未改造信息!$A$2:$AQ$1002,COLUMN(Y497)-4,0))</f>
        <v>10</v>
      </c>
      <c r="Z498" s="442">
        <f>IF($H498="已改造",VLOOKUP($A498+1000,改造信息!$A$2:$AQ$1002,COLUMN(Z497)-4,0),VLOOKUP($A498,未改造信息!$A$2:$AQ$1002,COLUMN(Z497)-4,0))</f>
        <v>33</v>
      </c>
      <c r="AA498" s="442" t="str">
        <f>IF($H498="已改造",VLOOKUP($A498+1000,改造信息!$A$2:$AQ$1002,COLUMN(AA497)-4,0),VLOOKUP($A498,未改造信息!$A$2:$AQ$1002,COLUMN(AA497)-4,0))</f>
        <v>中</v>
      </c>
      <c r="AB498" s="442">
        <f>IF($H498="已改造",VLOOKUP($A498+1000,改造信息!$A$2:$AQ$1002,COLUMN(AB497)-4,0),VLOOKUP($A498,未改造信息!$A$2:$AQ$1002,COLUMN(AB497)-4,0))</f>
        <v>0</v>
      </c>
      <c r="AC498" s="442">
        <f>IF($H498="已改造",VLOOKUP($A498+1000,改造信息!$A$2:$AQ$1002,COLUMN(AC497)-4,0),VLOOKUP($A498,未改造信息!$A$2:$AQ$1002,COLUMN(AC497)-4,0))</f>
        <v>0</v>
      </c>
      <c r="AD498" s="442">
        <f>IF($H498="已改造",VLOOKUP($A498+1000,改造信息!$A$2:$AQ$1002,COLUMN(AD497)-4,0),VLOOKUP($A498,未改造信息!$A$2:$AQ$1002,COLUMN(AD497)-4,0))</f>
        <v>3</v>
      </c>
      <c r="AE498" s="446" t="str">
        <f>IF($H498="已改造",VLOOKUP($A498+1000,改造信息!$A$2:$AQ$1002,COLUMN(AE497)-4,0),VLOOKUP($A498,未改造信息!$A$2:$AQ$1002,COLUMN(AE497)-4,0))</f>
        <v>U国双联3英寸防空炮|U国三联8英寸炮(MK12/15)</v>
      </c>
      <c r="AF498" s="445" t="s">
        <v>92</v>
      </c>
      <c r="AG498" s="445" t="s">
        <v>92</v>
      </c>
      <c r="AH498" s="442">
        <f>IF($H498="已改造",VLOOKUP($A498+1000,改造信息!$A$2:$AQ$1002,COLUMN(AH497)-6,0),VLOOKUP($A498,未改造信息!$A$2:$AQ$1002,COLUMN(AH497)-6,0))</f>
        <v>40</v>
      </c>
      <c r="AI498" s="442">
        <f>IF($H498="已改造",VLOOKUP($A498+1000,改造信息!$A$2:$AQ$1002,COLUMN(AI497)-6,0),VLOOKUP($A498,未改造信息!$A$2:$AQ$1002,COLUMN(AI497)-6,0))</f>
        <v>70</v>
      </c>
      <c r="AJ498" s="442">
        <f>IF($H498="已改造",VLOOKUP($A498+1000,改造信息!$A$2:$AQ$1002,COLUMN(AJ497)-6,0),VLOOKUP($A498,未改造信息!$A$2:$AQ$1002,COLUMN(AJ497)-6,0))</f>
        <v>1.28</v>
      </c>
      <c r="AK498" s="442">
        <f>IF($H498="已改造",VLOOKUP($A498+1000,改造信息!$A$2:$AQ$1002,COLUMN(AK497)-6,0),VLOOKUP($A498,未改造信息!$A$2:$AQ$1002,COLUMN(AK497)-6,0))</f>
        <v>2.4</v>
      </c>
      <c r="AL498" s="442">
        <f>IF($H498="已改造",VLOOKUP($A498+1000,改造信息!$A$2:$AQ$1002,COLUMN(AL497)-6,0),VLOOKUP($A498,未改造信息!$A$2:$AQ$1002,COLUMN(AL497)-6,0))</f>
        <v>0.625</v>
      </c>
      <c r="AM498" s="445" t="s">
        <v>92</v>
      </c>
      <c r="AN498" s="445" t="s">
        <v>92</v>
      </c>
      <c r="AO498" s="442">
        <f>IF($H498="已改造",VLOOKUP($A498+1000,改造信息!$A$2:$AQ$1002,COLUMN(AO497)-8,0),VLOOKUP($A498,未改造信息!$A$2:$AQ$1002,COLUMN(AO497)-8,0))</f>
        <v>30</v>
      </c>
      <c r="AP498" s="442">
        <f>IF($H498="已改造",VLOOKUP($A498+1000,改造信息!$A$2:$AQ$1002,COLUMN(AP497)-8,0),VLOOKUP($A498,未改造信息!$A$2:$AQ$1002,COLUMN(AP497)-8,0))</f>
        <v>40</v>
      </c>
      <c r="AQ498" s="442">
        <f>IF($H498="已改造",VLOOKUP($A498+1000,改造信息!$A$2:$AQ$1002,COLUMN(AQ497)-8,0),VLOOKUP($A498,未改造信息!$A$2:$AQ$1002,COLUMN(AQ497)-8,0))</f>
        <v>30</v>
      </c>
      <c r="AR498" s="442">
        <f>IF($H498="已改造",VLOOKUP($A498+1000,改造信息!$A$2:$AQ$1002,COLUMN(AR497)-8,0),VLOOKUP($A498,未改造信息!$A$2:$AQ$1002,COLUMN(AR497)-8,0))</f>
        <v>0</v>
      </c>
      <c r="AS498" s="442">
        <f>IF($H498="已改造",VLOOKUP($A498+1000,改造信息!$A$2:$AQ$1002,COLUMN(AS497)-8,0),VLOOKUP($A498,未改造信息!$A$2:$AQ$1002,COLUMN(AS497)-8,0))</f>
        <v>43</v>
      </c>
      <c r="AT498" s="442">
        <f>IF($H498="已改造",VLOOKUP($A498+1000,改造信息!$A$2:$AQ$1002,COLUMN(AT497)-8,0),VLOOKUP($A498,未改造信息!$A$2:$AQ$1002,COLUMN(AT497)-8,0))</f>
        <v>0</v>
      </c>
      <c r="AU498" s="442">
        <f>IF($H498="已改造",VLOOKUP($A498+1000,改造信息!$A$2:$AQ$1002,COLUMN(AU497)-8,0),VLOOKUP($A498,未改造信息!$A$2:$AQ$1002,COLUMN(AU497)-8,0))</f>
        <v>18</v>
      </c>
      <c r="AV498" s="442">
        <f>IF($H498="已改造",VLOOKUP($A498+1000,改造信息!$A$2:$AQ$1002,COLUMN(AV497)-8,0),VLOOKUP($A498,未改造信息!$A$2:$AQ$1002,COLUMN(AV497)-8,0))</f>
        <v>85</v>
      </c>
      <c r="AW498" s="445" t="s">
        <v>92</v>
      </c>
      <c r="AX498" s="445" t="s">
        <v>92</v>
      </c>
      <c r="AY498" s="442">
        <f>IF($H498="已改造",VLOOKUP($A498+1000,改造信息!$A$2:$AQ$1002,COLUMN(AY497)-10,0),VLOOKUP($A498,未改造信息!$A$2:$AQ$1002,COLUMN(AY497)-10,0))</f>
        <v>0</v>
      </c>
      <c r="AZ498" s="442">
        <f>IF($H498="已改造",VLOOKUP($A498+1000,改造信息!$A$2:$AQ$1002,COLUMN(AZ497)-10,0),VLOOKUP($A498,未改造信息!$A$2:$AQ$1002,COLUMN(AZ497)-10,0))</f>
        <v>0</v>
      </c>
      <c r="BA498" s="445" t="s">
        <v>92</v>
      </c>
      <c r="BB498" s="445" t="s">
        <v>92</v>
      </c>
      <c r="BC498" s="442" t="str">
        <f>IF($H498="尚未改造",VLOOKUP($A498,未改造信息!$A$2:$AQ$1002,COLUMN(BC497)-12,0),"0")</f>
        <v>等级83|巡洋核心24|油2000|弹2000|钢2000|铝2000</v>
      </c>
      <c r="BD498" s="442">
        <f>VLOOKUP($A498,未改造信息!$A$2:$BA$1002,COLUMN(BD497)-12,0)</f>
        <v>0</v>
      </c>
      <c r="BE498" s="442" t="s">
        <v>117</v>
      </c>
      <c r="BF498" s="445" t="s">
        <v>92</v>
      </c>
      <c r="BG498" s="445" t="s">
        <v>92</v>
      </c>
      <c r="BH498" s="442"/>
      <c r="BI498" s="442"/>
      <c r="BK498" s="442"/>
      <c r="BL498" s="442"/>
      <c r="BN498" s="442"/>
      <c r="BO498" s="442"/>
      <c r="BQ498" s="445" t="s">
        <v>92</v>
      </c>
      <c r="BR498" s="442"/>
      <c r="BS498" s="442"/>
      <c r="BT498" s="442"/>
      <c r="BU498" s="442"/>
      <c r="BV498" s="442"/>
    </row>
    <row r="499" spans="1:74">
      <c r="A499" s="442">
        <v>529</v>
      </c>
      <c r="B499" s="442" t="str">
        <f>IF($H499="已改造",VLOOKUP($A499+1000,改造信息!$A$2:$AQ$1002,COLUMN(B498),0),VLOOKUP($A499,未改造信息!$A$2:$AQ$1002,COLUMN(B498),0))</f>
        <v>J</v>
      </c>
      <c r="C499" s="442" t="str">
        <f>IF($H499="已改造",VLOOKUP($A499+1000,改造信息!$A$2:$AQ$1002,COLUMN(C498),0),VLOOKUP($A499,未改造信息!$A$2:$AQ$1002,COLUMN(C498),0))</f>
        <v>驱逐舰</v>
      </c>
      <c r="D499" s="442">
        <f>IF($H499="已改造",VLOOKUP($A499+1000,改造信息!$A$2:$AQ$1002,COLUMN(D498),0),VLOOKUP($A499,未改造信息!$A$2:$AQ$1002,COLUMN(D498),0))</f>
        <v>5</v>
      </c>
      <c r="E499" s="442" t="str">
        <f>IF($H499="已改造",VLOOKUP($A499+1000,改造信息!$A$2:$AQ$1002,COLUMN(E498),0),VLOOKUP($A499,未改造信息!$A$2:$AQ$1002,COLUMN(E498),0))</f>
        <v>花信风</v>
      </c>
      <c r="F499" s="442" t="str">
        <f>VLOOKUP(A499,未改造信息!$A$2:$F$1000,COLUMN(F498),0)</f>
        <v>未拥有</v>
      </c>
      <c r="H499" s="442" t="str">
        <f>IF(COUNTIF(改造信息!$A$2:$A$196,A499+1000),IF(VLOOKUP(A499+1000,改造信息!$A$2:$F$502,6,0)="已拥有","已改造","尚未改造"),"未开放改造")</f>
        <v>未开放改造</v>
      </c>
      <c r="I499" s="442" t="str">
        <f t="shared" si="7"/>
        <v>可建造</v>
      </c>
      <c r="J499" s="445" t="s">
        <v>92</v>
      </c>
      <c r="K499" s="442" t="str">
        <f>IF($H499="已改造",VLOOKUP($A499+1000,改造信息!$A$2:$AQ$1002,COLUMN(K498)-4,0),VLOOKUP($A499,未改造信息!$A$2:$AQ$1002,COLUMN(K498)-4,0))</f>
        <v>护卫舰</v>
      </c>
      <c r="L499" s="442" t="str">
        <f>IF($H499="已改造",VLOOKUP($A499+1000,改造信息!$A$2:$AQ$1002,COLUMN(L498)-4,0),VLOOKUP($A499,未改造信息!$A$2:$AQ$1002,COLUMN(L498)-4,0))</f>
        <v>小型舰</v>
      </c>
      <c r="M499" s="442">
        <f>IF($H499="已改造",VLOOKUP($A499+1000,改造信息!$A$2:$AQ$1002,COLUMN(M498)-4,0),VLOOKUP($A499,未改造信息!$A$2:$AQ$1002,COLUMN(M498)-4,0))</f>
        <v>2</v>
      </c>
      <c r="N499" s="442">
        <f>IF($H499="已改造",VLOOKUP($A499+1000,改造信息!$A$2:$AQ$1002,COLUMN(N498)-4,0),VLOOKUP($A499,未改造信息!$A$2:$AQ$1002,COLUMN(N498)-4,0))</f>
        <v>2</v>
      </c>
      <c r="O499" s="442">
        <f>IF($H499="已改造",VLOOKUP($A499+1000,改造信息!$A$2:$AQ$1002,COLUMN(O498)-4,0),VLOOKUP($A499,未改造信息!$A$2:$AQ$1002,COLUMN(O498)-4,0))</f>
        <v>20</v>
      </c>
      <c r="P499" s="442">
        <f>IF($H499="已改造",VLOOKUP($A499+1000,改造信息!$A$2:$AQ$1002,COLUMN(P498)-4,0),VLOOKUP($A499,未改造信息!$A$2:$AQ$1002,COLUMN(P498)-4,0))</f>
        <v>0</v>
      </c>
      <c r="Q499" s="442">
        <f>IF($H499="已改造",VLOOKUP($A499+1000,改造信息!$A$2:$AQ$1002,COLUMN(Q498)-4,0),VLOOKUP($A499,未改造信息!$A$2:$AQ$1002,COLUMN(Q498)-4,0))</f>
        <v>30</v>
      </c>
      <c r="R499" s="442">
        <f>IF($H499="已改造",VLOOKUP($A499+1000,改造信息!$A$2:$AQ$1002,COLUMN(R498)-4,0),VLOOKUP($A499,未改造信息!$A$2:$AQ$1002,COLUMN(R498)-4,0))</f>
        <v>22</v>
      </c>
      <c r="S499" s="442">
        <f>IF($H499="已改造",VLOOKUP($A499+1000,改造信息!$A$2:$AQ$1002,COLUMN(S498)-4,0),VLOOKUP($A499,未改造信息!$A$2:$AQ$1002,COLUMN(S498)-4,0))</f>
        <v>95</v>
      </c>
      <c r="T499" s="442">
        <f>IF($H499="已改造",VLOOKUP($A499+1000,改造信息!$A$2:$AQ$1002,COLUMN(T498)-4,0),VLOOKUP($A499,未改造信息!$A$2:$AQ$1002,COLUMN(T498)-4,0))</f>
        <v>43</v>
      </c>
      <c r="U499" s="442">
        <f>IF($H499="已改造",VLOOKUP($A499+1000,改造信息!$A$2:$AQ$1002,COLUMN(U498)-4,0),VLOOKUP($A499,未改造信息!$A$2:$AQ$1002,COLUMN(U498)-4,0))</f>
        <v>54</v>
      </c>
      <c r="V499" s="442">
        <f>IF($H499="已改造",VLOOKUP($A499+1000,改造信息!$A$2:$AQ$1002,COLUMN(V498)-4,0),VLOOKUP($A499,未改造信息!$A$2:$AQ$1002,COLUMN(V498)-4,0))</f>
        <v>19</v>
      </c>
      <c r="W499" s="442">
        <f>IF($H499="已改造",VLOOKUP($A499+1000,改造信息!$A$2:$AQ$1002,COLUMN(W498)-4,0),VLOOKUP($A499,未改造信息!$A$2:$AQ$1002,COLUMN(W498)-4,0))</f>
        <v>94</v>
      </c>
      <c r="X499" s="442">
        <f>IF($H499="已改造",VLOOKUP($A499+1000,改造信息!$A$2:$AQ$1002,COLUMN(X498)-4,0),VLOOKUP($A499,未改造信息!$A$2:$AQ$1002,COLUMN(X498)-4,0))</f>
        <v>89</v>
      </c>
      <c r="Y499" s="442">
        <f>IF($H499="已改造",VLOOKUP($A499+1000,改造信息!$A$2:$AQ$1002,COLUMN(Y498)-4,0),VLOOKUP($A499,未改造信息!$A$2:$AQ$1002,COLUMN(Y498)-4,0))</f>
        <v>5</v>
      </c>
      <c r="Z499" s="442">
        <f>IF($H499="已改造",VLOOKUP($A499+1000,改造信息!$A$2:$AQ$1002,COLUMN(Z498)-4,0),VLOOKUP($A499,未改造信息!$A$2:$AQ$1002,COLUMN(Z498)-4,0))</f>
        <v>40</v>
      </c>
      <c r="AA499" s="442" t="str">
        <f>IF($H499="已改造",VLOOKUP($A499+1000,改造信息!$A$2:$AQ$1002,COLUMN(AA498)-4,0),VLOOKUP($A499,未改造信息!$A$2:$AQ$1002,COLUMN(AA498)-4,0))</f>
        <v>短</v>
      </c>
      <c r="AB499" s="442">
        <f>IF($H499="已改造",VLOOKUP($A499+1000,改造信息!$A$2:$AQ$1002,COLUMN(AB498)-4,0),VLOOKUP($A499,未改造信息!$A$2:$AQ$1002,COLUMN(AB498)-4,0))</f>
        <v>0</v>
      </c>
      <c r="AC499" s="442">
        <f>IF($H499="已改造",VLOOKUP($A499+1000,改造信息!$A$2:$AQ$1002,COLUMN(AC498)-4,0),VLOOKUP($A499,未改造信息!$A$2:$AQ$1002,COLUMN(AC498)-4,0))</f>
        <v>0</v>
      </c>
      <c r="AD499" s="442">
        <f>IF($H499="已改造",VLOOKUP($A499+1000,改造信息!$A$2:$AQ$1002,COLUMN(AD498)-4,0),VLOOKUP($A499,未改造信息!$A$2:$AQ$1002,COLUMN(AD498)-4,0))</f>
        <v>2</v>
      </c>
      <c r="AE499" s="446" t="str">
        <f>IF($H499="已改造",VLOOKUP($A499+1000,改造信息!$A$2:$AQ$1002,COLUMN(AE498)-4,0),VLOOKUP($A499,未改造信息!$A$2:$AQ$1002,COLUMN(AE498)-4,0))</f>
        <v>61厘米五连装鱼雷</v>
      </c>
      <c r="AF499" s="445" t="s">
        <v>92</v>
      </c>
      <c r="AG499" s="445" t="s">
        <v>92</v>
      </c>
      <c r="AH499" s="442">
        <f>IF($H499="已改造",VLOOKUP($A499+1000,改造信息!$A$2:$AQ$1002,COLUMN(AH498)-6,0),VLOOKUP($A499,未改造信息!$A$2:$AQ$1002,COLUMN(AH498)-6,0))</f>
        <v>15</v>
      </c>
      <c r="AI499" s="442">
        <f>IF($H499="已改造",VLOOKUP($A499+1000,改造信息!$A$2:$AQ$1002,COLUMN(AI498)-6,0),VLOOKUP($A499,未改造信息!$A$2:$AQ$1002,COLUMN(AI498)-6,0))</f>
        <v>20</v>
      </c>
      <c r="AJ499" s="442">
        <f>IF($H499="已改造",VLOOKUP($A499+1000,改造信息!$A$2:$AQ$1002,COLUMN(AJ498)-6,0),VLOOKUP($A499,未改造信息!$A$2:$AQ$1002,COLUMN(AJ498)-6,0))</f>
        <v>0.48</v>
      </c>
      <c r="AK499" s="442">
        <f>IF($H499="已改造",VLOOKUP($A499+1000,改造信息!$A$2:$AQ$1002,COLUMN(AK498)-6,0),VLOOKUP($A499,未改造信息!$A$2:$AQ$1002,COLUMN(AK498)-6,0))</f>
        <v>0.9</v>
      </c>
      <c r="AL499" s="442">
        <f>IF($H499="已改造",VLOOKUP($A499+1000,改造信息!$A$2:$AQ$1002,COLUMN(AL498)-6,0),VLOOKUP($A499,未改造信息!$A$2:$AQ$1002,COLUMN(AL498)-6,0))</f>
        <v>0.5</v>
      </c>
      <c r="AM499" s="445" t="s">
        <v>92</v>
      </c>
      <c r="AN499" s="445" t="s">
        <v>92</v>
      </c>
      <c r="AO499" s="442">
        <f>IF($H499="已改造",VLOOKUP($A499+1000,改造信息!$A$2:$AQ$1002,COLUMN(AO498)-8,0),VLOOKUP($A499,未改造信息!$A$2:$AQ$1002,COLUMN(AO498)-8,0))</f>
        <v>4</v>
      </c>
      <c r="AP499" s="442">
        <f>IF($H499="已改造",VLOOKUP($A499+1000,改造信息!$A$2:$AQ$1002,COLUMN(AP498)-8,0),VLOOKUP($A499,未改造信息!$A$2:$AQ$1002,COLUMN(AP498)-8,0))</f>
        <v>8</v>
      </c>
      <c r="AQ499" s="442">
        <f>IF($H499="已改造",VLOOKUP($A499+1000,改造信息!$A$2:$AQ$1002,COLUMN(AQ498)-8,0),VLOOKUP($A499,未改造信息!$A$2:$AQ$1002,COLUMN(AQ498)-8,0))</f>
        <v>6</v>
      </c>
      <c r="AR499" s="442">
        <f>IF($H499="已改造",VLOOKUP($A499+1000,改造信息!$A$2:$AQ$1002,COLUMN(AR498)-8,0),VLOOKUP($A499,未改造信息!$A$2:$AQ$1002,COLUMN(AR498)-8,0))</f>
        <v>0</v>
      </c>
      <c r="AS499" s="442">
        <f>IF($H499="已改造",VLOOKUP($A499+1000,改造信息!$A$2:$AQ$1002,COLUMN(AS498)-8,0),VLOOKUP($A499,未改造信息!$A$2:$AQ$1002,COLUMN(AS498)-8,0))</f>
        <v>0</v>
      </c>
      <c r="AT499" s="442">
        <f>IF($H499="已改造",VLOOKUP($A499+1000,改造信息!$A$2:$AQ$1002,COLUMN(AT498)-8,0),VLOOKUP($A499,未改造信息!$A$2:$AQ$1002,COLUMN(AT498)-8,0))</f>
        <v>48</v>
      </c>
      <c r="AU499" s="442">
        <f>IF($H499="已改造",VLOOKUP($A499+1000,改造信息!$A$2:$AQ$1002,COLUMN(AU498)-8,0),VLOOKUP($A499,未改造信息!$A$2:$AQ$1002,COLUMN(AU498)-8,0))</f>
        <v>7</v>
      </c>
      <c r="AV499" s="442">
        <f>IF($H499="已改造",VLOOKUP($A499+1000,改造信息!$A$2:$AQ$1002,COLUMN(AV498)-8,0),VLOOKUP($A499,未改造信息!$A$2:$AQ$1002,COLUMN(AV498)-8,0))</f>
        <v>0</v>
      </c>
      <c r="AW499" s="445" t="s">
        <v>92</v>
      </c>
      <c r="AX499" s="445" t="s">
        <v>92</v>
      </c>
      <c r="AY499" s="442">
        <f>IF($H499="已改造",VLOOKUP($A499+1000,改造信息!$A$2:$AQ$1002,COLUMN(AY498)-10,0),VLOOKUP($A499,未改造信息!$A$2:$AQ$1002,COLUMN(AY498)-10,0))</f>
        <v>0</v>
      </c>
      <c r="AZ499" s="442">
        <f>IF($H499="已改造",VLOOKUP($A499+1000,改造信息!$A$2:$AQ$1002,COLUMN(AZ498)-10,0),VLOOKUP($A499,未改造信息!$A$2:$AQ$1002,COLUMN(AZ498)-10,0))</f>
        <v>0</v>
      </c>
      <c r="BA499" s="445" t="s">
        <v>92</v>
      </c>
      <c r="BB499" s="445" t="s">
        <v>92</v>
      </c>
      <c r="BC499" s="442" t="str">
        <f>IF($H499="尚未改造",VLOOKUP($A499,未改造信息!$A$2:$AQ$1002,COLUMN(BC498)-12,0),"0")</f>
        <v>0</v>
      </c>
      <c r="BD499" s="450">
        <f>VLOOKUP($A499,未改造信息!$A$2:$BA$1002,COLUMN(BD498)-12,0)</f>
        <v>0.0166666666666667</v>
      </c>
      <c r="BE499" s="442" t="s">
        <v>103</v>
      </c>
      <c r="BF499" s="445" t="s">
        <v>92</v>
      </c>
      <c r="BG499" s="445" t="s">
        <v>92</v>
      </c>
      <c r="BH499" s="442"/>
      <c r="BI499" s="450"/>
      <c r="BK499" s="442"/>
      <c r="BL499" s="450"/>
      <c r="BN499" s="442"/>
      <c r="BO499" s="450"/>
      <c r="BQ499" s="445" t="s">
        <v>92</v>
      </c>
      <c r="BR499" s="442"/>
      <c r="BS499" s="442"/>
      <c r="BT499" s="442"/>
      <c r="BU499" s="442"/>
      <c r="BV499" s="442"/>
    </row>
    <row r="500" spans="1:74">
      <c r="A500" s="442">
        <v>530</v>
      </c>
      <c r="B500" s="442" t="str">
        <f>IF($H500="已改造",VLOOKUP($A500+1000,改造信息!$A$2:$AQ$1002,COLUMN(B499),0),VLOOKUP($A500,未改造信息!$A$2:$AQ$1002,COLUMN(B499),0))</f>
        <v>S</v>
      </c>
      <c r="C500" s="442" t="str">
        <f>IF($H500="已改造",VLOOKUP($A500+1000,改造信息!$A$2:$AQ$1002,COLUMN(C499),0),VLOOKUP($A500,未改造信息!$A$2:$AQ$1002,COLUMN(C499),0))</f>
        <v>潜水艇</v>
      </c>
      <c r="D500" s="442">
        <f>IF($H500="已改造",VLOOKUP($A500+1000,改造信息!$A$2:$AQ$1002,COLUMN(D499),0),VLOOKUP($A500,未改造信息!$A$2:$AQ$1002,COLUMN(D499),0))</f>
        <v>4</v>
      </c>
      <c r="E500" s="442" t="str">
        <f>IF($H500="已改造",VLOOKUP($A500+1000,改造信息!$A$2:$AQ$1002,COLUMN(E499),0),VLOOKUP($A500,未改造信息!$A$2:$AQ$1002,COLUMN(E499),0))</f>
        <v>M-296</v>
      </c>
      <c r="F500" s="442" t="str">
        <f>VLOOKUP(A500,未改造信息!$A$2:$F$1000,COLUMN(F499),0)</f>
        <v>未拥有</v>
      </c>
      <c r="H500" s="442" t="str">
        <f>IF(COUNTIF(改造信息!$A$2:$A$196,A500+1000),IF(VLOOKUP(A500+1000,改造信息!$A$2:$F$502,6,0)="已拥有","已改造","尚未改造"),"未开放改造")</f>
        <v>未开放改造</v>
      </c>
      <c r="I500" s="442" t="str">
        <f t="shared" si="7"/>
        <v>可建造</v>
      </c>
      <c r="J500" s="445" t="s">
        <v>92</v>
      </c>
      <c r="K500" s="442" t="str">
        <f>IF($H500="已改造",VLOOKUP($A500+1000,改造信息!$A$2:$AQ$1002,COLUMN(K499)-4,0),VLOOKUP($A500,未改造信息!$A$2:$AQ$1002,COLUMN(K499)-4,0))</f>
        <v>护卫舰</v>
      </c>
      <c r="L500" s="442" t="str">
        <f>IF($H500="已改造",VLOOKUP($A500+1000,改造信息!$A$2:$AQ$1002,COLUMN(L499)-4,0),VLOOKUP($A500,未改造信息!$A$2:$AQ$1002,COLUMN(L499)-4,0))</f>
        <v>小型舰</v>
      </c>
      <c r="M500" s="442">
        <f>IF($H500="已改造",VLOOKUP($A500+1000,改造信息!$A$2:$AQ$1002,COLUMN(M499)-4,0),VLOOKUP($A500,未改造信息!$A$2:$AQ$1002,COLUMN(M499)-4,0))</f>
        <v>2</v>
      </c>
      <c r="N500" s="442">
        <f>IF($H500="已改造",VLOOKUP($A500+1000,改造信息!$A$2:$AQ$1002,COLUMN(N499)-4,0),VLOOKUP($A500,未改造信息!$A$2:$AQ$1002,COLUMN(N499)-4,0))</f>
        <v>4</v>
      </c>
      <c r="O500" s="442">
        <f>IF($H500="已改造",VLOOKUP($A500+1000,改造信息!$A$2:$AQ$1002,COLUMN(O499)-4,0),VLOOKUP($A500,未改造信息!$A$2:$AQ$1002,COLUMN(O499)-4,0))</f>
        <v>8</v>
      </c>
      <c r="P500" s="442">
        <f>IF($H500="已改造",VLOOKUP($A500+1000,改造信息!$A$2:$AQ$1002,COLUMN(P499)-4,0),VLOOKUP($A500,未改造信息!$A$2:$AQ$1002,COLUMN(P499)-4,0))</f>
        <v>0</v>
      </c>
      <c r="Q500" s="442">
        <f>IF($H500="已改造",VLOOKUP($A500+1000,改造信息!$A$2:$AQ$1002,COLUMN(Q499)-4,0),VLOOKUP($A500,未改造信息!$A$2:$AQ$1002,COLUMN(Q499)-4,0))</f>
        <v>23</v>
      </c>
      <c r="R500" s="442">
        <f>IF($H500="已改造",VLOOKUP($A500+1000,改造信息!$A$2:$AQ$1002,COLUMN(R499)-4,0),VLOOKUP($A500,未改造信息!$A$2:$AQ$1002,COLUMN(R499)-4,0))</f>
        <v>25</v>
      </c>
      <c r="S500" s="442">
        <f>IF($H500="已改造",VLOOKUP($A500+1000,改造信息!$A$2:$AQ$1002,COLUMN(S499)-4,0),VLOOKUP($A500,未改造信息!$A$2:$AQ$1002,COLUMN(S499)-4,0))</f>
        <v>67</v>
      </c>
      <c r="T500" s="442">
        <f>IF($H500="已改造",VLOOKUP($A500+1000,改造信息!$A$2:$AQ$1002,COLUMN(T499)-4,0),VLOOKUP($A500,未改造信息!$A$2:$AQ$1002,COLUMN(T499)-4,0))</f>
        <v>0</v>
      </c>
      <c r="U500" s="442">
        <f>IF($H500="已改造",VLOOKUP($A500+1000,改造信息!$A$2:$AQ$1002,COLUMN(U499)-4,0),VLOOKUP($A500,未改造信息!$A$2:$AQ$1002,COLUMN(U499)-4,0))</f>
        <v>0</v>
      </c>
      <c r="V500" s="442">
        <f>IF($H500="已改造",VLOOKUP($A500+1000,改造信息!$A$2:$AQ$1002,COLUMN(V499)-4,0),VLOOKUP($A500,未改造信息!$A$2:$AQ$1002,COLUMN(V499)-4,0))</f>
        <v>46</v>
      </c>
      <c r="W500" s="442">
        <f>IF($H500="已改造",VLOOKUP($A500+1000,改造信息!$A$2:$AQ$1002,COLUMN(W499)-4,0),VLOOKUP($A500,未改造信息!$A$2:$AQ$1002,COLUMN(W499)-4,0))</f>
        <v>68</v>
      </c>
      <c r="X500" s="442">
        <f>IF($H500="已改造",VLOOKUP($A500+1000,改造信息!$A$2:$AQ$1002,COLUMN(X499)-4,0),VLOOKUP($A500,未改造信息!$A$2:$AQ$1002,COLUMN(X499)-4,0))</f>
        <v>96</v>
      </c>
      <c r="Y500" s="442">
        <f>IF($H500="已改造",VLOOKUP($A500+1000,改造信息!$A$2:$AQ$1002,COLUMN(Y499)-4,0),VLOOKUP($A500,未改造信息!$A$2:$AQ$1002,COLUMN(Y499)-4,0))</f>
        <v>15</v>
      </c>
      <c r="Z500" s="442">
        <f>IF($H500="已改造",VLOOKUP($A500+1000,改造信息!$A$2:$AQ$1002,COLUMN(Z499)-4,0),VLOOKUP($A500,未改造信息!$A$2:$AQ$1002,COLUMN(Z499)-4,0))</f>
        <v>16</v>
      </c>
      <c r="AA500" s="442" t="str">
        <f>IF($H500="已改造",VLOOKUP($A500+1000,改造信息!$A$2:$AQ$1002,COLUMN(AA499)-4,0),VLOOKUP($A500,未改造信息!$A$2:$AQ$1002,COLUMN(AA499)-4,0))</f>
        <v>短</v>
      </c>
      <c r="AB500" s="442">
        <f>IF($H500="已改造",VLOOKUP($A500+1000,改造信息!$A$2:$AQ$1002,COLUMN(AB499)-4,0),VLOOKUP($A500,未改造信息!$A$2:$AQ$1002,COLUMN(AB499)-4,0))</f>
        <v>0</v>
      </c>
      <c r="AC500" s="442">
        <f>IF($H500="已改造",VLOOKUP($A500+1000,改造信息!$A$2:$AQ$1002,COLUMN(AC499)-4,0),VLOOKUP($A500,未改造信息!$A$2:$AQ$1002,COLUMN(AC499)-4,0))</f>
        <v>0</v>
      </c>
      <c r="AD500" s="442">
        <f>IF($H500="已改造",VLOOKUP($A500+1000,改造信息!$A$2:$AQ$1002,COLUMN(AD499)-4,0),VLOOKUP($A500,未改造信息!$A$2:$AQ$1002,COLUMN(AD499)-4,0))</f>
        <v>2</v>
      </c>
      <c r="AE500" s="442">
        <f>IF($H500="已改造",VLOOKUP($A500+1000,改造信息!$A$2:$AQ$1002,COLUMN(AE499)-4,0),VLOOKUP($A500,未改造信息!$A$2:$AQ$1002,COLUMN(AE499)-4,0))</f>
        <v>0</v>
      </c>
      <c r="AF500" s="445" t="s">
        <v>92</v>
      </c>
      <c r="AG500" s="445" t="s">
        <v>92</v>
      </c>
      <c r="AH500" s="442">
        <f>IF($H500="已改造",VLOOKUP($A500+1000,改造信息!$A$2:$AQ$1002,COLUMN(AH499)-6,0),VLOOKUP($A500,未改造信息!$A$2:$AQ$1002,COLUMN(AH499)-6,0))</f>
        <v>20</v>
      </c>
      <c r="AI500" s="442">
        <f>IF($H500="已改造",VLOOKUP($A500+1000,改造信息!$A$2:$AQ$1002,COLUMN(AI499)-6,0),VLOOKUP($A500,未改造信息!$A$2:$AQ$1002,COLUMN(AI499)-6,0))</f>
        <v>20</v>
      </c>
      <c r="AJ500" s="442">
        <f>IF($H500="已改造",VLOOKUP($A500+1000,改造信息!$A$2:$AQ$1002,COLUMN(AJ499)-6,0),VLOOKUP($A500,未改造信息!$A$2:$AQ$1002,COLUMN(AJ499)-6,0))</f>
        <v>0.6</v>
      </c>
      <c r="AK500" s="442">
        <f>IF($H500="已改造",VLOOKUP($A500+1000,改造信息!$A$2:$AQ$1002,COLUMN(AK499)-6,0),VLOOKUP($A500,未改造信息!$A$2:$AQ$1002,COLUMN(AK499)-6,0))</f>
        <v>0.65</v>
      </c>
      <c r="AL500" s="442">
        <f>IF($H500="已改造",VLOOKUP($A500+1000,改造信息!$A$2:$AQ$1002,COLUMN(AL499)-6,0),VLOOKUP($A500,未改造信息!$A$2:$AQ$1002,COLUMN(AL499)-6,0))</f>
        <v>0.3</v>
      </c>
      <c r="AM500" s="445" t="s">
        <v>92</v>
      </c>
      <c r="AN500" s="445" t="s">
        <v>92</v>
      </c>
      <c r="AO500" s="442">
        <f>IF($H500="已改造",VLOOKUP($A500+1000,改造信息!$A$2:$AQ$1002,COLUMN(AO499)-8,0),VLOOKUP($A500,未改造信息!$A$2:$AQ$1002,COLUMN(AO499)-8,0))</f>
        <v>10</v>
      </c>
      <c r="AP500" s="442">
        <f>IF($H500="已改造",VLOOKUP($A500+1000,改造信息!$A$2:$AQ$1002,COLUMN(AP499)-8,0),VLOOKUP($A500,未改造信息!$A$2:$AQ$1002,COLUMN(AP499)-8,0))</f>
        <v>10</v>
      </c>
      <c r="AQ500" s="442">
        <f>IF($H500="已改造",VLOOKUP($A500+1000,改造信息!$A$2:$AQ$1002,COLUMN(AQ499)-8,0),VLOOKUP($A500,未改造信息!$A$2:$AQ$1002,COLUMN(AQ499)-8,0))</f>
        <v>20</v>
      </c>
      <c r="AR500" s="442">
        <f>IF($H500="已改造",VLOOKUP($A500+1000,改造信息!$A$2:$AQ$1002,COLUMN(AR499)-8,0),VLOOKUP($A500,未改造信息!$A$2:$AQ$1002,COLUMN(AR499)-8,0))</f>
        <v>0</v>
      </c>
      <c r="AS500" s="442">
        <f>IF($H500="已改造",VLOOKUP($A500+1000,改造信息!$A$2:$AQ$1002,COLUMN(AS499)-8,0),VLOOKUP($A500,未改造信息!$A$2:$AQ$1002,COLUMN(AS499)-8,0))</f>
        <v>0</v>
      </c>
      <c r="AT500" s="442">
        <f>IF($H500="已改造",VLOOKUP($A500+1000,改造信息!$A$2:$AQ$1002,COLUMN(AT499)-8,0),VLOOKUP($A500,未改造信息!$A$2:$AQ$1002,COLUMN(AT499)-8,0))</f>
        <v>17</v>
      </c>
      <c r="AU500" s="442">
        <f>IF($H500="已改造",VLOOKUP($A500+1000,改造信息!$A$2:$AQ$1002,COLUMN(AU499)-8,0),VLOOKUP($A500,未改造信息!$A$2:$AQ$1002,COLUMN(AU499)-8,0))</f>
        <v>10</v>
      </c>
      <c r="AV500" s="442">
        <f>IF($H500="已改造",VLOOKUP($A500+1000,改造信息!$A$2:$AQ$1002,COLUMN(AV499)-8,0),VLOOKUP($A500,未改造信息!$A$2:$AQ$1002,COLUMN(AV499)-8,0))</f>
        <v>0</v>
      </c>
      <c r="AW500" s="445" t="s">
        <v>92</v>
      </c>
      <c r="AX500" s="445" t="s">
        <v>92</v>
      </c>
      <c r="AY500" s="442">
        <f>IF($H500="已改造",VLOOKUP($A500+1000,改造信息!$A$2:$AQ$1002,COLUMN(AY499)-10,0),VLOOKUP($A500,未改造信息!$A$2:$AQ$1002,COLUMN(AY499)-10,0))</f>
        <v>0</v>
      </c>
      <c r="AZ500" s="442">
        <f>IF($H500="已改造",VLOOKUP($A500+1000,改造信息!$A$2:$AQ$1002,COLUMN(AZ499)-10,0),VLOOKUP($A500,未改造信息!$A$2:$AQ$1002,COLUMN(AZ499)-10,0))</f>
        <v>0</v>
      </c>
      <c r="BA500" s="445" t="s">
        <v>92</v>
      </c>
      <c r="BB500" s="445" t="s">
        <v>92</v>
      </c>
      <c r="BC500" s="442" t="str">
        <f>IF($H500="尚未改造",VLOOKUP($A500,未改造信息!$A$2:$AQ$1002,COLUMN(BC499)-12,0),"0")</f>
        <v>0</v>
      </c>
      <c r="BD500" s="450">
        <f>VLOOKUP($A500,未改造信息!$A$2:$BA$1002,COLUMN(BD499)-12,0)</f>
        <v>0.00902777777777778</v>
      </c>
      <c r="BE500" s="442" t="s">
        <v>103</v>
      </c>
      <c r="BF500" s="445" t="s">
        <v>92</v>
      </c>
      <c r="BG500" s="445" t="s">
        <v>92</v>
      </c>
      <c r="BH500" s="442"/>
      <c r="BI500" s="450"/>
      <c r="BK500" s="442"/>
      <c r="BL500" s="450"/>
      <c r="BN500" s="442"/>
      <c r="BO500" s="450"/>
      <c r="BQ500" s="445" t="s">
        <v>92</v>
      </c>
      <c r="BR500" s="442"/>
      <c r="BS500" s="442"/>
      <c r="BT500" s="442"/>
      <c r="BU500" s="442"/>
      <c r="BV500" s="442"/>
    </row>
    <row r="501" spans="1:74">
      <c r="A501" s="442">
        <v>531</v>
      </c>
      <c r="B501" s="442" t="str">
        <f>IF($H501="已改造",VLOOKUP($A501+1000,改造信息!$A$2:$AQ$1002,COLUMN(B500),0),VLOOKUP($A501,未改造信息!$A$2:$AQ$1002,COLUMN(B500),0))</f>
        <v>F</v>
      </c>
      <c r="C501" s="442" t="str">
        <f>IF($H501="已改造",VLOOKUP($A501+1000,改造信息!$A$2:$AQ$1002,COLUMN(C500),0),VLOOKUP($A501,未改造信息!$A$2:$AQ$1002,COLUMN(C500),0))</f>
        <v>驱逐舰</v>
      </c>
      <c r="D501" s="442">
        <f>IF($H501="已改造",VLOOKUP($A501+1000,改造信息!$A$2:$AQ$1002,COLUMN(D500),0),VLOOKUP($A501,未改造信息!$A$2:$AQ$1002,COLUMN(D500),0))</f>
        <v>3</v>
      </c>
      <c r="E501" s="442" t="str">
        <f>IF($H501="已改造",VLOOKUP($A501+1000,改造信息!$A$2:$AQ$1002,COLUMN(E500),0),VLOOKUP($A501,未改造信息!$A$2:$AQ$1002,COLUMN(E500),0))</f>
        <v>墨尔波墨涅</v>
      </c>
      <c r="F501" s="442" t="str">
        <f>VLOOKUP(A501,未改造信息!$A$2:$F$1000,COLUMN(F500),0)</f>
        <v>未拥有</v>
      </c>
      <c r="H501" s="442" t="str">
        <f>IF(COUNTIF(改造信息!$A$2:$A$196,A501+1000),IF(VLOOKUP(A501+1000,改造信息!$A$2:$F$502,6,0)="已拥有","已改造","尚未改造"),"未开放改造")</f>
        <v>未开放改造</v>
      </c>
      <c r="I501" s="442" t="str">
        <f t="shared" si="7"/>
        <v>仅打捞可获取</v>
      </c>
      <c r="J501" s="445" t="s">
        <v>92</v>
      </c>
      <c r="K501" s="442" t="str">
        <f>IF($H501="已改造",VLOOKUP($A501+1000,改造信息!$A$2:$AQ$1002,COLUMN(K500)-4,0),VLOOKUP($A501,未改造信息!$A$2:$AQ$1002,COLUMN(K500)-4,0))</f>
        <v>护卫舰</v>
      </c>
      <c r="L501" s="442" t="str">
        <f>IF($H501="已改造",VLOOKUP($A501+1000,改造信息!$A$2:$AQ$1002,COLUMN(L500)-4,0),VLOOKUP($A501,未改造信息!$A$2:$AQ$1002,COLUMN(L500)-4,0))</f>
        <v>小型舰</v>
      </c>
      <c r="M501" s="442">
        <f>IF($H501="已改造",VLOOKUP($A501+1000,改造信息!$A$2:$AQ$1002,COLUMN(M500)-4,0),VLOOKUP($A501,未改造信息!$A$2:$AQ$1002,COLUMN(M500)-4,0))</f>
        <v>2</v>
      </c>
      <c r="N501" s="442">
        <f>IF($H501="已改造",VLOOKUP($A501+1000,改造信息!$A$2:$AQ$1002,COLUMN(N500)-4,0),VLOOKUP($A501,未改造信息!$A$2:$AQ$1002,COLUMN(N500)-4,0))</f>
        <v>2</v>
      </c>
      <c r="O501" s="442">
        <f>IF($H501="已改造",VLOOKUP($A501+1000,改造信息!$A$2:$AQ$1002,COLUMN(O500)-4,0),VLOOKUP($A501,未改造信息!$A$2:$AQ$1002,COLUMN(O500)-4,0))</f>
        <v>8</v>
      </c>
      <c r="P501" s="442">
        <f>IF($H501="已改造",VLOOKUP($A501+1000,改造信息!$A$2:$AQ$1002,COLUMN(P500)-4,0),VLOOKUP($A501,未改造信息!$A$2:$AQ$1002,COLUMN(P500)-4,0))</f>
        <v>0</v>
      </c>
      <c r="Q501" s="442">
        <f>IF($H501="已改造",VLOOKUP($A501+1000,改造信息!$A$2:$AQ$1002,COLUMN(Q500)-4,0),VLOOKUP($A501,未改造信息!$A$2:$AQ$1002,COLUMN(Q500)-4,0))</f>
        <v>25</v>
      </c>
      <c r="R501" s="442">
        <f>IF($H501="已改造",VLOOKUP($A501+1000,改造信息!$A$2:$AQ$1002,COLUMN(R500)-4,0),VLOOKUP($A501,未改造信息!$A$2:$AQ$1002,COLUMN(R500)-4,0))</f>
        <v>19</v>
      </c>
      <c r="S501" s="442">
        <f>IF($H501="已改造",VLOOKUP($A501+1000,改造信息!$A$2:$AQ$1002,COLUMN(S500)-4,0),VLOOKUP($A501,未改造信息!$A$2:$AQ$1002,COLUMN(S500)-4,0))</f>
        <v>62</v>
      </c>
      <c r="T501" s="442">
        <f>IF($H501="已改造",VLOOKUP($A501+1000,改造信息!$A$2:$AQ$1002,COLUMN(T500)-4,0),VLOOKUP($A501,未改造信息!$A$2:$AQ$1002,COLUMN(T500)-4,0))</f>
        <v>49</v>
      </c>
      <c r="U501" s="442">
        <f>IF($H501="已改造",VLOOKUP($A501+1000,改造信息!$A$2:$AQ$1002,COLUMN(U500)-4,0),VLOOKUP($A501,未改造信息!$A$2:$AQ$1002,COLUMN(U500)-4,0))</f>
        <v>58</v>
      </c>
      <c r="V501" s="442">
        <f>IF($H501="已改造",VLOOKUP($A501+1000,改造信息!$A$2:$AQ$1002,COLUMN(V500)-4,0),VLOOKUP($A501,未改造信息!$A$2:$AQ$1002,COLUMN(V500)-4,0))</f>
        <v>19</v>
      </c>
      <c r="W501" s="442">
        <f>IF($H501="已改造",VLOOKUP($A501+1000,改造信息!$A$2:$AQ$1002,COLUMN(W500)-4,0),VLOOKUP($A501,未改造信息!$A$2:$AQ$1002,COLUMN(W500)-4,0))</f>
        <v>85</v>
      </c>
      <c r="X501" s="442">
        <f>IF($H501="已改造",VLOOKUP($A501+1000,改造信息!$A$2:$AQ$1002,COLUMN(X500)-4,0),VLOOKUP($A501,未改造信息!$A$2:$AQ$1002,COLUMN(X500)-4,0))</f>
        <v>82</v>
      </c>
      <c r="Y501" s="442">
        <f>IF($H501="已改造",VLOOKUP($A501+1000,改造信息!$A$2:$AQ$1002,COLUMN(Y500)-4,0),VLOOKUP($A501,未改造信息!$A$2:$AQ$1002,COLUMN(Y500)-4,0))</f>
        <v>20</v>
      </c>
      <c r="Z501" s="442">
        <f>IF($H501="已改造",VLOOKUP($A501+1000,改造信息!$A$2:$AQ$1002,COLUMN(Z500)-4,0),VLOOKUP($A501,未改造信息!$A$2:$AQ$1002,COLUMN(Z500)-4,0))</f>
        <v>34.5</v>
      </c>
      <c r="AA501" s="442" t="str">
        <f>IF($H501="已改造",VLOOKUP($A501+1000,改造信息!$A$2:$AQ$1002,COLUMN(AA500)-4,0),VLOOKUP($A501,未改造信息!$A$2:$AQ$1002,COLUMN(AA500)-4,0))</f>
        <v>短</v>
      </c>
      <c r="AB501" s="442">
        <f>IF($H501="已改造",VLOOKUP($A501+1000,改造信息!$A$2:$AQ$1002,COLUMN(AB500)-4,0),VLOOKUP($A501,未改造信息!$A$2:$AQ$1002,COLUMN(AB500)-4,0))</f>
        <v>0</v>
      </c>
      <c r="AC501" s="442">
        <f>IF($H501="已改造",VLOOKUP($A501+1000,改造信息!$A$2:$AQ$1002,COLUMN(AC500)-4,0),VLOOKUP($A501,未改造信息!$A$2:$AQ$1002,COLUMN(AC500)-4,0))</f>
        <v>0</v>
      </c>
      <c r="AD501" s="442">
        <f>IF($H501="已改造",VLOOKUP($A501+1000,改造信息!$A$2:$AQ$1002,COLUMN(AD500)-4,0),VLOOKUP($A501,未改造信息!$A$2:$AQ$1002,COLUMN(AD500)-4,0))</f>
        <v>2</v>
      </c>
      <c r="AE501" s="442">
        <f>IF($H501="已改造",VLOOKUP($A501+1000,改造信息!$A$2:$AQ$1002,COLUMN(AE500)-4,0),VLOOKUP($A501,未改造信息!$A$2:$AQ$1002,COLUMN(AE500)-4,0))</f>
        <v>0</v>
      </c>
      <c r="AF501" s="445" t="s">
        <v>92</v>
      </c>
      <c r="AG501" s="445" t="s">
        <v>92</v>
      </c>
      <c r="AH501" s="442">
        <f>IF($H501="已改造",VLOOKUP($A501+1000,改造信息!$A$2:$AQ$1002,COLUMN(AH500)-6,0),VLOOKUP($A501,未改造信息!$A$2:$AQ$1002,COLUMN(AH500)-6,0))</f>
        <v>10</v>
      </c>
      <c r="AI501" s="442">
        <f>IF($H501="已改造",VLOOKUP($A501+1000,改造信息!$A$2:$AQ$1002,COLUMN(AI500)-6,0),VLOOKUP($A501,未改造信息!$A$2:$AQ$1002,COLUMN(AI500)-6,0))</f>
        <v>15</v>
      </c>
      <c r="AJ501" s="442">
        <f>IF($H501="已改造",VLOOKUP($A501+1000,改造信息!$A$2:$AQ$1002,COLUMN(AJ500)-6,0),VLOOKUP($A501,未改造信息!$A$2:$AQ$1002,COLUMN(AJ500)-6,0))</f>
        <v>0.45</v>
      </c>
      <c r="AK501" s="442">
        <f>IF($H501="已改造",VLOOKUP($A501+1000,改造信息!$A$2:$AQ$1002,COLUMN(AK500)-6,0),VLOOKUP($A501,未改造信息!$A$2:$AQ$1002,COLUMN(AK500)-6,0))</f>
        <v>0.74</v>
      </c>
      <c r="AL501" s="442">
        <f>IF($H501="已改造",VLOOKUP($A501+1000,改造信息!$A$2:$AQ$1002,COLUMN(AL500)-6,0),VLOOKUP($A501,未改造信息!$A$2:$AQ$1002,COLUMN(AL500)-6,0))</f>
        <v>0.3</v>
      </c>
      <c r="AM501" s="445" t="s">
        <v>92</v>
      </c>
      <c r="AN501" s="445" t="s">
        <v>92</v>
      </c>
      <c r="AO501" s="442">
        <f>IF($H501="已改造",VLOOKUP($A501+1000,改造信息!$A$2:$AQ$1002,COLUMN(AO500)-8,0),VLOOKUP($A501,未改造信息!$A$2:$AQ$1002,COLUMN(AO500)-8,0))</f>
        <v>4</v>
      </c>
      <c r="AP501" s="442">
        <f>IF($H501="已改造",VLOOKUP($A501+1000,改造信息!$A$2:$AQ$1002,COLUMN(AP500)-8,0),VLOOKUP($A501,未改造信息!$A$2:$AQ$1002,COLUMN(AP500)-8,0))</f>
        <v>8</v>
      </c>
      <c r="AQ501" s="442">
        <f>IF($H501="已改造",VLOOKUP($A501+1000,改造信息!$A$2:$AQ$1002,COLUMN(AQ500)-8,0),VLOOKUP($A501,未改造信息!$A$2:$AQ$1002,COLUMN(AQ500)-8,0))</f>
        <v>6</v>
      </c>
      <c r="AR501" s="442">
        <f>IF($H501="已改造",VLOOKUP($A501+1000,改造信息!$A$2:$AQ$1002,COLUMN(AR500)-8,0),VLOOKUP($A501,未改造信息!$A$2:$AQ$1002,COLUMN(AR500)-8,0))</f>
        <v>0</v>
      </c>
      <c r="AS501" s="442">
        <f>IF($H501="已改造",VLOOKUP($A501+1000,改造信息!$A$2:$AQ$1002,COLUMN(AS500)-8,0),VLOOKUP($A501,未改造信息!$A$2:$AQ$1002,COLUMN(AS500)-8,0))</f>
        <v>0</v>
      </c>
      <c r="AT501" s="442">
        <f>IF($H501="已改造",VLOOKUP($A501+1000,改造信息!$A$2:$AQ$1002,COLUMN(AT500)-8,0),VLOOKUP($A501,未改造信息!$A$2:$AQ$1002,COLUMN(AT500)-8,0))</f>
        <v>12</v>
      </c>
      <c r="AU501" s="442">
        <f>IF($H501="已改造",VLOOKUP($A501+1000,改造信息!$A$2:$AQ$1002,COLUMN(AU500)-8,0),VLOOKUP($A501,未改造信息!$A$2:$AQ$1002,COLUMN(AU500)-8,0))</f>
        <v>4</v>
      </c>
      <c r="AV501" s="442">
        <f>IF($H501="已改造",VLOOKUP($A501+1000,改造信息!$A$2:$AQ$1002,COLUMN(AV500)-8,0),VLOOKUP($A501,未改造信息!$A$2:$AQ$1002,COLUMN(AV500)-8,0))</f>
        <v>0</v>
      </c>
      <c r="AW501" s="445" t="s">
        <v>92</v>
      </c>
      <c r="AX501" s="445" t="s">
        <v>92</v>
      </c>
      <c r="AY501" s="442">
        <f>IF($H501="已改造",VLOOKUP($A501+1000,改造信息!$A$2:$AQ$1002,COLUMN(AY500)-10,0),VLOOKUP($A501,未改造信息!$A$2:$AQ$1002,COLUMN(AY500)-10,0))</f>
        <v>0</v>
      </c>
      <c r="AZ501" s="442">
        <f>IF($H501="已改造",VLOOKUP($A501+1000,改造信息!$A$2:$AQ$1002,COLUMN(AZ500)-10,0),VLOOKUP($A501,未改造信息!$A$2:$AQ$1002,COLUMN(AZ500)-10,0))</f>
        <v>0</v>
      </c>
      <c r="BA501" s="445" t="s">
        <v>92</v>
      </c>
      <c r="BB501" s="445" t="s">
        <v>92</v>
      </c>
      <c r="BC501" s="442" t="str">
        <f>IF($H501="尚未改造",VLOOKUP($A501,未改造信息!$A$2:$AQ$1002,COLUMN(BC500)-12,0),"0")</f>
        <v>0</v>
      </c>
      <c r="BD501" s="442">
        <f>VLOOKUP($A501,未改造信息!$A$2:$BA$1002,COLUMN(BD500)-12,0)</f>
        <v>0</v>
      </c>
      <c r="BE501" s="442" t="s">
        <v>94</v>
      </c>
      <c r="BF501" s="445" t="s">
        <v>92</v>
      </c>
      <c r="BG501" s="445" t="s">
        <v>92</v>
      </c>
      <c r="BH501" s="442"/>
      <c r="BI501" s="442"/>
      <c r="BK501" s="442"/>
      <c r="BL501" s="442"/>
      <c r="BN501" s="442"/>
      <c r="BO501" s="442"/>
      <c r="BQ501" s="445" t="s">
        <v>92</v>
      </c>
      <c r="BR501" s="442"/>
      <c r="BS501" s="442"/>
      <c r="BT501" s="442"/>
      <c r="BU501" s="442"/>
      <c r="BV501" s="442"/>
    </row>
    <row r="502" spans="1:74">
      <c r="A502" s="442">
        <v>532</v>
      </c>
      <c r="B502" s="442" t="str">
        <f>IF($H502="已改造",VLOOKUP($A502+1000,改造信息!$A$2:$AQ$1002,COLUMN(B501),0),VLOOKUP($A502,未改造信息!$A$2:$AQ$1002,COLUMN(B501),0))</f>
        <v>I</v>
      </c>
      <c r="C502" s="442" t="str">
        <f>IF($H502="已改造",VLOOKUP($A502+1000,改造信息!$A$2:$AQ$1002,COLUMN(C501),0),VLOOKUP($A502,未改造信息!$A$2:$AQ$1002,COLUMN(C501),0))</f>
        <v>战列舰</v>
      </c>
      <c r="D502" s="442">
        <f>IF($H502="已改造",VLOOKUP($A502+1000,改造信息!$A$2:$AQ$1002,COLUMN(D501),0),VLOOKUP($A502,未改造信息!$A$2:$AQ$1002,COLUMN(D501),0))</f>
        <v>4</v>
      </c>
      <c r="E502" s="442" t="str">
        <f>IF($H502="已改造",VLOOKUP($A502+1000,改造信息!$A$2:$AQ$1002,COLUMN(E501),0),VLOOKUP($A502,未改造信息!$A$2:$AQ$1002,COLUMN(E501),0))</f>
        <v>但丁</v>
      </c>
      <c r="F502" s="442" t="str">
        <f>VLOOKUP(A502,未改造信息!$A$2:$F$1000,COLUMN(F501),0)</f>
        <v>未拥有</v>
      </c>
      <c r="H502" s="442" t="str">
        <f>IF(COUNTIF(改造信息!$A$2:$A$196,A502+1000),IF(VLOOKUP(A502+1000,改造信息!$A$2:$F$502,6,0)="已拥有","已改造","尚未改造"),"未开放改造")</f>
        <v>未开放改造</v>
      </c>
      <c r="I502" s="442" t="str">
        <f t="shared" si="7"/>
        <v>可建造</v>
      </c>
      <c r="J502" s="445" t="s">
        <v>92</v>
      </c>
      <c r="K502" s="442" t="str">
        <f>IF($H502="已改造",VLOOKUP($A502+1000,改造信息!$A$2:$AQ$1002,COLUMN(K501)-4,0),VLOOKUP($A502,未改造信息!$A$2:$AQ$1002,COLUMN(K501)-4,0))</f>
        <v>主力舰</v>
      </c>
      <c r="L502" s="442" t="str">
        <f>IF($H502="已改造",VLOOKUP($A502+1000,改造信息!$A$2:$AQ$1002,COLUMN(L501)-4,0),VLOOKUP($A502,未改造信息!$A$2:$AQ$1002,COLUMN(L501)-4,0))</f>
        <v>大型舰</v>
      </c>
      <c r="M502" s="442">
        <f>IF($H502="已改造",VLOOKUP($A502+1000,改造信息!$A$2:$AQ$1002,COLUMN(M501)-4,0),VLOOKUP($A502,未改造信息!$A$2:$AQ$1002,COLUMN(M501)-4,0))</f>
        <v>2</v>
      </c>
      <c r="N502" s="442">
        <f>IF($H502="已改造",VLOOKUP($A502+1000,改造信息!$A$2:$AQ$1002,COLUMN(N501)-4,0),VLOOKUP($A502,未改造信息!$A$2:$AQ$1002,COLUMN(N501)-4,0))</f>
        <v>2</v>
      </c>
      <c r="O502" s="442">
        <f>IF($H502="已改造",VLOOKUP($A502+1000,改造信息!$A$2:$AQ$1002,COLUMN(O501)-4,0),VLOOKUP($A502,未改造信息!$A$2:$AQ$1002,COLUMN(O501)-4,0))</f>
        <v>52</v>
      </c>
      <c r="P502" s="442">
        <f>IF($H502="已改造",VLOOKUP($A502+1000,改造信息!$A$2:$AQ$1002,COLUMN(P501)-4,0),VLOOKUP($A502,未改造信息!$A$2:$AQ$1002,COLUMN(P501)-4,0))</f>
        <v>0</v>
      </c>
      <c r="Q502" s="442">
        <f>IF($H502="已改造",VLOOKUP($A502+1000,改造信息!$A$2:$AQ$1002,COLUMN(Q501)-4,0),VLOOKUP($A502,未改造信息!$A$2:$AQ$1002,COLUMN(Q501)-4,0))</f>
        <v>78</v>
      </c>
      <c r="R502" s="442">
        <f>IF($H502="已改造",VLOOKUP($A502+1000,改造信息!$A$2:$AQ$1002,COLUMN(R501)-4,0),VLOOKUP($A502,未改造信息!$A$2:$AQ$1002,COLUMN(R501)-4,0))</f>
        <v>79</v>
      </c>
      <c r="S502" s="442">
        <f>IF($H502="已改造",VLOOKUP($A502+1000,改造信息!$A$2:$AQ$1002,COLUMN(S501)-4,0),VLOOKUP($A502,未改造信息!$A$2:$AQ$1002,COLUMN(S501)-4,0))</f>
        <v>0</v>
      </c>
      <c r="T502" s="442">
        <f>IF($H502="已改造",VLOOKUP($A502+1000,改造信息!$A$2:$AQ$1002,COLUMN(T501)-4,0),VLOOKUP($A502,未改造信息!$A$2:$AQ$1002,COLUMN(T501)-4,0))</f>
        <v>48</v>
      </c>
      <c r="U502" s="442">
        <f>IF($H502="已改造",VLOOKUP($A502+1000,改造信息!$A$2:$AQ$1002,COLUMN(U501)-4,0),VLOOKUP($A502,未改造信息!$A$2:$AQ$1002,COLUMN(U501)-4,0))</f>
        <v>0</v>
      </c>
      <c r="V502" s="442">
        <f>IF($H502="已改造",VLOOKUP($A502+1000,改造信息!$A$2:$AQ$1002,COLUMN(V501)-4,0),VLOOKUP($A502,未改造信息!$A$2:$AQ$1002,COLUMN(V501)-4,0))</f>
        <v>37</v>
      </c>
      <c r="W502" s="442">
        <f>IF($H502="已改造",VLOOKUP($A502+1000,改造信息!$A$2:$AQ$1002,COLUMN(W501)-4,0),VLOOKUP($A502,未改造信息!$A$2:$AQ$1002,COLUMN(W501)-4,0))</f>
        <v>44</v>
      </c>
      <c r="X502" s="442">
        <f>IF($H502="已改造",VLOOKUP($A502+1000,改造信息!$A$2:$AQ$1002,COLUMN(X501)-4,0),VLOOKUP($A502,未改造信息!$A$2:$AQ$1002,COLUMN(X501)-4,0))</f>
        <v>94</v>
      </c>
      <c r="Y502" s="442">
        <f>IF($H502="已改造",VLOOKUP($A502+1000,改造信息!$A$2:$AQ$1002,COLUMN(Y501)-4,0),VLOOKUP($A502,未改造信息!$A$2:$AQ$1002,COLUMN(Y501)-4,0))</f>
        <v>16</v>
      </c>
      <c r="Z502" s="442">
        <f>IF($H502="已改造",VLOOKUP($A502+1000,改造信息!$A$2:$AQ$1002,COLUMN(Z501)-4,0),VLOOKUP($A502,未改造信息!$A$2:$AQ$1002,COLUMN(Z501)-4,0))</f>
        <v>22</v>
      </c>
      <c r="AA502" s="442" t="str">
        <f>IF($H502="已改造",VLOOKUP($A502+1000,改造信息!$A$2:$AQ$1002,COLUMN(AA501)-4,0),VLOOKUP($A502,未改造信息!$A$2:$AQ$1002,COLUMN(AA501)-4,0))</f>
        <v>长</v>
      </c>
      <c r="AB502" s="442">
        <f>IF($H502="已改造",VLOOKUP($A502+1000,改造信息!$A$2:$AQ$1002,COLUMN(AB501)-4,0),VLOOKUP($A502,未改造信息!$A$2:$AQ$1002,COLUMN(AB501)-4,0))</f>
        <v>0</v>
      </c>
      <c r="AC502" s="442">
        <f>IF($H502="已改造",VLOOKUP($A502+1000,改造信息!$A$2:$AQ$1002,COLUMN(AC501)-4,0),VLOOKUP($A502,未改造信息!$A$2:$AQ$1002,COLUMN(AC501)-4,0))</f>
        <v>0</v>
      </c>
      <c r="AD502" s="442">
        <f>IF($H502="已改造",VLOOKUP($A502+1000,改造信息!$A$2:$AQ$1002,COLUMN(AD501)-4,0),VLOOKUP($A502,未改造信息!$A$2:$AQ$1002,COLUMN(AD501)-4,0))</f>
        <v>4</v>
      </c>
      <c r="AE502" s="446" t="str">
        <f>IF($H502="已改造",VLOOKUP($A502+1000,改造信息!$A$2:$AQ$1002,COLUMN(AE501)-4,0),VLOOKUP($A502,未改造信息!$A$2:$AQ$1002,COLUMN(AE501)-4,0))</f>
        <v>I国三联305毫米炮|标准型动力系统</v>
      </c>
      <c r="AF502" s="445" t="s">
        <v>92</v>
      </c>
      <c r="AG502" s="445" t="s">
        <v>92</v>
      </c>
      <c r="AH502" s="442">
        <f>IF($H502="已改造",VLOOKUP($A502+1000,改造信息!$A$2:$AQ$1002,COLUMN(AH501)-6,0),VLOOKUP($A502,未改造信息!$A$2:$AQ$1002,COLUMN(AH501)-6,0))</f>
        <v>70</v>
      </c>
      <c r="AI502" s="442">
        <f>IF($H502="已改造",VLOOKUP($A502+1000,改造信息!$A$2:$AQ$1002,COLUMN(AI501)-6,0),VLOOKUP($A502,未改造信息!$A$2:$AQ$1002,COLUMN(AI501)-6,0))</f>
        <v>105</v>
      </c>
      <c r="AJ502" s="442">
        <f>IF($H502="已改造",VLOOKUP($A502+1000,改造信息!$A$2:$AQ$1002,COLUMN(AJ501)-6,0),VLOOKUP($A502,未改造信息!$A$2:$AQ$1002,COLUMN(AJ501)-6,0))</f>
        <v>2.25</v>
      </c>
      <c r="AK502" s="442">
        <f>IF($H502="已改造",VLOOKUP($A502+1000,改造信息!$A$2:$AQ$1002,COLUMN(AK501)-6,0),VLOOKUP($A502,未改造信息!$A$2:$AQ$1002,COLUMN(AK501)-6,0))</f>
        <v>4.55</v>
      </c>
      <c r="AL502" s="442">
        <f>IF($H502="已改造",VLOOKUP($A502+1000,改造信息!$A$2:$AQ$1002,COLUMN(AL501)-6,0),VLOOKUP($A502,未改造信息!$A$2:$AQ$1002,COLUMN(AL501)-6,0))</f>
        <v>1</v>
      </c>
      <c r="AM502" s="445" t="s">
        <v>92</v>
      </c>
      <c r="AN502" s="445" t="s">
        <v>92</v>
      </c>
      <c r="AO502" s="442">
        <f>IF($H502="已改造",VLOOKUP($A502+1000,改造信息!$A$2:$AQ$1002,COLUMN(AO501)-8,0),VLOOKUP($A502,未改造信息!$A$2:$AQ$1002,COLUMN(AO501)-8,0))</f>
        <v>50</v>
      </c>
      <c r="AP502" s="442">
        <f>IF($H502="已改造",VLOOKUP($A502+1000,改造信息!$A$2:$AQ$1002,COLUMN(AP501)-8,0),VLOOKUP($A502,未改造信息!$A$2:$AQ$1002,COLUMN(AP501)-8,0))</f>
        <v>60</v>
      </c>
      <c r="AQ502" s="442">
        <f>IF($H502="已改造",VLOOKUP($A502+1000,改造信息!$A$2:$AQ$1002,COLUMN(AQ501)-8,0),VLOOKUP($A502,未改造信息!$A$2:$AQ$1002,COLUMN(AQ501)-8,0))</f>
        <v>60</v>
      </c>
      <c r="AR502" s="442">
        <f>IF($H502="已改造",VLOOKUP($A502+1000,改造信息!$A$2:$AQ$1002,COLUMN(AR501)-8,0),VLOOKUP($A502,未改造信息!$A$2:$AQ$1002,COLUMN(AR501)-8,0))</f>
        <v>0</v>
      </c>
      <c r="AS502" s="442">
        <f>IF($H502="已改造",VLOOKUP($A502+1000,改造信息!$A$2:$AQ$1002,COLUMN(AS501)-8,0),VLOOKUP($A502,未改造信息!$A$2:$AQ$1002,COLUMN(AS501)-8,0))</f>
        <v>58</v>
      </c>
      <c r="AT502" s="442">
        <f>IF($H502="已改造",VLOOKUP($A502+1000,改造信息!$A$2:$AQ$1002,COLUMN(AT501)-8,0),VLOOKUP($A502,未改造信息!$A$2:$AQ$1002,COLUMN(AT501)-8,0))</f>
        <v>0</v>
      </c>
      <c r="AU502" s="442">
        <f>IF($H502="已改造",VLOOKUP($A502+1000,改造信息!$A$2:$AQ$1002,COLUMN(AU501)-8,0),VLOOKUP($A502,未改造信息!$A$2:$AQ$1002,COLUMN(AU501)-8,0))</f>
        <v>59</v>
      </c>
      <c r="AV502" s="442">
        <f>IF($H502="已改造",VLOOKUP($A502+1000,改造信息!$A$2:$AQ$1002,COLUMN(AV501)-8,0),VLOOKUP($A502,未改造信息!$A$2:$AQ$1002,COLUMN(AV501)-8,0))</f>
        <v>9</v>
      </c>
      <c r="AW502" s="445" t="s">
        <v>92</v>
      </c>
      <c r="AX502" s="445" t="s">
        <v>92</v>
      </c>
      <c r="AY502" s="442" t="str">
        <f>IF($H502="已改造",VLOOKUP($A502+1000,改造信息!$A$2:$AQ$1002,COLUMN(AY501)-10,0),VLOOKUP($A502,未改造信息!$A$2:$AQ$1002,COLUMN(AY501)-10,0))</f>
        <v>最初三联</v>
      </c>
      <c r="AZ502" s="442">
        <f>IF($H502="已改造",VLOOKUP($A502+1000,改造信息!$A$2:$AQ$1002,COLUMN(AZ501)-10,0),VLOOKUP($A502,未改造信息!$A$2:$AQ$1002,COLUMN(AZ501)-10,0))</f>
        <v>0</v>
      </c>
      <c r="BA502" s="445" t="s">
        <v>92</v>
      </c>
      <c r="BB502" s="445" t="s">
        <v>92</v>
      </c>
      <c r="BC502" s="442" t="str">
        <f>IF($H502="尚未改造",VLOOKUP($A502,未改造信息!$A$2:$AQ$1002,COLUMN(BC501)-12,0),"0")</f>
        <v>0</v>
      </c>
      <c r="BD502" s="450">
        <f>VLOOKUP($A502,未改造信息!$A$2:$BA$1002,COLUMN(BD501)-12,0)</f>
        <v>0.166666666666667</v>
      </c>
      <c r="BE502" s="442" t="s">
        <v>103</v>
      </c>
      <c r="BF502" s="445" t="s">
        <v>92</v>
      </c>
      <c r="BG502" s="445" t="s">
        <v>92</v>
      </c>
      <c r="BH502" s="442"/>
      <c r="BI502" s="450"/>
      <c r="BK502" s="442"/>
      <c r="BL502" s="450"/>
      <c r="BN502" s="442"/>
      <c r="BO502" s="450"/>
      <c r="BQ502" s="445" t="s">
        <v>92</v>
      </c>
      <c r="BR502" s="442"/>
      <c r="BS502" s="442"/>
      <c r="BT502" s="442"/>
      <c r="BU502" s="442"/>
      <c r="BV502" s="442"/>
    </row>
    <row r="503" spans="1:74">
      <c r="A503" s="442">
        <v>533</v>
      </c>
      <c r="B503" s="442" t="str">
        <f>IF($H503="已改造",VLOOKUP($A503+1000,改造信息!$A$2:$AQ$1002,COLUMN(B502),0),VLOOKUP($A503,未改造信息!$A$2:$AQ$1002,COLUMN(B502),0))</f>
        <v>S</v>
      </c>
      <c r="C503" s="442" t="str">
        <f>IF($H503="已改造",VLOOKUP($A503+1000,改造信息!$A$2:$AQ$1002,COLUMN(C502),0),VLOOKUP($A503,未改造信息!$A$2:$AQ$1002,COLUMN(C502),0))</f>
        <v>导弹巡洋舰</v>
      </c>
      <c r="D503" s="442">
        <f>IF($H503="已改造",VLOOKUP($A503+1000,改造信息!$A$2:$AQ$1002,COLUMN(D502),0),VLOOKUP($A503,未改造信息!$A$2:$AQ$1002,COLUMN(D502),0))</f>
        <v>5</v>
      </c>
      <c r="E503" s="442" t="str">
        <f>IF($H503="已改造",VLOOKUP($A503+1000,改造信息!$A$2:$AQ$1002,COLUMN(E502),0),VLOOKUP($A503,未改造信息!$A$2:$AQ$1002,COLUMN(E502),0))</f>
        <v>格罗兹尼</v>
      </c>
      <c r="F503" s="442" t="str">
        <f>VLOOKUP(A503,未改造信息!$A$2:$F$1000,COLUMN(F502),0)</f>
        <v>未拥有</v>
      </c>
      <c r="H503" s="442" t="str">
        <f>IF(COUNTIF(改造信息!$A$2:$A$196,A503+1000),IF(VLOOKUP(A503+1000,改造信息!$A$2:$F$502,6,0)="已拥有","已改造","尚未改造"),"未开放改造")</f>
        <v>未开放改造</v>
      </c>
      <c r="I503" s="442" t="str">
        <f t="shared" si="7"/>
        <v>特别船坞建造</v>
      </c>
      <c r="J503" s="445" t="s">
        <v>92</v>
      </c>
      <c r="K503" s="442" t="str">
        <f>IF($H503="已改造",VLOOKUP($A503+1000,改造信息!$A$2:$AQ$1002,COLUMN(K502)-4,0),VLOOKUP($A503,未改造信息!$A$2:$AQ$1002,COLUMN(K502)-4,0))</f>
        <v>主力舰</v>
      </c>
      <c r="L503" s="442" t="str">
        <f>IF($H503="已改造",VLOOKUP($A503+1000,改造信息!$A$2:$AQ$1002,COLUMN(L502)-4,0),VLOOKUP($A503,未改造信息!$A$2:$AQ$1002,COLUMN(L502)-4,0))</f>
        <v>中型舰</v>
      </c>
      <c r="M503" s="442">
        <f>IF($H503="已改造",VLOOKUP($A503+1000,改造信息!$A$2:$AQ$1002,COLUMN(M502)-4,0),VLOOKUP($A503,未改造信息!$A$2:$AQ$1002,COLUMN(M502)-4,0))</f>
        <v>5</v>
      </c>
      <c r="N503" s="442">
        <f>IF($H503="已改造",VLOOKUP($A503+1000,改造信息!$A$2:$AQ$1002,COLUMN(N502)-4,0),VLOOKUP($A503,未改造信息!$A$2:$AQ$1002,COLUMN(N502)-4,0))</f>
        <v>5</v>
      </c>
      <c r="O503" s="442">
        <f>IF($H503="已改造",VLOOKUP($A503+1000,改造信息!$A$2:$AQ$1002,COLUMN(O502)-4,0),VLOOKUP($A503,未改造信息!$A$2:$AQ$1002,COLUMN(O502)-4,0))</f>
        <v>40</v>
      </c>
      <c r="P503" s="442">
        <f>IF($H503="已改造",VLOOKUP($A503+1000,改造信息!$A$2:$AQ$1002,COLUMN(P502)-4,0),VLOOKUP($A503,未改造信息!$A$2:$AQ$1002,COLUMN(P502)-4,0))</f>
        <v>0</v>
      </c>
      <c r="Q503" s="442">
        <f>IF($H503="已改造",VLOOKUP($A503+1000,改造信息!$A$2:$AQ$1002,COLUMN(Q502)-4,0),VLOOKUP($A503,未改造信息!$A$2:$AQ$1002,COLUMN(Q502)-4,0))</f>
        <v>62</v>
      </c>
      <c r="R503" s="442">
        <f>IF($H503="已改造",VLOOKUP($A503+1000,改造信息!$A$2:$AQ$1002,COLUMN(R502)-4,0),VLOOKUP($A503,未改造信息!$A$2:$AQ$1002,COLUMN(R502)-4,0))</f>
        <v>40</v>
      </c>
      <c r="S503" s="442">
        <f>IF($H503="已改造",VLOOKUP($A503+1000,改造信息!$A$2:$AQ$1002,COLUMN(S502)-4,0),VLOOKUP($A503,未改造信息!$A$2:$AQ$1002,COLUMN(S502)-4,0))</f>
        <v>0</v>
      </c>
      <c r="T503" s="442">
        <f>IF($H503="已改造",VLOOKUP($A503+1000,改造信息!$A$2:$AQ$1002,COLUMN(T502)-4,0),VLOOKUP($A503,未改造信息!$A$2:$AQ$1002,COLUMN(T502)-4,0))</f>
        <v>100</v>
      </c>
      <c r="U503" s="442">
        <f>IF($H503="已改造",VLOOKUP($A503+1000,改造信息!$A$2:$AQ$1002,COLUMN(U502)-4,0),VLOOKUP($A503,未改造信息!$A$2:$AQ$1002,COLUMN(U502)-4,0))</f>
        <v>0</v>
      </c>
      <c r="V503" s="442">
        <f>IF($H503="已改造",VLOOKUP($A503+1000,改造信息!$A$2:$AQ$1002,COLUMN(V502)-4,0),VLOOKUP($A503,未改造信息!$A$2:$AQ$1002,COLUMN(V502)-4,0))</f>
        <v>62</v>
      </c>
      <c r="W503" s="442">
        <f>IF($H503="已改造",VLOOKUP($A503+1000,改造信息!$A$2:$AQ$1002,COLUMN(W502)-4,0),VLOOKUP($A503,未改造信息!$A$2:$AQ$1002,COLUMN(W502)-4,0))</f>
        <v>74</v>
      </c>
      <c r="X503" s="442">
        <f>IF($H503="已改造",VLOOKUP($A503+1000,改造信息!$A$2:$AQ$1002,COLUMN(X502)-4,0),VLOOKUP($A503,未改造信息!$A$2:$AQ$1002,COLUMN(X502)-4,0))</f>
        <v>95</v>
      </c>
      <c r="Y503" s="442">
        <f>IF($H503="已改造",VLOOKUP($A503+1000,改造信息!$A$2:$AQ$1002,COLUMN(Y502)-4,0),VLOOKUP($A503,未改造信息!$A$2:$AQ$1002,COLUMN(Y502)-4,0))</f>
        <v>19</v>
      </c>
      <c r="Z503" s="442">
        <f>IF($H503="已改造",VLOOKUP($A503+1000,改造信息!$A$2:$AQ$1002,COLUMN(Z502)-4,0),VLOOKUP($A503,未改造信息!$A$2:$AQ$1002,COLUMN(Z502)-4,0))</f>
        <v>34.5</v>
      </c>
      <c r="AA503" s="442" t="str">
        <f>IF($H503="已改造",VLOOKUP($A503+1000,改造信息!$A$2:$AQ$1002,COLUMN(AA502)-4,0),VLOOKUP($A503,未改造信息!$A$2:$AQ$1002,COLUMN(AA502)-4,0))</f>
        <v>中</v>
      </c>
      <c r="AB503" s="442">
        <f>IF($H503="已改造",VLOOKUP($A503+1000,改造信息!$A$2:$AQ$1002,COLUMN(AB502)-4,0),VLOOKUP($A503,未改造信息!$A$2:$AQ$1002,COLUMN(AB502)-4,0))</f>
        <v>0</v>
      </c>
      <c r="AC503" s="442">
        <f>IF($H503="已改造",VLOOKUP($A503+1000,改造信息!$A$2:$AQ$1002,COLUMN(AC502)-4,0),VLOOKUP($A503,未改造信息!$A$2:$AQ$1002,COLUMN(AC502)-4,0))</f>
        <v>0</v>
      </c>
      <c r="AD503" s="442">
        <f>IF($H503="已改造",VLOOKUP($A503+1000,改造信息!$A$2:$AQ$1002,COLUMN(AD502)-4,0),VLOOKUP($A503,未改造信息!$A$2:$AQ$1002,COLUMN(AD502)-4,0))</f>
        <v>3</v>
      </c>
      <c r="AE503" s="442">
        <f>IF($H503="已改造",VLOOKUP($A503+1000,改造信息!$A$2:$AQ$1002,COLUMN(AE502)-4,0),VLOOKUP($A503,未改造信息!$A$2:$AQ$1002,COLUMN(AE502)-4,0))</f>
        <v>0</v>
      </c>
      <c r="AF503" s="445" t="s">
        <v>92</v>
      </c>
      <c r="AG503" s="445" t="s">
        <v>92</v>
      </c>
      <c r="AH503" s="442">
        <f>IF($H503="已改造",VLOOKUP($A503+1000,改造信息!$A$2:$AQ$1002,COLUMN(AH502)-6,0),VLOOKUP($A503,未改造信息!$A$2:$AQ$1002,COLUMN(AH502)-6,0))</f>
        <v>40</v>
      </c>
      <c r="AI503" s="442">
        <f>IF($H503="已改造",VLOOKUP($A503+1000,改造信息!$A$2:$AQ$1002,COLUMN(AI502)-6,0),VLOOKUP($A503,未改造信息!$A$2:$AQ$1002,COLUMN(AI502)-6,0))</f>
        <v>120</v>
      </c>
      <c r="AJ503" s="442">
        <f>IF($H503="已改造",VLOOKUP($A503+1000,改造信息!$A$2:$AQ$1002,COLUMN(AJ502)-6,0),VLOOKUP($A503,未改造信息!$A$2:$AQ$1002,COLUMN(AJ502)-6,0))</f>
        <v>1.28</v>
      </c>
      <c r="AK503" s="442">
        <f>IF($H503="已改造",VLOOKUP($A503+1000,改造信息!$A$2:$AQ$1002,COLUMN(AK502)-6,0),VLOOKUP($A503,未改造信息!$A$2:$AQ$1002,COLUMN(AK502)-6,0))</f>
        <v>2.1</v>
      </c>
      <c r="AL503" s="442">
        <f>IF($H503="已改造",VLOOKUP($A503+1000,改造信息!$A$2:$AQ$1002,COLUMN(AL502)-6,0),VLOOKUP($A503,未改造信息!$A$2:$AQ$1002,COLUMN(AL502)-6,0))</f>
        <v>30</v>
      </c>
      <c r="AM503" s="445" t="s">
        <v>92</v>
      </c>
      <c r="AN503" s="445" t="s">
        <v>92</v>
      </c>
      <c r="AO503" s="442">
        <f>IF($H503="已改造",VLOOKUP($A503+1000,改造信息!$A$2:$AQ$1002,COLUMN(AO502)-8,0),VLOOKUP($A503,未改造信息!$A$2:$AQ$1002,COLUMN(AO502)-8,0))</f>
        <v>40</v>
      </c>
      <c r="AP503" s="442">
        <f>IF($H503="已改造",VLOOKUP($A503+1000,改造信息!$A$2:$AQ$1002,COLUMN(AP502)-8,0),VLOOKUP($A503,未改造信息!$A$2:$AQ$1002,COLUMN(AP502)-8,0))</f>
        <v>30</v>
      </c>
      <c r="AQ503" s="442">
        <f>IF($H503="已改造",VLOOKUP($A503+1000,改造信息!$A$2:$AQ$1002,COLUMN(AQ502)-8,0),VLOOKUP($A503,未改造信息!$A$2:$AQ$1002,COLUMN(AQ502)-8,0))</f>
        <v>0</v>
      </c>
      <c r="AR503" s="442">
        <f>IF($H503="已改造",VLOOKUP($A503+1000,改造信息!$A$2:$AQ$1002,COLUMN(AR502)-8,0),VLOOKUP($A503,未改造信息!$A$2:$AQ$1002,COLUMN(AR502)-8,0))</f>
        <v>37</v>
      </c>
      <c r="AS503" s="442">
        <f>IF($H503="已改造",VLOOKUP($A503+1000,改造信息!$A$2:$AQ$1002,COLUMN(AS502)-8,0),VLOOKUP($A503,未改造信息!$A$2:$AQ$1002,COLUMN(AS502)-8,0))</f>
        <v>0</v>
      </c>
      <c r="AT503" s="442">
        <f>IF($H503="已改造",VLOOKUP($A503+1000,改造信息!$A$2:$AQ$1002,COLUMN(AT502)-8,0),VLOOKUP($A503,未改造信息!$A$2:$AQ$1002,COLUMN(AT502)-8,0))</f>
        <v>0</v>
      </c>
      <c r="AU503" s="442">
        <f>IF($H503="已改造",VLOOKUP($A503+1000,改造信息!$A$2:$AQ$1002,COLUMN(AU502)-8,0),VLOOKUP($A503,未改造信息!$A$2:$AQ$1002,COLUMN(AU502)-8,0))</f>
        <v>10</v>
      </c>
      <c r="AV503" s="442">
        <f>IF($H503="已改造",VLOOKUP($A503+1000,改造信息!$A$2:$AQ$1002,COLUMN(AV502)-8,0),VLOOKUP($A503,未改造信息!$A$2:$AQ$1002,COLUMN(AV502)-8,0))</f>
        <v>69</v>
      </c>
      <c r="AW503" s="445" t="s">
        <v>92</v>
      </c>
      <c r="AX503" s="445" t="s">
        <v>92</v>
      </c>
      <c r="AY503" s="442" t="str">
        <f>IF($H503="已改造",VLOOKUP($A503+1000,改造信息!$A$2:$AQ$1002,COLUMN(AY502)-10,0),VLOOKUP($A503,未改造信息!$A$2:$AQ$1002,COLUMN(AY502)-10,0))</f>
        <v>光荣舰队</v>
      </c>
      <c r="AZ503" s="442">
        <f>IF($H503="已改造",VLOOKUP($A503+1000,改造信息!$A$2:$AQ$1002,COLUMN(AZ502)-10,0),VLOOKUP($A503,未改造信息!$A$2:$AQ$1002,COLUMN(AZ502)-10,0))</f>
        <v>0</v>
      </c>
      <c r="BA503" s="445" t="s">
        <v>92</v>
      </c>
      <c r="BB503" s="445" t="s">
        <v>92</v>
      </c>
      <c r="BC503" s="442" t="str">
        <f>IF($H503="尚未改造",VLOOKUP($A503,未改造信息!$A$2:$AQ$1002,COLUMN(BC502)-12,0),"0")</f>
        <v>0</v>
      </c>
      <c r="BD503" s="442">
        <f>VLOOKUP($A503,未改造信息!$A$2:$BA$1002,COLUMN(BD502)-12,0)</f>
        <v>0</v>
      </c>
      <c r="BE503" s="442" t="s">
        <v>118</v>
      </c>
      <c r="BF503" s="445" t="s">
        <v>92</v>
      </c>
      <c r="BG503" s="445" t="s">
        <v>92</v>
      </c>
      <c r="BH503" s="442"/>
      <c r="BI503" s="442"/>
      <c r="BK503" s="442"/>
      <c r="BL503" s="442"/>
      <c r="BN503" s="442"/>
      <c r="BO503" s="442"/>
      <c r="BQ503" s="445" t="s">
        <v>92</v>
      </c>
      <c r="BR503" s="442"/>
      <c r="BS503" s="442"/>
      <c r="BT503" s="442"/>
      <c r="BU503" s="442"/>
      <c r="BV503" s="442"/>
    </row>
    <row r="504" spans="1:74">
      <c r="A504" s="442">
        <v>535</v>
      </c>
      <c r="B504" s="442" t="str">
        <f>IF($H504="已改造",VLOOKUP($A504+1000,改造信息!$A$2:$AQ$1002,COLUMN(B503),0),VLOOKUP($A504,未改造信息!$A$2:$AQ$1002,COLUMN(B503),0))</f>
        <v>G</v>
      </c>
      <c r="C504" s="442" t="str">
        <f>IF($H504="已改造",VLOOKUP($A504+1000,改造信息!$A$2:$AQ$1002,COLUMN(C503),0),VLOOKUP($A504,未改造信息!$A$2:$AQ$1002,COLUMN(C503),0))</f>
        <v>驱逐舰</v>
      </c>
      <c r="D504" s="442">
        <f>IF($H504="已改造",VLOOKUP($A504+1000,改造信息!$A$2:$AQ$1002,COLUMN(D503),0),VLOOKUP($A504,未改造信息!$A$2:$AQ$1002,COLUMN(D503),0))</f>
        <v>3</v>
      </c>
      <c r="E504" s="442" t="str">
        <f>IF($H504="已改造",VLOOKUP($A504+1000,改造信息!$A$2:$AQ$1002,COLUMN(E503),0),VLOOKUP($A504,未改造信息!$A$2:$AQ$1002,COLUMN(E503),0))</f>
        <v>Z32</v>
      </c>
      <c r="F504" s="442" t="str">
        <f>VLOOKUP(A504,未改造信息!$A$2:$F$1000,COLUMN(F503),0)</f>
        <v>未拥有</v>
      </c>
      <c r="H504" s="442" t="str">
        <f>IF(COUNTIF(改造信息!$A$2:$A$196,A504+1000),IF(VLOOKUP(A504+1000,改造信息!$A$2:$F$502,6,0)="已拥有","已改造","尚未改造"),"未开放改造")</f>
        <v>未开放改造</v>
      </c>
      <c r="I504" s="442" t="str">
        <f t="shared" si="7"/>
        <v>活动限定，暂未开放获取</v>
      </c>
      <c r="J504" s="445" t="s">
        <v>92</v>
      </c>
      <c r="K504" s="442" t="str">
        <f>IF($H504="已改造",VLOOKUP($A504+1000,改造信息!$A$2:$AQ$1002,COLUMN(K503)-4,0),VLOOKUP($A504,未改造信息!$A$2:$AQ$1002,COLUMN(K503)-4,0))</f>
        <v>护卫舰</v>
      </c>
      <c r="L504" s="442" t="str">
        <f>IF($H504="已改造",VLOOKUP($A504+1000,改造信息!$A$2:$AQ$1002,COLUMN(L503)-4,0),VLOOKUP($A504,未改造信息!$A$2:$AQ$1002,COLUMN(L503)-4,0))</f>
        <v>小型舰</v>
      </c>
      <c r="M504" s="442">
        <f>IF($H504="已改造",VLOOKUP($A504+1000,改造信息!$A$2:$AQ$1002,COLUMN(M503)-4,0),VLOOKUP($A504,未改造信息!$A$2:$AQ$1002,COLUMN(M503)-4,0))</f>
        <v>1</v>
      </c>
      <c r="N504" s="442">
        <f>IF($H504="已改造",VLOOKUP($A504+1000,改造信息!$A$2:$AQ$1002,COLUMN(N503)-4,0),VLOOKUP($A504,未改造信息!$A$2:$AQ$1002,COLUMN(N503)-4,0))</f>
        <v>2</v>
      </c>
      <c r="O504" s="442">
        <f>IF($H504="已改造",VLOOKUP($A504+1000,改造信息!$A$2:$AQ$1002,COLUMN(O503)-4,0),VLOOKUP($A504,未改造信息!$A$2:$AQ$1002,COLUMN(O503)-4,0))</f>
        <v>22</v>
      </c>
      <c r="P504" s="442">
        <f>IF($H504="已改造",VLOOKUP($A504+1000,改造信息!$A$2:$AQ$1002,COLUMN(P503)-4,0),VLOOKUP($A504,未改造信息!$A$2:$AQ$1002,COLUMN(P503)-4,0))</f>
        <v>2</v>
      </c>
      <c r="Q504" s="442">
        <f>IF($H504="已改造",VLOOKUP($A504+1000,改造信息!$A$2:$AQ$1002,COLUMN(Q503)-4,0),VLOOKUP($A504,未改造信息!$A$2:$AQ$1002,COLUMN(Q503)-4,0))</f>
        <v>33</v>
      </c>
      <c r="R504" s="442">
        <f>IF($H504="已改造",VLOOKUP($A504+1000,改造信息!$A$2:$AQ$1002,COLUMN(R503)-4,0),VLOOKUP($A504,未改造信息!$A$2:$AQ$1002,COLUMN(R503)-4,0))</f>
        <v>26</v>
      </c>
      <c r="S504" s="442">
        <f>IF($H504="已改造",VLOOKUP($A504+1000,改造信息!$A$2:$AQ$1002,COLUMN(S503)-4,0),VLOOKUP($A504,未改造信息!$A$2:$AQ$1002,COLUMN(S503)-4,0))</f>
        <v>74</v>
      </c>
      <c r="T504" s="442">
        <f>IF($H504="已改造",VLOOKUP($A504+1000,改造信息!$A$2:$AQ$1002,COLUMN(T503)-4,0),VLOOKUP($A504,未改造信息!$A$2:$AQ$1002,COLUMN(T503)-4,0))</f>
        <v>43</v>
      </c>
      <c r="U504" s="442">
        <f>IF($H504="已改造",VLOOKUP($A504+1000,改造信息!$A$2:$AQ$1002,COLUMN(U503)-4,0),VLOOKUP($A504,未改造信息!$A$2:$AQ$1002,COLUMN(U503)-4,0))</f>
        <v>55</v>
      </c>
      <c r="V504" s="442">
        <f>IF($H504="已改造",VLOOKUP($A504+1000,改造信息!$A$2:$AQ$1002,COLUMN(V503)-4,0),VLOOKUP($A504,未改造信息!$A$2:$AQ$1002,COLUMN(V503)-4,0))</f>
        <v>17</v>
      </c>
      <c r="W504" s="442">
        <f>IF($H504="已改造",VLOOKUP($A504+1000,改造信息!$A$2:$AQ$1002,COLUMN(W503)-4,0),VLOOKUP($A504,未改造信息!$A$2:$AQ$1002,COLUMN(W503)-4,0))</f>
        <v>80</v>
      </c>
      <c r="X504" s="442">
        <f>IF($H504="已改造",VLOOKUP($A504+1000,改造信息!$A$2:$AQ$1002,COLUMN(X503)-4,0),VLOOKUP($A504,未改造信息!$A$2:$AQ$1002,COLUMN(X503)-4,0))</f>
        <v>87</v>
      </c>
      <c r="Y504" s="442">
        <f>IF($H504="已改造",VLOOKUP($A504+1000,改造信息!$A$2:$AQ$1002,COLUMN(Y503)-4,0),VLOOKUP($A504,未改造信息!$A$2:$AQ$1002,COLUMN(Y503)-4,0))</f>
        <v>10</v>
      </c>
      <c r="Z504" s="442">
        <f>IF($H504="已改造",VLOOKUP($A504+1000,改造信息!$A$2:$AQ$1002,COLUMN(Z503)-4,0),VLOOKUP($A504,未改造信息!$A$2:$AQ$1002,COLUMN(Z503)-4,0))</f>
        <v>36</v>
      </c>
      <c r="AA504" s="442" t="str">
        <f>IF($H504="已改造",VLOOKUP($A504+1000,改造信息!$A$2:$AQ$1002,COLUMN(AA503)-4,0),VLOOKUP($A504,未改造信息!$A$2:$AQ$1002,COLUMN(AA503)-4,0))</f>
        <v>短</v>
      </c>
      <c r="AB504" s="442">
        <f>IF($H504="已改造",VLOOKUP($A504+1000,改造信息!$A$2:$AQ$1002,COLUMN(AB503)-4,0),VLOOKUP($A504,未改造信息!$A$2:$AQ$1002,COLUMN(AB503)-4,0))</f>
        <v>0</v>
      </c>
      <c r="AC504" s="442">
        <f>IF($H504="已改造",VLOOKUP($A504+1000,改造信息!$A$2:$AQ$1002,COLUMN(AC503)-4,0),VLOOKUP($A504,未改造信息!$A$2:$AQ$1002,COLUMN(AC503)-4,0))</f>
        <v>0</v>
      </c>
      <c r="AD504" s="442">
        <f>IF($H504="已改造",VLOOKUP($A504+1000,改造信息!$A$2:$AQ$1002,COLUMN(AD503)-4,0),VLOOKUP($A504,未改造信息!$A$2:$AQ$1002,COLUMN(AD503)-4,0))</f>
        <v>2</v>
      </c>
      <c r="AE504" s="446" t="str">
        <f>IF($H504="已改造",VLOOKUP($A504+1000,改造信息!$A$2:$AQ$1002,COLUMN(AE503)-4,0),VLOOKUP($A504,未改造信息!$A$2:$AQ$1002,COLUMN(AE503)-4,0))</f>
        <v>G国单装150毫米炮|四联533毫米鱼雷</v>
      </c>
      <c r="AF504" s="445" t="s">
        <v>92</v>
      </c>
      <c r="AG504" s="445" t="s">
        <v>92</v>
      </c>
      <c r="AH504" s="442">
        <f>IF($H504="已改造",VLOOKUP($A504+1000,改造信息!$A$2:$AQ$1002,COLUMN(AH503)-6,0),VLOOKUP($A504,未改造信息!$A$2:$AQ$1002,COLUMN(AH503)-6,0))</f>
        <v>10</v>
      </c>
      <c r="AI504" s="442">
        <f>IF($H504="已改造",VLOOKUP($A504+1000,改造信息!$A$2:$AQ$1002,COLUMN(AI503)-6,0),VLOOKUP($A504,未改造信息!$A$2:$AQ$1002,COLUMN(AI503)-6,0))</f>
        <v>20</v>
      </c>
      <c r="AJ504" s="442">
        <f>IF($H504="已改造",VLOOKUP($A504+1000,改造信息!$A$2:$AQ$1002,COLUMN(AJ503)-6,0),VLOOKUP($A504,未改造信息!$A$2:$AQ$1002,COLUMN(AJ503)-6,0))</f>
        <v>0.48</v>
      </c>
      <c r="AK504" s="442">
        <f>IF($H504="已改造",VLOOKUP($A504+1000,改造信息!$A$2:$AQ$1002,COLUMN(AK503)-6,0),VLOOKUP($A504,未改造信息!$A$2:$AQ$1002,COLUMN(AK503)-6,0))</f>
        <v>0.99</v>
      </c>
      <c r="AL504" s="442">
        <f>IF($H504="已改造",VLOOKUP($A504+1000,改造信息!$A$2:$AQ$1002,COLUMN(AL503)-6,0),VLOOKUP($A504,未改造信息!$A$2:$AQ$1002,COLUMN(AL503)-6,0))</f>
        <v>0.5</v>
      </c>
      <c r="AM504" s="445" t="s">
        <v>92</v>
      </c>
      <c r="AN504" s="445" t="s">
        <v>92</v>
      </c>
      <c r="AO504" s="442">
        <f>IF($H504="已改造",VLOOKUP($A504+1000,改造信息!$A$2:$AQ$1002,COLUMN(AO503)-8,0),VLOOKUP($A504,未改造信息!$A$2:$AQ$1002,COLUMN(AO503)-8,0))</f>
        <v>4</v>
      </c>
      <c r="AP504" s="442">
        <f>IF($H504="已改造",VLOOKUP($A504+1000,改造信息!$A$2:$AQ$1002,COLUMN(AP503)-8,0),VLOOKUP($A504,未改造信息!$A$2:$AQ$1002,COLUMN(AP503)-8,0))</f>
        <v>8</v>
      </c>
      <c r="AQ504" s="442">
        <f>IF($H504="已改造",VLOOKUP($A504+1000,改造信息!$A$2:$AQ$1002,COLUMN(AQ503)-8,0),VLOOKUP($A504,未改造信息!$A$2:$AQ$1002,COLUMN(AQ503)-8,0))</f>
        <v>6</v>
      </c>
      <c r="AR504" s="442">
        <f>IF($H504="已改造",VLOOKUP($A504+1000,改造信息!$A$2:$AQ$1002,COLUMN(AR503)-8,0),VLOOKUP($A504,未改造信息!$A$2:$AQ$1002,COLUMN(AR503)-8,0))</f>
        <v>0</v>
      </c>
      <c r="AS504" s="442">
        <f>IF($H504="已改造",VLOOKUP($A504+1000,改造信息!$A$2:$AQ$1002,COLUMN(AS503)-8,0),VLOOKUP($A504,未改造信息!$A$2:$AQ$1002,COLUMN(AS503)-8,0))</f>
        <v>0</v>
      </c>
      <c r="AT504" s="442">
        <f>IF($H504="已改造",VLOOKUP($A504+1000,改造信息!$A$2:$AQ$1002,COLUMN(AT503)-8,0),VLOOKUP($A504,未改造信息!$A$2:$AQ$1002,COLUMN(AT503)-8,0))</f>
        <v>24</v>
      </c>
      <c r="AU504" s="442">
        <f>IF($H504="已改造",VLOOKUP($A504+1000,改造信息!$A$2:$AQ$1002,COLUMN(AU503)-8,0),VLOOKUP($A504,未改造信息!$A$2:$AQ$1002,COLUMN(AU503)-8,0))</f>
        <v>13</v>
      </c>
      <c r="AV504" s="442">
        <f>IF($H504="已改造",VLOOKUP($A504+1000,改造信息!$A$2:$AQ$1002,COLUMN(AV503)-8,0),VLOOKUP($A504,未改造信息!$A$2:$AQ$1002,COLUMN(AV503)-8,0))</f>
        <v>0</v>
      </c>
      <c r="AW504" s="445" t="s">
        <v>92</v>
      </c>
      <c r="AX504" s="445" t="s">
        <v>92</v>
      </c>
      <c r="AY504" s="442">
        <f>IF($H504="已改造",VLOOKUP($A504+1000,改造信息!$A$2:$AQ$1002,COLUMN(AY503)-10,0),VLOOKUP($A504,未改造信息!$A$2:$AQ$1002,COLUMN(AY503)-10,0))</f>
        <v>0</v>
      </c>
      <c r="AZ504" s="442">
        <f>IF($H504="已改造",VLOOKUP($A504+1000,改造信息!$A$2:$AQ$1002,COLUMN(AZ503)-10,0),VLOOKUP($A504,未改造信息!$A$2:$AQ$1002,COLUMN(AZ503)-10,0))</f>
        <v>0</v>
      </c>
      <c r="BA504" s="445" t="s">
        <v>92</v>
      </c>
      <c r="BB504" s="445" t="s">
        <v>92</v>
      </c>
      <c r="BC504" s="442" t="str">
        <f>IF($H504="尚未改造",VLOOKUP($A504,未改造信息!$A$2:$AQ$1002,COLUMN(BC503)-12,0),"0")</f>
        <v>0</v>
      </c>
      <c r="BD504" s="442">
        <f>VLOOKUP($A504,未改造信息!$A$2:$BA$1002,COLUMN(BD503)-12,0)</f>
        <v>0</v>
      </c>
      <c r="BE504" s="442" t="s">
        <v>117</v>
      </c>
      <c r="BF504" s="445" t="s">
        <v>92</v>
      </c>
      <c r="BG504" s="445" t="s">
        <v>92</v>
      </c>
      <c r="BH504" s="442"/>
      <c r="BI504" s="442"/>
      <c r="BK504" s="442"/>
      <c r="BL504" s="442"/>
      <c r="BN504" s="442"/>
      <c r="BO504" s="442"/>
      <c r="BQ504" s="445" t="s">
        <v>92</v>
      </c>
      <c r="BR504" s="442"/>
      <c r="BS504" s="442"/>
      <c r="BT504" s="442"/>
      <c r="BU504" s="442"/>
      <c r="BV504" s="442"/>
    </row>
    <row r="505" spans="1:74">
      <c r="A505" s="442">
        <v>537</v>
      </c>
      <c r="B505" s="442" t="str">
        <f>IF($H505="已改造",VLOOKUP($A505+1000,改造信息!$A$2:$AQ$1002,COLUMN(B504),0),VLOOKUP($A505,未改造信息!$A$2:$AQ$1002,COLUMN(B504),0))</f>
        <v>I</v>
      </c>
      <c r="C505" s="442" t="str">
        <f>IF($H505="已改造",VLOOKUP($A505+1000,改造信息!$A$2:$AQ$1002,COLUMN(C504),0),VLOOKUP($A505,未改造信息!$A$2:$AQ$1002,COLUMN(C504),0))</f>
        <v>重巡洋舰</v>
      </c>
      <c r="D505" s="442">
        <f>IF($H505="已改造",VLOOKUP($A505+1000,改造信息!$A$2:$AQ$1002,COLUMN(D504),0),VLOOKUP($A505,未改造信息!$A$2:$AQ$1002,COLUMN(D504),0))</f>
        <v>4</v>
      </c>
      <c r="E505" s="442" t="str">
        <f>IF($H505="已改造",VLOOKUP($A505+1000,改造信息!$A$2:$AQ$1002,COLUMN(E504),0),VLOOKUP($A505,未改造信息!$A$2:$AQ$1002,COLUMN(E504),0))</f>
        <v>波拉</v>
      </c>
      <c r="F505" s="442" t="str">
        <f>VLOOKUP(A505,未改造信息!$A$2:$F$1000,COLUMN(F504),0)</f>
        <v>未拥有</v>
      </c>
      <c r="H505" s="442" t="str">
        <f>IF(COUNTIF(改造信息!$A$2:$A$196,A505+1000),IF(VLOOKUP(A505+1000,改造信息!$A$2:$F$502,6,0)="已拥有","已改造","尚未改造"),"未开放改造")</f>
        <v>未开放改造</v>
      </c>
      <c r="I505" s="442" t="str">
        <f t="shared" si="7"/>
        <v>活动限定，暂未开放获取</v>
      </c>
      <c r="J505" s="445" t="s">
        <v>92</v>
      </c>
      <c r="K505" s="442" t="str">
        <f>IF($H505="已改造",VLOOKUP($A505+1000,改造信息!$A$2:$AQ$1002,COLUMN(K504)-4,0),VLOOKUP($A505,未改造信息!$A$2:$AQ$1002,COLUMN(K504)-4,0))</f>
        <v>护卫舰</v>
      </c>
      <c r="L505" s="442" t="str">
        <f>IF($H505="已改造",VLOOKUP($A505+1000,改造信息!$A$2:$AQ$1002,COLUMN(L504)-4,0),VLOOKUP($A505,未改造信息!$A$2:$AQ$1002,COLUMN(L504)-4,0))</f>
        <v>中型舰</v>
      </c>
      <c r="M505" s="442">
        <f>IF($H505="已改造",VLOOKUP($A505+1000,改造信息!$A$2:$AQ$1002,COLUMN(M504)-4,0),VLOOKUP($A505,未改造信息!$A$2:$AQ$1002,COLUMN(M504)-4,0))</f>
        <v>2</v>
      </c>
      <c r="N505" s="442">
        <f>IF($H505="已改造",VLOOKUP($A505+1000,改造信息!$A$2:$AQ$1002,COLUMN(N504)-4,0),VLOOKUP($A505,未改造信息!$A$2:$AQ$1002,COLUMN(N504)-4,0))</f>
        <v>2</v>
      </c>
      <c r="O505" s="442">
        <f>IF($H505="已改造",VLOOKUP($A505+1000,改造信息!$A$2:$AQ$1002,COLUMN(O504)-4,0),VLOOKUP($A505,未改造信息!$A$2:$AQ$1002,COLUMN(O504)-4,0))</f>
        <v>46</v>
      </c>
      <c r="P505" s="442">
        <f>IF($H505="已改造",VLOOKUP($A505+1000,改造信息!$A$2:$AQ$1002,COLUMN(P504)-4,0),VLOOKUP($A505,未改造信息!$A$2:$AQ$1002,COLUMN(P504)-4,0))</f>
        <v>2</v>
      </c>
      <c r="Q505" s="442">
        <f>IF($H505="已改造",VLOOKUP($A505+1000,改造信息!$A$2:$AQ$1002,COLUMN(Q504)-4,0),VLOOKUP($A505,未改造信息!$A$2:$AQ$1002,COLUMN(Q504)-4,0))</f>
        <v>60</v>
      </c>
      <c r="R505" s="442">
        <f>IF($H505="已改造",VLOOKUP($A505+1000,改造信息!$A$2:$AQ$1002,COLUMN(R504)-4,0),VLOOKUP($A505,未改造信息!$A$2:$AQ$1002,COLUMN(R504)-4,0))</f>
        <v>61</v>
      </c>
      <c r="S505" s="442">
        <f>IF($H505="已改造",VLOOKUP($A505+1000,改造信息!$A$2:$AQ$1002,COLUMN(S504)-4,0),VLOOKUP($A505,未改造信息!$A$2:$AQ$1002,COLUMN(S504)-4,0))</f>
        <v>0</v>
      </c>
      <c r="T505" s="442">
        <f>IF($H505="已改造",VLOOKUP($A505+1000,改造信息!$A$2:$AQ$1002,COLUMN(T504)-4,0),VLOOKUP($A505,未改造信息!$A$2:$AQ$1002,COLUMN(T504)-4,0))</f>
        <v>54</v>
      </c>
      <c r="U505" s="442">
        <f>IF($H505="已改造",VLOOKUP($A505+1000,改造信息!$A$2:$AQ$1002,COLUMN(U504)-4,0),VLOOKUP($A505,未改造信息!$A$2:$AQ$1002,COLUMN(U504)-4,0))</f>
        <v>0</v>
      </c>
      <c r="V505" s="442">
        <f>IF($H505="已改造",VLOOKUP($A505+1000,改造信息!$A$2:$AQ$1002,COLUMN(V504)-4,0),VLOOKUP($A505,未改造信息!$A$2:$AQ$1002,COLUMN(V504)-4,0))</f>
        <v>52</v>
      </c>
      <c r="W505" s="442">
        <f>IF($H505="已改造",VLOOKUP($A505+1000,改造信息!$A$2:$AQ$1002,COLUMN(W504)-4,0),VLOOKUP($A505,未改造信息!$A$2:$AQ$1002,COLUMN(W504)-4,0))</f>
        <v>70</v>
      </c>
      <c r="X505" s="442">
        <f>IF($H505="已改造",VLOOKUP($A505+1000,改造信息!$A$2:$AQ$1002,COLUMN(X504)-4,0),VLOOKUP($A505,未改造信息!$A$2:$AQ$1002,COLUMN(X504)-4,0))</f>
        <v>91</v>
      </c>
      <c r="Y505" s="442">
        <f>IF($H505="已改造",VLOOKUP($A505+1000,改造信息!$A$2:$AQ$1002,COLUMN(Y504)-4,0),VLOOKUP($A505,未改造信息!$A$2:$AQ$1002,COLUMN(Y504)-4,0))</f>
        <v>9</v>
      </c>
      <c r="Z505" s="442">
        <f>IF($H505="已改造",VLOOKUP($A505+1000,改造信息!$A$2:$AQ$1002,COLUMN(Z504)-4,0),VLOOKUP($A505,未改造信息!$A$2:$AQ$1002,COLUMN(Z504)-4,0))</f>
        <v>32</v>
      </c>
      <c r="AA505" s="442" t="str">
        <f>IF($H505="已改造",VLOOKUP($A505+1000,改造信息!$A$2:$AQ$1002,COLUMN(AA504)-4,0),VLOOKUP($A505,未改造信息!$A$2:$AQ$1002,COLUMN(AA504)-4,0))</f>
        <v>中</v>
      </c>
      <c r="AB505" s="442" t="str">
        <f>IF($H505="已改造",VLOOKUP($A505+1000,改造信息!$A$2:$AQ$1002,COLUMN(AB504)-4,0),VLOOKUP($A505,未改造信息!$A$2:$AQ$1002,COLUMN(AB504)-4,0))</f>
        <v>[2,2,2]</v>
      </c>
      <c r="AC505" s="442">
        <f>IF($H505="已改造",VLOOKUP($A505+1000,改造信息!$A$2:$AQ$1002,COLUMN(AC504)-4,0),VLOOKUP($A505,未改造信息!$A$2:$AQ$1002,COLUMN(AC504)-4,0))</f>
        <v>6</v>
      </c>
      <c r="AD505" s="442">
        <f>IF($H505="已改造",VLOOKUP($A505+1000,改造信息!$A$2:$AQ$1002,COLUMN(AD504)-4,0),VLOOKUP($A505,未改造信息!$A$2:$AQ$1002,COLUMN(AD504)-4,0))</f>
        <v>3</v>
      </c>
      <c r="AE505" s="442">
        <f>IF($H505="已改造",VLOOKUP($A505+1000,改造信息!$A$2:$AQ$1002,COLUMN(AE504)-4,0),VLOOKUP($A505,未改造信息!$A$2:$AQ$1002,COLUMN(AE504)-4,0))</f>
        <v>0</v>
      </c>
      <c r="AF505" s="445" t="s">
        <v>92</v>
      </c>
      <c r="AG505" s="445" t="s">
        <v>92</v>
      </c>
      <c r="AH505" s="442">
        <f>IF($H505="已改造",VLOOKUP($A505+1000,改造信息!$A$2:$AQ$1002,COLUMN(AH504)-6,0),VLOOKUP($A505,未改造信息!$A$2:$AQ$1002,COLUMN(AH504)-6,0))</f>
        <v>35</v>
      </c>
      <c r="AI505" s="442">
        <f>IF($H505="已改造",VLOOKUP($A505+1000,改造信息!$A$2:$AQ$1002,COLUMN(AI504)-6,0),VLOOKUP($A505,未改造信息!$A$2:$AQ$1002,COLUMN(AI504)-6,0))</f>
        <v>70</v>
      </c>
      <c r="AJ505" s="442">
        <f>IF($H505="已改造",VLOOKUP($A505+1000,改造信息!$A$2:$AQ$1002,COLUMN(AJ504)-6,0),VLOOKUP($A505,未改造信息!$A$2:$AQ$1002,COLUMN(AJ504)-6,0))</f>
        <v>1.28</v>
      </c>
      <c r="AK505" s="442">
        <f>IF($H505="已改造",VLOOKUP($A505+1000,改造信息!$A$2:$AQ$1002,COLUMN(AK504)-6,0),VLOOKUP($A505,未改造信息!$A$2:$AQ$1002,COLUMN(AK504)-6,0))</f>
        <v>2.4</v>
      </c>
      <c r="AL505" s="442">
        <f>IF($H505="已改造",VLOOKUP($A505+1000,改造信息!$A$2:$AQ$1002,COLUMN(AL504)-6,0),VLOOKUP($A505,未改造信息!$A$2:$AQ$1002,COLUMN(AL504)-6,0))</f>
        <v>0.8</v>
      </c>
      <c r="AM505" s="445" t="s">
        <v>92</v>
      </c>
      <c r="AN505" s="445" t="s">
        <v>92</v>
      </c>
      <c r="AO505" s="442">
        <f>IF($H505="已改造",VLOOKUP($A505+1000,改造信息!$A$2:$AQ$1002,COLUMN(AO504)-8,0),VLOOKUP($A505,未改造信息!$A$2:$AQ$1002,COLUMN(AO504)-8,0))</f>
        <v>30</v>
      </c>
      <c r="AP505" s="442">
        <f>IF($H505="已改造",VLOOKUP($A505+1000,改造信息!$A$2:$AQ$1002,COLUMN(AP504)-8,0),VLOOKUP($A505,未改造信息!$A$2:$AQ$1002,COLUMN(AP504)-8,0))</f>
        <v>40</v>
      </c>
      <c r="AQ505" s="442">
        <f>IF($H505="已改造",VLOOKUP($A505+1000,改造信息!$A$2:$AQ$1002,COLUMN(AQ504)-8,0),VLOOKUP($A505,未改造信息!$A$2:$AQ$1002,COLUMN(AQ504)-8,0))</f>
        <v>30</v>
      </c>
      <c r="AR505" s="442">
        <f>IF($H505="已改造",VLOOKUP($A505+1000,改造信息!$A$2:$AQ$1002,COLUMN(AR504)-8,0),VLOOKUP($A505,未改造信息!$A$2:$AQ$1002,COLUMN(AR504)-8,0))</f>
        <v>0</v>
      </c>
      <c r="AS505" s="442">
        <f>IF($H505="已改造",VLOOKUP($A505+1000,改造信息!$A$2:$AQ$1002,COLUMN(AS504)-8,0),VLOOKUP($A505,未改造信息!$A$2:$AQ$1002,COLUMN(AS504)-8,0))</f>
        <v>35</v>
      </c>
      <c r="AT505" s="442">
        <f>IF($H505="已改造",VLOOKUP($A505+1000,改造信息!$A$2:$AQ$1002,COLUMN(AT504)-8,0),VLOOKUP($A505,未改造信息!$A$2:$AQ$1002,COLUMN(AT504)-8,0))</f>
        <v>0</v>
      </c>
      <c r="AU505" s="442">
        <f>IF($H505="已改造",VLOOKUP($A505+1000,改造信息!$A$2:$AQ$1002,COLUMN(AU504)-8,0),VLOOKUP($A505,未改造信息!$A$2:$AQ$1002,COLUMN(AU504)-8,0))</f>
        <v>21</v>
      </c>
      <c r="AV505" s="442">
        <f>IF($H505="已改造",VLOOKUP($A505+1000,改造信息!$A$2:$AQ$1002,COLUMN(AV504)-8,0),VLOOKUP($A505,未改造信息!$A$2:$AQ$1002,COLUMN(AV504)-8,0))</f>
        <v>12</v>
      </c>
      <c r="AW505" s="445" t="s">
        <v>92</v>
      </c>
      <c r="AX505" s="445" t="s">
        <v>92</v>
      </c>
      <c r="AY505" s="442">
        <f>IF($H505="已改造",VLOOKUP($A505+1000,改造信息!$A$2:$AQ$1002,COLUMN(AY504)-10,0),VLOOKUP($A505,未改造信息!$A$2:$AQ$1002,COLUMN(AY504)-10,0))</f>
        <v>0</v>
      </c>
      <c r="AZ505" s="442">
        <f>IF($H505="已改造",VLOOKUP($A505+1000,改造信息!$A$2:$AQ$1002,COLUMN(AZ504)-10,0),VLOOKUP($A505,未改造信息!$A$2:$AQ$1002,COLUMN(AZ504)-10,0))</f>
        <v>0</v>
      </c>
      <c r="BA505" s="445" t="s">
        <v>92</v>
      </c>
      <c r="BB505" s="445" t="s">
        <v>92</v>
      </c>
      <c r="BC505" s="442" t="str">
        <f>IF($H505="尚未改造",VLOOKUP($A505,未改造信息!$A$2:$AQ$1002,COLUMN(BC504)-12,0),"0")</f>
        <v>0</v>
      </c>
      <c r="BD505" s="442">
        <f>VLOOKUP($A505,未改造信息!$A$2:$BA$1002,COLUMN(BD504)-12,0)</f>
        <v>0</v>
      </c>
      <c r="BE505" s="442" t="s">
        <v>117</v>
      </c>
      <c r="BF505" s="445" t="s">
        <v>92</v>
      </c>
      <c r="BG505" s="445" t="s">
        <v>92</v>
      </c>
      <c r="BH505" s="442"/>
      <c r="BI505" s="442"/>
      <c r="BK505" s="442"/>
      <c r="BL505" s="442"/>
      <c r="BN505" s="442"/>
      <c r="BO505" s="442"/>
      <c r="BQ505" s="445" t="s">
        <v>92</v>
      </c>
      <c r="BR505" s="442"/>
      <c r="BS505" s="442"/>
      <c r="BT505" s="442"/>
      <c r="BU505" s="442"/>
      <c r="BV505" s="442"/>
    </row>
    <row r="506" spans="1:74">
      <c r="A506" s="442">
        <v>538</v>
      </c>
      <c r="B506" s="442" t="str">
        <f>IF($H506="已改造",VLOOKUP($A506+1000,改造信息!$A$2:$AQ$1002,COLUMN(B505),0),VLOOKUP($A506,未改造信息!$A$2:$AQ$1002,COLUMN(B505),0))</f>
        <v>J</v>
      </c>
      <c r="C506" s="442" t="str">
        <f>IF($H506="已改造",VLOOKUP($A506+1000,改造信息!$A$2:$AQ$1002,COLUMN(C505),0),VLOOKUP($A506,未改造信息!$A$2:$AQ$1002,COLUMN(C505),0))</f>
        <v>潜水艇</v>
      </c>
      <c r="D506" s="442">
        <f>IF($H506="已改造",VLOOKUP($A506+1000,改造信息!$A$2:$AQ$1002,COLUMN(D505),0),VLOOKUP($A506,未改造信息!$A$2:$AQ$1002,COLUMN(D505),0))</f>
        <v>3</v>
      </c>
      <c r="E506" s="442" t="str">
        <f>IF($H506="已改造",VLOOKUP($A506+1000,改造信息!$A$2:$AQ$1002,COLUMN(E505),0),VLOOKUP($A506,未改造信息!$A$2:$AQ$1002,COLUMN(E505),0))</f>
        <v>伊-25</v>
      </c>
      <c r="F506" s="442" t="str">
        <f>VLOOKUP(A506,未改造信息!$A$2:$F$1000,COLUMN(F505),0)</f>
        <v>未拥有</v>
      </c>
      <c r="H506" s="442" t="str">
        <f>IF(COUNTIF(改造信息!$A$2:$A$196,A506+1000),IF(VLOOKUP(A506+1000,改造信息!$A$2:$F$502,6,0)="已拥有","已改造","尚未改造"),"未开放改造")</f>
        <v>未开放改造</v>
      </c>
      <c r="I506" s="442" t="str">
        <f t="shared" si="7"/>
        <v>活动限定，暂未开放获取</v>
      </c>
      <c r="J506" s="445" t="s">
        <v>92</v>
      </c>
      <c r="K506" s="442" t="str">
        <f>IF($H506="已改造",VLOOKUP($A506+1000,改造信息!$A$2:$AQ$1002,COLUMN(K505)-4,0),VLOOKUP($A506,未改造信息!$A$2:$AQ$1002,COLUMN(K505)-4,0))</f>
        <v>护卫舰</v>
      </c>
      <c r="L506" s="442" t="str">
        <f>IF($H506="已改造",VLOOKUP($A506+1000,改造信息!$A$2:$AQ$1002,COLUMN(L505)-4,0),VLOOKUP($A506,未改造信息!$A$2:$AQ$1002,COLUMN(L505)-4,0))</f>
        <v>小型舰</v>
      </c>
      <c r="M506" s="442">
        <f>IF($H506="已改造",VLOOKUP($A506+1000,改造信息!$A$2:$AQ$1002,COLUMN(M505)-4,0),VLOOKUP($A506,未改造信息!$A$2:$AQ$1002,COLUMN(M505)-4,0))</f>
        <v>5</v>
      </c>
      <c r="N506" s="442">
        <f>IF($H506="已改造",VLOOKUP($A506+1000,改造信息!$A$2:$AQ$1002,COLUMN(N505)-4,0),VLOOKUP($A506,未改造信息!$A$2:$AQ$1002,COLUMN(N505)-4,0))</f>
        <v>5</v>
      </c>
      <c r="O506" s="442">
        <f>IF($H506="已改造",VLOOKUP($A506+1000,改造信息!$A$2:$AQ$1002,COLUMN(O505)-4,0),VLOOKUP($A506,未改造信息!$A$2:$AQ$1002,COLUMN(O505)-4,0))</f>
        <v>16</v>
      </c>
      <c r="P506" s="442">
        <f>IF($H506="已改造",VLOOKUP($A506+1000,改造信息!$A$2:$AQ$1002,COLUMN(P505)-4,0),VLOOKUP($A506,未改造信息!$A$2:$AQ$1002,COLUMN(P505)-4,0))</f>
        <v>0</v>
      </c>
      <c r="Q506" s="442">
        <f>IF($H506="已改造",VLOOKUP($A506+1000,改造信息!$A$2:$AQ$1002,COLUMN(Q505)-4,0),VLOOKUP($A506,未改造信息!$A$2:$AQ$1002,COLUMN(Q505)-4,0))</f>
        <v>24</v>
      </c>
      <c r="R506" s="442">
        <f>IF($H506="已改造",VLOOKUP($A506+1000,改造信息!$A$2:$AQ$1002,COLUMN(R505)-4,0),VLOOKUP($A506,未改造信息!$A$2:$AQ$1002,COLUMN(R505)-4,0))</f>
        <v>27</v>
      </c>
      <c r="S506" s="442">
        <f>IF($H506="已改造",VLOOKUP($A506+1000,改造信息!$A$2:$AQ$1002,COLUMN(S505)-4,0),VLOOKUP($A506,未改造信息!$A$2:$AQ$1002,COLUMN(S505)-4,0))</f>
        <v>74</v>
      </c>
      <c r="T506" s="442">
        <f>IF($H506="已改造",VLOOKUP($A506+1000,改造信息!$A$2:$AQ$1002,COLUMN(T505)-4,0),VLOOKUP($A506,未改造信息!$A$2:$AQ$1002,COLUMN(T505)-4,0))</f>
        <v>0</v>
      </c>
      <c r="U506" s="442">
        <f>IF($H506="已改造",VLOOKUP($A506+1000,改造信息!$A$2:$AQ$1002,COLUMN(U505)-4,0),VLOOKUP($A506,未改造信息!$A$2:$AQ$1002,COLUMN(U505)-4,0))</f>
        <v>0</v>
      </c>
      <c r="V506" s="442">
        <f>IF($H506="已改造",VLOOKUP($A506+1000,改造信息!$A$2:$AQ$1002,COLUMN(V505)-4,0),VLOOKUP($A506,未改造信息!$A$2:$AQ$1002,COLUMN(V505)-4,0))</f>
        <v>53</v>
      </c>
      <c r="W506" s="442">
        <f>IF($H506="已改造",VLOOKUP($A506+1000,改造信息!$A$2:$AQ$1002,COLUMN(W505)-4,0),VLOOKUP($A506,未改造信息!$A$2:$AQ$1002,COLUMN(W505)-4,0))</f>
        <v>39</v>
      </c>
      <c r="X506" s="442">
        <f>IF($H506="已改造",VLOOKUP($A506+1000,改造信息!$A$2:$AQ$1002,COLUMN(X505)-4,0),VLOOKUP($A506,未改造信息!$A$2:$AQ$1002,COLUMN(X505)-4,0))</f>
        <v>91</v>
      </c>
      <c r="Y506" s="442">
        <f>IF($H506="已改造",VLOOKUP($A506+1000,改造信息!$A$2:$AQ$1002,COLUMN(Y505)-4,0),VLOOKUP($A506,未改造信息!$A$2:$AQ$1002,COLUMN(Y505)-4,0))</f>
        <v>10</v>
      </c>
      <c r="Z506" s="442">
        <f>IF($H506="已改造",VLOOKUP($A506+1000,改造信息!$A$2:$AQ$1002,COLUMN(Z505)-4,0),VLOOKUP($A506,未改造信息!$A$2:$AQ$1002,COLUMN(Z505)-4,0))</f>
        <v>23.6</v>
      </c>
      <c r="AA506" s="442" t="str">
        <f>IF($H506="已改造",VLOOKUP($A506+1000,改造信息!$A$2:$AQ$1002,COLUMN(AA505)-4,0),VLOOKUP($A506,未改造信息!$A$2:$AQ$1002,COLUMN(AA505)-4,0))</f>
        <v>短</v>
      </c>
      <c r="AB506" s="442">
        <f>IF($H506="已改造",VLOOKUP($A506+1000,改造信息!$A$2:$AQ$1002,COLUMN(AB505)-4,0),VLOOKUP($A506,未改造信息!$A$2:$AQ$1002,COLUMN(AB505)-4,0))</f>
        <v>0</v>
      </c>
      <c r="AC506" s="442">
        <f>IF($H506="已改造",VLOOKUP($A506+1000,改造信息!$A$2:$AQ$1002,COLUMN(AC505)-4,0),VLOOKUP($A506,未改造信息!$A$2:$AQ$1002,COLUMN(AC505)-4,0))</f>
        <v>0</v>
      </c>
      <c r="AD506" s="442">
        <f>IF($H506="已改造",VLOOKUP($A506+1000,改造信息!$A$2:$AQ$1002,COLUMN(AD505)-4,0),VLOOKUP($A506,未改造信息!$A$2:$AQ$1002,COLUMN(AD505)-4,0))</f>
        <v>2</v>
      </c>
      <c r="AE506" s="446" t="str">
        <f>IF($H506="已改造",VLOOKUP($A506+1000,改造信息!$A$2:$AQ$1002,COLUMN(AE505)-4,0),VLOOKUP($A506,未改造信息!$A$2:$AQ$1002,COLUMN(AE505)-4,0))</f>
        <v>53厘米氧气鱼雷(潜艇)</v>
      </c>
      <c r="AF506" s="445" t="s">
        <v>92</v>
      </c>
      <c r="AG506" s="445" t="s">
        <v>92</v>
      </c>
      <c r="AH506" s="442">
        <f>IF($H506="已改造",VLOOKUP($A506+1000,改造信息!$A$2:$AQ$1002,COLUMN(AH505)-6,0),VLOOKUP($A506,未改造信息!$A$2:$AQ$1002,COLUMN(AH505)-6,0))</f>
        <v>20</v>
      </c>
      <c r="AI506" s="442">
        <f>IF($H506="已改造",VLOOKUP($A506+1000,改造信息!$A$2:$AQ$1002,COLUMN(AI505)-6,0),VLOOKUP($A506,未改造信息!$A$2:$AQ$1002,COLUMN(AI505)-6,0))</f>
        <v>20</v>
      </c>
      <c r="AJ506" s="442">
        <f>IF($H506="已改造",VLOOKUP($A506+1000,改造信息!$A$2:$AQ$1002,COLUMN(AJ505)-6,0),VLOOKUP($A506,未改造信息!$A$2:$AQ$1002,COLUMN(AJ505)-6,0))</f>
        <v>0.6</v>
      </c>
      <c r="AK506" s="442">
        <f>IF($H506="已改造",VLOOKUP($A506+1000,改造信息!$A$2:$AQ$1002,COLUMN(AK505)-6,0),VLOOKUP($A506,未改造信息!$A$2:$AQ$1002,COLUMN(AK505)-6,0))</f>
        <v>0.6</v>
      </c>
      <c r="AL506" s="442">
        <f>IF($H506="已改造",VLOOKUP($A506+1000,改造信息!$A$2:$AQ$1002,COLUMN(AL505)-6,0),VLOOKUP($A506,未改造信息!$A$2:$AQ$1002,COLUMN(AL505)-6,0))</f>
        <v>0.3</v>
      </c>
      <c r="AM506" s="445" t="s">
        <v>92</v>
      </c>
      <c r="AN506" s="445" t="s">
        <v>92</v>
      </c>
      <c r="AO506" s="442">
        <f>IF($H506="已改造",VLOOKUP($A506+1000,改造信息!$A$2:$AQ$1002,COLUMN(AO505)-8,0),VLOOKUP($A506,未改造信息!$A$2:$AQ$1002,COLUMN(AO505)-8,0))</f>
        <v>10</v>
      </c>
      <c r="AP506" s="442">
        <f>IF($H506="已改造",VLOOKUP($A506+1000,改造信息!$A$2:$AQ$1002,COLUMN(AP505)-8,0),VLOOKUP($A506,未改造信息!$A$2:$AQ$1002,COLUMN(AP505)-8,0))</f>
        <v>10</v>
      </c>
      <c r="AQ506" s="442">
        <f>IF($H506="已改造",VLOOKUP($A506+1000,改造信息!$A$2:$AQ$1002,COLUMN(AQ505)-8,0),VLOOKUP($A506,未改造信息!$A$2:$AQ$1002,COLUMN(AQ505)-8,0))</f>
        <v>20</v>
      </c>
      <c r="AR506" s="442">
        <f>IF($H506="已改造",VLOOKUP($A506+1000,改造信息!$A$2:$AQ$1002,COLUMN(AR505)-8,0),VLOOKUP($A506,未改造信息!$A$2:$AQ$1002,COLUMN(AR505)-8,0))</f>
        <v>0</v>
      </c>
      <c r="AS506" s="442">
        <f>IF($H506="已改造",VLOOKUP($A506+1000,改造信息!$A$2:$AQ$1002,COLUMN(AS505)-8,0),VLOOKUP($A506,未改造信息!$A$2:$AQ$1002,COLUMN(AS505)-8,0))</f>
        <v>0</v>
      </c>
      <c r="AT506" s="442">
        <f>IF($H506="已改造",VLOOKUP($A506+1000,改造信息!$A$2:$AQ$1002,COLUMN(AT505)-8,0),VLOOKUP($A506,未改造信息!$A$2:$AQ$1002,COLUMN(AT505)-8,0))</f>
        <v>32</v>
      </c>
      <c r="AU506" s="442">
        <f>IF($H506="已改造",VLOOKUP($A506+1000,改造信息!$A$2:$AQ$1002,COLUMN(AU505)-8,0),VLOOKUP($A506,未改造信息!$A$2:$AQ$1002,COLUMN(AU505)-8,0))</f>
        <v>12</v>
      </c>
      <c r="AV506" s="442">
        <f>IF($H506="已改造",VLOOKUP($A506+1000,改造信息!$A$2:$AQ$1002,COLUMN(AV505)-8,0),VLOOKUP($A506,未改造信息!$A$2:$AQ$1002,COLUMN(AV505)-8,0))</f>
        <v>0</v>
      </c>
      <c r="AW506" s="445" t="s">
        <v>92</v>
      </c>
      <c r="AX506" s="445" t="s">
        <v>92</v>
      </c>
      <c r="AY506" s="442">
        <f>IF($H506="已改造",VLOOKUP($A506+1000,改造信息!$A$2:$AQ$1002,COLUMN(AY505)-10,0),VLOOKUP($A506,未改造信息!$A$2:$AQ$1002,COLUMN(AY505)-10,0))</f>
        <v>0</v>
      </c>
      <c r="AZ506" s="442">
        <f>IF($H506="已改造",VLOOKUP($A506+1000,改造信息!$A$2:$AQ$1002,COLUMN(AZ505)-10,0),VLOOKUP($A506,未改造信息!$A$2:$AQ$1002,COLUMN(AZ505)-10,0))</f>
        <v>0</v>
      </c>
      <c r="BA506" s="445" t="s">
        <v>92</v>
      </c>
      <c r="BB506" s="445" t="s">
        <v>92</v>
      </c>
      <c r="BC506" s="442" t="str">
        <f>IF($H506="尚未改造",VLOOKUP($A506,未改造信息!$A$2:$AQ$1002,COLUMN(BC505)-12,0),"0")</f>
        <v>0</v>
      </c>
      <c r="BD506" s="442">
        <f>VLOOKUP($A506,未改造信息!$A$2:$BA$1002,COLUMN(BD505)-12,0)</f>
        <v>0</v>
      </c>
      <c r="BE506" s="442" t="s">
        <v>117</v>
      </c>
      <c r="BF506" s="445" t="s">
        <v>92</v>
      </c>
      <c r="BG506" s="445" t="s">
        <v>92</v>
      </c>
      <c r="BH506" s="442"/>
      <c r="BI506" s="442"/>
      <c r="BK506" s="442"/>
      <c r="BL506" s="442"/>
      <c r="BN506" s="442"/>
      <c r="BO506" s="442"/>
      <c r="BQ506" s="445" t="s">
        <v>92</v>
      </c>
      <c r="BR506" s="442"/>
      <c r="BS506" s="442"/>
      <c r="BT506" s="442"/>
      <c r="BU506" s="442"/>
      <c r="BV506" s="442"/>
    </row>
    <row r="507" spans="1:74">
      <c r="A507" s="442">
        <v>539</v>
      </c>
      <c r="B507" s="442" t="str">
        <f>IF($H507="已改造",VLOOKUP($A507+1000,改造信息!$A$2:$AQ$1002,COLUMN(B506),0),VLOOKUP($A507,未改造信息!$A$2:$AQ$1002,COLUMN(B506),0))</f>
        <v>S</v>
      </c>
      <c r="C507" s="442" t="str">
        <f>IF($H507="已改造",VLOOKUP($A507+1000,改造信息!$A$2:$AQ$1002,COLUMN(C506),0),VLOOKUP($A507,未改造信息!$A$2:$AQ$1002,COLUMN(C506),0))</f>
        <v>驱逐舰</v>
      </c>
      <c r="D507" s="442">
        <f>IF($H507="已改造",VLOOKUP($A507+1000,改造信息!$A$2:$AQ$1002,COLUMN(D506),0),VLOOKUP($A507,未改造信息!$A$2:$AQ$1002,COLUMN(D506),0))</f>
        <v>3</v>
      </c>
      <c r="E507" s="442" t="str">
        <f>IF($H507="已改造",VLOOKUP($A507+1000,改造信息!$A$2:$AQ$1002,COLUMN(E506),0),VLOOKUP($A507,未改造信息!$A$2:$AQ$1002,COLUMN(E506),0))</f>
        <v>SKR-6</v>
      </c>
      <c r="F507" s="442" t="str">
        <f>VLOOKUP(A507,未改造信息!$A$2:$F$1000,COLUMN(F506),0)</f>
        <v>未拥有</v>
      </c>
      <c r="H507" s="442" t="str">
        <f>IF(COUNTIF(改造信息!$A$2:$A$196,A507+1000),IF(VLOOKUP(A507+1000,改造信息!$A$2:$F$502,6,0)="已拥有","已改造","尚未改造"),"未开放改造")</f>
        <v>未开放改造</v>
      </c>
      <c r="I507" s="442" t="str">
        <f t="shared" si="7"/>
        <v>活动限定，暂未开放获取</v>
      </c>
      <c r="J507" s="445" t="s">
        <v>92</v>
      </c>
      <c r="K507" s="442" t="str">
        <f>IF($H507="已改造",VLOOKUP($A507+1000,改造信息!$A$2:$AQ$1002,COLUMN(K506)-4,0),VLOOKUP($A507,未改造信息!$A$2:$AQ$1002,COLUMN(K506)-4,0))</f>
        <v>护卫舰</v>
      </c>
      <c r="L507" s="442" t="str">
        <f>IF($H507="已改造",VLOOKUP($A507+1000,改造信息!$A$2:$AQ$1002,COLUMN(L506)-4,0),VLOOKUP($A507,未改造信息!$A$2:$AQ$1002,COLUMN(L506)-4,0))</f>
        <v>小型舰</v>
      </c>
      <c r="M507" s="442">
        <f>IF($H507="已改造",VLOOKUP($A507+1000,改造信息!$A$2:$AQ$1002,COLUMN(M506)-4,0),VLOOKUP($A507,未改造信息!$A$2:$AQ$1002,COLUMN(M506)-4,0))</f>
        <v>2</v>
      </c>
      <c r="N507" s="442">
        <f>IF($H507="已改造",VLOOKUP($A507+1000,改造信息!$A$2:$AQ$1002,COLUMN(N506)-4,0),VLOOKUP($A507,未改造信息!$A$2:$AQ$1002,COLUMN(N506)-4,0))</f>
        <v>2</v>
      </c>
      <c r="O507" s="442">
        <f>IF($H507="已改造",VLOOKUP($A507+1000,改造信息!$A$2:$AQ$1002,COLUMN(O506)-4,0),VLOOKUP($A507,未改造信息!$A$2:$AQ$1002,COLUMN(O506)-4,0))</f>
        <v>12</v>
      </c>
      <c r="P507" s="442">
        <f>IF($H507="已改造",VLOOKUP($A507+1000,改造信息!$A$2:$AQ$1002,COLUMN(P506)-4,0),VLOOKUP($A507,未改造信息!$A$2:$AQ$1002,COLUMN(P506)-4,0))</f>
        <v>0</v>
      </c>
      <c r="Q507" s="442">
        <f>IF($H507="已改造",VLOOKUP($A507+1000,改造信息!$A$2:$AQ$1002,COLUMN(Q506)-4,0),VLOOKUP($A507,未改造信息!$A$2:$AQ$1002,COLUMN(Q506)-4,0))</f>
        <v>29</v>
      </c>
      <c r="R507" s="442">
        <f>IF($H507="已改造",VLOOKUP($A507+1000,改造信息!$A$2:$AQ$1002,COLUMN(R506)-4,0),VLOOKUP($A507,未改造信息!$A$2:$AQ$1002,COLUMN(R506)-4,0))</f>
        <v>21</v>
      </c>
      <c r="S507" s="442">
        <f>IF($H507="已改造",VLOOKUP($A507+1000,改造信息!$A$2:$AQ$1002,COLUMN(S506)-4,0),VLOOKUP($A507,未改造信息!$A$2:$AQ$1002,COLUMN(S506)-4,0))</f>
        <v>70</v>
      </c>
      <c r="T507" s="442">
        <f>IF($H507="已改造",VLOOKUP($A507+1000,改造信息!$A$2:$AQ$1002,COLUMN(T506)-4,0),VLOOKUP($A507,未改造信息!$A$2:$AQ$1002,COLUMN(T506)-4,0))</f>
        <v>82</v>
      </c>
      <c r="U507" s="442">
        <f>IF($H507="已改造",VLOOKUP($A507+1000,改造信息!$A$2:$AQ$1002,COLUMN(U506)-4,0),VLOOKUP($A507,未改造信息!$A$2:$AQ$1002,COLUMN(U506)-4,0))</f>
        <v>97</v>
      </c>
      <c r="V507" s="442">
        <f>IF($H507="已改造",VLOOKUP($A507+1000,改造信息!$A$2:$AQ$1002,COLUMN(V506)-4,0),VLOOKUP($A507,未改造信息!$A$2:$AQ$1002,COLUMN(V506)-4,0))</f>
        <v>34</v>
      </c>
      <c r="W507" s="442">
        <f>IF($H507="已改造",VLOOKUP($A507+1000,改造信息!$A$2:$AQ$1002,COLUMN(W506)-4,0),VLOOKUP($A507,未改造信息!$A$2:$AQ$1002,COLUMN(W506)-4,0))</f>
        <v>86</v>
      </c>
      <c r="X507" s="442">
        <f>IF($H507="已改造",VLOOKUP($A507+1000,改造信息!$A$2:$AQ$1002,COLUMN(X506)-4,0),VLOOKUP($A507,未改造信息!$A$2:$AQ$1002,COLUMN(X506)-4,0))</f>
        <v>87</v>
      </c>
      <c r="Y507" s="442">
        <f>IF($H507="已改造",VLOOKUP($A507+1000,改造信息!$A$2:$AQ$1002,COLUMN(Y506)-4,0),VLOOKUP($A507,未改造信息!$A$2:$AQ$1002,COLUMN(Y506)-4,0))</f>
        <v>10</v>
      </c>
      <c r="Z507" s="442">
        <f>IF($H507="已改造",VLOOKUP($A507+1000,改造信息!$A$2:$AQ$1002,COLUMN(Z506)-4,0),VLOOKUP($A507,未改造信息!$A$2:$AQ$1002,COLUMN(Z506)-4,0))</f>
        <v>34</v>
      </c>
      <c r="AA507" s="442" t="str">
        <f>IF($H507="已改造",VLOOKUP($A507+1000,改造信息!$A$2:$AQ$1002,COLUMN(AA506)-4,0),VLOOKUP($A507,未改造信息!$A$2:$AQ$1002,COLUMN(AA506)-4,0))</f>
        <v>短</v>
      </c>
      <c r="AB507" s="442">
        <f>IF($H507="已改造",VLOOKUP($A507+1000,改造信息!$A$2:$AQ$1002,COLUMN(AB506)-4,0),VLOOKUP($A507,未改造信息!$A$2:$AQ$1002,COLUMN(AB506)-4,0))</f>
        <v>0</v>
      </c>
      <c r="AC507" s="442">
        <f>IF($H507="已改造",VLOOKUP($A507+1000,改造信息!$A$2:$AQ$1002,COLUMN(AC506)-4,0),VLOOKUP($A507,未改造信息!$A$2:$AQ$1002,COLUMN(AC506)-4,0))</f>
        <v>0</v>
      </c>
      <c r="AD507" s="442">
        <f>IF($H507="已改造",VLOOKUP($A507+1000,改造信息!$A$2:$AQ$1002,COLUMN(AD506)-4,0),VLOOKUP($A507,未改造信息!$A$2:$AQ$1002,COLUMN(AD506)-4,0))</f>
        <v>2</v>
      </c>
      <c r="AE507" s="442">
        <f>IF($H507="已改造",VLOOKUP($A507+1000,改造信息!$A$2:$AQ$1002,COLUMN(AE506)-4,0),VLOOKUP($A507,未改造信息!$A$2:$AQ$1002,COLUMN(AE506)-4,0))</f>
        <v>0</v>
      </c>
      <c r="AF507" s="445" t="s">
        <v>92</v>
      </c>
      <c r="AG507" s="445" t="s">
        <v>92</v>
      </c>
      <c r="AH507" s="442">
        <f>IF($H507="已改造",VLOOKUP($A507+1000,改造信息!$A$2:$AQ$1002,COLUMN(AH506)-6,0),VLOOKUP($A507,未改造信息!$A$2:$AQ$1002,COLUMN(AH506)-6,0))</f>
        <v>15</v>
      </c>
      <c r="AI507" s="442">
        <f>IF($H507="已改造",VLOOKUP($A507+1000,改造信息!$A$2:$AQ$1002,COLUMN(AI506)-6,0),VLOOKUP($A507,未改造信息!$A$2:$AQ$1002,COLUMN(AI506)-6,0))</f>
        <v>20</v>
      </c>
      <c r="AJ507" s="442">
        <f>IF($H507="已改造",VLOOKUP($A507+1000,改造信息!$A$2:$AQ$1002,COLUMN(AJ506)-6,0),VLOOKUP($A507,未改造信息!$A$2:$AQ$1002,COLUMN(AJ506)-6,0))</f>
        <v>0.55</v>
      </c>
      <c r="AK507" s="442">
        <f>IF($H507="已改造",VLOOKUP($A507+1000,改造信息!$A$2:$AQ$1002,COLUMN(AK506)-6,0),VLOOKUP($A507,未改造信息!$A$2:$AQ$1002,COLUMN(AK506)-6,0))</f>
        <v>0.8</v>
      </c>
      <c r="AL507" s="442">
        <f>IF($H507="已改造",VLOOKUP($A507+1000,改造信息!$A$2:$AQ$1002,COLUMN(AL506)-6,0),VLOOKUP($A507,未改造信息!$A$2:$AQ$1002,COLUMN(AL506)-6,0))</f>
        <v>0.3</v>
      </c>
      <c r="AM507" s="445" t="s">
        <v>92</v>
      </c>
      <c r="AN507" s="445" t="s">
        <v>92</v>
      </c>
      <c r="AO507" s="442">
        <f>IF($H507="已改造",VLOOKUP($A507+1000,改造信息!$A$2:$AQ$1002,COLUMN(AO506)-8,0),VLOOKUP($A507,未改造信息!$A$2:$AQ$1002,COLUMN(AO506)-8,0))</f>
        <v>4</v>
      </c>
      <c r="AP507" s="442">
        <f>IF($H507="已改造",VLOOKUP($A507+1000,改造信息!$A$2:$AQ$1002,COLUMN(AP506)-8,0),VLOOKUP($A507,未改造信息!$A$2:$AQ$1002,COLUMN(AP506)-8,0))</f>
        <v>8</v>
      </c>
      <c r="AQ507" s="442">
        <f>IF($H507="已改造",VLOOKUP($A507+1000,改造信息!$A$2:$AQ$1002,COLUMN(AQ506)-8,0),VLOOKUP($A507,未改造信息!$A$2:$AQ$1002,COLUMN(AQ506)-8,0))</f>
        <v>6</v>
      </c>
      <c r="AR507" s="442">
        <f>IF($H507="已改造",VLOOKUP($A507+1000,改造信息!$A$2:$AQ$1002,COLUMN(AR506)-8,0),VLOOKUP($A507,未改造信息!$A$2:$AQ$1002,COLUMN(AR506)-8,0))</f>
        <v>0</v>
      </c>
      <c r="AS507" s="442">
        <f>IF($H507="已改造",VLOOKUP($A507+1000,改造信息!$A$2:$AQ$1002,COLUMN(AS506)-8,0),VLOOKUP($A507,未改造信息!$A$2:$AQ$1002,COLUMN(AS506)-8,0))</f>
        <v>0</v>
      </c>
      <c r="AT507" s="442">
        <f>IF($H507="已改造",VLOOKUP($A507+1000,改造信息!$A$2:$AQ$1002,COLUMN(AT506)-8,0),VLOOKUP($A507,未改造信息!$A$2:$AQ$1002,COLUMN(AT506)-8,0))</f>
        <v>20</v>
      </c>
      <c r="AU507" s="442">
        <f>IF($H507="已改造",VLOOKUP($A507+1000,改造信息!$A$2:$AQ$1002,COLUMN(AU506)-8,0),VLOOKUP($A507,未改造信息!$A$2:$AQ$1002,COLUMN(AU506)-8,0))</f>
        <v>6</v>
      </c>
      <c r="AV507" s="442">
        <f>IF($H507="已改造",VLOOKUP($A507+1000,改造信息!$A$2:$AQ$1002,COLUMN(AV506)-8,0),VLOOKUP($A507,未改造信息!$A$2:$AQ$1002,COLUMN(AV506)-8,0))</f>
        <v>16</v>
      </c>
      <c r="AW507" s="445" t="s">
        <v>92</v>
      </c>
      <c r="AX507" s="445" t="s">
        <v>92</v>
      </c>
      <c r="AY507" s="442">
        <f>IF($H507="已改造",VLOOKUP($A507+1000,改造信息!$A$2:$AQ$1002,COLUMN(AY506)-10,0),VLOOKUP($A507,未改造信息!$A$2:$AQ$1002,COLUMN(AY506)-10,0))</f>
        <v>0</v>
      </c>
      <c r="AZ507" s="442">
        <f>IF($H507="已改造",VLOOKUP($A507+1000,改造信息!$A$2:$AQ$1002,COLUMN(AZ506)-10,0),VLOOKUP($A507,未改造信息!$A$2:$AQ$1002,COLUMN(AZ506)-10,0))</f>
        <v>0</v>
      </c>
      <c r="BA507" s="445" t="s">
        <v>92</v>
      </c>
      <c r="BB507" s="445" t="s">
        <v>92</v>
      </c>
      <c r="BC507" s="442" t="str">
        <f>IF($H507="尚未改造",VLOOKUP($A507,未改造信息!$A$2:$AQ$1002,COLUMN(BC506)-12,0),"0")</f>
        <v>0</v>
      </c>
      <c r="BD507" s="442">
        <f>VLOOKUP($A507,未改造信息!$A$2:$BA$1002,COLUMN(BD506)-12,0)</f>
        <v>0</v>
      </c>
      <c r="BE507" s="442" t="s">
        <v>117</v>
      </c>
      <c r="BF507" s="445" t="s">
        <v>92</v>
      </c>
      <c r="BG507" s="445" t="s">
        <v>92</v>
      </c>
      <c r="BH507" s="442"/>
      <c r="BI507" s="442"/>
      <c r="BK507" s="442"/>
      <c r="BL507" s="442"/>
      <c r="BN507" s="442"/>
      <c r="BO507" s="442"/>
      <c r="BQ507" s="445" t="s">
        <v>92</v>
      </c>
      <c r="BR507" s="442"/>
      <c r="BS507" s="442"/>
      <c r="BT507" s="442"/>
      <c r="BU507" s="442"/>
      <c r="BV507" s="442"/>
    </row>
    <row r="508" spans="1:74">
      <c r="A508" s="442">
        <v>540</v>
      </c>
      <c r="B508" s="442" t="str">
        <f>IF($H508="已改造",VLOOKUP($A508+1000,改造信息!$A$2:$AQ$1002,COLUMN(B507),0),VLOOKUP($A508,未改造信息!$A$2:$AQ$1002,COLUMN(B507),0))</f>
        <v>S</v>
      </c>
      <c r="C508" s="442" t="str">
        <f>IF($H508="已改造",VLOOKUP($A508+1000,改造信息!$A$2:$AQ$1002,COLUMN(C507),0),VLOOKUP($A508,未改造信息!$A$2:$AQ$1002,COLUMN(C507),0))</f>
        <v>战列巡洋舰</v>
      </c>
      <c r="D508" s="442">
        <f>IF($H508="已改造",VLOOKUP($A508+1000,改造信息!$A$2:$AQ$1002,COLUMN(D507),0),VLOOKUP($A508,未改造信息!$A$2:$AQ$1002,COLUMN(D507),0))</f>
        <v>4</v>
      </c>
      <c r="E508" s="442" t="str">
        <f>IF($H508="已改造",VLOOKUP($A508+1000,改造信息!$A$2:$AQ$1002,COLUMN(E507),0),VLOOKUP($A508,未改造信息!$A$2:$AQ$1002,COLUMN(E507),0))</f>
        <v>伊兹梅尔</v>
      </c>
      <c r="F508" s="442" t="str">
        <f>VLOOKUP(A508,未改造信息!$A$2:$F$1000,COLUMN(F507),0)</f>
        <v>未拥有</v>
      </c>
      <c r="H508" s="442" t="str">
        <f>IF(COUNTIF(改造信息!$A$2:$A$196,A508+1000),IF(VLOOKUP(A508+1000,改造信息!$A$2:$F$502,6,0)="已拥有","已改造","尚未改造"),"未开放改造")</f>
        <v>未开放改造</v>
      </c>
      <c r="I508" s="442" t="str">
        <f t="shared" si="7"/>
        <v>活动限定，暂未开放获取</v>
      </c>
      <c r="J508" s="445" t="s">
        <v>92</v>
      </c>
      <c r="K508" s="442" t="str">
        <f>IF($H508="已改造",VLOOKUP($A508+1000,改造信息!$A$2:$AQ$1002,COLUMN(K507)-4,0),VLOOKUP($A508,未改造信息!$A$2:$AQ$1002,COLUMN(K507)-4,0))</f>
        <v>主力舰</v>
      </c>
      <c r="L508" s="442" t="str">
        <f>IF($H508="已改造",VLOOKUP($A508+1000,改造信息!$A$2:$AQ$1002,COLUMN(L507)-4,0),VLOOKUP($A508,未改造信息!$A$2:$AQ$1002,COLUMN(L507)-4,0))</f>
        <v>大型舰</v>
      </c>
      <c r="M508" s="442">
        <f>IF($H508="已改造",VLOOKUP($A508+1000,改造信息!$A$2:$AQ$1002,COLUMN(M507)-4,0),VLOOKUP($A508,未改造信息!$A$2:$AQ$1002,COLUMN(M507)-4,0))</f>
        <v>4</v>
      </c>
      <c r="N508" s="442">
        <f>IF($H508="已改造",VLOOKUP($A508+1000,改造信息!$A$2:$AQ$1002,COLUMN(N507)-4,0),VLOOKUP($A508,未改造信息!$A$2:$AQ$1002,COLUMN(N507)-4,0))</f>
        <v>4</v>
      </c>
      <c r="O508" s="442">
        <f>IF($H508="已改造",VLOOKUP($A508+1000,改造信息!$A$2:$AQ$1002,COLUMN(O507)-4,0),VLOOKUP($A508,未改造信息!$A$2:$AQ$1002,COLUMN(O507)-4,0))</f>
        <v>72</v>
      </c>
      <c r="P508" s="442">
        <f>IF($H508="已改造",VLOOKUP($A508+1000,改造信息!$A$2:$AQ$1002,COLUMN(P507)-4,0),VLOOKUP($A508,未改造信息!$A$2:$AQ$1002,COLUMN(P507)-4,0))</f>
        <v>0</v>
      </c>
      <c r="Q508" s="442">
        <f>IF($H508="已改造",VLOOKUP($A508+1000,改造信息!$A$2:$AQ$1002,COLUMN(Q507)-4,0),VLOOKUP($A508,未改造信息!$A$2:$AQ$1002,COLUMN(Q507)-4,0))</f>
        <v>107</v>
      </c>
      <c r="R508" s="442">
        <f>IF($H508="已改造",VLOOKUP($A508+1000,改造信息!$A$2:$AQ$1002,COLUMN(R507)-4,0),VLOOKUP($A508,未改造信息!$A$2:$AQ$1002,COLUMN(R507)-4,0))</f>
        <v>83</v>
      </c>
      <c r="S508" s="442">
        <f>IF($H508="已改造",VLOOKUP($A508+1000,改造信息!$A$2:$AQ$1002,COLUMN(S507)-4,0),VLOOKUP($A508,未改造信息!$A$2:$AQ$1002,COLUMN(S507)-4,0))</f>
        <v>0</v>
      </c>
      <c r="T508" s="442">
        <f>IF($H508="已改造",VLOOKUP($A508+1000,改造信息!$A$2:$AQ$1002,COLUMN(T507)-4,0),VLOOKUP($A508,未改造信息!$A$2:$AQ$1002,COLUMN(T507)-4,0))</f>
        <v>50</v>
      </c>
      <c r="U508" s="442">
        <f>IF($H508="已改造",VLOOKUP($A508+1000,改造信息!$A$2:$AQ$1002,COLUMN(U507)-4,0),VLOOKUP($A508,未改造信息!$A$2:$AQ$1002,COLUMN(U507)-4,0))</f>
        <v>0</v>
      </c>
      <c r="V508" s="442">
        <f>IF($H508="已改造",VLOOKUP($A508+1000,改造信息!$A$2:$AQ$1002,COLUMN(V507)-4,0),VLOOKUP($A508,未改造信息!$A$2:$AQ$1002,COLUMN(V507)-4,0))</f>
        <v>40</v>
      </c>
      <c r="W508" s="442">
        <f>IF($H508="已改造",VLOOKUP($A508+1000,改造信息!$A$2:$AQ$1002,COLUMN(W507)-4,0),VLOOKUP($A508,未改造信息!$A$2:$AQ$1002,COLUMN(W507)-4,0))</f>
        <v>64</v>
      </c>
      <c r="X508" s="442">
        <f>IF($H508="已改造",VLOOKUP($A508+1000,改造信息!$A$2:$AQ$1002,COLUMN(X507)-4,0),VLOOKUP($A508,未改造信息!$A$2:$AQ$1002,COLUMN(X507)-4,0))</f>
        <v>94</v>
      </c>
      <c r="Y508" s="442">
        <f>IF($H508="已改造",VLOOKUP($A508+1000,改造信息!$A$2:$AQ$1002,COLUMN(Y507)-4,0),VLOOKUP($A508,未改造信息!$A$2:$AQ$1002,COLUMN(Y507)-4,0))</f>
        <v>8</v>
      </c>
      <c r="Z508" s="442">
        <f>IF($H508="已改造",VLOOKUP($A508+1000,改造信息!$A$2:$AQ$1002,COLUMN(Z507)-4,0),VLOOKUP($A508,未改造信息!$A$2:$AQ$1002,COLUMN(Z507)-4,0))</f>
        <v>28.5</v>
      </c>
      <c r="AA508" s="442" t="str">
        <f>IF($H508="已改造",VLOOKUP($A508+1000,改造信息!$A$2:$AQ$1002,COLUMN(AA507)-4,0),VLOOKUP($A508,未改造信息!$A$2:$AQ$1002,COLUMN(AA507)-4,0))</f>
        <v>长</v>
      </c>
      <c r="AB508" s="442">
        <f>IF($H508="已改造",VLOOKUP($A508+1000,改造信息!$A$2:$AQ$1002,COLUMN(AB507)-4,0),VLOOKUP($A508,未改造信息!$A$2:$AQ$1002,COLUMN(AB507)-4,0))</f>
        <v>0</v>
      </c>
      <c r="AC508" s="442">
        <f>IF($H508="已改造",VLOOKUP($A508+1000,改造信息!$A$2:$AQ$1002,COLUMN(AC507)-4,0),VLOOKUP($A508,未改造信息!$A$2:$AQ$1002,COLUMN(AC507)-4,0))</f>
        <v>0</v>
      </c>
      <c r="AD508" s="442">
        <f>IF($H508="已改造",VLOOKUP($A508+1000,改造信息!$A$2:$AQ$1002,COLUMN(AD507)-4,0),VLOOKUP($A508,未改造信息!$A$2:$AQ$1002,COLUMN(AD507)-4,0))</f>
        <v>4</v>
      </c>
      <c r="AE508" s="442">
        <f>IF($H508="已改造",VLOOKUP($A508+1000,改造信息!$A$2:$AQ$1002,COLUMN(AE507)-4,0),VLOOKUP($A508,未改造信息!$A$2:$AQ$1002,COLUMN(AE507)-4,0))</f>
        <v>0</v>
      </c>
      <c r="AF508" s="445" t="s">
        <v>92</v>
      </c>
      <c r="AG508" s="445" t="s">
        <v>92</v>
      </c>
      <c r="AH508" s="442">
        <f>IF($H508="已改造",VLOOKUP($A508+1000,改造信息!$A$2:$AQ$1002,COLUMN(AH507)-6,0),VLOOKUP($A508,未改造信息!$A$2:$AQ$1002,COLUMN(AH507)-6,0))</f>
        <v>75</v>
      </c>
      <c r="AI508" s="442">
        <f>IF($H508="已改造",VLOOKUP($A508+1000,改造信息!$A$2:$AQ$1002,COLUMN(AI507)-6,0),VLOOKUP($A508,未改造信息!$A$2:$AQ$1002,COLUMN(AI507)-6,0))</f>
        <v>115</v>
      </c>
      <c r="AJ508" s="442">
        <f>IF($H508="已改造",VLOOKUP($A508+1000,改造信息!$A$2:$AQ$1002,COLUMN(AJ507)-6,0),VLOOKUP($A508,未改造信息!$A$2:$AQ$1002,COLUMN(AJ507)-6,0))</f>
        <v>2.6</v>
      </c>
      <c r="AK508" s="442">
        <f>IF($H508="已改造",VLOOKUP($A508+1000,改造信息!$A$2:$AQ$1002,COLUMN(AK507)-6,0),VLOOKUP($A508,未改造信息!$A$2:$AQ$1002,COLUMN(AK507)-6,0))</f>
        <v>4.8</v>
      </c>
      <c r="AL508" s="442">
        <f>IF($H508="已改造",VLOOKUP($A508+1000,改造信息!$A$2:$AQ$1002,COLUMN(AL507)-6,0),VLOOKUP($A508,未改造信息!$A$2:$AQ$1002,COLUMN(AL507)-6,0))</f>
        <v>1</v>
      </c>
      <c r="AM508" s="445" t="s">
        <v>92</v>
      </c>
      <c r="AN508" s="445" t="s">
        <v>92</v>
      </c>
      <c r="AO508" s="442">
        <f>IF($H508="已改造",VLOOKUP($A508+1000,改造信息!$A$2:$AQ$1002,COLUMN(AO507)-8,0),VLOOKUP($A508,未改造信息!$A$2:$AQ$1002,COLUMN(AO507)-8,0))</f>
        <v>40</v>
      </c>
      <c r="AP508" s="442">
        <f>IF($H508="已改造",VLOOKUP($A508+1000,改造信息!$A$2:$AQ$1002,COLUMN(AP507)-8,0),VLOOKUP($A508,未改造信息!$A$2:$AQ$1002,COLUMN(AP507)-8,0))</f>
        <v>50</v>
      </c>
      <c r="AQ508" s="442">
        <f>IF($H508="已改造",VLOOKUP($A508+1000,改造信息!$A$2:$AQ$1002,COLUMN(AQ507)-8,0),VLOOKUP($A508,未改造信息!$A$2:$AQ$1002,COLUMN(AQ507)-8,0))</f>
        <v>40</v>
      </c>
      <c r="AR508" s="442">
        <f>IF($H508="已改造",VLOOKUP($A508+1000,改造信息!$A$2:$AQ$1002,COLUMN(AR507)-8,0),VLOOKUP($A508,未改造信息!$A$2:$AQ$1002,COLUMN(AR507)-8,0))</f>
        <v>0</v>
      </c>
      <c r="AS508" s="442">
        <f>IF($H508="已改造",VLOOKUP($A508+1000,改造信息!$A$2:$AQ$1002,COLUMN(AS507)-8,0),VLOOKUP($A508,未改造信息!$A$2:$AQ$1002,COLUMN(AS507)-8,0))</f>
        <v>87</v>
      </c>
      <c r="AT508" s="442">
        <f>IF($H508="已改造",VLOOKUP($A508+1000,改造信息!$A$2:$AQ$1002,COLUMN(AT507)-8,0),VLOOKUP($A508,未改造信息!$A$2:$AQ$1002,COLUMN(AT507)-8,0))</f>
        <v>0</v>
      </c>
      <c r="AU508" s="442">
        <f>IF($H508="已改造",VLOOKUP($A508+1000,改造信息!$A$2:$AQ$1002,COLUMN(AU507)-8,0),VLOOKUP($A508,未改造信息!$A$2:$AQ$1002,COLUMN(AU507)-8,0))</f>
        <v>58</v>
      </c>
      <c r="AV508" s="442">
        <f>IF($H508="已改造",VLOOKUP($A508+1000,改造信息!$A$2:$AQ$1002,COLUMN(AV507)-8,0),VLOOKUP($A508,未改造信息!$A$2:$AQ$1002,COLUMN(AV507)-8,0))</f>
        <v>10</v>
      </c>
      <c r="AW508" s="445" t="s">
        <v>92</v>
      </c>
      <c r="AX508" s="445" t="s">
        <v>92</v>
      </c>
      <c r="AY508" s="442" t="str">
        <f>IF($H508="已改造",VLOOKUP($A508+1000,改造信息!$A$2:$AQ$1002,COLUMN(AY507)-10,0),VLOOKUP($A508,未改造信息!$A$2:$AQ$1002,COLUMN(AY507)-10,0))</f>
        <v>先锋突进</v>
      </c>
      <c r="AZ508" s="442">
        <f>IF($H508="已改造",VLOOKUP($A508+1000,改造信息!$A$2:$AQ$1002,COLUMN(AZ507)-10,0),VLOOKUP($A508,未改造信息!$A$2:$AQ$1002,COLUMN(AZ507)-10,0))</f>
        <v>0</v>
      </c>
      <c r="BA508" s="445" t="s">
        <v>92</v>
      </c>
      <c r="BB508" s="445" t="s">
        <v>92</v>
      </c>
      <c r="BC508" s="442" t="str">
        <f>IF($H508="尚未改造",VLOOKUP($A508,未改造信息!$A$2:$AQ$1002,COLUMN(BC507)-12,0),"0")</f>
        <v>0</v>
      </c>
      <c r="BD508" s="442">
        <f>VLOOKUP($A508,未改造信息!$A$2:$BA$1002,COLUMN(BD507)-12,0)</f>
        <v>0</v>
      </c>
      <c r="BE508" s="442" t="s">
        <v>117</v>
      </c>
      <c r="BF508" s="445" t="s">
        <v>92</v>
      </c>
      <c r="BG508" s="445" t="s">
        <v>92</v>
      </c>
      <c r="BH508" s="442"/>
      <c r="BI508" s="442"/>
      <c r="BK508" s="442"/>
      <c r="BL508" s="442"/>
      <c r="BN508" s="442"/>
      <c r="BO508" s="442"/>
      <c r="BQ508" s="445" t="s">
        <v>92</v>
      </c>
      <c r="BR508" s="442"/>
      <c r="BS508" s="442"/>
      <c r="BT508" s="442"/>
      <c r="BU508" s="442"/>
      <c r="BV508" s="442"/>
    </row>
    <row r="509" spans="1:74">
      <c r="A509" s="442">
        <v>542</v>
      </c>
      <c r="B509" s="442" t="str">
        <f>IF($H509="已改造",VLOOKUP($A509+1000,改造信息!$A$2:$AQ$1002,COLUMN(B508),0),VLOOKUP($A509,未改造信息!$A$2:$AQ$1002,COLUMN(B508),0))</f>
        <v>E</v>
      </c>
      <c r="C509" s="442" t="str">
        <f>IF($H509="已改造",VLOOKUP($A509+1000,改造信息!$A$2:$AQ$1002,COLUMN(C508),0),VLOOKUP($A509,未改造信息!$A$2:$AQ$1002,COLUMN(C508),0))</f>
        <v>轻巡洋舰</v>
      </c>
      <c r="D509" s="442">
        <f>IF($H509="已改造",VLOOKUP($A509+1000,改造信息!$A$2:$AQ$1002,COLUMN(D508),0),VLOOKUP($A509,未改造信息!$A$2:$AQ$1002,COLUMN(D508),0))</f>
        <v>3</v>
      </c>
      <c r="E509" s="442" t="str">
        <f>IF($H509="已改造",VLOOKUP($A509+1000,改造信息!$A$2:$AQ$1002,COLUMN(E508),0),VLOOKUP($A509,未改造信息!$A$2:$AQ$1002,COLUMN(E508),0))</f>
        <v>卡律布狄斯</v>
      </c>
      <c r="F509" s="442" t="str">
        <f>VLOOKUP(A509,未改造信息!$A$2:$F$1000,COLUMN(F508),0)</f>
        <v>未拥有</v>
      </c>
      <c r="H509" s="442" t="str">
        <f>IF(COUNTIF(改造信息!$A$2:$A$196,A509+1000),IF(VLOOKUP(A509+1000,改造信息!$A$2:$F$502,6,0)="已拥有","已改造","尚未改造"),"未开放改造")</f>
        <v>未开放改造</v>
      </c>
      <c r="I509" s="442" t="str">
        <f t="shared" si="7"/>
        <v>活动限定，暂未开放获取</v>
      </c>
      <c r="J509" s="445" t="s">
        <v>92</v>
      </c>
      <c r="K509" s="442" t="str">
        <f>IF($H509="已改造",VLOOKUP($A509+1000,改造信息!$A$2:$AQ$1002,COLUMN(K508)-4,0),VLOOKUP($A509,未改造信息!$A$2:$AQ$1002,COLUMN(K508)-4,0))</f>
        <v>护卫舰</v>
      </c>
      <c r="L509" s="442" t="str">
        <f>IF($H509="已改造",VLOOKUP($A509+1000,改造信息!$A$2:$AQ$1002,COLUMN(L508)-4,0),VLOOKUP($A509,未改造信息!$A$2:$AQ$1002,COLUMN(L508)-4,0))</f>
        <v>中型舰</v>
      </c>
      <c r="M509" s="442">
        <f>IF($H509="已改造",VLOOKUP($A509+1000,改造信息!$A$2:$AQ$1002,COLUMN(M508)-4,0),VLOOKUP($A509,未改造信息!$A$2:$AQ$1002,COLUMN(M508)-4,0))</f>
        <v>1</v>
      </c>
      <c r="N509" s="442">
        <f>IF($H509="已改造",VLOOKUP($A509+1000,改造信息!$A$2:$AQ$1002,COLUMN(N508)-4,0),VLOOKUP($A509,未改造信息!$A$2:$AQ$1002,COLUMN(N508)-4,0))</f>
        <v>2</v>
      </c>
      <c r="O509" s="442">
        <f>IF($H509="已改造",VLOOKUP($A509+1000,改造信息!$A$2:$AQ$1002,COLUMN(O508)-4,0),VLOOKUP($A509,未改造信息!$A$2:$AQ$1002,COLUMN(O508)-4,0))</f>
        <v>28</v>
      </c>
      <c r="P509" s="442">
        <f>IF($H509="已改造",VLOOKUP($A509+1000,改造信息!$A$2:$AQ$1002,COLUMN(P508)-4,0),VLOOKUP($A509,未改造信息!$A$2:$AQ$1002,COLUMN(P508)-4,0))</f>
        <v>0</v>
      </c>
      <c r="Q509" s="442">
        <f>IF($H509="已改造",VLOOKUP($A509+1000,改造信息!$A$2:$AQ$1002,COLUMN(Q508)-4,0),VLOOKUP($A509,未改造信息!$A$2:$AQ$1002,COLUMN(Q508)-4,0))</f>
        <v>40</v>
      </c>
      <c r="R509" s="442">
        <f>IF($H509="已改造",VLOOKUP($A509+1000,改造信息!$A$2:$AQ$1002,COLUMN(R508)-4,0),VLOOKUP($A509,未改造信息!$A$2:$AQ$1002,COLUMN(R508)-4,0))</f>
        <v>46</v>
      </c>
      <c r="S509" s="442">
        <f>IF($H509="已改造",VLOOKUP($A509+1000,改造信息!$A$2:$AQ$1002,COLUMN(S508)-4,0),VLOOKUP($A509,未改造信息!$A$2:$AQ$1002,COLUMN(S508)-4,0))</f>
        <v>50</v>
      </c>
      <c r="T509" s="442">
        <f>IF($H509="已改造",VLOOKUP($A509+1000,改造信息!$A$2:$AQ$1002,COLUMN(T508)-4,0),VLOOKUP($A509,未改造信息!$A$2:$AQ$1002,COLUMN(T508)-4,0))</f>
        <v>73</v>
      </c>
      <c r="U509" s="442">
        <f>IF($H509="已改造",VLOOKUP($A509+1000,改造信息!$A$2:$AQ$1002,COLUMN(U508)-4,0),VLOOKUP($A509,未改造信息!$A$2:$AQ$1002,COLUMN(U508)-4,0))</f>
        <v>84</v>
      </c>
      <c r="V509" s="442">
        <f>IF($H509="已改造",VLOOKUP($A509+1000,改造信息!$A$2:$AQ$1002,COLUMN(V508)-4,0),VLOOKUP($A509,未改造信息!$A$2:$AQ$1002,COLUMN(V508)-4,0))</f>
        <v>22</v>
      </c>
      <c r="W509" s="442">
        <f>IF($H509="已改造",VLOOKUP($A509+1000,改造信息!$A$2:$AQ$1002,COLUMN(W508)-4,0),VLOOKUP($A509,未改造信息!$A$2:$AQ$1002,COLUMN(W508)-4,0))</f>
        <v>72</v>
      </c>
      <c r="X509" s="442">
        <f>IF($H509="已改造",VLOOKUP($A509+1000,改造信息!$A$2:$AQ$1002,COLUMN(X508)-4,0),VLOOKUP($A509,未改造信息!$A$2:$AQ$1002,COLUMN(X508)-4,0))</f>
        <v>92</v>
      </c>
      <c r="Y509" s="442">
        <f>IF($H509="已改造",VLOOKUP($A509+1000,改造信息!$A$2:$AQ$1002,COLUMN(Y508)-4,0),VLOOKUP($A509,未改造信息!$A$2:$AQ$1002,COLUMN(Y508)-4,0))</f>
        <v>10</v>
      </c>
      <c r="Z509" s="442">
        <f>IF($H509="已改造",VLOOKUP($A509+1000,改造信息!$A$2:$AQ$1002,COLUMN(Z508)-4,0),VLOOKUP($A509,未改造信息!$A$2:$AQ$1002,COLUMN(Z508)-4,0))</f>
        <v>32</v>
      </c>
      <c r="AA509" s="442" t="str">
        <f>IF($H509="已改造",VLOOKUP($A509+1000,改造信息!$A$2:$AQ$1002,COLUMN(AA508)-4,0),VLOOKUP($A509,未改造信息!$A$2:$AQ$1002,COLUMN(AA508)-4,0))</f>
        <v>中</v>
      </c>
      <c r="AB509" s="442">
        <f>IF($H509="已改造",VLOOKUP($A509+1000,改造信息!$A$2:$AQ$1002,COLUMN(AB508)-4,0),VLOOKUP($A509,未改造信息!$A$2:$AQ$1002,COLUMN(AB508)-4,0))</f>
        <v>0</v>
      </c>
      <c r="AC509" s="442">
        <f>IF($H509="已改造",VLOOKUP($A509+1000,改造信息!$A$2:$AQ$1002,COLUMN(AC508)-4,0),VLOOKUP($A509,未改造信息!$A$2:$AQ$1002,COLUMN(AC508)-4,0))</f>
        <v>0</v>
      </c>
      <c r="AD509" s="442">
        <f>IF($H509="已改造",VLOOKUP($A509+1000,改造信息!$A$2:$AQ$1002,COLUMN(AD508)-4,0),VLOOKUP($A509,未改造信息!$A$2:$AQ$1002,COLUMN(AD508)-4,0))</f>
        <v>3</v>
      </c>
      <c r="AE509" s="446" t="str">
        <f>IF($H509="已改造",VLOOKUP($A509+1000,改造信息!$A$2:$AQ$1002,COLUMN(AE508)-4,0),VLOOKUP($A509,未改造信息!$A$2:$AQ$1002,COLUMN(AE508)-4,0))</f>
        <v>E国八联40毫米砰砰炮</v>
      </c>
      <c r="AF509" s="445" t="s">
        <v>92</v>
      </c>
      <c r="AG509" s="445" t="s">
        <v>92</v>
      </c>
      <c r="AH509" s="442">
        <f>IF($H509="已改造",VLOOKUP($A509+1000,改造信息!$A$2:$AQ$1002,COLUMN(AH508)-6,0),VLOOKUP($A509,未改造信息!$A$2:$AQ$1002,COLUMN(AH508)-6,0))</f>
        <v>20</v>
      </c>
      <c r="AI509" s="442">
        <f>IF($H509="已改造",VLOOKUP($A509+1000,改造信息!$A$2:$AQ$1002,COLUMN(AI508)-6,0),VLOOKUP($A509,未改造信息!$A$2:$AQ$1002,COLUMN(AI508)-6,0))</f>
        <v>25</v>
      </c>
      <c r="AJ509" s="442">
        <f>IF($H509="已改造",VLOOKUP($A509+1000,改造信息!$A$2:$AQ$1002,COLUMN(AJ508)-6,0),VLOOKUP($A509,未改造信息!$A$2:$AQ$1002,COLUMN(AJ508)-6,0))</f>
        <v>0.96</v>
      </c>
      <c r="AK509" s="442">
        <f>IF($H509="已改造",VLOOKUP($A509+1000,改造信息!$A$2:$AQ$1002,COLUMN(AK508)-6,0),VLOOKUP($A509,未改造信息!$A$2:$AQ$1002,COLUMN(AK508)-6,0))</f>
        <v>1.7</v>
      </c>
      <c r="AL509" s="442">
        <f>IF($H509="已改造",VLOOKUP($A509+1000,改造信息!$A$2:$AQ$1002,COLUMN(AL508)-6,0),VLOOKUP($A509,未改造信息!$A$2:$AQ$1002,COLUMN(AL508)-6,0))</f>
        <v>0.5</v>
      </c>
      <c r="AM509" s="445" t="s">
        <v>92</v>
      </c>
      <c r="AN509" s="445" t="s">
        <v>92</v>
      </c>
      <c r="AO509" s="442">
        <f>IF($H509="已改造",VLOOKUP($A509+1000,改造信息!$A$2:$AQ$1002,COLUMN(AO508)-8,0),VLOOKUP($A509,未改造信息!$A$2:$AQ$1002,COLUMN(AO508)-8,0))</f>
        <v>10</v>
      </c>
      <c r="AP509" s="442">
        <f>IF($H509="已改造",VLOOKUP($A509+1000,改造信息!$A$2:$AQ$1002,COLUMN(AP508)-8,0),VLOOKUP($A509,未改造信息!$A$2:$AQ$1002,COLUMN(AP508)-8,0))</f>
        <v>16</v>
      </c>
      <c r="AQ509" s="442">
        <f>IF($H509="已改造",VLOOKUP($A509+1000,改造信息!$A$2:$AQ$1002,COLUMN(AQ508)-8,0),VLOOKUP($A509,未改造信息!$A$2:$AQ$1002,COLUMN(AQ508)-8,0))</f>
        <v>10</v>
      </c>
      <c r="AR509" s="442">
        <f>IF($H509="已改造",VLOOKUP($A509+1000,改造信息!$A$2:$AQ$1002,COLUMN(AR508)-8,0),VLOOKUP($A509,未改造信息!$A$2:$AQ$1002,COLUMN(AR508)-8,0))</f>
        <v>0</v>
      </c>
      <c r="AS509" s="442">
        <f>IF($H509="已改造",VLOOKUP($A509+1000,改造信息!$A$2:$AQ$1002,COLUMN(AS508)-8,0),VLOOKUP($A509,未改造信息!$A$2:$AQ$1002,COLUMN(AS508)-8,0))</f>
        <v>11</v>
      </c>
      <c r="AT509" s="442">
        <f>IF($H509="已改造",VLOOKUP($A509+1000,改造信息!$A$2:$AQ$1002,COLUMN(AT508)-8,0),VLOOKUP($A509,未改造信息!$A$2:$AQ$1002,COLUMN(AT508)-8,0))</f>
        <v>10</v>
      </c>
      <c r="AU509" s="442">
        <f>IF($H509="已改造",VLOOKUP($A509+1000,改造信息!$A$2:$AQ$1002,COLUMN(AU508)-8,0),VLOOKUP($A509,未改造信息!$A$2:$AQ$1002,COLUMN(AU508)-8,0))</f>
        <v>11</v>
      </c>
      <c r="AV509" s="442">
        <f>IF($H509="已改造",VLOOKUP($A509+1000,改造信息!$A$2:$AQ$1002,COLUMN(AV508)-8,0),VLOOKUP($A509,未改造信息!$A$2:$AQ$1002,COLUMN(AV508)-8,0))</f>
        <v>29</v>
      </c>
      <c r="AW509" s="445" t="s">
        <v>92</v>
      </c>
      <c r="AX509" s="445" t="s">
        <v>92</v>
      </c>
      <c r="AY509" s="442">
        <f>IF($H509="已改造",VLOOKUP($A509+1000,改造信息!$A$2:$AQ$1002,COLUMN(AY508)-10,0),VLOOKUP($A509,未改造信息!$A$2:$AQ$1002,COLUMN(AY508)-10,0))</f>
        <v>0</v>
      </c>
      <c r="AZ509" s="442">
        <f>IF($H509="已改造",VLOOKUP($A509+1000,改造信息!$A$2:$AQ$1002,COLUMN(AZ508)-10,0),VLOOKUP($A509,未改造信息!$A$2:$AQ$1002,COLUMN(AZ508)-10,0))</f>
        <v>0</v>
      </c>
      <c r="BA509" s="445" t="s">
        <v>92</v>
      </c>
      <c r="BB509" s="445" t="s">
        <v>92</v>
      </c>
      <c r="BC509" s="442" t="str">
        <f>IF($H509="尚未改造",VLOOKUP($A509,未改造信息!$A$2:$AQ$1002,COLUMN(BC508)-12,0),"0")</f>
        <v>0</v>
      </c>
      <c r="BD509" s="442">
        <f>VLOOKUP($A509,未改造信息!$A$2:$BA$1002,COLUMN(BD508)-12,0)</f>
        <v>0</v>
      </c>
      <c r="BE509" s="442" t="s">
        <v>117</v>
      </c>
      <c r="BF509" s="445" t="s">
        <v>92</v>
      </c>
      <c r="BG509" s="445" t="s">
        <v>92</v>
      </c>
      <c r="BH509" s="442"/>
      <c r="BI509" s="442"/>
      <c r="BK509" s="442"/>
      <c r="BL509" s="442"/>
      <c r="BN509" s="442"/>
      <c r="BO509" s="442"/>
      <c r="BQ509" s="445" t="s">
        <v>92</v>
      </c>
      <c r="BR509" s="442"/>
      <c r="BS509" s="442"/>
      <c r="BT509" s="442"/>
      <c r="BU509" s="442"/>
      <c r="BV509" s="442"/>
    </row>
    <row r="510" spans="1:74">
      <c r="A510" s="442">
        <v>543</v>
      </c>
      <c r="B510" s="442" t="str">
        <f>IF($H510="已改造",VLOOKUP($A510+1000,改造信息!$A$2:$AQ$1002,COLUMN(B509),0),VLOOKUP($A510,未改造信息!$A$2:$AQ$1002,COLUMN(B509),0))</f>
        <v>G</v>
      </c>
      <c r="C510" s="442" t="str">
        <f>IF($H510="已改造",VLOOKUP($A510+1000,改造信息!$A$2:$AQ$1002,COLUMN(C509),0),VLOOKUP($A510,未改造信息!$A$2:$AQ$1002,COLUMN(C509),0))</f>
        <v>驱逐舰</v>
      </c>
      <c r="D510" s="442">
        <f>IF($H510="已改造",VLOOKUP($A510+1000,改造信息!$A$2:$AQ$1002,COLUMN(D509),0),VLOOKUP($A510,未改造信息!$A$2:$AQ$1002,COLUMN(D509),0))</f>
        <v>3</v>
      </c>
      <c r="E510" s="442" t="str">
        <f>IF($H510="已改造",VLOOKUP($A510+1000,改造信息!$A$2:$AQ$1002,COLUMN(E509),0),VLOOKUP($A510,未改造信息!$A$2:$AQ$1002,COLUMN(E509),0))</f>
        <v>Z2</v>
      </c>
      <c r="F510" s="442" t="str">
        <f>VLOOKUP(A510,未改造信息!$A$2:$F$1000,COLUMN(F509),0)</f>
        <v>未拥有</v>
      </c>
      <c r="H510" s="442" t="str">
        <f>IF(COUNTIF(改造信息!$A$2:$A$196,A510+1000),IF(VLOOKUP(A510+1000,改造信息!$A$2:$F$502,6,0)="已拥有","已改造","尚未改造"),"未开放改造")</f>
        <v>未开放改造</v>
      </c>
      <c r="I510" s="442" t="str">
        <f t="shared" si="7"/>
        <v>活动限定，暂未开放获取</v>
      </c>
      <c r="J510" s="445" t="s">
        <v>92</v>
      </c>
      <c r="K510" s="442" t="str">
        <f>IF($H510="已改造",VLOOKUP($A510+1000,改造信息!$A$2:$AQ$1002,COLUMN(K509)-4,0),VLOOKUP($A510,未改造信息!$A$2:$AQ$1002,COLUMN(K509)-4,0))</f>
        <v>护卫舰</v>
      </c>
      <c r="L510" s="442" t="str">
        <f>IF($H510="已改造",VLOOKUP($A510+1000,改造信息!$A$2:$AQ$1002,COLUMN(L509)-4,0),VLOOKUP($A510,未改造信息!$A$2:$AQ$1002,COLUMN(L509)-4,0))</f>
        <v>小型舰</v>
      </c>
      <c r="M510" s="442">
        <f>IF($H510="已改造",VLOOKUP($A510+1000,改造信息!$A$2:$AQ$1002,COLUMN(M509)-4,0),VLOOKUP($A510,未改造信息!$A$2:$AQ$1002,COLUMN(M509)-4,0))</f>
        <v>1</v>
      </c>
      <c r="N510" s="442">
        <f>IF($H510="已改造",VLOOKUP($A510+1000,改造信息!$A$2:$AQ$1002,COLUMN(N509)-4,0),VLOOKUP($A510,未改造信息!$A$2:$AQ$1002,COLUMN(N509)-4,0))</f>
        <v>2</v>
      </c>
      <c r="O510" s="442">
        <f>IF($H510="已改造",VLOOKUP($A510+1000,改造信息!$A$2:$AQ$1002,COLUMN(O509)-4,0),VLOOKUP($A510,未改造信息!$A$2:$AQ$1002,COLUMN(O509)-4,0))</f>
        <v>18</v>
      </c>
      <c r="P510" s="442">
        <f>IF($H510="已改造",VLOOKUP($A510+1000,改造信息!$A$2:$AQ$1002,COLUMN(P509)-4,0),VLOOKUP($A510,未改造信息!$A$2:$AQ$1002,COLUMN(P509)-4,0))</f>
        <v>2</v>
      </c>
      <c r="Q510" s="442">
        <f>IF($H510="已改造",VLOOKUP($A510+1000,改造信息!$A$2:$AQ$1002,COLUMN(Q509)-4,0),VLOOKUP($A510,未改造信息!$A$2:$AQ$1002,COLUMN(Q509)-4,0))</f>
        <v>28</v>
      </c>
      <c r="R510" s="442">
        <f>IF($H510="已改造",VLOOKUP($A510+1000,改造信息!$A$2:$AQ$1002,COLUMN(R509)-4,0),VLOOKUP($A510,未改造信息!$A$2:$AQ$1002,COLUMN(R509)-4,0))</f>
        <v>23</v>
      </c>
      <c r="S510" s="442">
        <f>IF($H510="已改造",VLOOKUP($A510+1000,改造信息!$A$2:$AQ$1002,COLUMN(S509)-4,0),VLOOKUP($A510,未改造信息!$A$2:$AQ$1002,COLUMN(S509)-4,0))</f>
        <v>74</v>
      </c>
      <c r="T510" s="442">
        <f>IF($H510="已改造",VLOOKUP($A510+1000,改造信息!$A$2:$AQ$1002,COLUMN(T509)-4,0),VLOOKUP($A510,未改造信息!$A$2:$AQ$1002,COLUMN(T509)-4,0))</f>
        <v>41</v>
      </c>
      <c r="U510" s="442">
        <f>IF($H510="已改造",VLOOKUP($A510+1000,改造信息!$A$2:$AQ$1002,COLUMN(U509)-4,0),VLOOKUP($A510,未改造信息!$A$2:$AQ$1002,COLUMN(U509)-4,0))</f>
        <v>55</v>
      </c>
      <c r="V510" s="442">
        <f>IF($H510="已改造",VLOOKUP($A510+1000,改造信息!$A$2:$AQ$1002,COLUMN(V509)-4,0),VLOOKUP($A510,未改造信息!$A$2:$AQ$1002,COLUMN(V509)-4,0))</f>
        <v>17</v>
      </c>
      <c r="W510" s="442">
        <f>IF($H510="已改造",VLOOKUP($A510+1000,改造信息!$A$2:$AQ$1002,COLUMN(W509)-4,0),VLOOKUP($A510,未改造信息!$A$2:$AQ$1002,COLUMN(W509)-4,0))</f>
        <v>82</v>
      </c>
      <c r="X510" s="442">
        <f>IF($H510="已改造",VLOOKUP($A510+1000,改造信息!$A$2:$AQ$1002,COLUMN(X509)-4,0),VLOOKUP($A510,未改造信息!$A$2:$AQ$1002,COLUMN(X509)-4,0))</f>
        <v>87</v>
      </c>
      <c r="Y510" s="442">
        <f>IF($H510="已改造",VLOOKUP($A510+1000,改造信息!$A$2:$AQ$1002,COLUMN(Y509)-4,0),VLOOKUP($A510,未改造信息!$A$2:$AQ$1002,COLUMN(Y509)-4,0))</f>
        <v>11</v>
      </c>
      <c r="Z510" s="442">
        <f>IF($H510="已改造",VLOOKUP($A510+1000,改造信息!$A$2:$AQ$1002,COLUMN(Z509)-4,0),VLOOKUP($A510,未改造信息!$A$2:$AQ$1002,COLUMN(Z509)-4,0))</f>
        <v>38.2</v>
      </c>
      <c r="AA510" s="442" t="str">
        <f>IF($H510="已改造",VLOOKUP($A510+1000,改造信息!$A$2:$AQ$1002,COLUMN(AA509)-4,0),VLOOKUP($A510,未改造信息!$A$2:$AQ$1002,COLUMN(AA509)-4,0))</f>
        <v>短</v>
      </c>
      <c r="AB510" s="442">
        <f>IF($H510="已改造",VLOOKUP($A510+1000,改造信息!$A$2:$AQ$1002,COLUMN(AB509)-4,0),VLOOKUP($A510,未改造信息!$A$2:$AQ$1002,COLUMN(AB509)-4,0))</f>
        <v>0</v>
      </c>
      <c r="AC510" s="442">
        <f>IF($H510="已改造",VLOOKUP($A510+1000,改造信息!$A$2:$AQ$1002,COLUMN(AC509)-4,0),VLOOKUP($A510,未改造信息!$A$2:$AQ$1002,COLUMN(AC509)-4,0))</f>
        <v>0</v>
      </c>
      <c r="AD510" s="442">
        <f>IF($H510="已改造",VLOOKUP($A510+1000,改造信息!$A$2:$AQ$1002,COLUMN(AD509)-4,0),VLOOKUP($A510,未改造信息!$A$2:$AQ$1002,COLUMN(AD509)-4,0))</f>
        <v>2</v>
      </c>
      <c r="AE510" s="446" t="str">
        <f>IF($H510="已改造",VLOOKUP($A510+1000,改造信息!$A$2:$AQ$1002,COLUMN(AE509)-4,0),VLOOKUP($A510,未改造信息!$A$2:$AQ$1002,COLUMN(AE509)-4,0))</f>
        <v>G国单装127毫米炮|四联533毫米鱼雷</v>
      </c>
      <c r="AF510" s="445" t="s">
        <v>92</v>
      </c>
      <c r="AG510" s="445" t="s">
        <v>92</v>
      </c>
      <c r="AH510" s="442">
        <f>IF($H510="已改造",VLOOKUP($A510+1000,改造信息!$A$2:$AQ$1002,COLUMN(AH509)-6,0),VLOOKUP($A510,未改造信息!$A$2:$AQ$1002,COLUMN(AH509)-6,0))</f>
        <v>10</v>
      </c>
      <c r="AI510" s="442">
        <f>IF($H510="已改造",VLOOKUP($A510+1000,改造信息!$A$2:$AQ$1002,COLUMN(AI509)-6,0),VLOOKUP($A510,未改造信息!$A$2:$AQ$1002,COLUMN(AI509)-6,0))</f>
        <v>20</v>
      </c>
      <c r="AJ510" s="442">
        <f>IF($H510="已改造",VLOOKUP($A510+1000,改造信息!$A$2:$AQ$1002,COLUMN(AJ509)-6,0),VLOOKUP($A510,未改造信息!$A$2:$AQ$1002,COLUMN(AJ509)-6,0))</f>
        <v>0.48</v>
      </c>
      <c r="AK510" s="442">
        <f>IF($H510="已改造",VLOOKUP($A510+1000,改造信息!$A$2:$AQ$1002,COLUMN(AK509)-6,0),VLOOKUP($A510,未改造信息!$A$2:$AQ$1002,COLUMN(AK509)-6,0))</f>
        <v>0.99</v>
      </c>
      <c r="AL510" s="442">
        <f>IF($H510="已改造",VLOOKUP($A510+1000,改造信息!$A$2:$AQ$1002,COLUMN(AL509)-6,0),VLOOKUP($A510,未改造信息!$A$2:$AQ$1002,COLUMN(AL509)-6,0))</f>
        <v>0.5</v>
      </c>
      <c r="AM510" s="445" t="s">
        <v>92</v>
      </c>
      <c r="AN510" s="445" t="s">
        <v>92</v>
      </c>
      <c r="AO510" s="442">
        <f>IF($H510="已改造",VLOOKUP($A510+1000,改造信息!$A$2:$AQ$1002,COLUMN(AO509)-8,0),VLOOKUP($A510,未改造信息!$A$2:$AQ$1002,COLUMN(AO509)-8,0))</f>
        <v>4</v>
      </c>
      <c r="AP510" s="442">
        <f>IF($H510="已改造",VLOOKUP($A510+1000,改造信息!$A$2:$AQ$1002,COLUMN(AP509)-8,0),VLOOKUP($A510,未改造信息!$A$2:$AQ$1002,COLUMN(AP509)-8,0))</f>
        <v>8</v>
      </c>
      <c r="AQ510" s="442">
        <f>IF($H510="已改造",VLOOKUP($A510+1000,改造信息!$A$2:$AQ$1002,COLUMN(AQ509)-8,0),VLOOKUP($A510,未改造信息!$A$2:$AQ$1002,COLUMN(AQ509)-8,0))</f>
        <v>6</v>
      </c>
      <c r="AR510" s="442">
        <f>IF($H510="已改造",VLOOKUP($A510+1000,改造信息!$A$2:$AQ$1002,COLUMN(AR509)-8,0),VLOOKUP($A510,未改造信息!$A$2:$AQ$1002,COLUMN(AR509)-8,0))</f>
        <v>0</v>
      </c>
      <c r="AS510" s="442">
        <f>IF($H510="已改造",VLOOKUP($A510+1000,改造信息!$A$2:$AQ$1002,COLUMN(AS509)-8,0),VLOOKUP($A510,未改造信息!$A$2:$AQ$1002,COLUMN(AS509)-8,0))</f>
        <v>0</v>
      </c>
      <c r="AT510" s="442">
        <f>IF($H510="已改造",VLOOKUP($A510+1000,改造信息!$A$2:$AQ$1002,COLUMN(AT509)-8,0),VLOOKUP($A510,未改造信息!$A$2:$AQ$1002,COLUMN(AT509)-8,0))</f>
        <v>24</v>
      </c>
      <c r="AU510" s="442">
        <f>IF($H510="已改造",VLOOKUP($A510+1000,改造信息!$A$2:$AQ$1002,COLUMN(AU509)-8,0),VLOOKUP($A510,未改造信息!$A$2:$AQ$1002,COLUMN(AU509)-8,0))</f>
        <v>10</v>
      </c>
      <c r="AV510" s="442">
        <f>IF($H510="已改造",VLOOKUP($A510+1000,改造信息!$A$2:$AQ$1002,COLUMN(AV509)-8,0),VLOOKUP($A510,未改造信息!$A$2:$AQ$1002,COLUMN(AV509)-8,0))</f>
        <v>0</v>
      </c>
      <c r="AW510" s="445" t="s">
        <v>92</v>
      </c>
      <c r="AX510" s="445" t="s">
        <v>92</v>
      </c>
      <c r="AY510" s="442">
        <f>IF($H510="已改造",VLOOKUP($A510+1000,改造信息!$A$2:$AQ$1002,COLUMN(AY509)-10,0),VLOOKUP($A510,未改造信息!$A$2:$AQ$1002,COLUMN(AY509)-10,0))</f>
        <v>0</v>
      </c>
      <c r="AZ510" s="442">
        <f>IF($H510="已改造",VLOOKUP($A510+1000,改造信息!$A$2:$AQ$1002,COLUMN(AZ509)-10,0),VLOOKUP($A510,未改造信息!$A$2:$AQ$1002,COLUMN(AZ509)-10,0))</f>
        <v>0</v>
      </c>
      <c r="BA510" s="445" t="s">
        <v>92</v>
      </c>
      <c r="BB510" s="445" t="s">
        <v>92</v>
      </c>
      <c r="BC510" s="442" t="str">
        <f>IF($H510="尚未改造",VLOOKUP($A510,未改造信息!$A$2:$AQ$1002,COLUMN(BC509)-12,0),"0")</f>
        <v>0</v>
      </c>
      <c r="BD510" s="442">
        <f>VLOOKUP($A510,未改造信息!$A$2:$BA$1002,COLUMN(BD509)-12,0)</f>
        <v>0</v>
      </c>
      <c r="BE510" s="442" t="s">
        <v>117</v>
      </c>
      <c r="BF510" s="445" t="s">
        <v>92</v>
      </c>
      <c r="BG510" s="445" t="s">
        <v>92</v>
      </c>
      <c r="BH510" s="442"/>
      <c r="BI510" s="442"/>
      <c r="BK510" s="442"/>
      <c r="BL510" s="442"/>
      <c r="BN510" s="442"/>
      <c r="BO510" s="442"/>
      <c r="BQ510" s="445" t="s">
        <v>92</v>
      </c>
      <c r="BR510" s="442"/>
      <c r="BS510" s="442"/>
      <c r="BT510" s="442"/>
      <c r="BU510" s="442"/>
      <c r="BV510" s="442"/>
    </row>
    <row r="511" spans="1:74">
      <c r="A511" s="442">
        <v>544</v>
      </c>
      <c r="B511" s="442" t="str">
        <f>IF($H511="已改造",VLOOKUP($A511+1000,改造信息!$A$2:$AQ$1002,COLUMN(B510),0),VLOOKUP($A511,未改造信息!$A$2:$AQ$1002,COLUMN(B510),0))</f>
        <v>J</v>
      </c>
      <c r="C511" s="442" t="str">
        <f>IF($H511="已改造",VLOOKUP($A511+1000,改造信息!$A$2:$AQ$1002,COLUMN(C510),0),VLOOKUP($A511,未改造信息!$A$2:$AQ$1002,COLUMN(C510),0))</f>
        <v>驱逐舰</v>
      </c>
      <c r="D511" s="442">
        <f>IF($H511="已改造",VLOOKUP($A511+1000,改造信息!$A$2:$AQ$1002,COLUMN(D510),0),VLOOKUP($A511,未改造信息!$A$2:$AQ$1002,COLUMN(D510),0))</f>
        <v>3</v>
      </c>
      <c r="E511" s="442" t="str">
        <f>IF($H511="已改造",VLOOKUP($A511+1000,改造信息!$A$2:$AQ$1002,COLUMN(E510),0),VLOOKUP($A511,未改造信息!$A$2:$AQ$1002,COLUMN(E510),0))</f>
        <v>丛云</v>
      </c>
      <c r="F511" s="442" t="str">
        <f>VLOOKUP(A511,未改造信息!$A$2:$F$1000,COLUMN(F510),0)</f>
        <v>未拥有</v>
      </c>
      <c r="H511" s="442" t="str">
        <f>IF(COUNTIF(改造信息!$A$2:$A$196,A511+1000),IF(VLOOKUP(A511+1000,改造信息!$A$2:$F$502,6,0)="已拥有","已改造","尚未改造"),"未开放改造")</f>
        <v>未开放改造</v>
      </c>
      <c r="I511" s="442" t="str">
        <f t="shared" si="7"/>
        <v>活动限定，暂未开放获取</v>
      </c>
      <c r="J511" s="445" t="s">
        <v>92</v>
      </c>
      <c r="K511" s="442" t="str">
        <f>IF($H511="已改造",VLOOKUP($A511+1000,改造信息!$A$2:$AQ$1002,COLUMN(K510)-4,0),VLOOKUP($A511,未改造信息!$A$2:$AQ$1002,COLUMN(K510)-4,0))</f>
        <v>护卫舰</v>
      </c>
      <c r="L511" s="442" t="str">
        <f>IF($H511="已改造",VLOOKUP($A511+1000,改造信息!$A$2:$AQ$1002,COLUMN(L510)-4,0),VLOOKUP($A511,未改造信息!$A$2:$AQ$1002,COLUMN(L510)-4,0))</f>
        <v>小型舰</v>
      </c>
      <c r="M511" s="442">
        <f>IF($H511="已改造",VLOOKUP($A511+1000,改造信息!$A$2:$AQ$1002,COLUMN(M510)-4,0),VLOOKUP($A511,未改造信息!$A$2:$AQ$1002,COLUMN(M510)-4,0))</f>
        <v>1</v>
      </c>
      <c r="N511" s="442">
        <f>IF($H511="已改造",VLOOKUP($A511+1000,改造信息!$A$2:$AQ$1002,COLUMN(N510)-4,0),VLOOKUP($A511,未改造信息!$A$2:$AQ$1002,COLUMN(N510)-4,0))</f>
        <v>2</v>
      </c>
      <c r="O511" s="442">
        <f>IF($H511="已改造",VLOOKUP($A511+1000,改造信息!$A$2:$AQ$1002,COLUMN(O510)-4,0),VLOOKUP($A511,未改造信息!$A$2:$AQ$1002,COLUMN(O510)-4,0))</f>
        <v>15</v>
      </c>
      <c r="P511" s="442">
        <f>IF($H511="已改造",VLOOKUP($A511+1000,改造信息!$A$2:$AQ$1002,COLUMN(P510)-4,0),VLOOKUP($A511,未改造信息!$A$2:$AQ$1002,COLUMN(P510)-4,0))</f>
        <v>1</v>
      </c>
      <c r="Q511" s="442">
        <f>IF($H511="已改造",VLOOKUP($A511+1000,改造信息!$A$2:$AQ$1002,COLUMN(Q510)-4,0),VLOOKUP($A511,未改造信息!$A$2:$AQ$1002,COLUMN(Q510)-4,0))</f>
        <v>31</v>
      </c>
      <c r="R511" s="442">
        <f>IF($H511="已改造",VLOOKUP($A511+1000,改造信息!$A$2:$AQ$1002,COLUMN(R510)-4,0),VLOOKUP($A511,未改造信息!$A$2:$AQ$1002,COLUMN(R510)-4,0))</f>
        <v>22</v>
      </c>
      <c r="S511" s="442">
        <f>IF($H511="已改造",VLOOKUP($A511+1000,改造信息!$A$2:$AQ$1002,COLUMN(S510)-4,0),VLOOKUP($A511,未改造信息!$A$2:$AQ$1002,COLUMN(S510)-4,0))</f>
        <v>75</v>
      </c>
      <c r="T511" s="442">
        <f>IF($H511="已改造",VLOOKUP($A511+1000,改造信息!$A$2:$AQ$1002,COLUMN(T510)-4,0),VLOOKUP($A511,未改造信息!$A$2:$AQ$1002,COLUMN(T510)-4,0))</f>
        <v>37</v>
      </c>
      <c r="U511" s="442">
        <f>IF($H511="已改造",VLOOKUP($A511+1000,改造信息!$A$2:$AQ$1002,COLUMN(U510)-4,0),VLOOKUP($A511,未改造信息!$A$2:$AQ$1002,COLUMN(U510)-4,0))</f>
        <v>49</v>
      </c>
      <c r="V511" s="442">
        <f>IF($H511="已改造",VLOOKUP($A511+1000,改造信息!$A$2:$AQ$1002,COLUMN(V510)-4,0),VLOOKUP($A511,未改造信息!$A$2:$AQ$1002,COLUMN(V510)-4,0))</f>
        <v>17</v>
      </c>
      <c r="W511" s="442">
        <f>IF($H511="已改造",VLOOKUP($A511+1000,改造信息!$A$2:$AQ$1002,COLUMN(W510)-4,0),VLOOKUP($A511,未改造信息!$A$2:$AQ$1002,COLUMN(W510)-4,0))</f>
        <v>87</v>
      </c>
      <c r="X511" s="442">
        <f>IF($H511="已改造",VLOOKUP($A511+1000,改造信息!$A$2:$AQ$1002,COLUMN(X510)-4,0),VLOOKUP($A511,未改造信息!$A$2:$AQ$1002,COLUMN(X510)-4,0))</f>
        <v>87</v>
      </c>
      <c r="Y511" s="442">
        <f>IF($H511="已改造",VLOOKUP($A511+1000,改造信息!$A$2:$AQ$1002,COLUMN(Y510)-4,0),VLOOKUP($A511,未改造信息!$A$2:$AQ$1002,COLUMN(Y510)-4,0))</f>
        <v>10</v>
      </c>
      <c r="Z511" s="442">
        <f>IF($H511="已改造",VLOOKUP($A511+1000,改造信息!$A$2:$AQ$1002,COLUMN(Z510)-4,0),VLOOKUP($A511,未改造信息!$A$2:$AQ$1002,COLUMN(Z510)-4,0))</f>
        <v>37</v>
      </c>
      <c r="AA511" s="442" t="str">
        <f>IF($H511="已改造",VLOOKUP($A511+1000,改造信息!$A$2:$AQ$1002,COLUMN(AA510)-4,0),VLOOKUP($A511,未改造信息!$A$2:$AQ$1002,COLUMN(AA510)-4,0))</f>
        <v>短</v>
      </c>
      <c r="AB511" s="442">
        <f>IF($H511="已改造",VLOOKUP($A511+1000,改造信息!$A$2:$AQ$1002,COLUMN(AB510)-4,0),VLOOKUP($A511,未改造信息!$A$2:$AQ$1002,COLUMN(AB510)-4,0))</f>
        <v>0</v>
      </c>
      <c r="AC511" s="442">
        <f>IF($H511="已改造",VLOOKUP($A511+1000,改造信息!$A$2:$AQ$1002,COLUMN(AC510)-4,0),VLOOKUP($A511,未改造信息!$A$2:$AQ$1002,COLUMN(AC510)-4,0))</f>
        <v>0</v>
      </c>
      <c r="AD511" s="442">
        <f>IF($H511="已改造",VLOOKUP($A511+1000,改造信息!$A$2:$AQ$1002,COLUMN(AD510)-4,0),VLOOKUP($A511,未改造信息!$A$2:$AQ$1002,COLUMN(AD510)-4,0))</f>
        <v>2</v>
      </c>
      <c r="AE511" s="446" t="str">
        <f>IF($H511="已改造",VLOOKUP($A511+1000,改造信息!$A$2:$AQ$1002,COLUMN(AE510)-4,0),VLOOKUP($A511,未改造信息!$A$2:$AQ$1002,COLUMN(AE510)-4,0))</f>
        <v>J国12.7厘米连装高射炮|61厘米四连装鱼雷</v>
      </c>
      <c r="AF511" s="445" t="s">
        <v>92</v>
      </c>
      <c r="AG511" s="445" t="s">
        <v>92</v>
      </c>
      <c r="AH511" s="442">
        <f>IF($H511="已改造",VLOOKUP($A511+1000,改造信息!$A$2:$AQ$1002,COLUMN(AH510)-6,0),VLOOKUP($A511,未改造信息!$A$2:$AQ$1002,COLUMN(AH510)-6,0))</f>
        <v>15</v>
      </c>
      <c r="AI511" s="442">
        <f>IF($H511="已改造",VLOOKUP($A511+1000,改造信息!$A$2:$AQ$1002,COLUMN(AI510)-6,0),VLOOKUP($A511,未改造信息!$A$2:$AQ$1002,COLUMN(AI510)-6,0))</f>
        <v>20</v>
      </c>
      <c r="AJ511" s="442">
        <f>IF($H511="已改造",VLOOKUP($A511+1000,改造信息!$A$2:$AQ$1002,COLUMN(AJ510)-6,0),VLOOKUP($A511,未改造信息!$A$2:$AQ$1002,COLUMN(AJ510)-6,0))</f>
        <v>0.48</v>
      </c>
      <c r="AK511" s="442">
        <f>IF($H511="已改造",VLOOKUP($A511+1000,改造信息!$A$2:$AQ$1002,COLUMN(AK510)-6,0),VLOOKUP($A511,未改造信息!$A$2:$AQ$1002,COLUMN(AK510)-6,0))</f>
        <v>0.9</v>
      </c>
      <c r="AL511" s="442">
        <f>IF($H511="已改造",VLOOKUP($A511+1000,改造信息!$A$2:$AQ$1002,COLUMN(AL510)-6,0),VLOOKUP($A511,未改造信息!$A$2:$AQ$1002,COLUMN(AL510)-6,0))</f>
        <v>0.5</v>
      </c>
      <c r="AM511" s="445" t="s">
        <v>92</v>
      </c>
      <c r="AN511" s="445" t="s">
        <v>92</v>
      </c>
      <c r="AO511" s="442">
        <f>IF($H511="已改造",VLOOKUP($A511+1000,改造信息!$A$2:$AQ$1002,COLUMN(AO510)-8,0),VLOOKUP($A511,未改造信息!$A$2:$AQ$1002,COLUMN(AO510)-8,0))</f>
        <v>4</v>
      </c>
      <c r="AP511" s="442">
        <f>IF($H511="已改造",VLOOKUP($A511+1000,改造信息!$A$2:$AQ$1002,COLUMN(AP510)-8,0),VLOOKUP($A511,未改造信息!$A$2:$AQ$1002,COLUMN(AP510)-8,0))</f>
        <v>8</v>
      </c>
      <c r="AQ511" s="442">
        <f>IF($H511="已改造",VLOOKUP($A511+1000,改造信息!$A$2:$AQ$1002,COLUMN(AQ510)-8,0),VLOOKUP($A511,未改造信息!$A$2:$AQ$1002,COLUMN(AQ510)-8,0))</f>
        <v>6</v>
      </c>
      <c r="AR511" s="442">
        <f>IF($H511="已改造",VLOOKUP($A511+1000,改造信息!$A$2:$AQ$1002,COLUMN(AR510)-8,0),VLOOKUP($A511,未改造信息!$A$2:$AQ$1002,COLUMN(AR510)-8,0))</f>
        <v>0</v>
      </c>
      <c r="AS511" s="442">
        <f>IF($H511="已改造",VLOOKUP($A511+1000,改造信息!$A$2:$AQ$1002,COLUMN(AS510)-8,0),VLOOKUP($A511,未改造信息!$A$2:$AQ$1002,COLUMN(AS510)-8,0))</f>
        <v>0</v>
      </c>
      <c r="AT511" s="442">
        <f>IF($H511="已改造",VLOOKUP($A511+1000,改造信息!$A$2:$AQ$1002,COLUMN(AT510)-8,0),VLOOKUP($A511,未改造信息!$A$2:$AQ$1002,COLUMN(AT510)-8,0))</f>
        <v>28</v>
      </c>
      <c r="AU511" s="442">
        <f>IF($H511="已改造",VLOOKUP($A511+1000,改造信息!$A$2:$AQ$1002,COLUMN(AU510)-8,0),VLOOKUP($A511,未改造信息!$A$2:$AQ$1002,COLUMN(AU510)-8,0))</f>
        <v>7</v>
      </c>
      <c r="AV511" s="442">
        <f>IF($H511="已改造",VLOOKUP($A511+1000,改造信息!$A$2:$AQ$1002,COLUMN(AV510)-8,0),VLOOKUP($A511,未改造信息!$A$2:$AQ$1002,COLUMN(AV510)-8,0))</f>
        <v>0</v>
      </c>
      <c r="AW511" s="445" t="s">
        <v>92</v>
      </c>
      <c r="AX511" s="445" t="s">
        <v>92</v>
      </c>
      <c r="AY511" s="442">
        <f>IF($H511="已改造",VLOOKUP($A511+1000,改造信息!$A$2:$AQ$1002,COLUMN(AY510)-10,0),VLOOKUP($A511,未改造信息!$A$2:$AQ$1002,COLUMN(AY510)-10,0))</f>
        <v>0</v>
      </c>
      <c r="AZ511" s="442">
        <f>IF($H511="已改造",VLOOKUP($A511+1000,改造信息!$A$2:$AQ$1002,COLUMN(AZ510)-10,0),VLOOKUP($A511,未改造信息!$A$2:$AQ$1002,COLUMN(AZ510)-10,0))</f>
        <v>0</v>
      </c>
      <c r="BA511" s="445" t="s">
        <v>92</v>
      </c>
      <c r="BB511" s="445" t="s">
        <v>92</v>
      </c>
      <c r="BC511" s="442" t="str">
        <f>IF($H511="尚未改造",VLOOKUP($A511,未改造信息!$A$2:$AQ$1002,COLUMN(BC510)-12,0),"0")</f>
        <v>0</v>
      </c>
      <c r="BD511" s="442">
        <f>VLOOKUP($A511,未改造信息!$A$2:$BA$1002,COLUMN(BD510)-12,0)</f>
        <v>0</v>
      </c>
      <c r="BE511" s="442" t="s">
        <v>117</v>
      </c>
      <c r="BF511" s="445" t="s">
        <v>92</v>
      </c>
      <c r="BG511" s="445" t="s">
        <v>92</v>
      </c>
      <c r="BH511" s="442"/>
      <c r="BI511" s="442"/>
      <c r="BK511" s="442"/>
      <c r="BL511" s="442"/>
      <c r="BN511" s="442"/>
      <c r="BO511" s="442"/>
      <c r="BQ511" s="445" t="s">
        <v>92</v>
      </c>
      <c r="BR511" s="442"/>
      <c r="BS511" s="442"/>
      <c r="BT511" s="442"/>
      <c r="BU511" s="442"/>
      <c r="BV511" s="442"/>
    </row>
    <row r="512" spans="1:74">
      <c r="A512" s="442">
        <v>545</v>
      </c>
      <c r="B512" s="442" t="str">
        <f>IF($H512="已改造",VLOOKUP($A512+1000,改造信息!$A$2:$AQ$1002,COLUMN(B511),0),VLOOKUP($A512,未改造信息!$A$2:$AQ$1002,COLUMN(B511),0))</f>
        <v>G</v>
      </c>
      <c r="C512" s="442" t="str">
        <f>IF($H512="已改造",VLOOKUP($A512+1000,改造信息!$A$2:$AQ$1002,COLUMN(C511),0),VLOOKUP($A512,未改造信息!$A$2:$AQ$1002,COLUMN(C511),0))</f>
        <v>轻型航母</v>
      </c>
      <c r="D512" s="442">
        <f>IF($H512="已改造",VLOOKUP($A512+1000,改造信息!$A$2:$AQ$1002,COLUMN(D511),0),VLOOKUP($A512,未改造信息!$A$2:$AQ$1002,COLUMN(D511),0))</f>
        <v>4</v>
      </c>
      <c r="E512" s="442" t="str">
        <f>IF($H512="已改造",VLOOKUP($A512+1000,改造信息!$A$2:$AQ$1002,COLUMN(E511),0),VLOOKUP($A512,未改造信息!$A$2:$AQ$1002,COLUMN(E511),0))</f>
        <v>威悉河</v>
      </c>
      <c r="F512" s="442" t="str">
        <f>VLOOKUP(A512,未改造信息!$A$2:$F$1000,COLUMN(F511),0)</f>
        <v>未拥有</v>
      </c>
      <c r="H512" s="442" t="str">
        <f>IF(COUNTIF(改造信息!$A$2:$A$196,A512+1000),IF(VLOOKUP(A512+1000,改造信息!$A$2:$F$502,6,0)="已拥有","已改造","尚未改造"),"未开放改造")</f>
        <v>未开放改造</v>
      </c>
      <c r="I512" s="442" t="str">
        <f t="shared" si="7"/>
        <v>可建造</v>
      </c>
      <c r="J512" s="445" t="s">
        <v>92</v>
      </c>
      <c r="K512" s="442" t="str">
        <f>IF($H512="已改造",VLOOKUP($A512+1000,改造信息!$A$2:$AQ$1002,COLUMN(K511)-4,0),VLOOKUP($A512,未改造信息!$A$2:$AQ$1002,COLUMN(K511)-4,0))</f>
        <v>护卫舰</v>
      </c>
      <c r="L512" s="442" t="str">
        <f>IF($H512="已改造",VLOOKUP($A512+1000,改造信息!$A$2:$AQ$1002,COLUMN(L511)-4,0),VLOOKUP($A512,未改造信息!$A$2:$AQ$1002,COLUMN(L511)-4,0))</f>
        <v>中型舰</v>
      </c>
      <c r="M512" s="442">
        <f>IF($H512="已改造",VLOOKUP($A512+1000,改造信息!$A$2:$AQ$1002,COLUMN(M511)-4,0),VLOOKUP($A512,未改造信息!$A$2:$AQ$1002,COLUMN(M511)-4,0))</f>
        <v>2</v>
      </c>
      <c r="N512" s="442">
        <f>IF($H512="已改造",VLOOKUP($A512+1000,改造信息!$A$2:$AQ$1002,COLUMN(N511)-4,0),VLOOKUP($A512,未改造信息!$A$2:$AQ$1002,COLUMN(N511)-4,0))</f>
        <v>2</v>
      </c>
      <c r="O512" s="442">
        <f>IF($H512="已改造",VLOOKUP($A512+1000,改造信息!$A$2:$AQ$1002,COLUMN(O511)-4,0),VLOOKUP($A512,未改造信息!$A$2:$AQ$1002,COLUMN(O511)-4,0))</f>
        <v>52</v>
      </c>
      <c r="P512" s="442">
        <f>IF($H512="已改造",VLOOKUP($A512+1000,改造信息!$A$2:$AQ$1002,COLUMN(P511)-4,0),VLOOKUP($A512,未改造信息!$A$2:$AQ$1002,COLUMN(P511)-4,0))</f>
        <v>0</v>
      </c>
      <c r="Q512" s="442">
        <f>IF($H512="已改造",VLOOKUP($A512+1000,改造信息!$A$2:$AQ$1002,COLUMN(Q511)-4,0),VLOOKUP($A512,未改造信息!$A$2:$AQ$1002,COLUMN(Q511)-4,0))</f>
        <v>30</v>
      </c>
      <c r="R512" s="442">
        <f>IF($H512="已改造",VLOOKUP($A512+1000,改造信息!$A$2:$AQ$1002,COLUMN(R511)-4,0),VLOOKUP($A512,未改造信息!$A$2:$AQ$1002,COLUMN(R511)-4,0))</f>
        <v>47</v>
      </c>
      <c r="S512" s="442">
        <f>IF($H512="已改造",VLOOKUP($A512+1000,改造信息!$A$2:$AQ$1002,COLUMN(S511)-4,0),VLOOKUP($A512,未改造信息!$A$2:$AQ$1002,COLUMN(S511)-4,0))</f>
        <v>0</v>
      </c>
      <c r="T512" s="442">
        <f>IF($H512="已改造",VLOOKUP($A512+1000,改造信息!$A$2:$AQ$1002,COLUMN(T511)-4,0),VLOOKUP($A512,未改造信息!$A$2:$AQ$1002,COLUMN(T511)-4,0))</f>
        <v>64</v>
      </c>
      <c r="U512" s="442">
        <f>IF($H512="已改造",VLOOKUP($A512+1000,改造信息!$A$2:$AQ$1002,COLUMN(U511)-4,0),VLOOKUP($A512,未改造信息!$A$2:$AQ$1002,COLUMN(U511)-4,0))</f>
        <v>0</v>
      </c>
      <c r="V512" s="442">
        <f>IF($H512="已改造",VLOOKUP($A512+1000,改造信息!$A$2:$AQ$1002,COLUMN(V511)-4,0),VLOOKUP($A512,未改造信息!$A$2:$AQ$1002,COLUMN(V511)-4,0))</f>
        <v>67</v>
      </c>
      <c r="W512" s="442">
        <f>IF($H512="已改造",VLOOKUP($A512+1000,改造信息!$A$2:$AQ$1002,COLUMN(W511)-4,0),VLOOKUP($A512,未改造信息!$A$2:$AQ$1002,COLUMN(W511)-4,0))</f>
        <v>74</v>
      </c>
      <c r="X512" s="442">
        <f>IF($H512="已改造",VLOOKUP($A512+1000,改造信息!$A$2:$AQ$1002,COLUMN(X511)-4,0),VLOOKUP($A512,未改造信息!$A$2:$AQ$1002,COLUMN(X511)-4,0))</f>
        <v>89</v>
      </c>
      <c r="Y512" s="442">
        <f>IF($H512="已改造",VLOOKUP($A512+1000,改造信息!$A$2:$AQ$1002,COLUMN(Y511)-4,0),VLOOKUP($A512,未改造信息!$A$2:$AQ$1002,COLUMN(Y511)-4,0))</f>
        <v>7</v>
      </c>
      <c r="Z512" s="442">
        <f>IF($H512="已改造",VLOOKUP($A512+1000,改造信息!$A$2:$AQ$1002,COLUMN(Z511)-4,0),VLOOKUP($A512,未改造信息!$A$2:$AQ$1002,COLUMN(Z511)-4,0))</f>
        <v>32</v>
      </c>
      <c r="AA512" s="442" t="str">
        <f>IF($H512="已改造",VLOOKUP($A512+1000,改造信息!$A$2:$AQ$1002,COLUMN(AA511)-4,0),VLOOKUP($A512,未改造信息!$A$2:$AQ$1002,COLUMN(AA511)-4,0))</f>
        <v>短</v>
      </c>
      <c r="AB512" s="442" t="str">
        <f>IF($H512="已改造",VLOOKUP($A512+1000,改造信息!$A$2:$AQ$1002,COLUMN(AB511)-4,0),VLOOKUP($A512,未改造信息!$A$2:$AQ$1002,COLUMN(AB511)-4,0))</f>
        <v>[8,7,5]</v>
      </c>
      <c r="AC512" s="442">
        <f>IF($H512="已改造",VLOOKUP($A512+1000,改造信息!$A$2:$AQ$1002,COLUMN(AC511)-4,0),VLOOKUP($A512,未改造信息!$A$2:$AQ$1002,COLUMN(AC511)-4,0))</f>
        <v>20</v>
      </c>
      <c r="AD512" s="442">
        <f>IF($H512="已改造",VLOOKUP($A512+1000,改造信息!$A$2:$AQ$1002,COLUMN(AD511)-4,0),VLOOKUP($A512,未改造信息!$A$2:$AQ$1002,COLUMN(AD511)-4,0))</f>
        <v>3</v>
      </c>
      <c r="AE512" s="446" t="str">
        <f>IF($H512="已改造",VLOOKUP($A512+1000,改造信息!$A$2:$AQ$1002,COLUMN(AE511)-4,0),VLOOKUP($A512,未改造信息!$A$2:$AQ$1002,COLUMN(AE511)-4,0))</f>
        <v>BF109T|Ju-87C斯图卡</v>
      </c>
      <c r="AF512" s="445" t="s">
        <v>92</v>
      </c>
      <c r="AG512" s="445" t="s">
        <v>92</v>
      </c>
      <c r="AH512" s="442">
        <f>IF($H512="已改造",VLOOKUP($A512+1000,改造信息!$A$2:$AQ$1002,COLUMN(AH511)-6,0),VLOOKUP($A512,未改造信息!$A$2:$AQ$1002,COLUMN(AH511)-6,0))</f>
        <v>35</v>
      </c>
      <c r="AI512" s="442">
        <f>IF($H512="已改造",VLOOKUP($A512+1000,改造信息!$A$2:$AQ$1002,COLUMN(AI511)-6,0),VLOOKUP($A512,未改造信息!$A$2:$AQ$1002,COLUMN(AI511)-6,0))</f>
        <v>65</v>
      </c>
      <c r="AJ512" s="442">
        <f>IF($H512="已改造",VLOOKUP($A512+1000,改造信息!$A$2:$AQ$1002,COLUMN(AJ511)-6,0),VLOOKUP($A512,未改造信息!$A$2:$AQ$1002,COLUMN(AJ511)-6,0))</f>
        <v>1.28</v>
      </c>
      <c r="AK512" s="442">
        <f>IF($H512="已改造",VLOOKUP($A512+1000,改造信息!$A$2:$AQ$1002,COLUMN(AK511)-6,0),VLOOKUP($A512,未改造信息!$A$2:$AQ$1002,COLUMN(AK511)-6,0))</f>
        <v>2.64</v>
      </c>
      <c r="AL512" s="442">
        <f>IF($H512="已改造",VLOOKUP($A512+1000,改造信息!$A$2:$AQ$1002,COLUMN(AL511)-6,0),VLOOKUP($A512,未改造信息!$A$2:$AQ$1002,COLUMN(AL511)-6,0))</f>
        <v>0.75</v>
      </c>
      <c r="AM512" s="445" t="s">
        <v>92</v>
      </c>
      <c r="AN512" s="445" t="s">
        <v>92</v>
      </c>
      <c r="AO512" s="442">
        <f>IF($H512="已改造",VLOOKUP($A512+1000,改造信息!$A$2:$AQ$1002,COLUMN(AO511)-8,0),VLOOKUP($A512,未改造信息!$A$2:$AQ$1002,COLUMN(AO511)-8,0))</f>
        <v>20</v>
      </c>
      <c r="AP512" s="442">
        <f>IF($H512="已改造",VLOOKUP($A512+1000,改造信息!$A$2:$AQ$1002,COLUMN(AP511)-8,0),VLOOKUP($A512,未改造信息!$A$2:$AQ$1002,COLUMN(AP511)-8,0))</f>
        <v>30</v>
      </c>
      <c r="AQ512" s="442">
        <f>IF($H512="已改造",VLOOKUP($A512+1000,改造信息!$A$2:$AQ$1002,COLUMN(AQ511)-8,0),VLOOKUP($A512,未改造信息!$A$2:$AQ$1002,COLUMN(AQ511)-8,0))</f>
        <v>50</v>
      </c>
      <c r="AR512" s="442">
        <f>IF($H512="已改造",VLOOKUP($A512+1000,改造信息!$A$2:$AQ$1002,COLUMN(AR511)-8,0),VLOOKUP($A512,未改造信息!$A$2:$AQ$1002,COLUMN(AR511)-8,0))</f>
        <v>20</v>
      </c>
      <c r="AS512" s="442">
        <f>IF($H512="已改造",VLOOKUP($A512+1000,改造信息!$A$2:$AQ$1002,COLUMN(AS511)-8,0),VLOOKUP($A512,未改造信息!$A$2:$AQ$1002,COLUMN(AS511)-8,0))</f>
        <v>0</v>
      </c>
      <c r="AT512" s="442">
        <f>IF($H512="已改造",VLOOKUP($A512+1000,改造信息!$A$2:$AQ$1002,COLUMN(AT511)-8,0),VLOOKUP($A512,未改造信息!$A$2:$AQ$1002,COLUMN(AT511)-8,0))</f>
        <v>0</v>
      </c>
      <c r="AU512" s="442">
        <f>IF($H512="已改造",VLOOKUP($A512+1000,改造信息!$A$2:$AQ$1002,COLUMN(AU511)-8,0),VLOOKUP($A512,未改造信息!$A$2:$AQ$1002,COLUMN(AU511)-8,0))</f>
        <v>19</v>
      </c>
      <c r="AV512" s="442">
        <f>IF($H512="已改造",VLOOKUP($A512+1000,改造信息!$A$2:$AQ$1002,COLUMN(AV511)-8,0),VLOOKUP($A512,未改造信息!$A$2:$AQ$1002,COLUMN(AV511)-8,0))</f>
        <v>34</v>
      </c>
      <c r="AW512" s="445" t="s">
        <v>92</v>
      </c>
      <c r="AX512" s="445" t="s">
        <v>92</v>
      </c>
      <c r="AY512" s="442">
        <f>IF($H512="已改造",VLOOKUP($A512+1000,改造信息!$A$2:$AQ$1002,COLUMN(AY511)-10,0),VLOOKUP($A512,未改造信息!$A$2:$AQ$1002,COLUMN(AY511)-10,0))</f>
        <v>0</v>
      </c>
      <c r="AZ512" s="442">
        <f>IF($H512="已改造",VLOOKUP($A512+1000,改造信息!$A$2:$AQ$1002,COLUMN(AZ511)-10,0),VLOOKUP($A512,未改造信息!$A$2:$AQ$1002,COLUMN(AZ511)-10,0))</f>
        <v>0</v>
      </c>
      <c r="BA512" s="445" t="s">
        <v>92</v>
      </c>
      <c r="BB512" s="445" t="s">
        <v>92</v>
      </c>
      <c r="BC512" s="442" t="str">
        <f>IF($H512="尚未改造",VLOOKUP($A512,未改造信息!$A$2:$AQ$1002,COLUMN(BC511)-12,0),"0")</f>
        <v>0</v>
      </c>
      <c r="BD512" s="450">
        <f>VLOOKUP($A512,未改造信息!$A$2:$BA$1002,COLUMN(BD511)-12,0)</f>
        <v>0.0625</v>
      </c>
      <c r="BE512" s="442" t="s">
        <v>103</v>
      </c>
      <c r="BF512" s="445" t="s">
        <v>92</v>
      </c>
      <c r="BG512" s="445" t="s">
        <v>92</v>
      </c>
      <c r="BH512" s="442"/>
      <c r="BI512" s="450"/>
      <c r="BK512" s="442"/>
      <c r="BL512" s="450"/>
      <c r="BN512" s="442"/>
      <c r="BO512" s="450"/>
      <c r="BQ512" s="445" t="s">
        <v>92</v>
      </c>
      <c r="BR512" s="442"/>
      <c r="BS512" s="442"/>
      <c r="BT512" s="442"/>
      <c r="BU512" s="442"/>
      <c r="BV512" s="442"/>
    </row>
    <row r="513" spans="1:74">
      <c r="A513" s="442">
        <v>546</v>
      </c>
      <c r="B513" s="442" t="str">
        <f>IF($H513="已改造",VLOOKUP($A513+1000,改造信息!$A$2:$AQ$1002,COLUMN(B512),0),VLOOKUP($A513,未改造信息!$A$2:$AQ$1002,COLUMN(B512),0))</f>
        <v>G</v>
      </c>
      <c r="C513" s="442" t="str">
        <f>IF($H513="已改造",VLOOKUP($A513+1000,改造信息!$A$2:$AQ$1002,COLUMN(C512),0),VLOOKUP($A513,未改造信息!$A$2:$AQ$1002,COLUMN(C512),0))</f>
        <v>轻巡洋舰</v>
      </c>
      <c r="D513" s="442">
        <f>IF($H513="已改造",VLOOKUP($A513+1000,改造信息!$A$2:$AQ$1002,COLUMN(D512),0),VLOOKUP($A513,未改造信息!$A$2:$AQ$1002,COLUMN(D512),0))</f>
        <v>4</v>
      </c>
      <c r="E513" s="442" t="str">
        <f>IF($H513="已改造",VLOOKUP($A513+1000,改造信息!$A$2:$AQ$1002,COLUMN(E512),0),VLOOKUP($A513,未改造信息!$A$2:$AQ$1002,COLUMN(E512),0))</f>
        <v>德意志(训练巡洋舰)</v>
      </c>
      <c r="F513" s="442" t="str">
        <f>VLOOKUP(A513,未改造信息!$A$2:$F$1000,COLUMN(F512),0)</f>
        <v>未拥有</v>
      </c>
      <c r="H513" s="442" t="str">
        <f>IF(COUNTIF(改造信息!$A$2:$A$196,A513+1000),IF(VLOOKUP(A513+1000,改造信息!$A$2:$F$502,6,0)="已拥有","已改造","尚未改造"),"未开放改造")</f>
        <v>未开放改造</v>
      </c>
      <c r="I513" s="442" t="str">
        <f t="shared" si="7"/>
        <v>活动限定，暂未开放获取</v>
      </c>
      <c r="J513" s="445" t="s">
        <v>92</v>
      </c>
      <c r="K513" s="442" t="str">
        <f>IF($H513="已改造",VLOOKUP($A513+1000,改造信息!$A$2:$AQ$1002,COLUMN(K512)-4,0),VLOOKUP($A513,未改造信息!$A$2:$AQ$1002,COLUMN(K512)-4,0))</f>
        <v>护卫舰</v>
      </c>
      <c r="L513" s="442" t="str">
        <f>IF($H513="已改造",VLOOKUP($A513+1000,改造信息!$A$2:$AQ$1002,COLUMN(L512)-4,0),VLOOKUP($A513,未改造信息!$A$2:$AQ$1002,COLUMN(L512)-4,0))</f>
        <v>中型舰</v>
      </c>
      <c r="M513" s="442">
        <f>IF($H513="已改造",VLOOKUP($A513+1000,改造信息!$A$2:$AQ$1002,COLUMN(M512)-4,0),VLOOKUP($A513,未改造信息!$A$2:$AQ$1002,COLUMN(M512)-4,0))</f>
        <v>2</v>
      </c>
      <c r="N513" s="442">
        <f>IF($H513="已改造",VLOOKUP($A513+1000,改造信息!$A$2:$AQ$1002,COLUMN(N512)-4,0),VLOOKUP($A513,未改造信息!$A$2:$AQ$1002,COLUMN(N512)-4,0))</f>
        <v>2</v>
      </c>
      <c r="O513" s="442">
        <f>IF($H513="已改造",VLOOKUP($A513+1000,改造信息!$A$2:$AQ$1002,COLUMN(O512)-4,0),VLOOKUP($A513,未改造信息!$A$2:$AQ$1002,COLUMN(O512)-4,0))</f>
        <v>32</v>
      </c>
      <c r="P513" s="442">
        <f>IF($H513="已改造",VLOOKUP($A513+1000,改造信息!$A$2:$AQ$1002,COLUMN(P512)-4,0),VLOOKUP($A513,未改造信息!$A$2:$AQ$1002,COLUMN(P512)-4,0))</f>
        <v>0</v>
      </c>
      <c r="Q513" s="442">
        <f>IF($H513="已改造",VLOOKUP($A513+1000,改造信息!$A$2:$AQ$1002,COLUMN(Q512)-4,0),VLOOKUP($A513,未改造信息!$A$2:$AQ$1002,COLUMN(Q512)-4,0))</f>
        <v>38</v>
      </c>
      <c r="R513" s="442">
        <f>IF($H513="已改造",VLOOKUP($A513+1000,改造信息!$A$2:$AQ$1002,COLUMN(R512)-4,0),VLOOKUP($A513,未改造信息!$A$2:$AQ$1002,COLUMN(R512)-4,0))</f>
        <v>27</v>
      </c>
      <c r="S513" s="442">
        <f>IF($H513="已改造",VLOOKUP($A513+1000,改造信息!$A$2:$AQ$1002,COLUMN(S512)-4,0),VLOOKUP($A513,未改造信息!$A$2:$AQ$1002,COLUMN(S512)-4,0))</f>
        <v>66</v>
      </c>
      <c r="T513" s="442">
        <f>IF($H513="已改造",VLOOKUP($A513+1000,改造信息!$A$2:$AQ$1002,COLUMN(T512)-4,0),VLOOKUP($A513,未改造信息!$A$2:$AQ$1002,COLUMN(T512)-4,0))</f>
        <v>85</v>
      </c>
      <c r="U513" s="442">
        <f>IF($H513="已改造",VLOOKUP($A513+1000,改造信息!$A$2:$AQ$1002,COLUMN(U512)-4,0),VLOOKUP($A513,未改造信息!$A$2:$AQ$1002,COLUMN(U512)-4,0))</f>
        <v>118</v>
      </c>
      <c r="V513" s="442">
        <f>IF($H513="已改造",VLOOKUP($A513+1000,改造信息!$A$2:$AQ$1002,COLUMN(V512)-4,0),VLOOKUP($A513,未改造信息!$A$2:$AQ$1002,COLUMN(V512)-4,0))</f>
        <v>36</v>
      </c>
      <c r="W513" s="442">
        <f>IF($H513="已改造",VLOOKUP($A513+1000,改造信息!$A$2:$AQ$1002,COLUMN(W512)-4,0),VLOOKUP($A513,未改造信息!$A$2:$AQ$1002,COLUMN(W512)-4,0))</f>
        <v>69</v>
      </c>
      <c r="X513" s="442">
        <f>IF($H513="已改造",VLOOKUP($A513+1000,改造信息!$A$2:$AQ$1002,COLUMN(X512)-4,0),VLOOKUP($A513,未改造信息!$A$2:$AQ$1002,COLUMN(X512)-4,0))</f>
        <v>92</v>
      </c>
      <c r="Y513" s="442">
        <f>IF($H513="已改造",VLOOKUP($A513+1000,改造信息!$A$2:$AQ$1002,COLUMN(Y512)-4,0),VLOOKUP($A513,未改造信息!$A$2:$AQ$1002,COLUMN(Y512)-4,0))</f>
        <v>10</v>
      </c>
      <c r="Z513" s="442">
        <f>IF($H513="已改造",VLOOKUP($A513+1000,改造信息!$A$2:$AQ$1002,COLUMN(Z512)-4,0),VLOOKUP($A513,未改造信息!$A$2:$AQ$1002,COLUMN(Z512)-4,0))</f>
        <v>22</v>
      </c>
      <c r="AA513" s="442" t="str">
        <f>IF($H513="已改造",VLOOKUP($A513+1000,改造信息!$A$2:$AQ$1002,COLUMN(AA512)-4,0),VLOOKUP($A513,未改造信息!$A$2:$AQ$1002,COLUMN(AA512)-4,0))</f>
        <v>中</v>
      </c>
      <c r="AB513" s="442">
        <f>IF($H513="已改造",VLOOKUP($A513+1000,改造信息!$A$2:$AQ$1002,COLUMN(AB512)-4,0),VLOOKUP($A513,未改造信息!$A$2:$AQ$1002,COLUMN(AB512)-4,0))</f>
        <v>0</v>
      </c>
      <c r="AC513" s="442">
        <f>IF($H513="已改造",VLOOKUP($A513+1000,改造信息!$A$2:$AQ$1002,COLUMN(AC512)-4,0),VLOOKUP($A513,未改造信息!$A$2:$AQ$1002,COLUMN(AC512)-4,0))</f>
        <v>0</v>
      </c>
      <c r="AD513" s="442">
        <f>IF($H513="已改造",VLOOKUP($A513+1000,改造信息!$A$2:$AQ$1002,COLUMN(AD512)-4,0),VLOOKUP($A513,未改造信息!$A$2:$AQ$1002,COLUMN(AD512)-4,0))</f>
        <v>3</v>
      </c>
      <c r="AE513" s="442">
        <f>IF($H513="已改造",VLOOKUP($A513+1000,改造信息!$A$2:$AQ$1002,COLUMN(AE512)-4,0),VLOOKUP($A513,未改造信息!$A$2:$AQ$1002,COLUMN(AE512)-4,0))</f>
        <v>0</v>
      </c>
      <c r="AF513" s="445" t="s">
        <v>92</v>
      </c>
      <c r="AG513" s="445" t="s">
        <v>92</v>
      </c>
      <c r="AH513" s="442">
        <f>IF($H513="已改造",VLOOKUP($A513+1000,改造信息!$A$2:$AQ$1002,COLUMN(AH512)-6,0),VLOOKUP($A513,未改造信息!$A$2:$AQ$1002,COLUMN(AH512)-6,0))</f>
        <v>25</v>
      </c>
      <c r="AI513" s="442">
        <f>IF($H513="已改造",VLOOKUP($A513+1000,改造信息!$A$2:$AQ$1002,COLUMN(AI512)-6,0),VLOOKUP($A513,未改造信息!$A$2:$AQ$1002,COLUMN(AI512)-6,0))</f>
        <v>25</v>
      </c>
      <c r="AJ513" s="442">
        <f>IF($H513="已改造",VLOOKUP($A513+1000,改造信息!$A$2:$AQ$1002,COLUMN(AJ512)-6,0),VLOOKUP($A513,未改造信息!$A$2:$AQ$1002,COLUMN(AJ512)-6,0))</f>
        <v>0.5</v>
      </c>
      <c r="AK513" s="442">
        <f>IF($H513="已改造",VLOOKUP($A513+1000,改造信息!$A$2:$AQ$1002,COLUMN(AK512)-6,0),VLOOKUP($A513,未改造信息!$A$2:$AQ$1002,COLUMN(AK512)-6,0))</f>
        <v>1</v>
      </c>
      <c r="AL513" s="442">
        <f>IF($H513="已改造",VLOOKUP($A513+1000,改造信息!$A$2:$AQ$1002,COLUMN(AL512)-6,0),VLOOKUP($A513,未改造信息!$A$2:$AQ$1002,COLUMN(AL512)-6,0))</f>
        <v>0.55</v>
      </c>
      <c r="AM513" s="445" t="s">
        <v>92</v>
      </c>
      <c r="AN513" s="445" t="s">
        <v>92</v>
      </c>
      <c r="AO513" s="442">
        <f>IF($H513="已改造",VLOOKUP($A513+1000,改造信息!$A$2:$AQ$1002,COLUMN(AO512)-8,0),VLOOKUP($A513,未改造信息!$A$2:$AQ$1002,COLUMN(AO512)-8,0))</f>
        <v>10</v>
      </c>
      <c r="AP513" s="442">
        <f>IF($H513="已改造",VLOOKUP($A513+1000,改造信息!$A$2:$AQ$1002,COLUMN(AP512)-8,0),VLOOKUP($A513,未改造信息!$A$2:$AQ$1002,COLUMN(AP512)-8,0))</f>
        <v>16</v>
      </c>
      <c r="AQ513" s="442">
        <f>IF($H513="已改造",VLOOKUP($A513+1000,改造信息!$A$2:$AQ$1002,COLUMN(AQ512)-8,0),VLOOKUP($A513,未改造信息!$A$2:$AQ$1002,COLUMN(AQ512)-8,0))</f>
        <v>10</v>
      </c>
      <c r="AR513" s="442">
        <f>IF($H513="已改造",VLOOKUP($A513+1000,改造信息!$A$2:$AQ$1002,COLUMN(AR512)-8,0),VLOOKUP($A513,未改造信息!$A$2:$AQ$1002,COLUMN(AR512)-8,0))</f>
        <v>0</v>
      </c>
      <c r="AS513" s="442">
        <f>IF($H513="已改造",VLOOKUP($A513+1000,改造信息!$A$2:$AQ$1002,COLUMN(AS512)-8,0),VLOOKUP($A513,未改造信息!$A$2:$AQ$1002,COLUMN(AS512)-8,0))</f>
        <v>9</v>
      </c>
      <c r="AT513" s="442">
        <f>IF($H513="已改造",VLOOKUP($A513+1000,改造信息!$A$2:$AQ$1002,COLUMN(AT512)-8,0),VLOOKUP($A513,未改造信息!$A$2:$AQ$1002,COLUMN(AT512)-8,0))</f>
        <v>16</v>
      </c>
      <c r="AU513" s="442">
        <f>IF($H513="已改造",VLOOKUP($A513+1000,改造信息!$A$2:$AQ$1002,COLUMN(AU512)-8,0),VLOOKUP($A513,未改造信息!$A$2:$AQ$1002,COLUMN(AU512)-8,0))</f>
        <v>8</v>
      </c>
      <c r="AV513" s="442">
        <f>IF($H513="已改造",VLOOKUP($A513+1000,改造信息!$A$2:$AQ$1002,COLUMN(AV512)-8,0),VLOOKUP($A513,未改造信息!$A$2:$AQ$1002,COLUMN(AV512)-8,0))</f>
        <v>47</v>
      </c>
      <c r="AW513" s="445" t="s">
        <v>92</v>
      </c>
      <c r="AX513" s="445" t="s">
        <v>92</v>
      </c>
      <c r="AY513" s="442">
        <f>IF($H513="已改造",VLOOKUP($A513+1000,改造信息!$A$2:$AQ$1002,COLUMN(AY512)-10,0),VLOOKUP($A513,未改造信息!$A$2:$AQ$1002,COLUMN(AY512)-10,0))</f>
        <v>0</v>
      </c>
      <c r="AZ513" s="442">
        <f>IF($H513="已改造",VLOOKUP($A513+1000,改造信息!$A$2:$AQ$1002,COLUMN(AZ512)-10,0),VLOOKUP($A513,未改造信息!$A$2:$AQ$1002,COLUMN(AZ512)-10,0))</f>
        <v>0</v>
      </c>
      <c r="BA513" s="445" t="s">
        <v>92</v>
      </c>
      <c r="BB513" s="445" t="s">
        <v>92</v>
      </c>
      <c r="BC513" s="442" t="str">
        <f>IF($H513="尚未改造",VLOOKUP($A513,未改造信息!$A$2:$AQ$1002,COLUMN(BC512)-12,0),"0")</f>
        <v>0</v>
      </c>
      <c r="BD513" s="442">
        <f>VLOOKUP($A513,未改造信息!$A$2:$BA$1002,COLUMN(BD512)-12,0)</f>
        <v>0</v>
      </c>
      <c r="BE513" s="442" t="s">
        <v>117</v>
      </c>
      <c r="BF513" s="445" t="s">
        <v>92</v>
      </c>
      <c r="BG513" s="445" t="s">
        <v>92</v>
      </c>
      <c r="BH513" s="442"/>
      <c r="BI513" s="442"/>
      <c r="BK513" s="442"/>
      <c r="BL513" s="442"/>
      <c r="BN513" s="442"/>
      <c r="BO513" s="442"/>
      <c r="BQ513" s="445" t="s">
        <v>92</v>
      </c>
      <c r="BR513" s="442"/>
      <c r="BS513" s="442"/>
      <c r="BT513" s="442"/>
      <c r="BU513" s="442"/>
      <c r="BV513" s="442"/>
    </row>
    <row r="514" spans="1:74">
      <c r="A514" s="442">
        <v>547</v>
      </c>
      <c r="B514" s="442" t="str">
        <f>IF($H514="已改造",VLOOKUP($A514+1000,改造信息!$A$2:$AQ$1002,COLUMN(B513),0),VLOOKUP($A514,未改造信息!$A$2:$AQ$1002,COLUMN(B513),0))</f>
        <v>F</v>
      </c>
      <c r="C514" s="442" t="str">
        <f>IF($H514="已改造",VLOOKUP($A514+1000,改造信息!$A$2:$AQ$1002,COLUMN(C513),0),VLOOKUP($A514,未改造信息!$A$2:$AQ$1002,COLUMN(C513),0))</f>
        <v>战列舰</v>
      </c>
      <c r="D514" s="442">
        <f>IF($H514="已改造",VLOOKUP($A514+1000,改造信息!$A$2:$AQ$1002,COLUMN(D513),0),VLOOKUP($A514,未改造信息!$A$2:$AQ$1002,COLUMN(D513),0))</f>
        <v>5</v>
      </c>
      <c r="E514" s="442" t="str">
        <f>IF($H514="已改造",VLOOKUP($A514+1000,改造信息!$A$2:$AQ$1002,COLUMN(E513),0),VLOOKUP($A514,未改造信息!$A$2:$AQ$1002,COLUMN(E513),0))</f>
        <v>勃艮第</v>
      </c>
      <c r="F514" s="442" t="str">
        <f>VLOOKUP(A514,未改造信息!$A$2:$F$1000,COLUMN(F513),0)</f>
        <v>未拥有</v>
      </c>
      <c r="H514" s="442" t="str">
        <f>IF(COUNTIF(改造信息!$A$2:$A$196,A514+1000),IF(VLOOKUP(A514+1000,改造信息!$A$2:$F$502,6,0)="已拥有","已改造","尚未改造"),"未开放改造")</f>
        <v>未开放改造</v>
      </c>
      <c r="I514" s="442" t="str">
        <f t="shared" si="7"/>
        <v>活动限定，暂未开放获取</v>
      </c>
      <c r="J514" s="445" t="s">
        <v>92</v>
      </c>
      <c r="K514" s="442" t="str">
        <f>IF($H514="已改造",VLOOKUP($A514+1000,改造信息!$A$2:$AQ$1002,COLUMN(K513)-4,0),VLOOKUP($A514,未改造信息!$A$2:$AQ$1002,COLUMN(K513)-4,0))</f>
        <v>主力舰</v>
      </c>
      <c r="L514" s="442" t="str">
        <f>IF($H514="已改造",VLOOKUP($A514+1000,改造信息!$A$2:$AQ$1002,COLUMN(L513)-4,0),VLOOKUP($A514,未改造信息!$A$2:$AQ$1002,COLUMN(L513)-4,0))</f>
        <v>大型舰</v>
      </c>
      <c r="M514" s="442">
        <f>IF($H514="已改造",VLOOKUP($A514+1000,改造信息!$A$2:$AQ$1002,COLUMN(M513)-4,0),VLOOKUP($A514,未改造信息!$A$2:$AQ$1002,COLUMN(M513)-4,0))</f>
        <v>5</v>
      </c>
      <c r="N514" s="442">
        <f>IF($H514="已改造",VLOOKUP($A514+1000,改造信息!$A$2:$AQ$1002,COLUMN(N513)-4,0),VLOOKUP($A514,未改造信息!$A$2:$AQ$1002,COLUMN(N513)-4,0))</f>
        <v>5</v>
      </c>
      <c r="O514" s="442">
        <f>IF($H514="已改造",VLOOKUP($A514+1000,改造信息!$A$2:$AQ$1002,COLUMN(O513)-4,0),VLOOKUP($A514,未改造信息!$A$2:$AQ$1002,COLUMN(O513)-4,0))</f>
        <v>84</v>
      </c>
      <c r="P514" s="442">
        <f>IF($H514="已改造",VLOOKUP($A514+1000,改造信息!$A$2:$AQ$1002,COLUMN(P513)-4,0),VLOOKUP($A514,未改造信息!$A$2:$AQ$1002,COLUMN(P513)-4,0))</f>
        <v>0</v>
      </c>
      <c r="Q514" s="442">
        <f>IF($H514="已改造",VLOOKUP($A514+1000,改造信息!$A$2:$AQ$1002,COLUMN(Q513)-4,0),VLOOKUP($A514,未改造信息!$A$2:$AQ$1002,COLUMN(Q513)-4,0))</f>
        <v>115</v>
      </c>
      <c r="R514" s="442">
        <f>IF($H514="已改造",VLOOKUP($A514+1000,改造信息!$A$2:$AQ$1002,COLUMN(R513)-4,0),VLOOKUP($A514,未改造信息!$A$2:$AQ$1002,COLUMN(R513)-4,0))</f>
        <v>104</v>
      </c>
      <c r="S514" s="442">
        <f>IF($H514="已改造",VLOOKUP($A514+1000,改造信息!$A$2:$AQ$1002,COLUMN(S513)-4,0),VLOOKUP($A514,未改造信息!$A$2:$AQ$1002,COLUMN(S513)-4,0))</f>
        <v>0</v>
      </c>
      <c r="T514" s="442">
        <f>IF($H514="已改造",VLOOKUP($A514+1000,改造信息!$A$2:$AQ$1002,COLUMN(T513)-4,0),VLOOKUP($A514,未改造信息!$A$2:$AQ$1002,COLUMN(T513)-4,0))</f>
        <v>80</v>
      </c>
      <c r="U514" s="442">
        <f>IF($H514="已改造",VLOOKUP($A514+1000,改造信息!$A$2:$AQ$1002,COLUMN(U513)-4,0),VLOOKUP($A514,未改造信息!$A$2:$AQ$1002,COLUMN(U513)-4,0))</f>
        <v>0</v>
      </c>
      <c r="V514" s="442">
        <f>IF($H514="已改造",VLOOKUP($A514+1000,改造信息!$A$2:$AQ$1002,COLUMN(V513)-4,0),VLOOKUP($A514,未改造信息!$A$2:$AQ$1002,COLUMN(V513)-4,0))</f>
        <v>40</v>
      </c>
      <c r="W514" s="442">
        <f>IF($H514="已改造",VLOOKUP($A514+1000,改造信息!$A$2:$AQ$1002,COLUMN(W513)-4,0),VLOOKUP($A514,未改造信息!$A$2:$AQ$1002,COLUMN(W513)-4,0))</f>
        <v>51</v>
      </c>
      <c r="X514" s="442">
        <f>IF($H514="已改造",VLOOKUP($A514+1000,改造信息!$A$2:$AQ$1002,COLUMN(X513)-4,0),VLOOKUP($A514,未改造信息!$A$2:$AQ$1002,COLUMN(X513)-4,0))</f>
        <v>96</v>
      </c>
      <c r="Y514" s="442">
        <f>IF($H514="已改造",VLOOKUP($A514+1000,改造信息!$A$2:$AQ$1002,COLUMN(Y513)-4,0),VLOOKUP($A514,未改造信息!$A$2:$AQ$1002,COLUMN(Y513)-4,0))</f>
        <v>5</v>
      </c>
      <c r="Z514" s="442">
        <f>IF($H514="已改造",VLOOKUP($A514+1000,改造信息!$A$2:$AQ$1002,COLUMN(Z513)-4,0),VLOOKUP($A514,未改造信息!$A$2:$AQ$1002,COLUMN(Z513)-4,0))</f>
        <v>31</v>
      </c>
      <c r="AA514" s="442" t="str">
        <f>IF($H514="已改造",VLOOKUP($A514+1000,改造信息!$A$2:$AQ$1002,COLUMN(AA513)-4,0),VLOOKUP($A514,未改造信息!$A$2:$AQ$1002,COLUMN(AA513)-4,0))</f>
        <v>长</v>
      </c>
      <c r="AB514" s="442" t="str">
        <f>IF($H514="已改造",VLOOKUP($A514+1000,改造信息!$A$2:$AQ$1002,COLUMN(AB513)-4,0),VLOOKUP($A514,未改造信息!$A$2:$AQ$1002,COLUMN(AB513)-4,0))</f>
        <v>[3,3,3]</v>
      </c>
      <c r="AC514" s="442">
        <f>IF($H514="已改造",VLOOKUP($A514+1000,改造信息!$A$2:$AQ$1002,COLUMN(AC513)-4,0),VLOOKUP($A514,未改造信息!$A$2:$AQ$1002,COLUMN(AC513)-4,0))</f>
        <v>9</v>
      </c>
      <c r="AD514" s="442">
        <f>IF($H514="已改造",VLOOKUP($A514+1000,改造信息!$A$2:$AQ$1002,COLUMN(AD513)-4,0),VLOOKUP($A514,未改造信息!$A$2:$AQ$1002,COLUMN(AD513)-4,0))</f>
        <v>4</v>
      </c>
      <c r="AE514" s="446" t="str">
        <f>IF($H514="已改造",VLOOKUP($A514+1000,改造信息!$A$2:$AQ$1002,COLUMN(AE513)-4,0),VLOOKUP($A514,未改造信息!$A$2:$AQ$1002,COLUMN(AE513)-4,0))</f>
        <v>附加装甲(大型)|改良型动力系统</v>
      </c>
      <c r="AF514" s="445" t="s">
        <v>92</v>
      </c>
      <c r="AG514" s="445" t="s">
        <v>92</v>
      </c>
      <c r="AH514" s="442">
        <f>IF($H514="已改造",VLOOKUP($A514+1000,改造信息!$A$2:$AQ$1002,COLUMN(AH513)-6,0),VLOOKUP($A514,未改造信息!$A$2:$AQ$1002,COLUMN(AH513)-6,0))</f>
        <v>95</v>
      </c>
      <c r="AI514" s="442">
        <f>IF($H514="已改造",VLOOKUP($A514+1000,改造信息!$A$2:$AQ$1002,COLUMN(AI513)-6,0),VLOOKUP($A514,未改造信息!$A$2:$AQ$1002,COLUMN(AI513)-6,0))</f>
        <v>140</v>
      </c>
      <c r="AJ514" s="442">
        <f>IF($H514="已改造",VLOOKUP($A514+1000,改造信息!$A$2:$AQ$1002,COLUMN(AJ513)-6,0),VLOOKUP($A514,未改造信息!$A$2:$AQ$1002,COLUMN(AJ513)-6,0))</f>
        <v>4.2</v>
      </c>
      <c r="AK514" s="442">
        <f>IF($H514="已改造",VLOOKUP($A514+1000,改造信息!$A$2:$AQ$1002,COLUMN(AK513)-6,0),VLOOKUP($A514,未改造信息!$A$2:$AQ$1002,COLUMN(AK513)-6,0))</f>
        <v>8.2</v>
      </c>
      <c r="AL514" s="442">
        <f>IF($H514="已改造",VLOOKUP($A514+1000,改造信息!$A$2:$AQ$1002,COLUMN(AL513)-6,0),VLOOKUP($A514,未改造信息!$A$2:$AQ$1002,COLUMN(AL513)-6,0))</f>
        <v>1.05</v>
      </c>
      <c r="AM514" s="445" t="s">
        <v>92</v>
      </c>
      <c r="AN514" s="445" t="s">
        <v>92</v>
      </c>
      <c r="AO514" s="442">
        <f>IF($H514="已改造",VLOOKUP($A514+1000,改造信息!$A$2:$AQ$1002,COLUMN(AO513)-8,0),VLOOKUP($A514,未改造信息!$A$2:$AQ$1002,COLUMN(AO513)-8,0))</f>
        <v>50</v>
      </c>
      <c r="AP514" s="442">
        <f>IF($H514="已改造",VLOOKUP($A514+1000,改造信息!$A$2:$AQ$1002,COLUMN(AP513)-8,0),VLOOKUP($A514,未改造信息!$A$2:$AQ$1002,COLUMN(AP513)-8,0))</f>
        <v>60</v>
      </c>
      <c r="AQ514" s="442">
        <f>IF($H514="已改造",VLOOKUP($A514+1000,改造信息!$A$2:$AQ$1002,COLUMN(AQ513)-8,0),VLOOKUP($A514,未改造信息!$A$2:$AQ$1002,COLUMN(AQ513)-8,0))</f>
        <v>60</v>
      </c>
      <c r="AR514" s="442">
        <f>IF($H514="已改造",VLOOKUP($A514+1000,改造信息!$A$2:$AQ$1002,COLUMN(AR513)-8,0),VLOOKUP($A514,未改造信息!$A$2:$AQ$1002,COLUMN(AR513)-8,0))</f>
        <v>0</v>
      </c>
      <c r="AS514" s="442">
        <f>IF($H514="已改造",VLOOKUP($A514+1000,改造信息!$A$2:$AQ$1002,COLUMN(AS513)-8,0),VLOOKUP($A514,未改造信息!$A$2:$AQ$1002,COLUMN(AS513)-8,0))</f>
        <v>90</v>
      </c>
      <c r="AT514" s="442">
        <f>IF($H514="已改造",VLOOKUP($A514+1000,改造信息!$A$2:$AQ$1002,COLUMN(AT513)-8,0),VLOOKUP($A514,未改造信息!$A$2:$AQ$1002,COLUMN(AT513)-8,0))</f>
        <v>0</v>
      </c>
      <c r="AU514" s="442">
        <f>IF($H514="已改造",VLOOKUP($A514+1000,改造信息!$A$2:$AQ$1002,COLUMN(AU513)-8,0),VLOOKUP($A514,未改造信息!$A$2:$AQ$1002,COLUMN(AU513)-8,0))</f>
        <v>84</v>
      </c>
      <c r="AV514" s="442">
        <f>IF($H514="已改造",VLOOKUP($A514+1000,改造信息!$A$2:$AQ$1002,COLUMN(AV513)-8,0),VLOOKUP($A514,未改造信息!$A$2:$AQ$1002,COLUMN(AV513)-8,0))</f>
        <v>39</v>
      </c>
      <c r="AW514" s="445" t="s">
        <v>92</v>
      </c>
      <c r="AX514" s="445" t="s">
        <v>92</v>
      </c>
      <c r="AY514" s="442" t="str">
        <f>IF($H514="已改造",VLOOKUP($A514+1000,改造信息!$A$2:$AQ$1002,COLUMN(AY513)-10,0),VLOOKUP($A514,未改造信息!$A$2:$AQ$1002,COLUMN(AY513)-10,0))</f>
        <v>主炮突刺</v>
      </c>
      <c r="AZ514" s="442">
        <f>IF($H514="已改造",VLOOKUP($A514+1000,改造信息!$A$2:$AQ$1002,COLUMN(AZ513)-10,0),VLOOKUP($A514,未改造信息!$A$2:$AQ$1002,COLUMN(AZ513)-10,0))</f>
        <v>0</v>
      </c>
      <c r="BA514" s="445" t="s">
        <v>92</v>
      </c>
      <c r="BB514" s="445" t="s">
        <v>92</v>
      </c>
      <c r="BC514" s="442" t="str">
        <f>IF($H514="尚未改造",VLOOKUP($A514,未改造信息!$A$2:$AQ$1002,COLUMN(BC513)-12,0),"0")</f>
        <v>0</v>
      </c>
      <c r="BD514" s="442">
        <f>VLOOKUP($A514,未改造信息!$A$2:$BA$1002,COLUMN(BD513)-12,0)</f>
        <v>0</v>
      </c>
      <c r="BE514" s="442" t="s">
        <v>117</v>
      </c>
      <c r="BF514" s="445" t="s">
        <v>92</v>
      </c>
      <c r="BG514" s="445" t="s">
        <v>92</v>
      </c>
      <c r="BH514" s="442"/>
      <c r="BI514" s="442"/>
      <c r="BK514" s="442"/>
      <c r="BL514" s="442"/>
      <c r="BN514" s="442"/>
      <c r="BO514" s="442"/>
      <c r="BQ514" s="445" t="s">
        <v>92</v>
      </c>
      <c r="BR514" s="442"/>
      <c r="BS514" s="442"/>
      <c r="BT514" s="442"/>
      <c r="BU514" s="442"/>
      <c r="BV514" s="442"/>
    </row>
    <row r="515" spans="1:74">
      <c r="A515" s="442">
        <v>548</v>
      </c>
      <c r="B515" s="442" t="str">
        <f>IF($H515="已改造",VLOOKUP($A515+1000,改造信息!$A$2:$AQ$1002,COLUMN(B514),0),VLOOKUP($A515,未改造信息!$A$2:$AQ$1002,COLUMN(B514),0))</f>
        <v>J</v>
      </c>
      <c r="C515" s="442" t="str">
        <f>IF($H515="已改造",VLOOKUP($A515+1000,改造信息!$A$2:$AQ$1002,COLUMN(C514),0),VLOOKUP($A515,未改造信息!$A$2:$AQ$1002,COLUMN(C514),0))</f>
        <v>轻型航母</v>
      </c>
      <c r="D515" s="442">
        <f>IF($H515="已改造",VLOOKUP($A515+1000,改造信息!$A$2:$AQ$1002,COLUMN(D514),0),VLOOKUP($A515,未改造信息!$A$2:$AQ$1002,COLUMN(D514),0))</f>
        <v>4</v>
      </c>
      <c r="E515" s="442" t="str">
        <f>IF($H515="已改造",VLOOKUP($A515+1000,改造信息!$A$2:$AQ$1002,COLUMN(E514),0),VLOOKUP($A515,未改造信息!$A$2:$AQ$1002,COLUMN(E514),0))</f>
        <v>龙凤</v>
      </c>
      <c r="F515" s="442" t="str">
        <f>VLOOKUP(A515,未改造信息!$A$2:$F$1000,COLUMN(F514),0)</f>
        <v>未拥有</v>
      </c>
      <c r="H515" s="442" t="str">
        <f>IF(COUNTIF(改造信息!$A$2:$A$196,A515+1000),IF(VLOOKUP(A515+1000,改造信息!$A$2:$F$502,6,0)="已拥有","已改造","尚未改造"),"未开放改造")</f>
        <v>未开放改造</v>
      </c>
      <c r="I515" s="442" t="str">
        <f t="shared" si="7"/>
        <v>活动限定，暂未开放获取</v>
      </c>
      <c r="J515" s="445" t="s">
        <v>92</v>
      </c>
      <c r="K515" s="442" t="str">
        <f>IF($H515="已改造",VLOOKUP($A515+1000,改造信息!$A$2:$AQ$1002,COLUMN(K514)-4,0),VLOOKUP($A515,未改造信息!$A$2:$AQ$1002,COLUMN(K514)-4,0))</f>
        <v>护卫舰</v>
      </c>
      <c r="L515" s="442" t="str">
        <f>IF($H515="已改造",VLOOKUP($A515+1000,改造信息!$A$2:$AQ$1002,COLUMN(L514)-4,0),VLOOKUP($A515,未改造信息!$A$2:$AQ$1002,COLUMN(L514)-4,0))</f>
        <v>中型舰</v>
      </c>
      <c r="M515" s="442">
        <f>IF($H515="已改造",VLOOKUP($A515+1000,改造信息!$A$2:$AQ$1002,COLUMN(M514)-4,0),VLOOKUP($A515,未改造信息!$A$2:$AQ$1002,COLUMN(M514)-4,0))</f>
        <v>2</v>
      </c>
      <c r="N515" s="442">
        <f>IF($H515="已改造",VLOOKUP($A515+1000,改造信息!$A$2:$AQ$1002,COLUMN(N514)-4,0),VLOOKUP($A515,未改造信息!$A$2:$AQ$1002,COLUMN(N514)-4,0))</f>
        <v>3</v>
      </c>
      <c r="O515" s="442">
        <f>IF($H515="已改造",VLOOKUP($A515+1000,改造信息!$A$2:$AQ$1002,COLUMN(O514)-4,0),VLOOKUP($A515,未改造信息!$A$2:$AQ$1002,COLUMN(O514)-4,0))</f>
        <v>32</v>
      </c>
      <c r="P515" s="442">
        <f>IF($H515="已改造",VLOOKUP($A515+1000,改造信息!$A$2:$AQ$1002,COLUMN(P514)-4,0),VLOOKUP($A515,未改造信息!$A$2:$AQ$1002,COLUMN(P514)-4,0))</f>
        <v>0</v>
      </c>
      <c r="Q515" s="442">
        <f>IF($H515="已改造",VLOOKUP($A515+1000,改造信息!$A$2:$AQ$1002,COLUMN(Q514)-4,0),VLOOKUP($A515,未改造信息!$A$2:$AQ$1002,COLUMN(Q514)-4,0))</f>
        <v>20</v>
      </c>
      <c r="R515" s="442">
        <f>IF($H515="已改造",VLOOKUP($A515+1000,改造信息!$A$2:$AQ$1002,COLUMN(R514)-4,0),VLOOKUP($A515,未改造信息!$A$2:$AQ$1002,COLUMN(R514)-4,0))</f>
        <v>37</v>
      </c>
      <c r="S515" s="442">
        <f>IF($H515="已改造",VLOOKUP($A515+1000,改造信息!$A$2:$AQ$1002,COLUMN(S514)-4,0),VLOOKUP($A515,未改造信息!$A$2:$AQ$1002,COLUMN(S514)-4,0))</f>
        <v>0</v>
      </c>
      <c r="T515" s="442">
        <f>IF($H515="已改造",VLOOKUP($A515+1000,改造信息!$A$2:$AQ$1002,COLUMN(T514)-4,0),VLOOKUP($A515,未改造信息!$A$2:$AQ$1002,COLUMN(T514)-4,0))</f>
        <v>48</v>
      </c>
      <c r="U515" s="442">
        <f>IF($H515="已改造",VLOOKUP($A515+1000,改造信息!$A$2:$AQ$1002,COLUMN(U514)-4,0),VLOOKUP($A515,未改造信息!$A$2:$AQ$1002,COLUMN(U514)-4,0))</f>
        <v>0</v>
      </c>
      <c r="V515" s="442">
        <f>IF($H515="已改造",VLOOKUP($A515+1000,改造信息!$A$2:$AQ$1002,COLUMN(V514)-4,0),VLOOKUP($A515,未改造信息!$A$2:$AQ$1002,COLUMN(V514)-4,0))</f>
        <v>63</v>
      </c>
      <c r="W515" s="442">
        <f>IF($H515="已改造",VLOOKUP($A515+1000,改造信息!$A$2:$AQ$1002,COLUMN(W514)-4,0),VLOOKUP($A515,未改造信息!$A$2:$AQ$1002,COLUMN(W514)-4,0))</f>
        <v>52</v>
      </c>
      <c r="X515" s="442">
        <f>IF($H515="已改造",VLOOKUP($A515+1000,改造信息!$A$2:$AQ$1002,COLUMN(X514)-4,0),VLOOKUP($A515,未改造信息!$A$2:$AQ$1002,COLUMN(X514)-4,0))</f>
        <v>90</v>
      </c>
      <c r="Y515" s="442">
        <f>IF($H515="已改造",VLOOKUP($A515+1000,改造信息!$A$2:$AQ$1002,COLUMN(Y514)-4,0),VLOOKUP($A515,未改造信息!$A$2:$AQ$1002,COLUMN(Y514)-4,0))</f>
        <v>16</v>
      </c>
      <c r="Z515" s="442">
        <f>IF($H515="已改造",VLOOKUP($A515+1000,改造信息!$A$2:$AQ$1002,COLUMN(Z514)-4,0),VLOOKUP($A515,未改造信息!$A$2:$AQ$1002,COLUMN(Z514)-4,0))</f>
        <v>26.5</v>
      </c>
      <c r="AA515" s="442" t="str">
        <f>IF($H515="已改造",VLOOKUP($A515+1000,改造信息!$A$2:$AQ$1002,COLUMN(AA514)-4,0),VLOOKUP($A515,未改造信息!$A$2:$AQ$1002,COLUMN(AA514)-4,0))</f>
        <v>短</v>
      </c>
      <c r="AB515" s="442" t="str">
        <f>IF($H515="已改造",VLOOKUP($A515+1000,改造信息!$A$2:$AQ$1002,COLUMN(AB514)-4,0),VLOOKUP($A515,未改造信息!$A$2:$AQ$1002,COLUMN(AB514)-4,0))</f>
        <v>[15,10,7]</v>
      </c>
      <c r="AC515" s="442">
        <f>IF($H515="已改造",VLOOKUP($A515+1000,改造信息!$A$2:$AQ$1002,COLUMN(AC514)-4,0),VLOOKUP($A515,未改造信息!$A$2:$AQ$1002,COLUMN(AC514)-4,0))</f>
        <v>32</v>
      </c>
      <c r="AD515" s="442">
        <f>IF($H515="已改造",VLOOKUP($A515+1000,改造信息!$A$2:$AQ$1002,COLUMN(AD514)-4,0),VLOOKUP($A515,未改造信息!$A$2:$AQ$1002,COLUMN(AD514)-4,0))</f>
        <v>3</v>
      </c>
      <c r="AE515" s="446" t="str">
        <f>IF($H515="已改造",VLOOKUP($A515+1000,改造信息!$A$2:$AQ$1002,COLUMN(AE514)-4,0),VLOOKUP($A515,未改造信息!$A$2:$AQ$1002,COLUMN(AE514)-4,0))</f>
        <v>九九式舰爆|九七式舰攻</v>
      </c>
      <c r="AF515" s="445" t="s">
        <v>92</v>
      </c>
      <c r="AG515" s="445" t="s">
        <v>92</v>
      </c>
      <c r="AH515" s="442">
        <f>IF($H515="已改造",VLOOKUP($A515+1000,改造信息!$A$2:$AQ$1002,COLUMN(AH514)-6,0),VLOOKUP($A515,未改造信息!$A$2:$AQ$1002,COLUMN(AH514)-6,0))</f>
        <v>35</v>
      </c>
      <c r="AI515" s="442">
        <f>IF($H515="已改造",VLOOKUP($A515+1000,改造信息!$A$2:$AQ$1002,COLUMN(AI514)-6,0),VLOOKUP($A515,未改造信息!$A$2:$AQ$1002,COLUMN(AI514)-6,0))</f>
        <v>35</v>
      </c>
      <c r="AJ515" s="442">
        <f>IF($H515="已改造",VLOOKUP($A515+1000,改造信息!$A$2:$AQ$1002,COLUMN(AJ514)-6,0),VLOOKUP($A515,未改造信息!$A$2:$AQ$1002,COLUMN(AJ514)-6,0))</f>
        <v>1.28</v>
      </c>
      <c r="AK515" s="442">
        <f>IF($H515="已改造",VLOOKUP($A515+1000,改造信息!$A$2:$AQ$1002,COLUMN(AK514)-6,0),VLOOKUP($A515,未改造信息!$A$2:$AQ$1002,COLUMN(AK514)-6,0))</f>
        <v>2.4</v>
      </c>
      <c r="AL515" s="442">
        <f>IF($H515="已改造",VLOOKUP($A515+1000,改造信息!$A$2:$AQ$1002,COLUMN(AL514)-6,0),VLOOKUP($A515,未改造信息!$A$2:$AQ$1002,COLUMN(AL514)-6,0))</f>
        <v>0.75</v>
      </c>
      <c r="AM515" s="445" t="s">
        <v>92</v>
      </c>
      <c r="AN515" s="445" t="s">
        <v>92</v>
      </c>
      <c r="AO515" s="442">
        <f>IF($H515="已改造",VLOOKUP($A515+1000,改造信息!$A$2:$AQ$1002,COLUMN(AO514)-8,0),VLOOKUP($A515,未改造信息!$A$2:$AQ$1002,COLUMN(AO514)-8,0))</f>
        <v>20</v>
      </c>
      <c r="AP515" s="442">
        <f>IF($H515="已改造",VLOOKUP($A515+1000,改造信息!$A$2:$AQ$1002,COLUMN(AP514)-8,0),VLOOKUP($A515,未改造信息!$A$2:$AQ$1002,COLUMN(AP514)-8,0))</f>
        <v>30</v>
      </c>
      <c r="AQ515" s="442">
        <f>IF($H515="已改造",VLOOKUP($A515+1000,改造信息!$A$2:$AQ$1002,COLUMN(AQ514)-8,0),VLOOKUP($A515,未改造信息!$A$2:$AQ$1002,COLUMN(AQ514)-8,0))</f>
        <v>50</v>
      </c>
      <c r="AR515" s="442">
        <f>IF($H515="已改造",VLOOKUP($A515+1000,改造信息!$A$2:$AQ$1002,COLUMN(AR514)-8,0),VLOOKUP($A515,未改造信息!$A$2:$AQ$1002,COLUMN(AR514)-8,0))</f>
        <v>20</v>
      </c>
      <c r="AS515" s="442">
        <f>IF($H515="已改造",VLOOKUP($A515+1000,改造信息!$A$2:$AQ$1002,COLUMN(AS514)-8,0),VLOOKUP($A515,未改造信息!$A$2:$AQ$1002,COLUMN(AS514)-8,0))</f>
        <v>0</v>
      </c>
      <c r="AT515" s="442">
        <f>IF($H515="已改造",VLOOKUP($A515+1000,改造信息!$A$2:$AQ$1002,COLUMN(AT514)-8,0),VLOOKUP($A515,未改造信息!$A$2:$AQ$1002,COLUMN(AT514)-8,0))</f>
        <v>0</v>
      </c>
      <c r="AU515" s="442">
        <f>IF($H515="已改造",VLOOKUP($A515+1000,改造信息!$A$2:$AQ$1002,COLUMN(AU514)-8,0),VLOOKUP($A515,未改造信息!$A$2:$AQ$1002,COLUMN(AU514)-8,0))</f>
        <v>9</v>
      </c>
      <c r="AV515" s="442">
        <f>IF($H515="已改造",VLOOKUP($A515+1000,改造信息!$A$2:$AQ$1002,COLUMN(AV514)-8,0),VLOOKUP($A515,未改造信息!$A$2:$AQ$1002,COLUMN(AV514)-8,0))</f>
        <v>18</v>
      </c>
      <c r="AW515" s="445" t="s">
        <v>92</v>
      </c>
      <c r="AX515" s="445" t="s">
        <v>92</v>
      </c>
      <c r="AY515" s="442">
        <f>IF($H515="已改造",VLOOKUP($A515+1000,改造信息!$A$2:$AQ$1002,COLUMN(AY514)-10,0),VLOOKUP($A515,未改造信息!$A$2:$AQ$1002,COLUMN(AY514)-10,0))</f>
        <v>0</v>
      </c>
      <c r="AZ515" s="442">
        <f>IF($H515="已改造",VLOOKUP($A515+1000,改造信息!$A$2:$AQ$1002,COLUMN(AZ514)-10,0),VLOOKUP($A515,未改造信息!$A$2:$AQ$1002,COLUMN(AZ514)-10,0))</f>
        <v>0</v>
      </c>
      <c r="BA515" s="445" t="s">
        <v>92</v>
      </c>
      <c r="BB515" s="445" t="s">
        <v>92</v>
      </c>
      <c r="BC515" s="442" t="str">
        <f>IF($H515="尚未改造",VLOOKUP($A515,未改造信息!$A$2:$AQ$1002,COLUMN(BC514)-12,0),"0")</f>
        <v>0</v>
      </c>
      <c r="BD515" s="442">
        <f>VLOOKUP($A515,未改造信息!$A$2:$BA$1002,COLUMN(BD514)-12,0)</f>
        <v>0</v>
      </c>
      <c r="BE515" s="442" t="s">
        <v>117</v>
      </c>
      <c r="BF515" s="445" t="s">
        <v>92</v>
      </c>
      <c r="BG515" s="445" t="s">
        <v>92</v>
      </c>
      <c r="BH515" s="442"/>
      <c r="BI515" s="442"/>
      <c r="BK515" s="442"/>
      <c r="BL515" s="442"/>
      <c r="BN515" s="442"/>
      <c r="BO515" s="442"/>
      <c r="BQ515" s="445" t="s">
        <v>92</v>
      </c>
      <c r="BR515" s="442"/>
      <c r="BS515" s="442"/>
      <c r="BT515" s="442"/>
      <c r="BU515" s="442"/>
      <c r="BV515" s="442"/>
    </row>
  </sheetData>
  <autoFilter ref="A2:BV515">
    <sortState ref="A2:BV515">
      <sortCondition ref="A2"/>
    </sortState>
    <extLst/>
  </autoFilter>
  <mergeCells count="18">
    <mergeCell ref="A1:E1"/>
    <mergeCell ref="F1:I1"/>
    <mergeCell ref="K1:AE1"/>
    <mergeCell ref="AH1:AL1"/>
    <mergeCell ref="AO1:AV1"/>
    <mergeCell ref="AY1:AZ1"/>
    <mergeCell ref="BC1:BE1"/>
    <mergeCell ref="BH1:BP1"/>
    <mergeCell ref="J1:J2"/>
    <mergeCell ref="AF1:AF2"/>
    <mergeCell ref="AG1:AG2"/>
    <mergeCell ref="AM1:AM2"/>
    <mergeCell ref="AN1:AN2"/>
    <mergeCell ref="AW1:AW2"/>
    <mergeCell ref="AX1:AX2"/>
    <mergeCell ref="BA1:BA2"/>
    <mergeCell ref="BB1:BB2"/>
    <mergeCell ref="BR1:BR2"/>
  </mergeCells>
  <conditionalFormatting sqref="D3:E1000">
    <cfRule type="expression" dxfId="0" priority="1">
      <formula>IF($D3=6,1,0)</formula>
    </cfRule>
    <cfRule type="expression" dxfId="1" priority="2">
      <formula>IF($D3=5,1,0)</formula>
    </cfRule>
    <cfRule type="expression" dxfId="2" priority="3">
      <formula>IF($D3=4,1,0)</formula>
    </cfRule>
    <cfRule type="expression" dxfId="3" priority="4">
      <formula>IF($D3=3,1,0)</formula>
    </cfRule>
    <cfRule type="expression" dxfId="4" priority="5">
      <formula>IF($D3=2,1,0)</formula>
    </cfRule>
  </conditionalFormatting>
  <conditionalFormatting sqref="D516:E1001">
    <cfRule type="expression" dxfId="0" priority="6">
      <formula>IF($D516=6,1,0)</formula>
    </cfRule>
    <cfRule type="expression" dxfId="5" priority="7">
      <formula>IF($D516=5,1,0)</formula>
    </cfRule>
    <cfRule type="expression" dxfId="2" priority="8">
      <formula>IF($D516=4,1,0)</formula>
    </cfRule>
    <cfRule type="expression" dxfId="6" priority="9">
      <formula>IF($D516=3,1,0)</formula>
    </cfRule>
    <cfRule type="expression" dxfId="4" priority="10">
      <formula>IF($D516=2,1,0)</formula>
    </cfRule>
  </conditionalFormatting>
  <dataValidations count="5">
    <dataValidation allowBlank="1" showInputMessage="1" showErrorMessage="1" sqref="F3:F515"/>
    <dataValidation type="list" allowBlank="1" showInputMessage="1" showErrorMessage="1" sqref="F516:F1002">
      <formula1>"已拥有,未拥有"</formula1>
    </dataValidation>
    <dataValidation type="list" allowBlank="1" showInputMessage="1" showErrorMessage="1" sqref="BH3:BJ1048576">
      <formula1>'舰种|战术|技能信息查询'!$P$2:$P$10</formula1>
    </dataValidation>
    <dataValidation type="list" allowBlank="1" showInputMessage="1" showErrorMessage="1" sqref="BK3:BM1048576">
      <formula1>'舰种|战术|技能信息查询'!$P$11:$P$19</formula1>
    </dataValidation>
    <dataValidation type="list" allowBlank="1" showInputMessage="1" showErrorMessage="1" sqref="BN3:BP1048576">
      <formula1>'舰种|战术|技能信息查询'!$P$20:$P$28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C211"/>
  <sheetViews>
    <sheetView zoomScale="145" zoomScaleNormal="145" topLeftCell="C1" workbookViewId="0">
      <selection activeCell="C1" sqref="C1"/>
    </sheetView>
  </sheetViews>
  <sheetFormatPr defaultColWidth="9" defaultRowHeight="14.4"/>
  <cols>
    <col min="1" max="1" width="4.55555555555556" customWidth="1"/>
    <col min="2" max="2" width="5.77777777777778" customWidth="1"/>
    <col min="3" max="3" width="11.7777777777778" customWidth="1"/>
    <col min="4" max="4" width="4.55555555555556" customWidth="1"/>
    <col min="5" max="5" width="24.7777777777778" customWidth="1"/>
    <col min="6" max="6" width="6.33333333333333" style="451" customWidth="1"/>
    <col min="7" max="8" width="5.77777777777778" customWidth="1"/>
    <col min="9" max="9" width="3.77777777777778" customWidth="1"/>
    <col min="10" max="10" width="3.44444444444444" customWidth="1"/>
    <col min="11" max="11" width="3.77777777777778" customWidth="1"/>
    <col min="12" max="12" width="3.44444444444444" customWidth="1"/>
    <col min="13" max="14" width="3.77777777777778" customWidth="1"/>
    <col min="15" max="15" width="3.44444444444444" customWidth="1"/>
    <col min="16" max="17" width="3.77777777777778" customWidth="1"/>
    <col min="18" max="18" width="3.44444444444444" customWidth="1"/>
    <col min="19" max="20" width="3.77777777777778" customWidth="1"/>
    <col min="21" max="21" width="3.44444444444444" customWidth="1"/>
    <col min="22" max="22" width="4.55555555555556" customWidth="1"/>
    <col min="23" max="23" width="3.44444444444444" customWidth="1"/>
    <col min="24" max="24" width="11.7777777777778" customWidth="1"/>
    <col min="25" max="25" width="4.88888888888889" customWidth="1"/>
    <col min="26" max="26" width="6.33333333333333" customWidth="1"/>
    <col min="27" max="27" width="74.6666666666667" customWidth="1"/>
    <col min="28" max="29" width="3.77777777777778" customWidth="1"/>
    <col min="30" max="32" width="6.33333333333333" customWidth="1"/>
    <col min="33" max="36" width="4.88888888888889" customWidth="1"/>
    <col min="37" max="40" width="6.33333333333333" customWidth="1"/>
    <col min="41" max="41" width="13.5555555555556" customWidth="1"/>
    <col min="42" max="42" width="11.7777777777778" style="443" customWidth="1"/>
    <col min="43" max="43" width="9" customWidth="1"/>
  </cols>
  <sheetData>
    <row r="1" spans="1:43">
      <c r="A1" s="452" t="s">
        <v>35</v>
      </c>
      <c r="B1" s="452" t="s">
        <v>36</v>
      </c>
      <c r="C1" s="452" t="s">
        <v>37</v>
      </c>
      <c r="D1" s="452" t="s">
        <v>38</v>
      </c>
      <c r="E1" s="452" t="s">
        <v>120</v>
      </c>
      <c r="F1" s="452" t="s">
        <v>40</v>
      </c>
      <c r="G1" s="452" t="s">
        <v>44</v>
      </c>
      <c r="H1" s="452" t="s">
        <v>45</v>
      </c>
      <c r="I1" s="452" t="s">
        <v>121</v>
      </c>
      <c r="J1" s="452" t="s">
        <v>47</v>
      </c>
      <c r="K1" s="452" t="s">
        <v>48</v>
      </c>
      <c r="L1" s="452" t="s">
        <v>49</v>
      </c>
      <c r="M1" s="452" t="s">
        <v>50</v>
      </c>
      <c r="N1" s="452" t="s">
        <v>51</v>
      </c>
      <c r="O1" s="452" t="s">
        <v>52</v>
      </c>
      <c r="P1" s="452" t="s">
        <v>53</v>
      </c>
      <c r="Q1" s="452" t="s">
        <v>54</v>
      </c>
      <c r="R1" s="452" t="s">
        <v>55</v>
      </c>
      <c r="S1" s="452" t="s">
        <v>56</v>
      </c>
      <c r="T1" s="452" t="s">
        <v>57</v>
      </c>
      <c r="U1" s="452" t="s">
        <v>58</v>
      </c>
      <c r="V1" s="452" t="s">
        <v>59</v>
      </c>
      <c r="W1" s="452" t="s">
        <v>60</v>
      </c>
      <c r="X1" s="452" t="s">
        <v>61</v>
      </c>
      <c r="Y1" s="452" t="s">
        <v>62</v>
      </c>
      <c r="Z1" s="452" t="s">
        <v>63</v>
      </c>
      <c r="AA1" s="452" t="s">
        <v>64</v>
      </c>
      <c r="AB1" s="452" t="s">
        <v>65</v>
      </c>
      <c r="AC1" s="452" t="s">
        <v>66</v>
      </c>
      <c r="AD1" s="452" t="s">
        <v>67</v>
      </c>
      <c r="AE1" s="452" t="s">
        <v>68</v>
      </c>
      <c r="AF1" s="452" t="s">
        <v>69</v>
      </c>
      <c r="AG1" s="452" t="s">
        <v>70</v>
      </c>
      <c r="AH1" s="452" t="s">
        <v>71</v>
      </c>
      <c r="AI1" s="452" t="s">
        <v>72</v>
      </c>
      <c r="AJ1" s="452" t="s">
        <v>73</v>
      </c>
      <c r="AK1" s="452" t="s">
        <v>74</v>
      </c>
      <c r="AL1" s="452" t="s">
        <v>75</v>
      </c>
      <c r="AM1" s="452" t="s">
        <v>76</v>
      </c>
      <c r="AN1" s="452" t="s">
        <v>77</v>
      </c>
      <c r="AO1" s="452" t="s">
        <v>78</v>
      </c>
      <c r="AP1" s="452" t="s">
        <v>79</v>
      </c>
      <c r="AQ1" s="455" t="s">
        <v>34</v>
      </c>
    </row>
    <row r="2" spans="1:42">
      <c r="A2" s="453">
        <v>1001</v>
      </c>
      <c r="B2" s="442" t="s">
        <v>122</v>
      </c>
      <c r="C2" s="442" t="s">
        <v>123</v>
      </c>
      <c r="D2" s="442">
        <v>6</v>
      </c>
      <c r="E2" s="442" t="s">
        <v>124</v>
      </c>
      <c r="F2" s="454" t="s">
        <v>125</v>
      </c>
      <c r="G2" s="442" t="str">
        <f>VLOOKUP(C2,'舰种|战术|技能信息查询'!$O$52:$Q$72,3,0)</f>
        <v>主力舰</v>
      </c>
      <c r="H2" s="442" t="str">
        <f>VLOOKUP(C2,'舰种|战术|技能信息查询'!$O$52:$Q$72,2,0)</f>
        <v>大型舰</v>
      </c>
      <c r="I2" s="442">
        <v>6</v>
      </c>
      <c r="J2" s="442">
        <v>6</v>
      </c>
      <c r="K2" s="442">
        <v>80</v>
      </c>
      <c r="L2" s="442">
        <f>IF(OR(MOD(K2,4)=2,MOD(K2,4)=0),MOD(K2,4),IF(MOD(K2,4)=1,-1,1))</f>
        <v>0</v>
      </c>
      <c r="M2" s="442">
        <v>103</v>
      </c>
      <c r="N2" s="442">
        <v>87</v>
      </c>
      <c r="O2" s="442">
        <v>0</v>
      </c>
      <c r="P2" s="442">
        <v>85</v>
      </c>
      <c r="Q2" s="442">
        <v>0</v>
      </c>
      <c r="R2" s="442">
        <v>45</v>
      </c>
      <c r="S2" s="442">
        <v>68</v>
      </c>
      <c r="T2" s="442">
        <v>102</v>
      </c>
      <c r="U2" s="442">
        <v>8</v>
      </c>
      <c r="V2" s="442">
        <v>32</v>
      </c>
      <c r="W2" s="442" t="s">
        <v>126</v>
      </c>
      <c r="X2" s="442" t="s">
        <v>127</v>
      </c>
      <c r="Y2" s="442">
        <v>12</v>
      </c>
      <c r="Z2" s="442">
        <v>4</v>
      </c>
      <c r="AA2" s="442" t="s">
        <v>128</v>
      </c>
      <c r="AB2" s="442">
        <v>70</v>
      </c>
      <c r="AC2" s="442">
        <v>120</v>
      </c>
      <c r="AD2" s="442">
        <v>2.88</v>
      </c>
      <c r="AE2" s="442">
        <v>5.4</v>
      </c>
      <c r="AF2" s="442">
        <v>0.75</v>
      </c>
      <c r="AG2" s="442">
        <v>40</v>
      </c>
      <c r="AH2" s="442">
        <v>50</v>
      </c>
      <c r="AI2" s="442">
        <v>40</v>
      </c>
      <c r="AJ2" s="442">
        <v>0</v>
      </c>
      <c r="AK2" s="442">
        <v>83</v>
      </c>
      <c r="AL2" s="442">
        <v>0</v>
      </c>
      <c r="AM2" s="442">
        <v>72</v>
      </c>
      <c r="AN2" s="442">
        <v>47</v>
      </c>
      <c r="AO2" s="446" t="s">
        <v>129</v>
      </c>
      <c r="AP2" s="442" t="s">
        <v>130</v>
      </c>
    </row>
    <row r="3" spans="1:43">
      <c r="A3" s="453">
        <v>1002</v>
      </c>
      <c r="B3" s="442" t="s">
        <v>131</v>
      </c>
      <c r="C3" s="442" t="s">
        <v>132</v>
      </c>
      <c r="D3" s="442">
        <v>4</v>
      </c>
      <c r="E3" s="442" t="s">
        <v>133</v>
      </c>
      <c r="F3" s="454" t="s">
        <v>125</v>
      </c>
      <c r="G3" s="442" t="str">
        <f>VLOOKUP(C3,'舰种|战术|技能信息查询'!$O$52:$Q$72,3,0)</f>
        <v>主力舰</v>
      </c>
      <c r="H3" s="442" t="str">
        <f>VLOOKUP(C3,'舰种|战术|技能信息查询'!$O$52:$Q$72,2,0)</f>
        <v>大型舰</v>
      </c>
      <c r="I3" s="442">
        <v>4</v>
      </c>
      <c r="J3" s="442">
        <v>3</v>
      </c>
      <c r="K3" s="442">
        <v>72</v>
      </c>
      <c r="L3" s="442">
        <f t="shared" ref="L3:L11" si="0">IF(OR(MOD(K3,4)=2,MOD(K3,4)=0),MOD(K3,4),IF(MOD(K3,4)=1,-1,1))</f>
        <v>0</v>
      </c>
      <c r="M3" s="442">
        <v>88</v>
      </c>
      <c r="N3" s="442">
        <v>84</v>
      </c>
      <c r="O3" s="442">
        <v>0</v>
      </c>
      <c r="P3" s="442">
        <v>67</v>
      </c>
      <c r="Q3" s="442">
        <v>0</v>
      </c>
      <c r="R3" s="442">
        <v>47</v>
      </c>
      <c r="S3" s="442">
        <v>52</v>
      </c>
      <c r="T3" s="442">
        <v>100</v>
      </c>
      <c r="U3" s="442">
        <v>9</v>
      </c>
      <c r="V3" s="442">
        <v>24</v>
      </c>
      <c r="W3" s="442" t="s">
        <v>126</v>
      </c>
      <c r="X3" s="442" t="s">
        <v>134</v>
      </c>
      <c r="Y3" s="442">
        <v>3</v>
      </c>
      <c r="Z3" s="442">
        <v>4</v>
      </c>
      <c r="AA3" s="442" t="s">
        <v>135</v>
      </c>
      <c r="AB3" s="442">
        <v>85</v>
      </c>
      <c r="AC3" s="442">
        <v>120</v>
      </c>
      <c r="AD3" s="442">
        <v>2.5</v>
      </c>
      <c r="AE3" s="442">
        <v>5.1</v>
      </c>
      <c r="AF3" s="442">
        <v>1</v>
      </c>
      <c r="AG3" s="442">
        <v>50</v>
      </c>
      <c r="AH3" s="442">
        <v>60</v>
      </c>
      <c r="AI3" s="442">
        <v>60</v>
      </c>
      <c r="AJ3" s="442">
        <v>10</v>
      </c>
      <c r="AK3" s="442">
        <v>34</v>
      </c>
      <c r="AL3" s="442">
        <v>0</v>
      </c>
      <c r="AM3" s="442">
        <v>64</v>
      </c>
      <c r="AN3" s="442">
        <v>38</v>
      </c>
      <c r="AO3" s="446" t="s">
        <v>136</v>
      </c>
      <c r="AP3" s="442">
        <v>0</v>
      </c>
      <c r="AQ3" s="442"/>
    </row>
    <row r="4" spans="1:43">
      <c r="A4" s="453">
        <v>1003</v>
      </c>
      <c r="B4" s="442" t="s">
        <v>131</v>
      </c>
      <c r="C4" s="442" t="s">
        <v>137</v>
      </c>
      <c r="D4" s="442">
        <v>4</v>
      </c>
      <c r="E4" s="442" t="s">
        <v>138</v>
      </c>
      <c r="F4" s="454" t="s">
        <v>125</v>
      </c>
      <c r="G4" s="442" t="str">
        <f>VLOOKUP(C4,'舰种|战术|技能信息查询'!$O$52:$Q$72,3,0)</f>
        <v>主力舰</v>
      </c>
      <c r="H4" s="442" t="str">
        <f>VLOOKUP(C4,'舰种|战术|技能信息查询'!$O$52:$Q$72,2,0)</f>
        <v>大型舰</v>
      </c>
      <c r="I4" s="442">
        <v>4</v>
      </c>
      <c r="J4" s="442">
        <v>3</v>
      </c>
      <c r="K4" s="442">
        <v>72</v>
      </c>
      <c r="L4" s="442">
        <f t="shared" si="0"/>
        <v>0</v>
      </c>
      <c r="M4" s="442">
        <v>107</v>
      </c>
      <c r="N4" s="442">
        <v>84</v>
      </c>
      <c r="O4" s="442">
        <v>0</v>
      </c>
      <c r="P4" s="442">
        <v>50</v>
      </c>
      <c r="Q4" s="442">
        <v>0</v>
      </c>
      <c r="R4" s="442">
        <v>37</v>
      </c>
      <c r="S4" s="442">
        <v>49</v>
      </c>
      <c r="T4" s="442">
        <v>97</v>
      </c>
      <c r="U4" s="442">
        <v>9</v>
      </c>
      <c r="V4" s="442">
        <v>23</v>
      </c>
      <c r="W4" s="442" t="s">
        <v>126</v>
      </c>
      <c r="X4" s="442" t="s">
        <v>139</v>
      </c>
      <c r="Y4" s="442">
        <v>8</v>
      </c>
      <c r="Z4" s="442">
        <v>4</v>
      </c>
      <c r="AA4" s="442" t="s">
        <v>140</v>
      </c>
      <c r="AB4" s="442">
        <v>85</v>
      </c>
      <c r="AC4" s="442">
        <v>135</v>
      </c>
      <c r="AD4" s="442">
        <v>2.5</v>
      </c>
      <c r="AE4" s="442">
        <v>5.2</v>
      </c>
      <c r="AF4" s="442">
        <v>1</v>
      </c>
      <c r="AG4" s="442">
        <v>50</v>
      </c>
      <c r="AH4" s="442">
        <v>60</v>
      </c>
      <c r="AI4" s="442">
        <v>60</v>
      </c>
      <c r="AJ4" s="442">
        <v>0</v>
      </c>
      <c r="AK4" s="442">
        <v>87</v>
      </c>
      <c r="AL4" s="442">
        <v>0</v>
      </c>
      <c r="AM4" s="442">
        <v>64</v>
      </c>
      <c r="AN4" s="442">
        <v>13</v>
      </c>
      <c r="AO4" s="446" t="s">
        <v>136</v>
      </c>
      <c r="AP4" s="442">
        <v>0</v>
      </c>
      <c r="AQ4" s="442"/>
    </row>
    <row r="5" spans="1:43">
      <c r="A5" s="453">
        <v>1004</v>
      </c>
      <c r="B5" s="442" t="s">
        <v>131</v>
      </c>
      <c r="C5" s="442" t="s">
        <v>132</v>
      </c>
      <c r="D5" s="442">
        <v>4</v>
      </c>
      <c r="E5" s="442" t="s">
        <v>141</v>
      </c>
      <c r="F5" s="454" t="s">
        <v>125</v>
      </c>
      <c r="G5" s="442" t="str">
        <f>VLOOKUP(C5,'舰种|战术|技能信息查询'!$O$52:$Q$72,3,0)</f>
        <v>主力舰</v>
      </c>
      <c r="H5" s="442" t="str">
        <f>VLOOKUP(C5,'舰种|战术|技能信息查询'!$O$52:$Q$72,2,0)</f>
        <v>大型舰</v>
      </c>
      <c r="I5" s="442">
        <v>3</v>
      </c>
      <c r="J5" s="442">
        <v>3</v>
      </c>
      <c r="K5" s="442">
        <v>79</v>
      </c>
      <c r="L5" s="442">
        <f t="shared" si="0"/>
        <v>1</v>
      </c>
      <c r="M5" s="442">
        <v>87</v>
      </c>
      <c r="N5" s="442">
        <v>87</v>
      </c>
      <c r="O5" s="442">
        <v>0</v>
      </c>
      <c r="P5" s="442">
        <v>78</v>
      </c>
      <c r="Q5" s="442">
        <v>0</v>
      </c>
      <c r="R5" s="442">
        <v>47</v>
      </c>
      <c r="S5" s="442">
        <v>53</v>
      </c>
      <c r="T5" s="442">
        <v>100</v>
      </c>
      <c r="U5" s="442">
        <v>15</v>
      </c>
      <c r="V5" s="442">
        <v>24.5</v>
      </c>
      <c r="W5" s="442" t="s">
        <v>126</v>
      </c>
      <c r="X5" s="442" t="s">
        <v>142</v>
      </c>
      <c r="Y5" s="442">
        <v>24</v>
      </c>
      <c r="Z5" s="442">
        <v>4</v>
      </c>
      <c r="AA5" s="442" t="s">
        <v>143</v>
      </c>
      <c r="AB5" s="442">
        <v>85</v>
      </c>
      <c r="AC5" s="442">
        <v>120</v>
      </c>
      <c r="AD5" s="442">
        <v>2.5</v>
      </c>
      <c r="AE5" s="442">
        <v>5.1</v>
      </c>
      <c r="AF5" s="442">
        <v>1</v>
      </c>
      <c r="AG5" s="442">
        <v>50</v>
      </c>
      <c r="AH5" s="442">
        <v>60</v>
      </c>
      <c r="AI5" s="442">
        <v>60</v>
      </c>
      <c r="AJ5" s="442">
        <v>10</v>
      </c>
      <c r="AK5" s="442">
        <v>34</v>
      </c>
      <c r="AL5" s="442">
        <v>0</v>
      </c>
      <c r="AM5" s="442">
        <v>67</v>
      </c>
      <c r="AN5" s="442">
        <v>60</v>
      </c>
      <c r="AO5" s="446" t="s">
        <v>144</v>
      </c>
      <c r="AP5" s="442">
        <v>0</v>
      </c>
      <c r="AQ5" s="442"/>
    </row>
    <row r="6" spans="1:43">
      <c r="A6" s="453">
        <v>1005</v>
      </c>
      <c r="B6" s="442" t="s">
        <v>131</v>
      </c>
      <c r="C6" s="442" t="s">
        <v>132</v>
      </c>
      <c r="D6" s="442">
        <v>4</v>
      </c>
      <c r="E6" s="442" t="s">
        <v>145</v>
      </c>
      <c r="F6" s="454" t="s">
        <v>125</v>
      </c>
      <c r="G6" s="442" t="str">
        <f>VLOOKUP(C6,'舰种|战术|技能信息查询'!$O$52:$Q$72,3,0)</f>
        <v>主力舰</v>
      </c>
      <c r="H6" s="442" t="str">
        <f>VLOOKUP(C6,'舰种|战术|技能信息查询'!$O$52:$Q$72,2,0)</f>
        <v>大型舰</v>
      </c>
      <c r="I6" s="442">
        <v>3</v>
      </c>
      <c r="J6" s="442">
        <v>3</v>
      </c>
      <c r="K6" s="442">
        <v>79</v>
      </c>
      <c r="L6" s="442">
        <f t="shared" si="0"/>
        <v>1</v>
      </c>
      <c r="M6" s="442">
        <v>87</v>
      </c>
      <c r="N6" s="442">
        <v>87</v>
      </c>
      <c r="O6" s="442">
        <v>0</v>
      </c>
      <c r="P6" s="442">
        <v>78</v>
      </c>
      <c r="Q6" s="442">
        <v>0</v>
      </c>
      <c r="R6" s="442">
        <v>47</v>
      </c>
      <c r="S6" s="442">
        <v>53</v>
      </c>
      <c r="T6" s="442">
        <v>100</v>
      </c>
      <c r="U6" s="442">
        <v>15</v>
      </c>
      <c r="V6" s="442">
        <v>24.5</v>
      </c>
      <c r="W6" s="442" t="s">
        <v>126</v>
      </c>
      <c r="X6" s="442" t="s">
        <v>142</v>
      </c>
      <c r="Y6" s="442">
        <v>24</v>
      </c>
      <c r="Z6" s="442">
        <v>4</v>
      </c>
      <c r="AA6" s="442" t="s">
        <v>143</v>
      </c>
      <c r="AB6" s="442">
        <v>85</v>
      </c>
      <c r="AC6" s="442">
        <v>120</v>
      </c>
      <c r="AD6" s="442">
        <v>2.5</v>
      </c>
      <c r="AE6" s="442">
        <v>5.1</v>
      </c>
      <c r="AF6" s="442">
        <v>1</v>
      </c>
      <c r="AG6" s="442">
        <v>50</v>
      </c>
      <c r="AH6" s="442">
        <v>60</v>
      </c>
      <c r="AI6" s="442">
        <v>60</v>
      </c>
      <c r="AJ6" s="442">
        <v>10</v>
      </c>
      <c r="AK6" s="442">
        <v>34</v>
      </c>
      <c r="AL6" s="442">
        <v>0</v>
      </c>
      <c r="AM6" s="442">
        <v>67</v>
      </c>
      <c r="AN6" s="442">
        <v>60</v>
      </c>
      <c r="AO6" s="446" t="s">
        <v>146</v>
      </c>
      <c r="AP6" s="442">
        <v>0</v>
      </c>
      <c r="AQ6" s="442"/>
    </row>
    <row r="7" spans="1:43">
      <c r="A7" s="453">
        <v>1006</v>
      </c>
      <c r="B7" s="442" t="s">
        <v>147</v>
      </c>
      <c r="C7" s="442" t="s">
        <v>137</v>
      </c>
      <c r="D7" s="442">
        <v>6</v>
      </c>
      <c r="E7" s="442" t="s">
        <v>148</v>
      </c>
      <c r="F7" s="454" t="s">
        <v>125</v>
      </c>
      <c r="G7" s="442" t="str">
        <f>VLOOKUP(C7,'舰种|战术|技能信息查询'!$O$52:$Q$72,3,0)</f>
        <v>主力舰</v>
      </c>
      <c r="H7" s="442" t="str">
        <f>VLOOKUP(C7,'舰种|战术|技能信息查询'!$O$52:$Q$72,2,0)</f>
        <v>大型舰</v>
      </c>
      <c r="I7" s="442">
        <v>4</v>
      </c>
      <c r="J7" s="442">
        <v>4</v>
      </c>
      <c r="K7" s="442">
        <v>100</v>
      </c>
      <c r="L7" s="442">
        <f t="shared" si="0"/>
        <v>0</v>
      </c>
      <c r="M7" s="442">
        <v>102</v>
      </c>
      <c r="N7" s="442">
        <v>100</v>
      </c>
      <c r="O7" s="442">
        <v>0</v>
      </c>
      <c r="P7" s="442">
        <v>67</v>
      </c>
      <c r="Q7" s="442">
        <v>0</v>
      </c>
      <c r="R7" s="442">
        <v>49</v>
      </c>
      <c r="S7" s="442">
        <v>55</v>
      </c>
      <c r="T7" s="442">
        <v>102</v>
      </c>
      <c r="U7" s="442">
        <v>18</v>
      </c>
      <c r="V7" s="442">
        <v>30.8</v>
      </c>
      <c r="W7" s="442" t="s">
        <v>126</v>
      </c>
      <c r="X7" s="442" t="s">
        <v>149</v>
      </c>
      <c r="Y7" s="442">
        <v>16</v>
      </c>
      <c r="Z7" s="442">
        <v>4</v>
      </c>
      <c r="AA7" s="442" t="s">
        <v>150</v>
      </c>
      <c r="AB7" s="442">
        <v>90</v>
      </c>
      <c r="AC7" s="442">
        <v>130</v>
      </c>
      <c r="AD7" s="442">
        <v>4.2</v>
      </c>
      <c r="AE7" s="442">
        <v>8.8</v>
      </c>
      <c r="AF7" s="442">
        <v>1</v>
      </c>
      <c r="AG7" s="442">
        <v>50</v>
      </c>
      <c r="AH7" s="442">
        <v>60</v>
      </c>
      <c r="AI7" s="442">
        <v>60</v>
      </c>
      <c r="AJ7" s="442">
        <v>0</v>
      </c>
      <c r="AK7" s="442">
        <v>82</v>
      </c>
      <c r="AL7" s="442">
        <v>0</v>
      </c>
      <c r="AM7" s="442">
        <v>84</v>
      </c>
      <c r="AN7" s="442">
        <v>20</v>
      </c>
      <c r="AO7" s="446" t="s">
        <v>151</v>
      </c>
      <c r="AP7" s="442" t="s">
        <v>152</v>
      </c>
      <c r="AQ7" s="442"/>
    </row>
    <row r="8" spans="1:43">
      <c r="A8" s="453">
        <v>1007</v>
      </c>
      <c r="B8" s="442" t="s">
        <v>147</v>
      </c>
      <c r="C8" s="442" t="s">
        <v>137</v>
      </c>
      <c r="D8" s="442">
        <v>6</v>
      </c>
      <c r="E8" s="442" t="s">
        <v>153</v>
      </c>
      <c r="F8" s="454" t="s">
        <v>125</v>
      </c>
      <c r="G8" s="442" t="str">
        <f>VLOOKUP(C8,'舰种|战术|技能信息查询'!$O$52:$Q$72,3,0)</f>
        <v>主力舰</v>
      </c>
      <c r="H8" s="442" t="str">
        <f>VLOOKUP(C8,'舰种|战术|技能信息查询'!$O$52:$Q$72,2,0)</f>
        <v>大型舰</v>
      </c>
      <c r="I8" s="442">
        <v>4</v>
      </c>
      <c r="J8" s="442">
        <v>4</v>
      </c>
      <c r="K8" s="442">
        <v>101</v>
      </c>
      <c r="L8" s="442">
        <f t="shared" si="0"/>
        <v>-1</v>
      </c>
      <c r="M8" s="442">
        <v>102</v>
      </c>
      <c r="N8" s="442">
        <v>100</v>
      </c>
      <c r="O8" s="442">
        <v>3</v>
      </c>
      <c r="P8" s="442">
        <v>69</v>
      </c>
      <c r="Q8" s="442">
        <v>0</v>
      </c>
      <c r="R8" s="442">
        <v>49</v>
      </c>
      <c r="S8" s="442">
        <v>55</v>
      </c>
      <c r="T8" s="442">
        <v>102</v>
      </c>
      <c r="U8" s="442">
        <v>16</v>
      </c>
      <c r="V8" s="442">
        <v>30</v>
      </c>
      <c r="W8" s="442" t="s">
        <v>126</v>
      </c>
      <c r="X8" s="442" t="s">
        <v>149</v>
      </c>
      <c r="Y8" s="442">
        <v>16</v>
      </c>
      <c r="Z8" s="442">
        <v>4</v>
      </c>
      <c r="AA8" s="442" t="s">
        <v>154</v>
      </c>
      <c r="AB8" s="442">
        <v>90</v>
      </c>
      <c r="AC8" s="442">
        <v>130</v>
      </c>
      <c r="AD8" s="442">
        <v>4.2</v>
      </c>
      <c r="AE8" s="442">
        <v>8.8</v>
      </c>
      <c r="AF8" s="442">
        <v>1</v>
      </c>
      <c r="AG8" s="442">
        <v>50</v>
      </c>
      <c r="AH8" s="442">
        <v>60</v>
      </c>
      <c r="AI8" s="442">
        <v>60</v>
      </c>
      <c r="AJ8" s="442">
        <v>0</v>
      </c>
      <c r="AK8" s="442">
        <v>82</v>
      </c>
      <c r="AL8" s="442">
        <v>0</v>
      </c>
      <c r="AM8" s="442">
        <v>84</v>
      </c>
      <c r="AN8" s="442">
        <v>23</v>
      </c>
      <c r="AO8" s="446" t="s">
        <v>155</v>
      </c>
      <c r="AP8" s="442">
        <v>0</v>
      </c>
      <c r="AQ8" s="442"/>
    </row>
    <row r="9" spans="1:43">
      <c r="A9" s="453">
        <v>1008</v>
      </c>
      <c r="B9" s="442" t="s">
        <v>122</v>
      </c>
      <c r="C9" s="442" t="s">
        <v>137</v>
      </c>
      <c r="D9" s="442">
        <v>5</v>
      </c>
      <c r="E9" s="442" t="s">
        <v>156</v>
      </c>
      <c r="F9" s="454" t="s">
        <v>125</v>
      </c>
      <c r="G9" s="442" t="str">
        <f>VLOOKUP(C9,'舰种|战术|技能信息查询'!$O$52:$Q$72,3,0)</f>
        <v>主力舰</v>
      </c>
      <c r="H9" s="442" t="str">
        <f>VLOOKUP(C9,'舰种|战术|技能信息查询'!$O$52:$Q$72,2,0)</f>
        <v>大型舰</v>
      </c>
      <c r="I9" s="442">
        <v>4</v>
      </c>
      <c r="J9" s="442">
        <v>4</v>
      </c>
      <c r="K9" s="442">
        <v>77</v>
      </c>
      <c r="L9" s="442">
        <f t="shared" si="0"/>
        <v>-1</v>
      </c>
      <c r="M9" s="442">
        <v>109</v>
      </c>
      <c r="N9" s="442">
        <v>102</v>
      </c>
      <c r="O9" s="442">
        <v>0</v>
      </c>
      <c r="P9" s="442">
        <v>77</v>
      </c>
      <c r="Q9" s="442">
        <v>0</v>
      </c>
      <c r="R9" s="442">
        <v>43</v>
      </c>
      <c r="S9" s="442">
        <v>48</v>
      </c>
      <c r="T9" s="442">
        <v>101</v>
      </c>
      <c r="U9" s="442">
        <v>20</v>
      </c>
      <c r="V9" s="442">
        <v>23.5</v>
      </c>
      <c r="W9" s="442" t="s">
        <v>126</v>
      </c>
      <c r="X9" s="442">
        <v>0</v>
      </c>
      <c r="Y9" s="442">
        <v>0</v>
      </c>
      <c r="Z9" s="442">
        <v>4</v>
      </c>
      <c r="AA9" s="442" t="s">
        <v>157</v>
      </c>
      <c r="AB9" s="442">
        <v>90</v>
      </c>
      <c r="AC9" s="442">
        <v>140</v>
      </c>
      <c r="AD9" s="442">
        <v>3.2</v>
      </c>
      <c r="AE9" s="442">
        <v>6</v>
      </c>
      <c r="AF9" s="442">
        <v>1</v>
      </c>
      <c r="AG9" s="442">
        <v>50</v>
      </c>
      <c r="AH9" s="442">
        <v>60</v>
      </c>
      <c r="AI9" s="442">
        <v>60</v>
      </c>
      <c r="AJ9" s="442">
        <v>0</v>
      </c>
      <c r="AK9" s="442">
        <v>95</v>
      </c>
      <c r="AL9" s="442">
        <v>0</v>
      </c>
      <c r="AM9" s="442">
        <v>82</v>
      </c>
      <c r="AN9" s="442">
        <v>35</v>
      </c>
      <c r="AO9" s="446" t="s">
        <v>158</v>
      </c>
      <c r="AP9" s="442">
        <v>0</v>
      </c>
      <c r="AQ9" s="442"/>
    </row>
    <row r="10" spans="1:43">
      <c r="A10" s="453">
        <v>1009</v>
      </c>
      <c r="B10" s="442" t="s">
        <v>122</v>
      </c>
      <c r="C10" s="442" t="s">
        <v>137</v>
      </c>
      <c r="D10" s="442">
        <v>5</v>
      </c>
      <c r="E10" s="442" t="s">
        <v>159</v>
      </c>
      <c r="F10" s="454" t="s">
        <v>125</v>
      </c>
      <c r="G10" s="442" t="str">
        <f>VLOOKUP(C10,'舰种|战术|技能信息查询'!$O$52:$Q$72,3,0)</f>
        <v>主力舰</v>
      </c>
      <c r="H10" s="442" t="str">
        <f>VLOOKUP(C10,'舰种|战术|技能信息查询'!$O$52:$Q$72,2,0)</f>
        <v>大型舰</v>
      </c>
      <c r="I10" s="442">
        <v>4</v>
      </c>
      <c r="J10" s="442">
        <v>4</v>
      </c>
      <c r="K10" s="442">
        <v>76</v>
      </c>
      <c r="L10" s="442">
        <f t="shared" si="0"/>
        <v>0</v>
      </c>
      <c r="M10" s="442">
        <v>109</v>
      </c>
      <c r="N10" s="442">
        <v>102</v>
      </c>
      <c r="O10" s="442">
        <v>0</v>
      </c>
      <c r="P10" s="442">
        <v>77</v>
      </c>
      <c r="Q10" s="442">
        <v>0</v>
      </c>
      <c r="R10" s="442">
        <v>43</v>
      </c>
      <c r="S10" s="442">
        <v>48</v>
      </c>
      <c r="T10" s="442">
        <v>101</v>
      </c>
      <c r="U10" s="442">
        <v>20</v>
      </c>
      <c r="V10" s="442">
        <v>23.5</v>
      </c>
      <c r="W10" s="442" t="s">
        <v>126</v>
      </c>
      <c r="X10" s="442" t="s">
        <v>139</v>
      </c>
      <c r="Y10" s="442">
        <v>8</v>
      </c>
      <c r="Z10" s="442">
        <v>4</v>
      </c>
      <c r="AA10" s="442" t="s">
        <v>160</v>
      </c>
      <c r="AB10" s="442">
        <v>90</v>
      </c>
      <c r="AC10" s="442">
        <v>140</v>
      </c>
      <c r="AD10" s="442">
        <v>3.2</v>
      </c>
      <c r="AE10" s="442">
        <v>6</v>
      </c>
      <c r="AF10" s="442">
        <v>1</v>
      </c>
      <c r="AG10" s="442">
        <v>50</v>
      </c>
      <c r="AH10" s="442">
        <v>60</v>
      </c>
      <c r="AI10" s="442">
        <v>60</v>
      </c>
      <c r="AJ10" s="442">
        <v>0</v>
      </c>
      <c r="AK10" s="442">
        <v>95</v>
      </c>
      <c r="AL10" s="442">
        <v>0</v>
      </c>
      <c r="AM10" s="442">
        <v>82</v>
      </c>
      <c r="AN10" s="442">
        <v>35</v>
      </c>
      <c r="AO10" s="446" t="s">
        <v>158</v>
      </c>
      <c r="AP10" s="442" t="s">
        <v>161</v>
      </c>
      <c r="AQ10" s="442"/>
    </row>
    <row r="11" spans="1:43">
      <c r="A11" s="453">
        <v>1010</v>
      </c>
      <c r="B11" s="442" t="s">
        <v>122</v>
      </c>
      <c r="C11" s="442" t="s">
        <v>137</v>
      </c>
      <c r="D11" s="442">
        <v>6</v>
      </c>
      <c r="E11" s="442" t="s">
        <v>162</v>
      </c>
      <c r="F11" s="454" t="s">
        <v>125</v>
      </c>
      <c r="G11" s="442" t="str">
        <f>VLOOKUP(C11,'舰种|战术|技能信息查询'!$O$52:$Q$72,3,0)</f>
        <v>主力舰</v>
      </c>
      <c r="H11" s="442" t="str">
        <f>VLOOKUP(C11,'舰种|战术|技能信息查询'!$O$52:$Q$72,2,0)</f>
        <v>大型舰</v>
      </c>
      <c r="I11" s="442">
        <v>3</v>
      </c>
      <c r="J11" s="442">
        <v>3</v>
      </c>
      <c r="K11" s="442">
        <v>79</v>
      </c>
      <c r="L11" s="442">
        <f t="shared" si="0"/>
        <v>1</v>
      </c>
      <c r="M11" s="442">
        <v>100</v>
      </c>
      <c r="N11" s="442">
        <v>100</v>
      </c>
      <c r="O11" s="442">
        <v>0</v>
      </c>
      <c r="P11" s="442">
        <v>92</v>
      </c>
      <c r="Q11" s="442">
        <v>0</v>
      </c>
      <c r="R11" s="442">
        <v>45</v>
      </c>
      <c r="S11" s="442">
        <v>55</v>
      </c>
      <c r="T11" s="442">
        <v>102</v>
      </c>
      <c r="U11" s="442">
        <v>10</v>
      </c>
      <c r="V11" s="442">
        <v>29</v>
      </c>
      <c r="W11" s="442" t="s">
        <v>126</v>
      </c>
      <c r="X11" s="442" t="s">
        <v>149</v>
      </c>
      <c r="Y11" s="442">
        <v>16</v>
      </c>
      <c r="Z11" s="442">
        <v>4</v>
      </c>
      <c r="AA11" s="442" t="s">
        <v>163</v>
      </c>
      <c r="AB11" s="442">
        <v>90</v>
      </c>
      <c r="AC11" s="442">
        <v>140</v>
      </c>
      <c r="AD11" s="442">
        <v>4.2</v>
      </c>
      <c r="AE11" s="442">
        <v>8</v>
      </c>
      <c r="AF11" s="442">
        <v>1</v>
      </c>
      <c r="AG11" s="442">
        <v>50</v>
      </c>
      <c r="AH11" s="442">
        <v>60</v>
      </c>
      <c r="AI11" s="442">
        <v>60</v>
      </c>
      <c r="AJ11" s="442">
        <v>0</v>
      </c>
      <c r="AK11" s="442">
        <v>85</v>
      </c>
      <c r="AL11" s="442">
        <v>0</v>
      </c>
      <c r="AM11" s="442">
        <v>80</v>
      </c>
      <c r="AN11" s="442">
        <v>57</v>
      </c>
      <c r="AO11" s="446" t="s">
        <v>164</v>
      </c>
      <c r="AP11" s="442" t="s">
        <v>165</v>
      </c>
      <c r="AQ11" s="442"/>
    </row>
    <row r="12" spans="1:43">
      <c r="A12" s="453">
        <v>1011</v>
      </c>
      <c r="B12" s="442" t="s">
        <v>166</v>
      </c>
      <c r="C12" s="442" t="s">
        <v>137</v>
      </c>
      <c r="D12" s="442">
        <v>4</v>
      </c>
      <c r="E12" s="442" t="s">
        <v>167</v>
      </c>
      <c r="F12" s="454" t="s">
        <v>125</v>
      </c>
      <c r="G12" s="442" t="str">
        <f>VLOOKUP(C12,'舰种|战术|技能信息查询'!$O$52:$Q$72,3,0)</f>
        <v>主力舰</v>
      </c>
      <c r="H12" s="442" t="str">
        <f>VLOOKUP(C12,'舰种|战术|技能信息查询'!$O$52:$Q$72,2,0)</f>
        <v>大型舰</v>
      </c>
      <c r="I12" s="442">
        <v>2</v>
      </c>
      <c r="J12" s="442">
        <v>2</v>
      </c>
      <c r="K12" s="442">
        <v>72</v>
      </c>
      <c r="L12" s="442">
        <f t="shared" ref="L12:L43" si="1">IF(OR(MOD(K12,4)=2,MOD(K12,4)=0),MOD(K12,4),IF(MOD(K12,4)=1,-1,1))</f>
        <v>0</v>
      </c>
      <c r="M12" s="442">
        <v>90</v>
      </c>
      <c r="N12" s="442">
        <v>93</v>
      </c>
      <c r="O12" s="442">
        <v>0</v>
      </c>
      <c r="P12" s="442">
        <v>97</v>
      </c>
      <c r="Q12" s="442">
        <v>0</v>
      </c>
      <c r="R12" s="442">
        <v>42</v>
      </c>
      <c r="S12" s="442">
        <v>44</v>
      </c>
      <c r="T12" s="442">
        <v>100</v>
      </c>
      <c r="U12" s="442">
        <v>30</v>
      </c>
      <c r="V12" s="442">
        <v>21</v>
      </c>
      <c r="W12" s="442" t="s">
        <v>126</v>
      </c>
      <c r="X12" s="442" t="s">
        <v>127</v>
      </c>
      <c r="Y12" s="442">
        <v>12</v>
      </c>
      <c r="Z12" s="442">
        <v>4</v>
      </c>
      <c r="AA12" s="442" t="s">
        <v>168</v>
      </c>
      <c r="AB12" s="442">
        <v>85</v>
      </c>
      <c r="AC12" s="442">
        <v>125</v>
      </c>
      <c r="AD12" s="442">
        <v>2.5</v>
      </c>
      <c r="AE12" s="442">
        <v>5.1</v>
      </c>
      <c r="AF12" s="442">
        <v>0.8</v>
      </c>
      <c r="AG12" s="442">
        <v>50</v>
      </c>
      <c r="AH12" s="442">
        <v>60</v>
      </c>
      <c r="AI12" s="442">
        <v>60</v>
      </c>
      <c r="AJ12" s="442">
        <v>0</v>
      </c>
      <c r="AK12" s="442">
        <v>70</v>
      </c>
      <c r="AL12" s="442">
        <v>0</v>
      </c>
      <c r="AM12" s="442">
        <v>73</v>
      </c>
      <c r="AN12" s="442">
        <v>71</v>
      </c>
      <c r="AO12" s="446" t="s">
        <v>169</v>
      </c>
      <c r="AP12" s="442">
        <v>0</v>
      </c>
      <c r="AQ12" s="442"/>
    </row>
    <row r="13" spans="1:43">
      <c r="A13" s="453">
        <v>1012</v>
      </c>
      <c r="B13" s="442" t="s">
        <v>166</v>
      </c>
      <c r="C13" s="442" t="s">
        <v>137</v>
      </c>
      <c r="D13" s="442">
        <v>4</v>
      </c>
      <c r="E13" s="442" t="s">
        <v>170</v>
      </c>
      <c r="F13" s="454" t="s">
        <v>125</v>
      </c>
      <c r="G13" s="442" t="str">
        <f>VLOOKUP(C13,'舰种|战术|技能信息查询'!$O$52:$Q$72,3,0)</f>
        <v>主力舰</v>
      </c>
      <c r="H13" s="442" t="str">
        <f>VLOOKUP(C13,'舰种|战术|技能信息查询'!$O$52:$Q$72,2,0)</f>
        <v>大型舰</v>
      </c>
      <c r="I13" s="442">
        <v>2</v>
      </c>
      <c r="J13" s="442">
        <v>2</v>
      </c>
      <c r="K13" s="442">
        <v>72</v>
      </c>
      <c r="L13" s="442">
        <f t="shared" si="1"/>
        <v>0</v>
      </c>
      <c r="M13" s="442">
        <v>90</v>
      </c>
      <c r="N13" s="442">
        <v>93</v>
      </c>
      <c r="O13" s="442">
        <v>0</v>
      </c>
      <c r="P13" s="442">
        <v>97</v>
      </c>
      <c r="Q13" s="442">
        <v>0</v>
      </c>
      <c r="R13" s="442">
        <v>42</v>
      </c>
      <c r="S13" s="442">
        <v>44</v>
      </c>
      <c r="T13" s="442">
        <v>100</v>
      </c>
      <c r="U13" s="442">
        <v>10</v>
      </c>
      <c r="V13" s="442">
        <v>21</v>
      </c>
      <c r="W13" s="442" t="s">
        <v>126</v>
      </c>
      <c r="X13" s="442" t="s">
        <v>127</v>
      </c>
      <c r="Y13" s="442">
        <v>12</v>
      </c>
      <c r="Z13" s="442">
        <v>4</v>
      </c>
      <c r="AA13" s="442" t="s">
        <v>168</v>
      </c>
      <c r="AB13" s="442">
        <v>85</v>
      </c>
      <c r="AC13" s="442">
        <v>125</v>
      </c>
      <c r="AD13" s="442">
        <v>2.5</v>
      </c>
      <c r="AE13" s="442">
        <v>5.1</v>
      </c>
      <c r="AF13" s="442">
        <v>0.8</v>
      </c>
      <c r="AG13" s="442">
        <v>50</v>
      </c>
      <c r="AH13" s="442">
        <v>60</v>
      </c>
      <c r="AI13" s="442">
        <v>60</v>
      </c>
      <c r="AJ13" s="442">
        <v>0</v>
      </c>
      <c r="AK13" s="442">
        <v>70</v>
      </c>
      <c r="AL13" s="442">
        <v>0</v>
      </c>
      <c r="AM13" s="442">
        <v>73</v>
      </c>
      <c r="AN13" s="442">
        <v>71</v>
      </c>
      <c r="AO13" s="446" t="s">
        <v>169</v>
      </c>
      <c r="AP13" s="442">
        <v>0</v>
      </c>
      <c r="AQ13" s="442"/>
    </row>
    <row r="14" spans="1:43">
      <c r="A14" s="453">
        <v>1013</v>
      </c>
      <c r="B14" s="442" t="s">
        <v>171</v>
      </c>
      <c r="C14" s="442" t="s">
        <v>137</v>
      </c>
      <c r="D14" s="442">
        <v>6</v>
      </c>
      <c r="E14" s="442" t="s">
        <v>172</v>
      </c>
      <c r="F14" s="454" t="s">
        <v>125</v>
      </c>
      <c r="G14" s="442" t="str">
        <f>VLOOKUP(C14,'舰种|战术|技能信息查询'!$O$52:$Q$72,3,0)</f>
        <v>主力舰</v>
      </c>
      <c r="H14" s="442" t="str">
        <f>VLOOKUP(C14,'舰种|战术|技能信息查询'!$O$52:$Q$72,2,0)</f>
        <v>大型舰</v>
      </c>
      <c r="I14" s="442">
        <v>3</v>
      </c>
      <c r="J14" s="442">
        <v>3</v>
      </c>
      <c r="K14" s="442">
        <v>64</v>
      </c>
      <c r="L14" s="442">
        <f t="shared" si="1"/>
        <v>0</v>
      </c>
      <c r="M14" s="442">
        <v>89</v>
      </c>
      <c r="N14" s="442">
        <v>89</v>
      </c>
      <c r="O14" s="442">
        <v>0</v>
      </c>
      <c r="P14" s="442">
        <v>70</v>
      </c>
      <c r="Q14" s="442">
        <v>0</v>
      </c>
      <c r="R14" s="442">
        <v>40</v>
      </c>
      <c r="S14" s="442">
        <v>63</v>
      </c>
      <c r="T14" s="442">
        <v>102</v>
      </c>
      <c r="U14" s="442">
        <v>20</v>
      </c>
      <c r="V14" s="442">
        <v>27</v>
      </c>
      <c r="W14" s="442" t="s">
        <v>126</v>
      </c>
      <c r="X14" s="442" t="s">
        <v>127</v>
      </c>
      <c r="Y14" s="442">
        <v>12</v>
      </c>
      <c r="Z14" s="442">
        <v>4</v>
      </c>
      <c r="AA14" s="442" t="s">
        <v>173</v>
      </c>
      <c r="AB14" s="442">
        <v>70</v>
      </c>
      <c r="AC14" s="442">
        <v>110</v>
      </c>
      <c r="AD14" s="442">
        <v>2.25</v>
      </c>
      <c r="AE14" s="442">
        <v>4.55</v>
      </c>
      <c r="AF14" s="442">
        <v>1</v>
      </c>
      <c r="AG14" s="442">
        <v>50</v>
      </c>
      <c r="AH14" s="442">
        <v>60</v>
      </c>
      <c r="AI14" s="442">
        <v>60</v>
      </c>
      <c r="AJ14" s="442">
        <v>0</v>
      </c>
      <c r="AK14" s="442">
        <v>64</v>
      </c>
      <c r="AL14" s="442">
        <v>0</v>
      </c>
      <c r="AM14" s="442">
        <v>64</v>
      </c>
      <c r="AN14" s="442">
        <v>22</v>
      </c>
      <c r="AO14" s="446" t="s">
        <v>174</v>
      </c>
      <c r="AP14" s="442">
        <v>0</v>
      </c>
      <c r="AQ14" s="442"/>
    </row>
    <row r="15" spans="1:43">
      <c r="A15" s="453">
        <v>1014</v>
      </c>
      <c r="B15" s="442" t="s">
        <v>131</v>
      </c>
      <c r="C15" s="442" t="s">
        <v>137</v>
      </c>
      <c r="D15" s="442">
        <v>4</v>
      </c>
      <c r="E15" s="442" t="s">
        <v>175</v>
      </c>
      <c r="F15" s="454" t="s">
        <v>125</v>
      </c>
      <c r="G15" s="442" t="str">
        <f>VLOOKUP(C15,'舰种|战术|技能信息查询'!$O$52:$Q$72,3,0)</f>
        <v>主力舰</v>
      </c>
      <c r="H15" s="442" t="str">
        <f>VLOOKUP(C15,'舰种|战术|技能信息查询'!$O$52:$Q$72,2,0)</f>
        <v>大型舰</v>
      </c>
      <c r="I15" s="442">
        <v>4</v>
      </c>
      <c r="J15" s="442">
        <v>3</v>
      </c>
      <c r="K15" s="442">
        <v>68</v>
      </c>
      <c r="L15" s="442">
        <f t="shared" si="1"/>
        <v>0</v>
      </c>
      <c r="M15" s="442">
        <v>96</v>
      </c>
      <c r="N15" s="442">
        <v>73</v>
      </c>
      <c r="O15" s="442">
        <v>0</v>
      </c>
      <c r="P15" s="442">
        <v>67</v>
      </c>
      <c r="Q15" s="442">
        <v>0</v>
      </c>
      <c r="R15" s="442">
        <v>45</v>
      </c>
      <c r="S15" s="442">
        <v>72</v>
      </c>
      <c r="T15" s="442">
        <v>100</v>
      </c>
      <c r="U15" s="442">
        <v>15</v>
      </c>
      <c r="V15" s="442">
        <v>30.3</v>
      </c>
      <c r="W15" s="442" t="s">
        <v>126</v>
      </c>
      <c r="X15" s="442" t="s">
        <v>127</v>
      </c>
      <c r="Y15" s="442">
        <v>12</v>
      </c>
      <c r="Z15" s="442">
        <v>4</v>
      </c>
      <c r="AA15" s="442" t="s">
        <v>176</v>
      </c>
      <c r="AB15" s="442">
        <v>80</v>
      </c>
      <c r="AC15" s="442">
        <v>110</v>
      </c>
      <c r="AD15" s="442">
        <v>2.88</v>
      </c>
      <c r="AE15" s="442">
        <v>5.4</v>
      </c>
      <c r="AF15" s="442">
        <v>0.75</v>
      </c>
      <c r="AG15" s="442">
        <v>50</v>
      </c>
      <c r="AH15" s="442">
        <v>60</v>
      </c>
      <c r="AI15" s="442">
        <v>60</v>
      </c>
      <c r="AJ15" s="442">
        <v>0</v>
      </c>
      <c r="AK15" s="442">
        <v>71</v>
      </c>
      <c r="AL15" s="442">
        <v>0</v>
      </c>
      <c r="AM15" s="442">
        <v>58</v>
      </c>
      <c r="AN15" s="442">
        <v>20</v>
      </c>
      <c r="AO15" s="446" t="s">
        <v>177</v>
      </c>
      <c r="AP15" s="442">
        <v>0</v>
      </c>
      <c r="AQ15" s="442"/>
    </row>
    <row r="16" spans="1:43">
      <c r="A16" s="453">
        <v>1018</v>
      </c>
      <c r="B16" s="442" t="s">
        <v>122</v>
      </c>
      <c r="C16" s="442" t="s">
        <v>123</v>
      </c>
      <c r="D16" s="442">
        <v>5</v>
      </c>
      <c r="E16" s="442" t="s">
        <v>178</v>
      </c>
      <c r="F16" s="454" t="s">
        <v>125</v>
      </c>
      <c r="G16" s="442" t="str">
        <f>VLOOKUP(C16,'舰种|战术|技能信息查询'!$O$52:$Q$72,3,0)</f>
        <v>主力舰</v>
      </c>
      <c r="H16" s="442" t="str">
        <f>VLOOKUP(C16,'舰种|战术|技能信息查询'!$O$52:$Q$72,2,0)</f>
        <v>大型舰</v>
      </c>
      <c r="I16" s="442">
        <v>3</v>
      </c>
      <c r="J16" s="442">
        <v>3</v>
      </c>
      <c r="K16" s="442">
        <v>70</v>
      </c>
      <c r="L16" s="442">
        <f t="shared" si="1"/>
        <v>2</v>
      </c>
      <c r="M16" s="442">
        <v>93</v>
      </c>
      <c r="N16" s="442">
        <v>80</v>
      </c>
      <c r="O16" s="442">
        <v>0</v>
      </c>
      <c r="P16" s="442">
        <v>97</v>
      </c>
      <c r="Q16" s="442">
        <v>0</v>
      </c>
      <c r="R16" s="442">
        <v>44</v>
      </c>
      <c r="S16" s="442">
        <v>71</v>
      </c>
      <c r="T16" s="442">
        <v>101</v>
      </c>
      <c r="U16" s="442">
        <v>35</v>
      </c>
      <c r="V16" s="442">
        <v>31.5</v>
      </c>
      <c r="W16" s="442" t="s">
        <v>126</v>
      </c>
      <c r="X16" s="442" t="s">
        <v>149</v>
      </c>
      <c r="Y16" s="442">
        <v>16</v>
      </c>
      <c r="Z16" s="442">
        <v>4</v>
      </c>
      <c r="AA16" s="442" t="s">
        <v>179</v>
      </c>
      <c r="AB16" s="442">
        <v>70</v>
      </c>
      <c r="AC16" s="442">
        <v>120</v>
      </c>
      <c r="AD16" s="442">
        <v>2.88</v>
      </c>
      <c r="AE16" s="442">
        <v>5.4</v>
      </c>
      <c r="AF16" s="442">
        <v>0.75</v>
      </c>
      <c r="AG16" s="442">
        <v>40</v>
      </c>
      <c r="AH16" s="442">
        <v>50</v>
      </c>
      <c r="AI16" s="442">
        <v>40</v>
      </c>
      <c r="AJ16" s="442">
        <v>0</v>
      </c>
      <c r="AK16" s="442">
        <v>68</v>
      </c>
      <c r="AL16" s="442">
        <v>0</v>
      </c>
      <c r="AM16" s="442">
        <v>60</v>
      </c>
      <c r="AN16" s="442">
        <v>62</v>
      </c>
      <c r="AO16" s="446" t="s">
        <v>180</v>
      </c>
      <c r="AP16" s="442" t="s">
        <v>181</v>
      </c>
      <c r="AQ16" s="442"/>
    </row>
    <row r="17" spans="1:43">
      <c r="A17" s="453">
        <v>1019</v>
      </c>
      <c r="B17" s="442" t="s">
        <v>122</v>
      </c>
      <c r="C17" s="442" t="s">
        <v>123</v>
      </c>
      <c r="D17" s="442">
        <v>4</v>
      </c>
      <c r="E17" s="442" t="s">
        <v>182</v>
      </c>
      <c r="F17" s="454" t="s">
        <v>125</v>
      </c>
      <c r="G17" s="442" t="str">
        <f>VLOOKUP(C17,'舰种|战术|技能信息查询'!$O$52:$Q$72,3,0)</f>
        <v>主力舰</v>
      </c>
      <c r="H17" s="442" t="str">
        <f>VLOOKUP(C17,'舰种|战术|技能信息查询'!$O$52:$Q$72,2,0)</f>
        <v>大型舰</v>
      </c>
      <c r="I17" s="442">
        <v>2</v>
      </c>
      <c r="J17" s="442">
        <v>3</v>
      </c>
      <c r="K17" s="442">
        <v>70</v>
      </c>
      <c r="L17" s="442">
        <f t="shared" si="1"/>
        <v>2</v>
      </c>
      <c r="M17" s="442">
        <v>88</v>
      </c>
      <c r="N17" s="442">
        <v>78</v>
      </c>
      <c r="O17" s="442">
        <v>0</v>
      </c>
      <c r="P17" s="442">
        <v>75</v>
      </c>
      <c r="Q17" s="442">
        <v>0</v>
      </c>
      <c r="R17" s="442">
        <v>41</v>
      </c>
      <c r="S17" s="442">
        <v>74</v>
      </c>
      <c r="T17" s="442">
        <v>100</v>
      </c>
      <c r="U17" s="442">
        <v>12</v>
      </c>
      <c r="V17" s="442">
        <v>31.5</v>
      </c>
      <c r="W17" s="442" t="s">
        <v>126</v>
      </c>
      <c r="X17" s="442" t="s">
        <v>149</v>
      </c>
      <c r="Y17" s="442">
        <v>16</v>
      </c>
      <c r="Z17" s="442">
        <v>4</v>
      </c>
      <c r="AA17" s="442" t="s">
        <v>183</v>
      </c>
      <c r="AB17" s="442">
        <v>70</v>
      </c>
      <c r="AC17" s="442">
        <v>120</v>
      </c>
      <c r="AD17" s="442">
        <v>2.88</v>
      </c>
      <c r="AE17" s="442">
        <v>5.4</v>
      </c>
      <c r="AF17" s="442">
        <v>0.75</v>
      </c>
      <c r="AG17" s="442">
        <v>40</v>
      </c>
      <c r="AH17" s="442">
        <v>50</v>
      </c>
      <c r="AI17" s="442">
        <v>40</v>
      </c>
      <c r="AJ17" s="442">
        <v>0</v>
      </c>
      <c r="AK17" s="442">
        <v>68</v>
      </c>
      <c r="AL17" s="442">
        <v>0</v>
      </c>
      <c r="AM17" s="442">
        <v>63</v>
      </c>
      <c r="AN17" s="442">
        <v>32</v>
      </c>
      <c r="AO17" s="446" t="s">
        <v>184</v>
      </c>
      <c r="AP17" s="442">
        <v>0</v>
      </c>
      <c r="AQ17" s="442"/>
    </row>
    <row r="18" spans="1:43">
      <c r="A18" s="453">
        <v>1020</v>
      </c>
      <c r="B18" s="442" t="s">
        <v>166</v>
      </c>
      <c r="C18" s="442" t="s">
        <v>185</v>
      </c>
      <c r="D18" s="442">
        <v>6</v>
      </c>
      <c r="E18" s="442" t="s">
        <v>186</v>
      </c>
      <c r="F18" s="454" t="s">
        <v>125</v>
      </c>
      <c r="G18" s="442" t="str">
        <f>VLOOKUP(C18,'舰种|战术|技能信息查询'!$O$52:$Q$72,3,0)</f>
        <v>主力舰</v>
      </c>
      <c r="H18" s="442" t="str">
        <f>VLOOKUP(C18,'舰种|战术|技能信息查询'!$O$52:$Q$72,2,0)</f>
        <v>大型舰</v>
      </c>
      <c r="I18" s="442">
        <v>5</v>
      </c>
      <c r="J18" s="442">
        <v>5</v>
      </c>
      <c r="K18" s="442">
        <v>63</v>
      </c>
      <c r="L18" s="442">
        <f t="shared" si="1"/>
        <v>1</v>
      </c>
      <c r="M18" s="442">
        <v>90</v>
      </c>
      <c r="N18" s="442">
        <v>73</v>
      </c>
      <c r="O18" s="442">
        <v>0</v>
      </c>
      <c r="P18" s="442">
        <v>110</v>
      </c>
      <c r="Q18" s="442">
        <v>0</v>
      </c>
      <c r="R18" s="442">
        <v>55</v>
      </c>
      <c r="S18" s="442">
        <v>72</v>
      </c>
      <c r="T18" s="442">
        <v>102</v>
      </c>
      <c r="U18" s="442">
        <v>15</v>
      </c>
      <c r="V18" s="442">
        <v>33</v>
      </c>
      <c r="W18" s="442" t="s">
        <v>126</v>
      </c>
      <c r="X18" s="442">
        <v>0</v>
      </c>
      <c r="Y18" s="442">
        <v>0</v>
      </c>
      <c r="Z18" s="442">
        <v>4</v>
      </c>
      <c r="AA18" s="442" t="s">
        <v>187</v>
      </c>
      <c r="AB18" s="442">
        <v>85</v>
      </c>
      <c r="AC18" s="442">
        <v>135</v>
      </c>
      <c r="AD18" s="442">
        <v>2.9</v>
      </c>
      <c r="AE18" s="442">
        <v>5.6</v>
      </c>
      <c r="AF18" s="442">
        <v>0.625</v>
      </c>
      <c r="AG18" s="442">
        <v>50</v>
      </c>
      <c r="AH18" s="442">
        <v>60</v>
      </c>
      <c r="AI18" s="442">
        <v>60</v>
      </c>
      <c r="AJ18" s="442">
        <v>0</v>
      </c>
      <c r="AK18" s="442">
        <v>60</v>
      </c>
      <c r="AL18" s="442">
        <v>0</v>
      </c>
      <c r="AM18" s="442">
        <v>58</v>
      </c>
      <c r="AN18" s="442">
        <v>91</v>
      </c>
      <c r="AO18" s="446" t="s">
        <v>188</v>
      </c>
      <c r="AP18" s="442">
        <v>0</v>
      </c>
      <c r="AQ18" s="442"/>
    </row>
    <row r="19" spans="1:43">
      <c r="A19" s="453">
        <v>1021</v>
      </c>
      <c r="B19" s="442" t="s">
        <v>166</v>
      </c>
      <c r="C19" s="442" t="s">
        <v>185</v>
      </c>
      <c r="D19" s="442">
        <v>6</v>
      </c>
      <c r="E19" s="442" t="s">
        <v>189</v>
      </c>
      <c r="F19" s="454" t="s">
        <v>125</v>
      </c>
      <c r="G19" s="442" t="str">
        <f>VLOOKUP(C19,'舰种|战术|技能信息查询'!$O$52:$Q$72,3,0)</f>
        <v>主力舰</v>
      </c>
      <c r="H19" s="442" t="str">
        <f>VLOOKUP(C19,'舰种|战术|技能信息查询'!$O$52:$Q$72,2,0)</f>
        <v>大型舰</v>
      </c>
      <c r="I19" s="442">
        <v>5</v>
      </c>
      <c r="J19" s="442">
        <v>5</v>
      </c>
      <c r="K19" s="442">
        <v>63</v>
      </c>
      <c r="L19" s="442">
        <f t="shared" si="1"/>
        <v>1</v>
      </c>
      <c r="M19" s="442">
        <v>95</v>
      </c>
      <c r="N19" s="442">
        <v>72</v>
      </c>
      <c r="O19" s="442">
        <v>0</v>
      </c>
      <c r="P19" s="442">
        <v>105</v>
      </c>
      <c r="Q19" s="442">
        <v>0</v>
      </c>
      <c r="R19" s="442">
        <v>55</v>
      </c>
      <c r="S19" s="442">
        <v>72</v>
      </c>
      <c r="T19" s="442">
        <v>102</v>
      </c>
      <c r="U19" s="442">
        <v>15</v>
      </c>
      <c r="V19" s="442">
        <v>33</v>
      </c>
      <c r="W19" s="442" t="s">
        <v>126</v>
      </c>
      <c r="X19" s="442">
        <v>0</v>
      </c>
      <c r="Y19" s="442">
        <v>0</v>
      </c>
      <c r="Z19" s="442">
        <v>4</v>
      </c>
      <c r="AA19" s="442" t="s">
        <v>190</v>
      </c>
      <c r="AB19" s="442">
        <v>85</v>
      </c>
      <c r="AC19" s="442">
        <v>140</v>
      </c>
      <c r="AD19" s="442">
        <v>2.88</v>
      </c>
      <c r="AE19" s="442">
        <v>5.6</v>
      </c>
      <c r="AF19" s="442">
        <v>0.625</v>
      </c>
      <c r="AG19" s="442">
        <v>50</v>
      </c>
      <c r="AH19" s="442">
        <v>60</v>
      </c>
      <c r="AI19" s="442">
        <v>60</v>
      </c>
      <c r="AJ19" s="442">
        <v>0</v>
      </c>
      <c r="AK19" s="442">
        <v>65</v>
      </c>
      <c r="AL19" s="442">
        <v>0</v>
      </c>
      <c r="AM19" s="442">
        <v>57</v>
      </c>
      <c r="AN19" s="442">
        <v>84</v>
      </c>
      <c r="AO19" s="446" t="s">
        <v>191</v>
      </c>
      <c r="AP19" s="442">
        <v>0</v>
      </c>
      <c r="AQ19" s="442"/>
    </row>
    <row r="20" spans="1:43">
      <c r="A20" s="453">
        <v>1022</v>
      </c>
      <c r="B20" s="442" t="s">
        <v>131</v>
      </c>
      <c r="C20" s="442" t="s">
        <v>192</v>
      </c>
      <c r="D20" s="442">
        <v>6</v>
      </c>
      <c r="E20" s="442" t="s">
        <v>193</v>
      </c>
      <c r="F20" s="454" t="s">
        <v>125</v>
      </c>
      <c r="G20" s="442" t="str">
        <f>VLOOKUP(C20,'舰种|战术|技能信息查询'!$O$52:$Q$72,3,0)</f>
        <v>主力舰</v>
      </c>
      <c r="H20" s="442" t="str">
        <f>VLOOKUP(C20,'舰种|战术|技能信息查询'!$O$52:$Q$72,2,0)</f>
        <v>大型舰</v>
      </c>
      <c r="I20" s="442">
        <v>6</v>
      </c>
      <c r="J20" s="442">
        <v>6</v>
      </c>
      <c r="K20" s="442">
        <v>79</v>
      </c>
      <c r="L20" s="442">
        <f t="shared" si="1"/>
        <v>1</v>
      </c>
      <c r="M20" s="442">
        <v>40</v>
      </c>
      <c r="N20" s="442">
        <v>61</v>
      </c>
      <c r="O20" s="442">
        <v>0</v>
      </c>
      <c r="P20" s="442">
        <v>62</v>
      </c>
      <c r="Q20" s="442">
        <v>0</v>
      </c>
      <c r="R20" s="442">
        <v>77</v>
      </c>
      <c r="S20" s="442">
        <v>57</v>
      </c>
      <c r="T20" s="442">
        <v>102</v>
      </c>
      <c r="U20" s="442">
        <v>10</v>
      </c>
      <c r="V20" s="442">
        <v>31.2</v>
      </c>
      <c r="W20" s="442" t="s">
        <v>194</v>
      </c>
      <c r="X20" s="442" t="s">
        <v>195</v>
      </c>
      <c r="Y20" s="442">
        <v>86</v>
      </c>
      <c r="Z20" s="442">
        <v>4</v>
      </c>
      <c r="AA20" s="442" t="s">
        <v>196</v>
      </c>
      <c r="AB20" s="442">
        <v>60</v>
      </c>
      <c r="AC20" s="442">
        <v>55</v>
      </c>
      <c r="AD20" s="442">
        <v>2.4</v>
      </c>
      <c r="AE20" s="442">
        <v>4.5</v>
      </c>
      <c r="AF20" s="442">
        <v>1</v>
      </c>
      <c r="AG20" s="442">
        <v>30</v>
      </c>
      <c r="AH20" s="442">
        <v>40</v>
      </c>
      <c r="AI20" s="442">
        <v>60</v>
      </c>
      <c r="AJ20" s="442">
        <v>40</v>
      </c>
      <c r="AK20" s="442">
        <v>0</v>
      </c>
      <c r="AL20" s="442">
        <v>0</v>
      </c>
      <c r="AM20" s="442">
        <v>18</v>
      </c>
      <c r="AN20" s="442">
        <v>32</v>
      </c>
      <c r="AO20" s="446" t="s">
        <v>197</v>
      </c>
      <c r="AP20" s="442" t="s">
        <v>198</v>
      </c>
      <c r="AQ20" s="442"/>
    </row>
    <row r="21" spans="1:43">
      <c r="A21" s="453">
        <v>1023</v>
      </c>
      <c r="B21" s="442" t="s">
        <v>131</v>
      </c>
      <c r="C21" s="442" t="s">
        <v>192</v>
      </c>
      <c r="D21" s="442">
        <v>6</v>
      </c>
      <c r="E21" s="442" t="s">
        <v>199</v>
      </c>
      <c r="F21" s="454" t="s">
        <v>125</v>
      </c>
      <c r="G21" s="442" t="str">
        <f>VLOOKUP(C21,'舰种|战术|技能信息查询'!$O$52:$Q$72,3,0)</f>
        <v>主力舰</v>
      </c>
      <c r="H21" s="442" t="str">
        <f>VLOOKUP(C21,'舰种|战术|技能信息查询'!$O$52:$Q$72,2,0)</f>
        <v>大型舰</v>
      </c>
      <c r="I21" s="442">
        <v>4</v>
      </c>
      <c r="J21" s="442">
        <v>5</v>
      </c>
      <c r="K21" s="442">
        <v>81</v>
      </c>
      <c r="L21" s="442">
        <f t="shared" si="1"/>
        <v>-1</v>
      </c>
      <c r="M21" s="442">
        <v>40</v>
      </c>
      <c r="N21" s="442">
        <v>68</v>
      </c>
      <c r="O21" s="442">
        <v>0</v>
      </c>
      <c r="P21" s="442">
        <v>67</v>
      </c>
      <c r="Q21" s="442">
        <v>0</v>
      </c>
      <c r="R21" s="442">
        <v>75</v>
      </c>
      <c r="S21" s="442">
        <v>56</v>
      </c>
      <c r="T21" s="442">
        <v>102</v>
      </c>
      <c r="U21" s="442">
        <v>10</v>
      </c>
      <c r="V21" s="442">
        <v>28</v>
      </c>
      <c r="W21" s="442" t="s">
        <v>194</v>
      </c>
      <c r="X21" s="442" t="s">
        <v>200</v>
      </c>
      <c r="Y21" s="442">
        <v>95</v>
      </c>
      <c r="Z21" s="442">
        <v>4</v>
      </c>
      <c r="AA21" s="442" t="s">
        <v>201</v>
      </c>
      <c r="AB21" s="442">
        <v>60</v>
      </c>
      <c r="AC21" s="442">
        <v>55</v>
      </c>
      <c r="AD21" s="442">
        <v>2.56</v>
      </c>
      <c r="AE21" s="442">
        <v>4.8</v>
      </c>
      <c r="AF21" s="442">
        <v>1</v>
      </c>
      <c r="AG21" s="442">
        <v>30</v>
      </c>
      <c r="AH21" s="442">
        <v>40</v>
      </c>
      <c r="AI21" s="442">
        <v>60</v>
      </c>
      <c r="AJ21" s="442">
        <v>40</v>
      </c>
      <c r="AK21" s="442">
        <v>0</v>
      </c>
      <c r="AL21" s="442">
        <v>0</v>
      </c>
      <c r="AM21" s="442">
        <v>19</v>
      </c>
      <c r="AN21" s="442">
        <v>38</v>
      </c>
      <c r="AO21" s="446" t="s">
        <v>202</v>
      </c>
      <c r="AP21" s="442" t="s">
        <v>203</v>
      </c>
      <c r="AQ21" s="442"/>
    </row>
    <row r="22" spans="1:43">
      <c r="A22" s="453">
        <v>1024</v>
      </c>
      <c r="B22" s="442" t="s">
        <v>131</v>
      </c>
      <c r="C22" s="442" t="s">
        <v>204</v>
      </c>
      <c r="D22" s="442">
        <v>5</v>
      </c>
      <c r="E22" s="442" t="s">
        <v>205</v>
      </c>
      <c r="F22" s="454" t="s">
        <v>125</v>
      </c>
      <c r="G22" s="442" t="str">
        <f>VLOOKUP(C22,'舰种|战术|技能信息查询'!$O$52:$Q$72,3,0)</f>
        <v>护卫舰</v>
      </c>
      <c r="H22" s="442" t="str">
        <f>VLOOKUP(C22,'舰种|战术|技能信息查询'!$O$52:$Q$72,2,0)</f>
        <v>中型舰</v>
      </c>
      <c r="I22" s="442">
        <v>3</v>
      </c>
      <c r="J22" s="442">
        <v>4</v>
      </c>
      <c r="K22" s="442">
        <v>47</v>
      </c>
      <c r="L22" s="442">
        <f t="shared" si="1"/>
        <v>1</v>
      </c>
      <c r="M22" s="442">
        <v>30</v>
      </c>
      <c r="N22" s="442">
        <v>50</v>
      </c>
      <c r="O22" s="442">
        <v>0</v>
      </c>
      <c r="P22" s="442">
        <v>53</v>
      </c>
      <c r="Q22" s="442">
        <v>0</v>
      </c>
      <c r="R22" s="442">
        <v>63</v>
      </c>
      <c r="S22" s="442">
        <v>61</v>
      </c>
      <c r="T22" s="442">
        <v>96</v>
      </c>
      <c r="U22" s="442">
        <v>10</v>
      </c>
      <c r="V22" s="442">
        <v>29</v>
      </c>
      <c r="W22" s="442" t="s">
        <v>194</v>
      </c>
      <c r="X22" s="442" t="s">
        <v>206</v>
      </c>
      <c r="Y22" s="442">
        <v>39</v>
      </c>
      <c r="Z22" s="442">
        <v>3</v>
      </c>
      <c r="AA22" s="442" t="s">
        <v>207</v>
      </c>
      <c r="AB22" s="442">
        <v>35</v>
      </c>
      <c r="AC22" s="442">
        <v>35</v>
      </c>
      <c r="AD22" s="442">
        <v>1.28</v>
      </c>
      <c r="AE22" s="442">
        <v>2.4</v>
      </c>
      <c r="AF22" s="442">
        <v>0.75</v>
      </c>
      <c r="AG22" s="442">
        <v>20</v>
      </c>
      <c r="AH22" s="442">
        <v>30</v>
      </c>
      <c r="AI22" s="442">
        <v>50</v>
      </c>
      <c r="AJ22" s="442">
        <v>20</v>
      </c>
      <c r="AK22" s="442">
        <v>0</v>
      </c>
      <c r="AL22" s="442">
        <v>0</v>
      </c>
      <c r="AM22" s="442">
        <v>15</v>
      </c>
      <c r="AN22" s="442">
        <v>23</v>
      </c>
      <c r="AO22" s="446" t="s">
        <v>208</v>
      </c>
      <c r="AP22" s="442">
        <v>0</v>
      </c>
      <c r="AQ22" s="442"/>
    </row>
    <row r="23" spans="1:43">
      <c r="A23" s="453">
        <v>1025</v>
      </c>
      <c r="B23" s="442" t="s">
        <v>131</v>
      </c>
      <c r="C23" s="442" t="s">
        <v>204</v>
      </c>
      <c r="D23" s="442">
        <v>5</v>
      </c>
      <c r="E23" s="442" t="s">
        <v>209</v>
      </c>
      <c r="F23" s="454" t="s">
        <v>125</v>
      </c>
      <c r="G23" s="442" t="str">
        <f>VLOOKUP(C23,'舰种|战术|技能信息查询'!$O$52:$Q$72,3,0)</f>
        <v>护卫舰</v>
      </c>
      <c r="H23" s="442" t="str">
        <f>VLOOKUP(C23,'舰种|战术|技能信息查询'!$O$52:$Q$72,2,0)</f>
        <v>中型舰</v>
      </c>
      <c r="I23" s="442">
        <v>3</v>
      </c>
      <c r="J23" s="442">
        <v>4</v>
      </c>
      <c r="K23" s="442">
        <v>47</v>
      </c>
      <c r="L23" s="442">
        <f t="shared" si="1"/>
        <v>1</v>
      </c>
      <c r="M23" s="442">
        <v>30</v>
      </c>
      <c r="N23" s="442">
        <v>53</v>
      </c>
      <c r="O23" s="442">
        <v>0</v>
      </c>
      <c r="P23" s="442">
        <v>58</v>
      </c>
      <c r="Q23" s="442">
        <v>0</v>
      </c>
      <c r="R23" s="442">
        <v>63</v>
      </c>
      <c r="S23" s="442">
        <v>61</v>
      </c>
      <c r="T23" s="442">
        <v>96</v>
      </c>
      <c r="U23" s="442">
        <v>20</v>
      </c>
      <c r="V23" s="442">
        <v>29</v>
      </c>
      <c r="W23" s="442" t="s">
        <v>194</v>
      </c>
      <c r="X23" s="442" t="s">
        <v>210</v>
      </c>
      <c r="Y23" s="442">
        <v>37</v>
      </c>
      <c r="Z23" s="442">
        <v>3</v>
      </c>
      <c r="AA23" s="442" t="s">
        <v>211</v>
      </c>
      <c r="AB23" s="442">
        <v>40</v>
      </c>
      <c r="AC23" s="442">
        <v>35</v>
      </c>
      <c r="AD23" s="442">
        <v>1.28</v>
      </c>
      <c r="AE23" s="442">
        <v>2.4</v>
      </c>
      <c r="AF23" s="442">
        <v>0.75</v>
      </c>
      <c r="AG23" s="442">
        <v>20</v>
      </c>
      <c r="AH23" s="442">
        <v>30</v>
      </c>
      <c r="AI23" s="442">
        <v>50</v>
      </c>
      <c r="AJ23" s="442">
        <v>20</v>
      </c>
      <c r="AK23" s="442">
        <v>0</v>
      </c>
      <c r="AL23" s="442">
        <v>0</v>
      </c>
      <c r="AM23" s="442">
        <v>17</v>
      </c>
      <c r="AN23" s="442">
        <v>28</v>
      </c>
      <c r="AO23" s="446" t="s">
        <v>212</v>
      </c>
      <c r="AP23" s="442">
        <v>0</v>
      </c>
      <c r="AQ23" s="442"/>
    </row>
    <row r="24" spans="1:43">
      <c r="A24" s="453">
        <v>1026</v>
      </c>
      <c r="B24" s="442" t="s">
        <v>122</v>
      </c>
      <c r="C24" s="442" t="s">
        <v>204</v>
      </c>
      <c r="D24" s="442">
        <v>4</v>
      </c>
      <c r="E24" s="442" t="s">
        <v>213</v>
      </c>
      <c r="F24" s="454" t="s">
        <v>125</v>
      </c>
      <c r="G24" s="442" t="str">
        <f>VLOOKUP(C24,'舰种|战术|技能信息查询'!$O$52:$Q$72,3,0)</f>
        <v>护卫舰</v>
      </c>
      <c r="H24" s="442" t="str">
        <f>VLOOKUP(C24,'舰种|战术|技能信息查询'!$O$52:$Q$72,2,0)</f>
        <v>中型舰</v>
      </c>
      <c r="I24" s="442">
        <v>1</v>
      </c>
      <c r="J24" s="442">
        <v>2</v>
      </c>
      <c r="K24" s="442">
        <v>38</v>
      </c>
      <c r="L24" s="442">
        <f t="shared" si="1"/>
        <v>2</v>
      </c>
      <c r="M24" s="442">
        <v>25</v>
      </c>
      <c r="N24" s="442">
        <v>35</v>
      </c>
      <c r="O24" s="442">
        <v>0</v>
      </c>
      <c r="P24" s="442">
        <v>63</v>
      </c>
      <c r="Q24" s="442">
        <v>0</v>
      </c>
      <c r="R24" s="442">
        <v>78</v>
      </c>
      <c r="S24" s="442">
        <v>47</v>
      </c>
      <c r="T24" s="442">
        <v>95</v>
      </c>
      <c r="U24" s="442">
        <v>20</v>
      </c>
      <c r="V24" s="442">
        <v>20.7</v>
      </c>
      <c r="W24" s="442" t="s">
        <v>194</v>
      </c>
      <c r="X24" s="442" t="s">
        <v>214</v>
      </c>
      <c r="Y24" s="442">
        <v>28</v>
      </c>
      <c r="Z24" s="442">
        <v>3</v>
      </c>
      <c r="AA24" s="442" t="s">
        <v>215</v>
      </c>
      <c r="AB24" s="442">
        <v>20</v>
      </c>
      <c r="AC24" s="442">
        <v>30</v>
      </c>
      <c r="AD24" s="442">
        <v>0.96</v>
      </c>
      <c r="AE24" s="442">
        <v>1.8</v>
      </c>
      <c r="AF24" s="442">
        <v>0.75</v>
      </c>
      <c r="AG24" s="442">
        <v>20</v>
      </c>
      <c r="AH24" s="442">
        <v>30</v>
      </c>
      <c r="AI24" s="442">
        <v>50</v>
      </c>
      <c r="AJ24" s="442">
        <v>20</v>
      </c>
      <c r="AK24" s="442">
        <v>2</v>
      </c>
      <c r="AL24" s="442">
        <v>0</v>
      </c>
      <c r="AM24" s="442">
        <v>8</v>
      </c>
      <c r="AN24" s="442">
        <v>33</v>
      </c>
      <c r="AO24" s="446" t="s">
        <v>216</v>
      </c>
      <c r="AP24" s="442">
        <v>0</v>
      </c>
      <c r="AQ24" s="442"/>
    </row>
    <row r="25" spans="1:43">
      <c r="A25" s="453">
        <v>1027</v>
      </c>
      <c r="B25" s="442" t="s">
        <v>166</v>
      </c>
      <c r="C25" s="442" t="s">
        <v>204</v>
      </c>
      <c r="D25" s="442">
        <v>4</v>
      </c>
      <c r="E25" s="442" t="s">
        <v>217</v>
      </c>
      <c r="F25" s="454" t="s">
        <v>125</v>
      </c>
      <c r="G25" s="442" t="str">
        <f>VLOOKUP(C25,'舰种|战术|技能信息查询'!$O$52:$Q$72,3,0)</f>
        <v>护卫舰</v>
      </c>
      <c r="H25" s="442" t="str">
        <f>VLOOKUP(C25,'舰种|战术|技能信息查询'!$O$52:$Q$72,2,0)</f>
        <v>中型舰</v>
      </c>
      <c r="I25" s="442">
        <v>1</v>
      </c>
      <c r="J25" s="442">
        <v>2</v>
      </c>
      <c r="K25" s="442">
        <v>39</v>
      </c>
      <c r="L25" s="442">
        <f t="shared" si="1"/>
        <v>1</v>
      </c>
      <c r="M25" s="442">
        <v>25</v>
      </c>
      <c r="N25" s="442">
        <v>36</v>
      </c>
      <c r="O25" s="442">
        <v>0</v>
      </c>
      <c r="P25" s="442">
        <v>72</v>
      </c>
      <c r="Q25" s="442">
        <v>0</v>
      </c>
      <c r="R25" s="442">
        <v>80</v>
      </c>
      <c r="S25" s="442">
        <v>42</v>
      </c>
      <c r="T25" s="442">
        <v>95</v>
      </c>
      <c r="U25" s="442">
        <v>20</v>
      </c>
      <c r="V25" s="442">
        <v>15</v>
      </c>
      <c r="W25" s="442" t="s">
        <v>194</v>
      </c>
      <c r="X25" s="442" t="s">
        <v>218</v>
      </c>
      <c r="Y25" s="442">
        <v>35</v>
      </c>
      <c r="Z25" s="442">
        <v>3</v>
      </c>
      <c r="AA25" s="442" t="s">
        <v>219</v>
      </c>
      <c r="AB25" s="442">
        <v>25</v>
      </c>
      <c r="AC25" s="442">
        <v>30</v>
      </c>
      <c r="AD25" s="442">
        <v>0.96</v>
      </c>
      <c r="AE25" s="442">
        <v>1.8</v>
      </c>
      <c r="AF25" s="442">
        <v>0.625</v>
      </c>
      <c r="AG25" s="442">
        <v>20</v>
      </c>
      <c r="AH25" s="442">
        <v>30</v>
      </c>
      <c r="AI25" s="442">
        <v>50</v>
      </c>
      <c r="AJ25" s="442">
        <v>20</v>
      </c>
      <c r="AK25" s="442">
        <v>0</v>
      </c>
      <c r="AL25" s="442">
        <v>0</v>
      </c>
      <c r="AM25" s="442">
        <v>8</v>
      </c>
      <c r="AN25" s="442">
        <v>54</v>
      </c>
      <c r="AO25" s="446" t="s">
        <v>220</v>
      </c>
      <c r="AP25" s="442">
        <v>0</v>
      </c>
      <c r="AQ25" s="442"/>
    </row>
    <row r="26" spans="1:43">
      <c r="A26" s="453">
        <v>1028</v>
      </c>
      <c r="B26" s="442" t="s">
        <v>166</v>
      </c>
      <c r="C26" s="442" t="s">
        <v>192</v>
      </c>
      <c r="D26" s="442">
        <v>4</v>
      </c>
      <c r="E26" s="442" t="s">
        <v>221</v>
      </c>
      <c r="F26" s="454" t="s">
        <v>125</v>
      </c>
      <c r="G26" s="442" t="str">
        <f>VLOOKUP(C26,'舰种|战术|技能信息查询'!$O$52:$Q$72,3,0)</f>
        <v>主力舰</v>
      </c>
      <c r="H26" s="442" t="str">
        <f>VLOOKUP(C26,'舰种|战术|技能信息查询'!$O$52:$Q$72,2,0)</f>
        <v>大型舰</v>
      </c>
      <c r="I26" s="442">
        <v>3</v>
      </c>
      <c r="J26" s="442">
        <v>5</v>
      </c>
      <c r="K26" s="442">
        <v>48</v>
      </c>
      <c r="L26" s="442">
        <f t="shared" si="1"/>
        <v>0</v>
      </c>
      <c r="M26" s="442">
        <v>30</v>
      </c>
      <c r="N26" s="442">
        <v>48</v>
      </c>
      <c r="O26" s="442">
        <v>0</v>
      </c>
      <c r="P26" s="442">
        <v>65</v>
      </c>
      <c r="Q26" s="442">
        <v>0</v>
      </c>
      <c r="R26" s="442">
        <v>88</v>
      </c>
      <c r="S26" s="442">
        <v>76</v>
      </c>
      <c r="T26" s="442">
        <v>100</v>
      </c>
      <c r="U26" s="442">
        <v>25</v>
      </c>
      <c r="V26" s="442">
        <v>29.2</v>
      </c>
      <c r="W26" s="442" t="s">
        <v>194</v>
      </c>
      <c r="X26" s="442" t="s">
        <v>222</v>
      </c>
      <c r="Y26" s="442">
        <v>65</v>
      </c>
      <c r="Z26" s="442">
        <v>4</v>
      </c>
      <c r="AA26" s="442" t="s">
        <v>223</v>
      </c>
      <c r="AB26" s="442">
        <v>45</v>
      </c>
      <c r="AC26" s="442">
        <v>50</v>
      </c>
      <c r="AD26" s="442">
        <v>1.68</v>
      </c>
      <c r="AE26" s="442">
        <v>3.2</v>
      </c>
      <c r="AF26" s="442">
        <v>0.7</v>
      </c>
      <c r="AG26" s="442">
        <v>30</v>
      </c>
      <c r="AH26" s="442">
        <v>40</v>
      </c>
      <c r="AI26" s="442">
        <v>60</v>
      </c>
      <c r="AJ26" s="442">
        <v>40</v>
      </c>
      <c r="AK26" s="442">
        <v>0</v>
      </c>
      <c r="AL26" s="442">
        <v>0</v>
      </c>
      <c r="AM26" s="442">
        <v>14</v>
      </c>
      <c r="AN26" s="442">
        <v>40</v>
      </c>
      <c r="AO26" s="446" t="s">
        <v>224</v>
      </c>
      <c r="AP26" s="442">
        <v>0</v>
      </c>
      <c r="AQ26" s="442"/>
    </row>
    <row r="27" spans="1:43">
      <c r="A27" s="453">
        <v>1029</v>
      </c>
      <c r="B27" s="442" t="s">
        <v>166</v>
      </c>
      <c r="C27" s="442" t="s">
        <v>192</v>
      </c>
      <c r="D27" s="442">
        <v>5</v>
      </c>
      <c r="E27" s="442" t="s">
        <v>225</v>
      </c>
      <c r="F27" s="454" t="s">
        <v>125</v>
      </c>
      <c r="G27" s="442" t="str">
        <f>VLOOKUP(C27,'舰种|战术|技能信息查询'!$O$52:$Q$72,3,0)</f>
        <v>主力舰</v>
      </c>
      <c r="H27" s="442" t="str">
        <f>VLOOKUP(C27,'舰种|战术|技能信息查询'!$O$52:$Q$72,2,0)</f>
        <v>大型舰</v>
      </c>
      <c r="I27" s="442">
        <v>4</v>
      </c>
      <c r="J27" s="442">
        <v>5</v>
      </c>
      <c r="K27" s="442">
        <v>73</v>
      </c>
      <c r="L27" s="442">
        <f t="shared" si="1"/>
        <v>-1</v>
      </c>
      <c r="M27" s="442">
        <v>40</v>
      </c>
      <c r="N27" s="442">
        <v>74</v>
      </c>
      <c r="O27" s="442">
        <v>0</v>
      </c>
      <c r="P27" s="442">
        <v>77</v>
      </c>
      <c r="Q27" s="442">
        <v>0</v>
      </c>
      <c r="R27" s="442">
        <v>90</v>
      </c>
      <c r="S27" s="442">
        <v>58</v>
      </c>
      <c r="T27" s="442">
        <v>101</v>
      </c>
      <c r="U27" s="442">
        <v>20</v>
      </c>
      <c r="V27" s="442">
        <v>33.2</v>
      </c>
      <c r="W27" s="442" t="s">
        <v>194</v>
      </c>
      <c r="X27" s="442" t="s">
        <v>226</v>
      </c>
      <c r="Y27" s="442">
        <v>85</v>
      </c>
      <c r="Z27" s="442">
        <v>4</v>
      </c>
      <c r="AA27" s="442" t="s">
        <v>227</v>
      </c>
      <c r="AB27" s="442">
        <v>55</v>
      </c>
      <c r="AC27" s="442">
        <v>60</v>
      </c>
      <c r="AD27" s="442">
        <v>2.08</v>
      </c>
      <c r="AE27" s="442">
        <v>3.9</v>
      </c>
      <c r="AF27" s="442">
        <v>0.8</v>
      </c>
      <c r="AG27" s="442">
        <v>30</v>
      </c>
      <c r="AH27" s="442">
        <v>40</v>
      </c>
      <c r="AI27" s="442">
        <v>60</v>
      </c>
      <c r="AJ27" s="442">
        <v>40</v>
      </c>
      <c r="AK27" s="442">
        <v>0</v>
      </c>
      <c r="AL27" s="442">
        <v>0</v>
      </c>
      <c r="AM27" s="442">
        <v>25</v>
      </c>
      <c r="AN27" s="442">
        <v>64</v>
      </c>
      <c r="AO27" s="446" t="s">
        <v>228</v>
      </c>
      <c r="AP27" s="442">
        <v>0</v>
      </c>
      <c r="AQ27" s="442"/>
    </row>
    <row r="28" spans="1:43">
      <c r="A28" s="453">
        <v>1030</v>
      </c>
      <c r="B28" s="442" t="s">
        <v>166</v>
      </c>
      <c r="C28" s="442" t="s">
        <v>192</v>
      </c>
      <c r="D28" s="442">
        <v>5</v>
      </c>
      <c r="E28" s="442" t="s">
        <v>229</v>
      </c>
      <c r="F28" s="454" t="s">
        <v>125</v>
      </c>
      <c r="G28" s="442" t="str">
        <f>VLOOKUP(C28,'舰种|战术|技能信息查询'!$O$52:$Q$72,3,0)</f>
        <v>主力舰</v>
      </c>
      <c r="H28" s="442" t="str">
        <f>VLOOKUP(C28,'舰种|战术|技能信息查询'!$O$52:$Q$72,2,0)</f>
        <v>大型舰</v>
      </c>
      <c r="I28" s="442">
        <v>5</v>
      </c>
      <c r="J28" s="442">
        <v>5</v>
      </c>
      <c r="K28" s="442">
        <v>73</v>
      </c>
      <c r="L28" s="442">
        <f t="shared" si="1"/>
        <v>-1</v>
      </c>
      <c r="M28" s="442">
        <v>40</v>
      </c>
      <c r="N28" s="442">
        <v>74</v>
      </c>
      <c r="O28" s="442">
        <v>0</v>
      </c>
      <c r="P28" s="442">
        <v>90</v>
      </c>
      <c r="Q28" s="442">
        <v>0</v>
      </c>
      <c r="R28" s="442">
        <v>90</v>
      </c>
      <c r="S28" s="442">
        <v>58</v>
      </c>
      <c r="T28" s="442">
        <v>101</v>
      </c>
      <c r="U28" s="442">
        <v>32</v>
      </c>
      <c r="V28" s="442">
        <v>33.2</v>
      </c>
      <c r="W28" s="442" t="s">
        <v>194</v>
      </c>
      <c r="X28" s="442" t="s">
        <v>226</v>
      </c>
      <c r="Y28" s="442">
        <v>85</v>
      </c>
      <c r="Z28" s="442">
        <v>4</v>
      </c>
      <c r="AA28" s="442" t="s">
        <v>230</v>
      </c>
      <c r="AB28" s="442">
        <v>55</v>
      </c>
      <c r="AC28" s="442">
        <v>60</v>
      </c>
      <c r="AD28" s="442">
        <v>2.08</v>
      </c>
      <c r="AE28" s="442">
        <v>3.9</v>
      </c>
      <c r="AF28" s="442">
        <v>0.8</v>
      </c>
      <c r="AG28" s="442">
        <v>30</v>
      </c>
      <c r="AH28" s="442">
        <v>40</v>
      </c>
      <c r="AI28" s="442">
        <v>60</v>
      </c>
      <c r="AJ28" s="442">
        <v>40</v>
      </c>
      <c r="AK28" s="442">
        <v>0</v>
      </c>
      <c r="AL28" s="442">
        <v>0</v>
      </c>
      <c r="AM28" s="442">
        <v>25</v>
      </c>
      <c r="AN28" s="442">
        <v>90</v>
      </c>
      <c r="AO28" s="446" t="s">
        <v>228</v>
      </c>
      <c r="AP28" s="442" t="s">
        <v>231</v>
      </c>
      <c r="AQ28" s="442"/>
    </row>
    <row r="29" spans="1:43">
      <c r="A29" s="453">
        <v>1031</v>
      </c>
      <c r="B29" s="442" t="s">
        <v>166</v>
      </c>
      <c r="C29" s="442" t="s">
        <v>192</v>
      </c>
      <c r="D29" s="442">
        <v>5</v>
      </c>
      <c r="E29" s="442" t="s">
        <v>232</v>
      </c>
      <c r="F29" s="454" t="s">
        <v>125</v>
      </c>
      <c r="G29" s="442" t="str">
        <f>VLOOKUP(C29,'舰种|战术|技能信息查询'!$O$52:$Q$72,3,0)</f>
        <v>主力舰</v>
      </c>
      <c r="H29" s="442" t="str">
        <f>VLOOKUP(C29,'舰种|战术|技能信息查询'!$O$52:$Q$72,2,0)</f>
        <v>大型舰</v>
      </c>
      <c r="I29" s="442">
        <v>6</v>
      </c>
      <c r="J29" s="442">
        <v>5</v>
      </c>
      <c r="K29" s="442">
        <v>60</v>
      </c>
      <c r="L29" s="442">
        <f t="shared" si="1"/>
        <v>0</v>
      </c>
      <c r="M29" s="442">
        <v>45</v>
      </c>
      <c r="N29" s="442">
        <v>66</v>
      </c>
      <c r="O29" s="442">
        <v>0</v>
      </c>
      <c r="P29" s="442">
        <v>80</v>
      </c>
      <c r="Q29" s="442">
        <v>0</v>
      </c>
      <c r="R29" s="442">
        <v>68</v>
      </c>
      <c r="S29" s="442">
        <v>60</v>
      </c>
      <c r="T29" s="442">
        <v>101</v>
      </c>
      <c r="U29" s="442">
        <v>12</v>
      </c>
      <c r="V29" s="442">
        <v>32.5</v>
      </c>
      <c r="W29" s="442" t="s">
        <v>194</v>
      </c>
      <c r="X29" s="442" t="s">
        <v>233</v>
      </c>
      <c r="Y29" s="442">
        <v>87</v>
      </c>
      <c r="Z29" s="442">
        <v>4</v>
      </c>
      <c r="AA29" s="442" t="s">
        <v>234</v>
      </c>
      <c r="AB29" s="442">
        <v>55</v>
      </c>
      <c r="AC29" s="442">
        <v>70</v>
      </c>
      <c r="AD29" s="442">
        <v>2.08</v>
      </c>
      <c r="AE29" s="442">
        <v>3.9</v>
      </c>
      <c r="AF29" s="442">
        <v>0.8</v>
      </c>
      <c r="AG29" s="442">
        <v>30</v>
      </c>
      <c r="AH29" s="442">
        <v>40</v>
      </c>
      <c r="AI29" s="442">
        <v>60</v>
      </c>
      <c r="AJ29" s="442">
        <v>40</v>
      </c>
      <c r="AK29" s="442">
        <v>0</v>
      </c>
      <c r="AL29" s="442">
        <v>0</v>
      </c>
      <c r="AM29" s="442">
        <v>18</v>
      </c>
      <c r="AN29" s="442">
        <v>70</v>
      </c>
      <c r="AO29" s="446" t="s">
        <v>235</v>
      </c>
      <c r="AP29" s="442">
        <v>0</v>
      </c>
      <c r="AQ29" s="442"/>
    </row>
    <row r="30" spans="1:43">
      <c r="A30" s="453">
        <v>1032</v>
      </c>
      <c r="B30" s="442" t="s">
        <v>131</v>
      </c>
      <c r="C30" s="442" t="s">
        <v>236</v>
      </c>
      <c r="D30" s="442">
        <v>4</v>
      </c>
      <c r="E30" s="442" t="s">
        <v>237</v>
      </c>
      <c r="F30" s="454" t="s">
        <v>125</v>
      </c>
      <c r="G30" s="442" t="str">
        <f>VLOOKUP(C30,'舰种|战术|技能信息查询'!$O$52:$Q$72,3,0)</f>
        <v>护卫舰</v>
      </c>
      <c r="H30" s="442" t="str">
        <f>VLOOKUP(C30,'舰种|战术|技能信息查询'!$O$52:$Q$72,2,0)</f>
        <v>中型舰</v>
      </c>
      <c r="I30" s="442">
        <v>3</v>
      </c>
      <c r="J30" s="442">
        <v>3</v>
      </c>
      <c r="K30" s="442">
        <v>55</v>
      </c>
      <c r="L30" s="442">
        <f t="shared" si="1"/>
        <v>1</v>
      </c>
      <c r="M30" s="442">
        <v>70</v>
      </c>
      <c r="N30" s="442">
        <v>53</v>
      </c>
      <c r="O30" s="442">
        <v>72</v>
      </c>
      <c r="P30" s="442">
        <v>58</v>
      </c>
      <c r="Q30" s="442">
        <v>0</v>
      </c>
      <c r="R30" s="442">
        <v>58</v>
      </c>
      <c r="S30" s="442">
        <v>89</v>
      </c>
      <c r="T30" s="442">
        <v>97</v>
      </c>
      <c r="U30" s="442">
        <v>10</v>
      </c>
      <c r="V30" s="442">
        <v>35</v>
      </c>
      <c r="W30" s="442" t="s">
        <v>238</v>
      </c>
      <c r="X30" s="442" t="s">
        <v>239</v>
      </c>
      <c r="Y30" s="442">
        <v>6</v>
      </c>
      <c r="Z30" s="442">
        <v>4</v>
      </c>
      <c r="AA30" s="442" t="s">
        <v>240</v>
      </c>
      <c r="AB30" s="442">
        <v>40</v>
      </c>
      <c r="AC30" s="442">
        <v>65</v>
      </c>
      <c r="AD30" s="442">
        <v>1.28</v>
      </c>
      <c r="AE30" s="442">
        <v>2.4</v>
      </c>
      <c r="AF30" s="442">
        <v>0.75</v>
      </c>
      <c r="AG30" s="442">
        <v>30</v>
      </c>
      <c r="AH30" s="442">
        <v>40</v>
      </c>
      <c r="AI30" s="442">
        <v>30</v>
      </c>
      <c r="AJ30" s="442">
        <v>0</v>
      </c>
      <c r="AK30" s="442">
        <v>45</v>
      </c>
      <c r="AL30" s="442">
        <v>19</v>
      </c>
      <c r="AM30" s="442">
        <v>19</v>
      </c>
      <c r="AN30" s="442">
        <v>14</v>
      </c>
      <c r="AO30" s="446" t="s">
        <v>241</v>
      </c>
      <c r="AP30" s="442">
        <v>0</v>
      </c>
      <c r="AQ30" s="442"/>
    </row>
    <row r="31" spans="1:43">
      <c r="A31" s="453">
        <v>1033</v>
      </c>
      <c r="B31" s="442" t="s">
        <v>131</v>
      </c>
      <c r="C31" s="442" t="s">
        <v>236</v>
      </c>
      <c r="D31" s="442">
        <v>4</v>
      </c>
      <c r="E31" s="442" t="s">
        <v>242</v>
      </c>
      <c r="F31" s="454" t="s">
        <v>125</v>
      </c>
      <c r="G31" s="442" t="str">
        <f>VLOOKUP(C31,'舰种|战术|技能信息查询'!$O$52:$Q$72,3,0)</f>
        <v>护卫舰</v>
      </c>
      <c r="H31" s="442" t="str">
        <f>VLOOKUP(C31,'舰种|战术|技能信息查询'!$O$52:$Q$72,2,0)</f>
        <v>中型舰</v>
      </c>
      <c r="I31" s="442">
        <v>3</v>
      </c>
      <c r="J31" s="442">
        <v>3</v>
      </c>
      <c r="K31" s="442">
        <v>55</v>
      </c>
      <c r="L31" s="442">
        <f t="shared" si="1"/>
        <v>1</v>
      </c>
      <c r="M31" s="442">
        <v>70</v>
      </c>
      <c r="N31" s="442">
        <v>53</v>
      </c>
      <c r="O31" s="442">
        <v>72</v>
      </c>
      <c r="P31" s="442">
        <v>58</v>
      </c>
      <c r="Q31" s="442">
        <v>0</v>
      </c>
      <c r="R31" s="442">
        <v>58</v>
      </c>
      <c r="S31" s="442">
        <v>89</v>
      </c>
      <c r="T31" s="442">
        <v>97</v>
      </c>
      <c r="U31" s="442">
        <v>10</v>
      </c>
      <c r="V31" s="442">
        <v>35</v>
      </c>
      <c r="W31" s="442" t="s">
        <v>238</v>
      </c>
      <c r="X31" s="442" t="s">
        <v>239</v>
      </c>
      <c r="Y31" s="442">
        <v>6</v>
      </c>
      <c r="Z31" s="442">
        <v>4</v>
      </c>
      <c r="AA31" s="442" t="s">
        <v>240</v>
      </c>
      <c r="AB31" s="442">
        <v>40</v>
      </c>
      <c r="AC31" s="442">
        <v>65</v>
      </c>
      <c r="AD31" s="442">
        <v>1.28</v>
      </c>
      <c r="AE31" s="442">
        <v>2.4</v>
      </c>
      <c r="AF31" s="442">
        <v>0.75</v>
      </c>
      <c r="AG31" s="442">
        <v>30</v>
      </c>
      <c r="AH31" s="442">
        <v>40</v>
      </c>
      <c r="AI31" s="442">
        <v>30</v>
      </c>
      <c r="AJ31" s="442">
        <v>0</v>
      </c>
      <c r="AK31" s="442">
        <v>45</v>
      </c>
      <c r="AL31" s="442">
        <v>19</v>
      </c>
      <c r="AM31" s="442">
        <v>19</v>
      </c>
      <c r="AN31" s="442">
        <v>14</v>
      </c>
      <c r="AO31" s="446" t="s">
        <v>243</v>
      </c>
      <c r="AP31" s="442">
        <v>0</v>
      </c>
      <c r="AQ31" s="442"/>
    </row>
    <row r="32" spans="1:43">
      <c r="A32" s="453">
        <v>1034</v>
      </c>
      <c r="B32" s="442" t="s">
        <v>131</v>
      </c>
      <c r="C32" s="442" t="s">
        <v>236</v>
      </c>
      <c r="D32" s="442">
        <v>4</v>
      </c>
      <c r="E32" s="442" t="s">
        <v>244</v>
      </c>
      <c r="F32" s="454" t="s">
        <v>125</v>
      </c>
      <c r="G32" s="442" t="str">
        <f>VLOOKUP(C32,'舰种|战术|技能信息查询'!$O$52:$Q$72,3,0)</f>
        <v>护卫舰</v>
      </c>
      <c r="H32" s="442" t="str">
        <f>VLOOKUP(C32,'舰种|战术|技能信息查询'!$O$52:$Q$72,2,0)</f>
        <v>中型舰</v>
      </c>
      <c r="I32" s="442">
        <v>3</v>
      </c>
      <c r="J32" s="442">
        <v>3</v>
      </c>
      <c r="K32" s="442">
        <v>55</v>
      </c>
      <c r="L32" s="442">
        <f t="shared" si="1"/>
        <v>1</v>
      </c>
      <c r="M32" s="442">
        <v>68</v>
      </c>
      <c r="N32" s="442">
        <v>52</v>
      </c>
      <c r="O32" s="442">
        <v>72</v>
      </c>
      <c r="P32" s="442">
        <v>67</v>
      </c>
      <c r="Q32" s="442">
        <v>0</v>
      </c>
      <c r="R32" s="442">
        <v>58</v>
      </c>
      <c r="S32" s="442">
        <v>89</v>
      </c>
      <c r="T32" s="442">
        <v>97</v>
      </c>
      <c r="U32" s="442">
        <v>10</v>
      </c>
      <c r="V32" s="442">
        <v>35</v>
      </c>
      <c r="W32" s="442" t="s">
        <v>238</v>
      </c>
      <c r="X32" s="442" t="s">
        <v>239</v>
      </c>
      <c r="Y32" s="442">
        <v>6</v>
      </c>
      <c r="Z32" s="442">
        <v>4</v>
      </c>
      <c r="AA32" s="442" t="s">
        <v>245</v>
      </c>
      <c r="AB32" s="442">
        <v>40</v>
      </c>
      <c r="AC32" s="442">
        <v>65</v>
      </c>
      <c r="AD32" s="442">
        <v>1.28</v>
      </c>
      <c r="AE32" s="442">
        <v>2.4</v>
      </c>
      <c r="AF32" s="442">
        <v>0.75</v>
      </c>
      <c r="AG32" s="442">
        <v>30</v>
      </c>
      <c r="AH32" s="442">
        <v>40</v>
      </c>
      <c r="AI32" s="442">
        <v>30</v>
      </c>
      <c r="AJ32" s="442">
        <v>0</v>
      </c>
      <c r="AK32" s="442">
        <v>43</v>
      </c>
      <c r="AL32" s="442">
        <v>19</v>
      </c>
      <c r="AM32" s="442">
        <v>19</v>
      </c>
      <c r="AN32" s="442">
        <v>20</v>
      </c>
      <c r="AO32" s="446" t="s">
        <v>246</v>
      </c>
      <c r="AP32" s="442">
        <v>0</v>
      </c>
      <c r="AQ32" s="442"/>
    </row>
    <row r="33" spans="1:43">
      <c r="A33" s="453">
        <v>1035</v>
      </c>
      <c r="B33" s="442" t="s">
        <v>131</v>
      </c>
      <c r="C33" s="442" t="s">
        <v>236</v>
      </c>
      <c r="D33" s="442">
        <v>4</v>
      </c>
      <c r="E33" s="442" t="s">
        <v>247</v>
      </c>
      <c r="F33" s="454" t="s">
        <v>125</v>
      </c>
      <c r="G33" s="442" t="str">
        <f>VLOOKUP(C33,'舰种|战术|技能信息查询'!$O$52:$Q$72,3,0)</f>
        <v>护卫舰</v>
      </c>
      <c r="H33" s="442" t="str">
        <f>VLOOKUP(C33,'舰种|战术|技能信息查询'!$O$52:$Q$72,2,0)</f>
        <v>中型舰</v>
      </c>
      <c r="I33" s="442">
        <v>3</v>
      </c>
      <c r="J33" s="442">
        <v>3</v>
      </c>
      <c r="K33" s="442">
        <v>55</v>
      </c>
      <c r="L33" s="442">
        <f t="shared" si="1"/>
        <v>1</v>
      </c>
      <c r="M33" s="442">
        <v>70</v>
      </c>
      <c r="N33" s="442">
        <v>53</v>
      </c>
      <c r="O33" s="442">
        <v>72</v>
      </c>
      <c r="P33" s="442">
        <v>55</v>
      </c>
      <c r="Q33" s="442">
        <v>0</v>
      </c>
      <c r="R33" s="442">
        <v>58</v>
      </c>
      <c r="S33" s="442">
        <v>89</v>
      </c>
      <c r="T33" s="442">
        <v>97</v>
      </c>
      <c r="U33" s="442">
        <v>10</v>
      </c>
      <c r="V33" s="442">
        <v>35</v>
      </c>
      <c r="W33" s="442" t="s">
        <v>238</v>
      </c>
      <c r="X33" s="442" t="s">
        <v>239</v>
      </c>
      <c r="Y33" s="442">
        <v>6</v>
      </c>
      <c r="Z33" s="442">
        <v>4</v>
      </c>
      <c r="AA33" s="442" t="s">
        <v>240</v>
      </c>
      <c r="AB33" s="442">
        <v>40</v>
      </c>
      <c r="AC33" s="442">
        <v>65</v>
      </c>
      <c r="AD33" s="442">
        <v>1.28</v>
      </c>
      <c r="AE33" s="442">
        <v>2.4</v>
      </c>
      <c r="AF33" s="442">
        <v>0.75</v>
      </c>
      <c r="AG33" s="442">
        <v>30</v>
      </c>
      <c r="AH33" s="442">
        <v>40</v>
      </c>
      <c r="AI33" s="442">
        <v>30</v>
      </c>
      <c r="AJ33" s="442">
        <v>0</v>
      </c>
      <c r="AK33" s="442">
        <v>45</v>
      </c>
      <c r="AL33" s="442">
        <v>19</v>
      </c>
      <c r="AM33" s="442">
        <v>19</v>
      </c>
      <c r="AN33" s="442">
        <v>13</v>
      </c>
      <c r="AO33" s="446" t="s">
        <v>248</v>
      </c>
      <c r="AP33" s="442">
        <v>0</v>
      </c>
      <c r="AQ33" s="442"/>
    </row>
    <row r="34" spans="1:43">
      <c r="A34" s="453">
        <v>1036</v>
      </c>
      <c r="B34" s="442" t="s">
        <v>147</v>
      </c>
      <c r="C34" s="442" t="s">
        <v>236</v>
      </c>
      <c r="D34" s="442">
        <v>4</v>
      </c>
      <c r="E34" s="442" t="s">
        <v>249</v>
      </c>
      <c r="F34" s="454" t="s">
        <v>125</v>
      </c>
      <c r="G34" s="442" t="str">
        <f>VLOOKUP(C34,'舰种|战术|技能信息查询'!$O$52:$Q$72,3,0)</f>
        <v>护卫舰</v>
      </c>
      <c r="H34" s="442" t="str">
        <f>VLOOKUP(C34,'舰种|战术|技能信息查询'!$O$52:$Q$72,2,0)</f>
        <v>中型舰</v>
      </c>
      <c r="I34" s="442">
        <v>3</v>
      </c>
      <c r="J34" s="442">
        <v>3</v>
      </c>
      <c r="K34" s="442">
        <v>61</v>
      </c>
      <c r="L34" s="442">
        <f t="shared" si="1"/>
        <v>-1</v>
      </c>
      <c r="M34" s="442">
        <v>69</v>
      </c>
      <c r="N34" s="442">
        <v>50</v>
      </c>
      <c r="O34" s="442">
        <v>65</v>
      </c>
      <c r="P34" s="442">
        <v>57</v>
      </c>
      <c r="Q34" s="442">
        <v>0</v>
      </c>
      <c r="R34" s="442">
        <v>65</v>
      </c>
      <c r="S34" s="442">
        <v>82</v>
      </c>
      <c r="T34" s="442">
        <v>97</v>
      </c>
      <c r="U34" s="442">
        <v>15</v>
      </c>
      <c r="V34" s="442">
        <v>32.5</v>
      </c>
      <c r="W34" s="442" t="s">
        <v>238</v>
      </c>
      <c r="X34" s="442" t="s">
        <v>127</v>
      </c>
      <c r="Y34" s="442">
        <v>12</v>
      </c>
      <c r="Z34" s="442">
        <v>4</v>
      </c>
      <c r="AA34" s="442" t="s">
        <v>250</v>
      </c>
      <c r="AB34" s="442">
        <v>35</v>
      </c>
      <c r="AC34" s="442">
        <v>65</v>
      </c>
      <c r="AD34" s="442">
        <v>1.28</v>
      </c>
      <c r="AE34" s="442">
        <v>2.64</v>
      </c>
      <c r="AF34" s="442">
        <v>0.75</v>
      </c>
      <c r="AG34" s="442">
        <v>30</v>
      </c>
      <c r="AH34" s="442">
        <v>40</v>
      </c>
      <c r="AI34" s="442">
        <v>30</v>
      </c>
      <c r="AJ34" s="442">
        <v>0</v>
      </c>
      <c r="AK34" s="442">
        <v>44</v>
      </c>
      <c r="AL34" s="442">
        <v>13</v>
      </c>
      <c r="AM34" s="442">
        <v>21</v>
      </c>
      <c r="AN34" s="442">
        <v>14</v>
      </c>
      <c r="AO34" s="446" t="s">
        <v>251</v>
      </c>
      <c r="AP34" s="442">
        <v>0</v>
      </c>
      <c r="AQ34" s="442"/>
    </row>
    <row r="35" spans="1:43">
      <c r="A35" s="453">
        <v>1037</v>
      </c>
      <c r="B35" s="442" t="s">
        <v>147</v>
      </c>
      <c r="C35" s="442" t="s">
        <v>236</v>
      </c>
      <c r="D35" s="442">
        <v>4</v>
      </c>
      <c r="E35" s="442" t="s">
        <v>252</v>
      </c>
      <c r="F35" s="454" t="s">
        <v>125</v>
      </c>
      <c r="G35" s="442" t="str">
        <f>VLOOKUP(C35,'舰种|战术|技能信息查询'!$O$52:$Q$72,3,0)</f>
        <v>护卫舰</v>
      </c>
      <c r="H35" s="442" t="str">
        <f>VLOOKUP(C35,'舰种|战术|技能信息查询'!$O$52:$Q$72,2,0)</f>
        <v>中型舰</v>
      </c>
      <c r="I35" s="442">
        <v>3</v>
      </c>
      <c r="J35" s="442">
        <v>3</v>
      </c>
      <c r="K35" s="442">
        <v>62</v>
      </c>
      <c r="L35" s="442">
        <f t="shared" si="1"/>
        <v>2</v>
      </c>
      <c r="M35" s="442">
        <v>66</v>
      </c>
      <c r="N35" s="442">
        <v>52</v>
      </c>
      <c r="O35" s="442">
        <v>65</v>
      </c>
      <c r="P35" s="442">
        <v>57</v>
      </c>
      <c r="Q35" s="442">
        <v>0</v>
      </c>
      <c r="R35" s="442">
        <v>62</v>
      </c>
      <c r="S35" s="442">
        <v>87</v>
      </c>
      <c r="T35" s="442">
        <v>97</v>
      </c>
      <c r="U35" s="442">
        <v>15</v>
      </c>
      <c r="V35" s="442">
        <v>32.5</v>
      </c>
      <c r="W35" s="442" t="s">
        <v>238</v>
      </c>
      <c r="X35" s="442" t="s">
        <v>127</v>
      </c>
      <c r="Y35" s="442">
        <v>12</v>
      </c>
      <c r="Z35" s="442">
        <v>4</v>
      </c>
      <c r="AA35" s="442" t="s">
        <v>253</v>
      </c>
      <c r="AB35" s="442">
        <v>35</v>
      </c>
      <c r="AC35" s="442">
        <v>65</v>
      </c>
      <c r="AD35" s="442">
        <v>1.28</v>
      </c>
      <c r="AE35" s="442">
        <v>2.64</v>
      </c>
      <c r="AF35" s="442">
        <v>0.75</v>
      </c>
      <c r="AG35" s="442">
        <v>30</v>
      </c>
      <c r="AH35" s="442">
        <v>40</v>
      </c>
      <c r="AI35" s="442">
        <v>30</v>
      </c>
      <c r="AJ35" s="442">
        <v>0</v>
      </c>
      <c r="AK35" s="442">
        <v>41</v>
      </c>
      <c r="AL35" s="442">
        <v>13</v>
      </c>
      <c r="AM35" s="442">
        <v>22</v>
      </c>
      <c r="AN35" s="442">
        <v>14</v>
      </c>
      <c r="AO35" s="446" t="s">
        <v>254</v>
      </c>
      <c r="AP35" s="442">
        <v>0</v>
      </c>
      <c r="AQ35" s="442"/>
    </row>
    <row r="36" spans="1:43">
      <c r="A36" s="453">
        <v>1038</v>
      </c>
      <c r="B36" s="442" t="s">
        <v>147</v>
      </c>
      <c r="C36" s="442" t="s">
        <v>236</v>
      </c>
      <c r="D36" s="442">
        <v>6</v>
      </c>
      <c r="E36" s="442" t="s">
        <v>255</v>
      </c>
      <c r="F36" s="454" t="s">
        <v>125</v>
      </c>
      <c r="G36" s="442" t="str">
        <f>VLOOKUP(C36,'舰种|战术|技能信息查询'!$O$52:$Q$72,3,0)</f>
        <v>护卫舰</v>
      </c>
      <c r="H36" s="442" t="str">
        <f>VLOOKUP(C36,'舰种|战术|技能信息查询'!$O$52:$Q$72,2,0)</f>
        <v>中型舰</v>
      </c>
      <c r="I36" s="442">
        <v>3</v>
      </c>
      <c r="J36" s="442">
        <v>4</v>
      </c>
      <c r="K36" s="442">
        <v>69</v>
      </c>
      <c r="L36" s="442">
        <f t="shared" si="1"/>
        <v>-1</v>
      </c>
      <c r="M36" s="442">
        <v>61</v>
      </c>
      <c r="N36" s="442">
        <v>70</v>
      </c>
      <c r="O36" s="442">
        <v>55</v>
      </c>
      <c r="P36" s="442">
        <v>65</v>
      </c>
      <c r="Q36" s="442">
        <v>0</v>
      </c>
      <c r="R36" s="442">
        <v>68</v>
      </c>
      <c r="S36" s="442">
        <v>82</v>
      </c>
      <c r="T36" s="442">
        <v>99</v>
      </c>
      <c r="U36" s="442">
        <v>35</v>
      </c>
      <c r="V36" s="442">
        <v>32</v>
      </c>
      <c r="W36" s="442" t="s">
        <v>238</v>
      </c>
      <c r="X36" s="442" t="s">
        <v>127</v>
      </c>
      <c r="Y36" s="442">
        <v>12</v>
      </c>
      <c r="Z36" s="442">
        <v>4</v>
      </c>
      <c r="AA36" s="442" t="s">
        <v>256</v>
      </c>
      <c r="AB36" s="442">
        <v>35</v>
      </c>
      <c r="AC36" s="442">
        <v>65</v>
      </c>
      <c r="AD36" s="442">
        <v>1.28</v>
      </c>
      <c r="AE36" s="442">
        <v>2.64</v>
      </c>
      <c r="AF36" s="442">
        <v>0.75</v>
      </c>
      <c r="AG36" s="442">
        <v>30</v>
      </c>
      <c r="AH36" s="442">
        <v>40</v>
      </c>
      <c r="AI36" s="442">
        <v>30</v>
      </c>
      <c r="AJ36" s="442">
        <v>0</v>
      </c>
      <c r="AK36" s="442">
        <v>36</v>
      </c>
      <c r="AL36" s="442">
        <v>10</v>
      </c>
      <c r="AM36" s="442">
        <v>26</v>
      </c>
      <c r="AN36" s="442">
        <v>18</v>
      </c>
      <c r="AO36" s="446" t="s">
        <v>257</v>
      </c>
      <c r="AP36" s="442" t="s">
        <v>258</v>
      </c>
      <c r="AQ36" s="442"/>
    </row>
    <row r="37" spans="1:43">
      <c r="A37" s="453">
        <v>1039</v>
      </c>
      <c r="B37" s="442" t="s">
        <v>166</v>
      </c>
      <c r="C37" s="442" t="s">
        <v>236</v>
      </c>
      <c r="D37" s="442">
        <v>5</v>
      </c>
      <c r="E37" s="442" t="s">
        <v>259</v>
      </c>
      <c r="F37" s="454" t="s">
        <v>125</v>
      </c>
      <c r="G37" s="442" t="str">
        <f>VLOOKUP(C37,'舰种|战术|技能信息查询'!$O$52:$Q$72,3,0)</f>
        <v>护卫舰</v>
      </c>
      <c r="H37" s="442" t="str">
        <f>VLOOKUP(C37,'舰种|战术|技能信息查询'!$O$52:$Q$72,2,0)</f>
        <v>中型舰</v>
      </c>
      <c r="I37" s="442">
        <v>3</v>
      </c>
      <c r="J37" s="442">
        <v>4</v>
      </c>
      <c r="K37" s="442">
        <v>46</v>
      </c>
      <c r="L37" s="442">
        <f t="shared" si="1"/>
        <v>2</v>
      </c>
      <c r="M37" s="442">
        <v>78</v>
      </c>
      <c r="N37" s="442">
        <v>52</v>
      </c>
      <c r="O37" s="442">
        <v>0</v>
      </c>
      <c r="P37" s="442">
        <v>93</v>
      </c>
      <c r="Q37" s="442">
        <v>0</v>
      </c>
      <c r="R37" s="442">
        <v>62</v>
      </c>
      <c r="S37" s="442">
        <v>83</v>
      </c>
      <c r="T37" s="442">
        <v>98</v>
      </c>
      <c r="U37" s="442">
        <v>20</v>
      </c>
      <c r="V37" s="442">
        <v>33</v>
      </c>
      <c r="W37" s="442" t="s">
        <v>238</v>
      </c>
      <c r="X37" s="442" t="s">
        <v>239</v>
      </c>
      <c r="Y37" s="442">
        <v>6</v>
      </c>
      <c r="Z37" s="442">
        <v>4</v>
      </c>
      <c r="AA37" s="442" t="s">
        <v>260</v>
      </c>
      <c r="AB37" s="442">
        <v>40</v>
      </c>
      <c r="AC37" s="442">
        <v>70</v>
      </c>
      <c r="AD37" s="442">
        <v>1.28</v>
      </c>
      <c r="AE37" s="442">
        <v>2.4</v>
      </c>
      <c r="AF37" s="442">
        <v>0.625</v>
      </c>
      <c r="AG37" s="442">
        <v>30</v>
      </c>
      <c r="AH37" s="442">
        <v>40</v>
      </c>
      <c r="AI37" s="442">
        <v>30</v>
      </c>
      <c r="AJ37" s="442">
        <v>0</v>
      </c>
      <c r="AK37" s="442">
        <v>43</v>
      </c>
      <c r="AL37" s="442">
        <v>0</v>
      </c>
      <c r="AM37" s="442">
        <v>16</v>
      </c>
      <c r="AN37" s="442">
        <v>60</v>
      </c>
      <c r="AO37" s="446" t="s">
        <v>261</v>
      </c>
      <c r="AP37" s="442">
        <v>0</v>
      </c>
      <c r="AQ37" s="442"/>
    </row>
    <row r="38" spans="1:43">
      <c r="A38" s="453">
        <v>1040</v>
      </c>
      <c r="B38" s="442" t="s">
        <v>166</v>
      </c>
      <c r="C38" s="442" t="s">
        <v>236</v>
      </c>
      <c r="D38" s="442">
        <v>4</v>
      </c>
      <c r="E38" s="442" t="s">
        <v>262</v>
      </c>
      <c r="F38" s="454" t="s">
        <v>125</v>
      </c>
      <c r="G38" s="442" t="str">
        <f>VLOOKUP(C38,'舰种|战术|技能信息查询'!$O$52:$Q$72,3,0)</f>
        <v>护卫舰</v>
      </c>
      <c r="H38" s="442" t="str">
        <f>VLOOKUP(C38,'舰种|战术|技能信息查询'!$O$52:$Q$72,2,0)</f>
        <v>中型舰</v>
      </c>
      <c r="I38" s="442">
        <v>2</v>
      </c>
      <c r="J38" s="442">
        <v>3</v>
      </c>
      <c r="K38" s="442">
        <v>58</v>
      </c>
      <c r="L38" s="442">
        <f t="shared" si="1"/>
        <v>2</v>
      </c>
      <c r="M38" s="442">
        <v>73</v>
      </c>
      <c r="N38" s="442">
        <v>56</v>
      </c>
      <c r="O38" s="442">
        <v>0</v>
      </c>
      <c r="P38" s="442">
        <v>80</v>
      </c>
      <c r="Q38" s="442">
        <v>0</v>
      </c>
      <c r="R38" s="442">
        <v>63</v>
      </c>
      <c r="S38" s="442">
        <v>83</v>
      </c>
      <c r="T38" s="442">
        <v>97</v>
      </c>
      <c r="U38" s="442">
        <v>12</v>
      </c>
      <c r="V38" s="442">
        <v>32.7</v>
      </c>
      <c r="W38" s="442" t="s">
        <v>238</v>
      </c>
      <c r="X38" s="442" t="s">
        <v>139</v>
      </c>
      <c r="Y38" s="442">
        <v>8</v>
      </c>
      <c r="Z38" s="442">
        <v>4</v>
      </c>
      <c r="AA38" s="442" t="s">
        <v>263</v>
      </c>
      <c r="AB38" s="442">
        <v>40</v>
      </c>
      <c r="AC38" s="442">
        <v>70</v>
      </c>
      <c r="AD38" s="442">
        <v>1.28</v>
      </c>
      <c r="AE38" s="442">
        <v>2.4</v>
      </c>
      <c r="AF38" s="442">
        <v>0.625</v>
      </c>
      <c r="AG38" s="442">
        <v>30</v>
      </c>
      <c r="AH38" s="442">
        <v>40</v>
      </c>
      <c r="AI38" s="442">
        <v>30</v>
      </c>
      <c r="AJ38" s="442">
        <v>0</v>
      </c>
      <c r="AK38" s="442">
        <v>43</v>
      </c>
      <c r="AL38" s="442">
        <v>0</v>
      </c>
      <c r="AM38" s="442">
        <v>18</v>
      </c>
      <c r="AN38" s="442">
        <v>45</v>
      </c>
      <c r="AO38" s="446" t="s">
        <v>264</v>
      </c>
      <c r="AP38" s="442" t="s">
        <v>151</v>
      </c>
      <c r="AQ38" s="442"/>
    </row>
    <row r="39" spans="1:43">
      <c r="A39" s="453">
        <v>1041</v>
      </c>
      <c r="B39" s="442" t="s">
        <v>131</v>
      </c>
      <c r="C39" s="442" t="s">
        <v>265</v>
      </c>
      <c r="D39" s="442">
        <v>3</v>
      </c>
      <c r="E39" s="442" t="s">
        <v>266</v>
      </c>
      <c r="F39" s="454" t="s">
        <v>125</v>
      </c>
      <c r="G39" s="442" t="str">
        <f>VLOOKUP(C39,'舰种|战术|技能信息查询'!$O$52:$Q$72,3,0)</f>
        <v>护卫舰</v>
      </c>
      <c r="H39" s="442" t="str">
        <f>VLOOKUP(C39,'舰种|战术|技能信息查询'!$O$52:$Q$72,2,0)</f>
        <v>中型舰</v>
      </c>
      <c r="I39" s="442">
        <v>1</v>
      </c>
      <c r="J39" s="442">
        <v>2</v>
      </c>
      <c r="K39" s="442">
        <v>38</v>
      </c>
      <c r="L39" s="442">
        <f t="shared" si="1"/>
        <v>2</v>
      </c>
      <c r="M39" s="442">
        <v>46</v>
      </c>
      <c r="N39" s="442">
        <v>32</v>
      </c>
      <c r="O39" s="442">
        <v>73</v>
      </c>
      <c r="P39" s="442">
        <v>53</v>
      </c>
      <c r="Q39" s="442">
        <v>72</v>
      </c>
      <c r="R39" s="442">
        <v>32</v>
      </c>
      <c r="S39" s="442">
        <v>85</v>
      </c>
      <c r="T39" s="442">
        <v>95</v>
      </c>
      <c r="U39" s="442">
        <v>17</v>
      </c>
      <c r="V39" s="442">
        <v>33</v>
      </c>
      <c r="W39" s="442" t="s">
        <v>238</v>
      </c>
      <c r="X39" s="442">
        <v>0</v>
      </c>
      <c r="Y39" s="442">
        <v>0</v>
      </c>
      <c r="Z39" s="442">
        <v>3</v>
      </c>
      <c r="AA39" s="442" t="s">
        <v>267</v>
      </c>
      <c r="AB39" s="442">
        <v>25</v>
      </c>
      <c r="AC39" s="442">
        <v>20</v>
      </c>
      <c r="AD39" s="442">
        <v>0.8</v>
      </c>
      <c r="AE39" s="442">
        <v>1.5</v>
      </c>
      <c r="AF39" s="442">
        <v>0.5</v>
      </c>
      <c r="AG39" s="442">
        <v>10</v>
      </c>
      <c r="AH39" s="442">
        <v>16</v>
      </c>
      <c r="AI39" s="442">
        <v>10</v>
      </c>
      <c r="AJ39" s="442">
        <v>0</v>
      </c>
      <c r="AK39" s="442">
        <v>8</v>
      </c>
      <c r="AL39" s="442">
        <v>31</v>
      </c>
      <c r="AM39" s="442">
        <v>6</v>
      </c>
      <c r="AN39" s="442">
        <v>12</v>
      </c>
      <c r="AO39" s="446" t="s">
        <v>268</v>
      </c>
      <c r="AP39" s="442">
        <v>0</v>
      </c>
      <c r="AQ39" s="442"/>
    </row>
    <row r="40" spans="1:43">
      <c r="A40" s="453">
        <v>1042</v>
      </c>
      <c r="B40" s="442" t="s">
        <v>131</v>
      </c>
      <c r="C40" s="442" t="s">
        <v>265</v>
      </c>
      <c r="D40" s="442">
        <v>3</v>
      </c>
      <c r="E40" s="442" t="s">
        <v>269</v>
      </c>
      <c r="F40" s="454" t="s">
        <v>125</v>
      </c>
      <c r="G40" s="442" t="str">
        <f>VLOOKUP(C40,'舰种|战术|技能信息查询'!$O$52:$Q$72,3,0)</f>
        <v>护卫舰</v>
      </c>
      <c r="H40" s="442" t="str">
        <f>VLOOKUP(C40,'舰种|战术|技能信息查询'!$O$52:$Q$72,2,0)</f>
        <v>中型舰</v>
      </c>
      <c r="I40" s="442">
        <v>1</v>
      </c>
      <c r="J40" s="442">
        <v>2</v>
      </c>
      <c r="K40" s="442">
        <v>38</v>
      </c>
      <c r="L40" s="442">
        <f t="shared" si="1"/>
        <v>2</v>
      </c>
      <c r="M40" s="442">
        <v>46</v>
      </c>
      <c r="N40" s="442">
        <v>32</v>
      </c>
      <c r="O40" s="442">
        <v>73</v>
      </c>
      <c r="P40" s="442">
        <v>53</v>
      </c>
      <c r="Q40" s="442">
        <v>72</v>
      </c>
      <c r="R40" s="442">
        <v>32</v>
      </c>
      <c r="S40" s="442">
        <v>85</v>
      </c>
      <c r="T40" s="442">
        <v>95</v>
      </c>
      <c r="U40" s="442">
        <v>17</v>
      </c>
      <c r="V40" s="442">
        <v>33</v>
      </c>
      <c r="W40" s="442" t="s">
        <v>238</v>
      </c>
      <c r="X40" s="442">
        <v>0</v>
      </c>
      <c r="Y40" s="442">
        <v>0</v>
      </c>
      <c r="Z40" s="442">
        <v>3</v>
      </c>
      <c r="AA40" s="442" t="s">
        <v>270</v>
      </c>
      <c r="AB40" s="442">
        <v>25</v>
      </c>
      <c r="AC40" s="442">
        <v>20</v>
      </c>
      <c r="AD40" s="442">
        <v>0.8</v>
      </c>
      <c r="AE40" s="442">
        <v>1.5</v>
      </c>
      <c r="AF40" s="442">
        <v>0.5</v>
      </c>
      <c r="AG40" s="442">
        <v>10</v>
      </c>
      <c r="AH40" s="442">
        <v>16</v>
      </c>
      <c r="AI40" s="442">
        <v>10</v>
      </c>
      <c r="AJ40" s="442">
        <v>0</v>
      </c>
      <c r="AK40" s="442">
        <v>8</v>
      </c>
      <c r="AL40" s="442">
        <v>31</v>
      </c>
      <c r="AM40" s="442">
        <v>6</v>
      </c>
      <c r="AN40" s="442">
        <v>12</v>
      </c>
      <c r="AO40" s="446" t="s">
        <v>271</v>
      </c>
      <c r="AP40" s="442">
        <v>0</v>
      </c>
      <c r="AQ40" s="442"/>
    </row>
    <row r="41" spans="1:43">
      <c r="A41" s="453">
        <v>1043</v>
      </c>
      <c r="B41" s="442" t="s">
        <v>131</v>
      </c>
      <c r="C41" s="442" t="s">
        <v>272</v>
      </c>
      <c r="D41" s="442">
        <v>5</v>
      </c>
      <c r="E41" s="442" t="s">
        <v>273</v>
      </c>
      <c r="F41" s="454" t="s">
        <v>125</v>
      </c>
      <c r="G41" s="442" t="str">
        <f>VLOOKUP(C41,'舰种|战术|技能信息查询'!$O$52:$Q$72,3,0)</f>
        <v>护卫舰</v>
      </c>
      <c r="H41" s="442" t="str">
        <f>VLOOKUP(C41,'舰种|战术|技能信息查询'!$O$52:$Q$72,2,0)</f>
        <v>中型舰</v>
      </c>
      <c r="I41" s="442">
        <v>3</v>
      </c>
      <c r="J41" s="442">
        <v>3</v>
      </c>
      <c r="K41" s="442">
        <v>35</v>
      </c>
      <c r="L41" s="442">
        <f t="shared" si="1"/>
        <v>1</v>
      </c>
      <c r="M41" s="442">
        <v>36</v>
      </c>
      <c r="N41" s="442">
        <v>33</v>
      </c>
      <c r="O41" s="442">
        <v>12</v>
      </c>
      <c r="P41" s="442">
        <v>55</v>
      </c>
      <c r="Q41" s="442">
        <v>2</v>
      </c>
      <c r="R41" s="442">
        <v>21</v>
      </c>
      <c r="S41" s="442">
        <v>78</v>
      </c>
      <c r="T41" s="442">
        <v>97</v>
      </c>
      <c r="U41" s="442">
        <v>20</v>
      </c>
      <c r="V41" s="442">
        <v>36</v>
      </c>
      <c r="W41" s="442" t="s">
        <v>238</v>
      </c>
      <c r="X41" s="442">
        <v>0</v>
      </c>
      <c r="Y41" s="442">
        <v>0</v>
      </c>
      <c r="Z41" s="442">
        <v>3</v>
      </c>
      <c r="AA41" s="442" t="s">
        <v>274</v>
      </c>
      <c r="AB41" s="442">
        <v>25</v>
      </c>
      <c r="AC41" s="442">
        <v>100</v>
      </c>
      <c r="AD41" s="442">
        <v>0.8</v>
      </c>
      <c r="AE41" s="442">
        <v>1.5</v>
      </c>
      <c r="AF41" s="442">
        <v>0.75</v>
      </c>
      <c r="AG41" s="442">
        <v>40</v>
      </c>
      <c r="AH41" s="442">
        <v>36</v>
      </c>
      <c r="AI41" s="442">
        <v>50</v>
      </c>
      <c r="AJ41" s="442">
        <v>0</v>
      </c>
      <c r="AK41" s="442">
        <v>16</v>
      </c>
      <c r="AL41" s="442">
        <v>94</v>
      </c>
      <c r="AM41" s="442">
        <v>7</v>
      </c>
      <c r="AN41" s="442">
        <v>0</v>
      </c>
      <c r="AO41" s="446" t="s">
        <v>275</v>
      </c>
      <c r="AP41" s="442" t="s">
        <v>276</v>
      </c>
      <c r="AQ41" s="442"/>
    </row>
    <row r="42" spans="1:43">
      <c r="A42" s="453">
        <v>1044</v>
      </c>
      <c r="B42" s="442" t="s">
        <v>131</v>
      </c>
      <c r="C42" s="442" t="s">
        <v>272</v>
      </c>
      <c r="D42" s="442">
        <v>5</v>
      </c>
      <c r="E42" s="442" t="s">
        <v>277</v>
      </c>
      <c r="F42" s="454" t="s">
        <v>125</v>
      </c>
      <c r="G42" s="442" t="str">
        <f>VLOOKUP(C42,'舰种|战术|技能信息查询'!$O$52:$Q$72,3,0)</f>
        <v>护卫舰</v>
      </c>
      <c r="H42" s="442" t="str">
        <f>VLOOKUP(C42,'舰种|战术|技能信息查询'!$O$52:$Q$72,2,0)</f>
        <v>中型舰</v>
      </c>
      <c r="I42" s="442">
        <v>3</v>
      </c>
      <c r="J42" s="442">
        <v>3</v>
      </c>
      <c r="K42" s="442">
        <v>35</v>
      </c>
      <c r="L42" s="442">
        <f t="shared" si="1"/>
        <v>1</v>
      </c>
      <c r="M42" s="442">
        <v>36</v>
      </c>
      <c r="N42" s="442">
        <v>33</v>
      </c>
      <c r="O42" s="442">
        <v>12</v>
      </c>
      <c r="P42" s="442">
        <v>55</v>
      </c>
      <c r="Q42" s="442">
        <v>2</v>
      </c>
      <c r="R42" s="442">
        <v>21</v>
      </c>
      <c r="S42" s="442">
        <v>78</v>
      </c>
      <c r="T42" s="442">
        <v>97</v>
      </c>
      <c r="U42" s="442">
        <v>10</v>
      </c>
      <c r="V42" s="442">
        <v>36</v>
      </c>
      <c r="W42" s="442" t="s">
        <v>238</v>
      </c>
      <c r="X42" s="442">
        <v>0</v>
      </c>
      <c r="Y42" s="442">
        <v>0</v>
      </c>
      <c r="Z42" s="442">
        <v>3</v>
      </c>
      <c r="AA42" s="442" t="s">
        <v>274</v>
      </c>
      <c r="AB42" s="442">
        <v>25</v>
      </c>
      <c r="AC42" s="442">
        <v>100</v>
      </c>
      <c r="AD42" s="442">
        <v>0.8</v>
      </c>
      <c r="AE42" s="442">
        <v>1.5</v>
      </c>
      <c r="AF42" s="442">
        <v>0.75</v>
      </c>
      <c r="AG42" s="442">
        <v>40</v>
      </c>
      <c r="AH42" s="442">
        <v>36</v>
      </c>
      <c r="AI42" s="442">
        <v>50</v>
      </c>
      <c r="AJ42" s="442">
        <v>0</v>
      </c>
      <c r="AK42" s="442">
        <v>16</v>
      </c>
      <c r="AL42" s="442">
        <v>94</v>
      </c>
      <c r="AM42" s="442">
        <v>7</v>
      </c>
      <c r="AN42" s="442">
        <v>0</v>
      </c>
      <c r="AO42" s="446" t="s">
        <v>275</v>
      </c>
      <c r="AP42" s="442" t="s">
        <v>276</v>
      </c>
      <c r="AQ42" s="442"/>
    </row>
    <row r="43" spans="1:43">
      <c r="A43" s="453">
        <v>1045</v>
      </c>
      <c r="B43" s="442" t="s">
        <v>131</v>
      </c>
      <c r="C43" s="442" t="s">
        <v>265</v>
      </c>
      <c r="D43" s="442">
        <v>4</v>
      </c>
      <c r="E43" s="442" t="s">
        <v>278</v>
      </c>
      <c r="F43" s="454" t="s">
        <v>125</v>
      </c>
      <c r="G43" s="442" t="str">
        <f>VLOOKUP(C43,'舰种|战术|技能信息查询'!$O$52:$Q$72,3,0)</f>
        <v>护卫舰</v>
      </c>
      <c r="H43" s="442" t="str">
        <f>VLOOKUP(C43,'舰种|战术|技能信息查询'!$O$52:$Q$72,2,0)</f>
        <v>中型舰</v>
      </c>
      <c r="I43" s="442">
        <v>2</v>
      </c>
      <c r="J43" s="442">
        <v>3</v>
      </c>
      <c r="K43" s="442">
        <v>40</v>
      </c>
      <c r="L43" s="442">
        <f t="shared" si="1"/>
        <v>0</v>
      </c>
      <c r="M43" s="442">
        <v>48</v>
      </c>
      <c r="N43" s="442">
        <v>33</v>
      </c>
      <c r="O43" s="442">
        <v>8</v>
      </c>
      <c r="P43" s="442">
        <v>68</v>
      </c>
      <c r="Q43" s="442">
        <v>94</v>
      </c>
      <c r="R43" s="442">
        <v>34</v>
      </c>
      <c r="S43" s="442">
        <v>87</v>
      </c>
      <c r="T43" s="442">
        <v>96</v>
      </c>
      <c r="U43" s="442">
        <v>12</v>
      </c>
      <c r="V43" s="442">
        <v>36</v>
      </c>
      <c r="W43" s="442" t="s">
        <v>238</v>
      </c>
      <c r="X43" s="442" t="s">
        <v>279</v>
      </c>
      <c r="Y43" s="442">
        <v>3</v>
      </c>
      <c r="Z43" s="442">
        <v>3</v>
      </c>
      <c r="AA43" s="442" t="s">
        <v>280</v>
      </c>
      <c r="AB43" s="442">
        <v>25</v>
      </c>
      <c r="AC43" s="442">
        <v>25</v>
      </c>
      <c r="AD43" s="442">
        <v>0.8</v>
      </c>
      <c r="AE43" s="442">
        <v>1.5</v>
      </c>
      <c r="AF43" s="442">
        <v>0.5</v>
      </c>
      <c r="AG43" s="442">
        <v>10</v>
      </c>
      <c r="AH43" s="442">
        <v>16</v>
      </c>
      <c r="AI43" s="442">
        <v>10</v>
      </c>
      <c r="AJ43" s="442">
        <v>0</v>
      </c>
      <c r="AK43" s="442">
        <v>9</v>
      </c>
      <c r="AL43" s="442">
        <v>38</v>
      </c>
      <c r="AM43" s="442">
        <v>7</v>
      </c>
      <c r="AN43" s="442">
        <v>21</v>
      </c>
      <c r="AO43" s="446" t="s">
        <v>281</v>
      </c>
      <c r="AP43" s="442">
        <v>0</v>
      </c>
      <c r="AQ43" s="442"/>
    </row>
    <row r="44" spans="1:43">
      <c r="A44" s="453">
        <v>1046</v>
      </c>
      <c r="B44" s="442" t="s">
        <v>131</v>
      </c>
      <c r="C44" s="442" t="s">
        <v>265</v>
      </c>
      <c r="D44" s="442">
        <v>5</v>
      </c>
      <c r="E44" s="442" t="s">
        <v>282</v>
      </c>
      <c r="F44" s="454" t="s">
        <v>125</v>
      </c>
      <c r="G44" s="442" t="str">
        <f>VLOOKUP(C44,'舰种|战术|技能信息查询'!$O$52:$Q$72,3,0)</f>
        <v>护卫舰</v>
      </c>
      <c r="H44" s="442" t="str">
        <f>VLOOKUP(C44,'舰种|战术|技能信息查询'!$O$52:$Q$72,2,0)</f>
        <v>中型舰</v>
      </c>
      <c r="I44" s="442">
        <v>2</v>
      </c>
      <c r="J44" s="442">
        <v>3</v>
      </c>
      <c r="K44" s="442">
        <v>34</v>
      </c>
      <c r="L44" s="442">
        <f t="shared" ref="L44:L75" si="2">IF(OR(MOD(K44,4)=2,MOD(K44,4)=0),MOD(K44,4),IF(MOD(K44,4)=1,-1,1))</f>
        <v>2</v>
      </c>
      <c r="M44" s="442">
        <v>52</v>
      </c>
      <c r="N44" s="442">
        <v>35</v>
      </c>
      <c r="O44" s="442">
        <v>75</v>
      </c>
      <c r="P44" s="442">
        <v>55</v>
      </c>
      <c r="Q44" s="442">
        <v>66</v>
      </c>
      <c r="R44" s="442">
        <v>38</v>
      </c>
      <c r="S44" s="442">
        <v>98</v>
      </c>
      <c r="T44" s="442">
        <v>97</v>
      </c>
      <c r="U44" s="442">
        <v>17</v>
      </c>
      <c r="V44" s="442">
        <v>35.5</v>
      </c>
      <c r="W44" s="442" t="s">
        <v>238</v>
      </c>
      <c r="X44" s="442">
        <v>0</v>
      </c>
      <c r="Y44" s="442">
        <v>0</v>
      </c>
      <c r="Z44" s="442">
        <v>4</v>
      </c>
      <c r="AA44" s="442" t="s">
        <v>283</v>
      </c>
      <c r="AB44" s="442">
        <v>20</v>
      </c>
      <c r="AC44" s="442">
        <v>30</v>
      </c>
      <c r="AD44" s="442">
        <v>0.8</v>
      </c>
      <c r="AE44" s="442">
        <v>1.5</v>
      </c>
      <c r="AF44" s="442">
        <v>0.5</v>
      </c>
      <c r="AG44" s="442">
        <v>10</v>
      </c>
      <c r="AH44" s="442">
        <v>16</v>
      </c>
      <c r="AI44" s="442">
        <v>10</v>
      </c>
      <c r="AJ44" s="442">
        <v>0</v>
      </c>
      <c r="AK44" s="442">
        <v>11</v>
      </c>
      <c r="AL44" s="442">
        <v>33</v>
      </c>
      <c r="AM44" s="442">
        <v>8</v>
      </c>
      <c r="AN44" s="442">
        <v>13</v>
      </c>
      <c r="AO44" s="446" t="s">
        <v>284</v>
      </c>
      <c r="AP44" s="442">
        <v>0</v>
      </c>
      <c r="AQ44" s="442"/>
    </row>
    <row r="45" spans="1:43">
      <c r="A45" s="453">
        <v>1047</v>
      </c>
      <c r="B45" s="442" t="s">
        <v>147</v>
      </c>
      <c r="C45" s="442" t="s">
        <v>265</v>
      </c>
      <c r="D45" s="442">
        <v>4</v>
      </c>
      <c r="E45" s="442" t="s">
        <v>285</v>
      </c>
      <c r="F45" s="454" t="s">
        <v>125</v>
      </c>
      <c r="G45" s="442" t="str">
        <f>VLOOKUP(C45,'舰种|战术|技能信息查询'!$O$52:$Q$72,3,0)</f>
        <v>护卫舰</v>
      </c>
      <c r="H45" s="442" t="str">
        <f>VLOOKUP(C45,'舰种|战术|技能信息查询'!$O$52:$Q$72,2,0)</f>
        <v>中型舰</v>
      </c>
      <c r="I45" s="442">
        <v>2</v>
      </c>
      <c r="J45" s="442">
        <v>2</v>
      </c>
      <c r="K45" s="442">
        <v>48</v>
      </c>
      <c r="L45" s="442">
        <f t="shared" si="2"/>
        <v>0</v>
      </c>
      <c r="M45" s="442">
        <v>58</v>
      </c>
      <c r="N45" s="442">
        <v>42</v>
      </c>
      <c r="O45" s="442">
        <v>7</v>
      </c>
      <c r="P45" s="442">
        <v>60</v>
      </c>
      <c r="Q45" s="442">
        <v>74</v>
      </c>
      <c r="R45" s="442">
        <v>33</v>
      </c>
      <c r="S45" s="442">
        <v>78</v>
      </c>
      <c r="T45" s="442">
        <v>96</v>
      </c>
      <c r="U45" s="442">
        <v>15</v>
      </c>
      <c r="V45" s="442">
        <v>32.5</v>
      </c>
      <c r="W45" s="442" t="s">
        <v>238</v>
      </c>
      <c r="X45" s="442" t="s">
        <v>239</v>
      </c>
      <c r="Y45" s="442">
        <v>6</v>
      </c>
      <c r="Z45" s="442">
        <v>3</v>
      </c>
      <c r="AA45" s="442" t="s">
        <v>286</v>
      </c>
      <c r="AB45" s="442">
        <v>20</v>
      </c>
      <c r="AC45" s="442">
        <v>25</v>
      </c>
      <c r="AD45" s="442">
        <v>0.8</v>
      </c>
      <c r="AE45" s="442">
        <v>1.65</v>
      </c>
      <c r="AF45" s="442">
        <v>0.5</v>
      </c>
      <c r="AG45" s="442">
        <v>10</v>
      </c>
      <c r="AH45" s="442">
        <v>16</v>
      </c>
      <c r="AI45" s="442">
        <v>10</v>
      </c>
      <c r="AJ45" s="442">
        <v>0</v>
      </c>
      <c r="AK45" s="442">
        <v>14</v>
      </c>
      <c r="AL45" s="442">
        <v>25</v>
      </c>
      <c r="AM45" s="442">
        <v>13</v>
      </c>
      <c r="AN45" s="442">
        <v>15</v>
      </c>
      <c r="AO45" s="446" t="s">
        <v>287</v>
      </c>
      <c r="AP45" s="442">
        <v>0</v>
      </c>
      <c r="AQ45" s="442"/>
    </row>
    <row r="46" spans="1:43">
      <c r="A46" s="453">
        <v>1048</v>
      </c>
      <c r="B46" s="442" t="s">
        <v>147</v>
      </c>
      <c r="C46" s="442" t="s">
        <v>265</v>
      </c>
      <c r="D46" s="442">
        <v>4</v>
      </c>
      <c r="E46" s="442" t="s">
        <v>288</v>
      </c>
      <c r="F46" s="454" t="s">
        <v>125</v>
      </c>
      <c r="G46" s="442" t="str">
        <f>VLOOKUP(C46,'舰种|战术|技能信息查询'!$O$52:$Q$72,3,0)</f>
        <v>护卫舰</v>
      </c>
      <c r="H46" s="442" t="str">
        <f>VLOOKUP(C46,'舰种|战术|技能信息查询'!$O$52:$Q$72,2,0)</f>
        <v>中型舰</v>
      </c>
      <c r="I46" s="442">
        <v>2</v>
      </c>
      <c r="J46" s="442">
        <v>2</v>
      </c>
      <c r="K46" s="442">
        <v>48</v>
      </c>
      <c r="L46" s="442">
        <f t="shared" si="2"/>
        <v>0</v>
      </c>
      <c r="M46" s="442">
        <v>58</v>
      </c>
      <c r="N46" s="442">
        <v>42</v>
      </c>
      <c r="O46" s="442">
        <v>7</v>
      </c>
      <c r="P46" s="442">
        <v>60</v>
      </c>
      <c r="Q46" s="442">
        <v>74</v>
      </c>
      <c r="R46" s="442">
        <v>33</v>
      </c>
      <c r="S46" s="442">
        <v>78</v>
      </c>
      <c r="T46" s="442">
        <v>96</v>
      </c>
      <c r="U46" s="442">
        <v>15</v>
      </c>
      <c r="V46" s="442">
        <v>32.5</v>
      </c>
      <c r="W46" s="442" t="s">
        <v>238</v>
      </c>
      <c r="X46" s="442" t="s">
        <v>239</v>
      </c>
      <c r="Y46" s="442">
        <v>6</v>
      </c>
      <c r="Z46" s="442">
        <v>3</v>
      </c>
      <c r="AA46" s="442" t="s">
        <v>286</v>
      </c>
      <c r="AB46" s="442">
        <v>20</v>
      </c>
      <c r="AC46" s="442">
        <v>25</v>
      </c>
      <c r="AD46" s="442">
        <v>0.8</v>
      </c>
      <c r="AE46" s="442">
        <v>1.65</v>
      </c>
      <c r="AF46" s="442">
        <v>0.5</v>
      </c>
      <c r="AG46" s="442">
        <v>10</v>
      </c>
      <c r="AH46" s="442">
        <v>16</v>
      </c>
      <c r="AI46" s="442">
        <v>10</v>
      </c>
      <c r="AJ46" s="442">
        <v>0</v>
      </c>
      <c r="AK46" s="442">
        <v>14</v>
      </c>
      <c r="AL46" s="442">
        <v>25</v>
      </c>
      <c r="AM46" s="442">
        <v>13</v>
      </c>
      <c r="AN46" s="442">
        <v>15</v>
      </c>
      <c r="AO46" s="446" t="s">
        <v>287</v>
      </c>
      <c r="AP46" s="442">
        <v>0</v>
      </c>
      <c r="AQ46" s="442"/>
    </row>
    <row r="47" spans="1:43">
      <c r="A47" s="453">
        <v>1049</v>
      </c>
      <c r="B47" s="442" t="s">
        <v>147</v>
      </c>
      <c r="C47" s="442" t="s">
        <v>265</v>
      </c>
      <c r="D47" s="442">
        <v>4</v>
      </c>
      <c r="E47" s="442" t="s">
        <v>289</v>
      </c>
      <c r="F47" s="454" t="s">
        <v>125</v>
      </c>
      <c r="G47" s="442" t="str">
        <f>VLOOKUP(C47,'舰种|战术|技能信息查询'!$O$52:$Q$72,3,0)</f>
        <v>护卫舰</v>
      </c>
      <c r="H47" s="442" t="str">
        <f>VLOOKUP(C47,'舰种|战术|技能信息查询'!$O$52:$Q$72,2,0)</f>
        <v>中型舰</v>
      </c>
      <c r="I47" s="442">
        <v>2</v>
      </c>
      <c r="J47" s="442">
        <v>2</v>
      </c>
      <c r="K47" s="442">
        <v>48</v>
      </c>
      <c r="L47" s="442">
        <f t="shared" si="2"/>
        <v>0</v>
      </c>
      <c r="M47" s="442">
        <v>58</v>
      </c>
      <c r="N47" s="442">
        <v>42</v>
      </c>
      <c r="O47" s="442">
        <v>7</v>
      </c>
      <c r="P47" s="442">
        <v>63</v>
      </c>
      <c r="Q47" s="442">
        <v>77</v>
      </c>
      <c r="R47" s="442">
        <v>34</v>
      </c>
      <c r="S47" s="442">
        <v>78</v>
      </c>
      <c r="T47" s="442">
        <v>96</v>
      </c>
      <c r="U47" s="442">
        <v>18</v>
      </c>
      <c r="V47" s="442">
        <v>32.5</v>
      </c>
      <c r="W47" s="442" t="s">
        <v>238</v>
      </c>
      <c r="X47" s="442" t="s">
        <v>239</v>
      </c>
      <c r="Y47" s="442">
        <v>6</v>
      </c>
      <c r="Z47" s="442">
        <v>3</v>
      </c>
      <c r="AA47" s="442" t="s">
        <v>290</v>
      </c>
      <c r="AB47" s="442">
        <v>20</v>
      </c>
      <c r="AC47" s="442">
        <v>25</v>
      </c>
      <c r="AD47" s="442">
        <v>0.8</v>
      </c>
      <c r="AE47" s="442">
        <v>1.65</v>
      </c>
      <c r="AF47" s="442">
        <v>0.5</v>
      </c>
      <c r="AG47" s="442">
        <v>10</v>
      </c>
      <c r="AH47" s="442">
        <v>16</v>
      </c>
      <c r="AI47" s="442">
        <v>10</v>
      </c>
      <c r="AJ47" s="442">
        <v>0</v>
      </c>
      <c r="AK47" s="442">
        <v>14</v>
      </c>
      <c r="AL47" s="442">
        <v>25</v>
      </c>
      <c r="AM47" s="442">
        <v>13</v>
      </c>
      <c r="AN47" s="442">
        <v>17</v>
      </c>
      <c r="AO47" s="446" t="s">
        <v>287</v>
      </c>
      <c r="AP47" s="442">
        <v>0</v>
      </c>
      <c r="AQ47" s="442"/>
    </row>
    <row r="48" spans="1:43">
      <c r="A48" s="453">
        <v>1050</v>
      </c>
      <c r="B48" s="442" t="s">
        <v>122</v>
      </c>
      <c r="C48" s="442" t="s">
        <v>265</v>
      </c>
      <c r="D48" s="442">
        <v>6</v>
      </c>
      <c r="E48" s="442" t="s">
        <v>291</v>
      </c>
      <c r="F48" s="454" t="s">
        <v>125</v>
      </c>
      <c r="G48" s="442" t="str">
        <f>VLOOKUP(C48,'舰种|战术|技能信息查询'!$O$52:$Q$72,3,0)</f>
        <v>护卫舰</v>
      </c>
      <c r="H48" s="442" t="str">
        <f>VLOOKUP(C48,'舰种|战术|技能信息查询'!$O$52:$Q$72,2,0)</f>
        <v>中型舰</v>
      </c>
      <c r="I48" s="442">
        <v>3</v>
      </c>
      <c r="J48" s="442">
        <v>3</v>
      </c>
      <c r="K48" s="442">
        <v>40</v>
      </c>
      <c r="L48" s="442">
        <f t="shared" si="2"/>
        <v>0</v>
      </c>
      <c r="M48" s="442">
        <v>67</v>
      </c>
      <c r="N48" s="442">
        <v>51</v>
      </c>
      <c r="O48" s="442">
        <v>65</v>
      </c>
      <c r="P48" s="442">
        <v>110</v>
      </c>
      <c r="Q48" s="442">
        <v>11</v>
      </c>
      <c r="R48" s="442">
        <v>29</v>
      </c>
      <c r="S48" s="442">
        <v>81</v>
      </c>
      <c r="T48" s="442">
        <v>98</v>
      </c>
      <c r="U48" s="442">
        <v>24</v>
      </c>
      <c r="V48" s="442">
        <v>32</v>
      </c>
      <c r="W48" s="442" t="s">
        <v>238</v>
      </c>
      <c r="X48" s="442">
        <v>0</v>
      </c>
      <c r="Y48" s="442">
        <v>0</v>
      </c>
      <c r="Z48" s="442">
        <v>3</v>
      </c>
      <c r="AA48" s="442" t="s">
        <v>292</v>
      </c>
      <c r="AB48" s="442">
        <v>25</v>
      </c>
      <c r="AC48" s="442">
        <v>30</v>
      </c>
      <c r="AD48" s="442">
        <v>1</v>
      </c>
      <c r="AE48" s="442">
        <v>1.9</v>
      </c>
      <c r="AF48" s="442">
        <v>0.55</v>
      </c>
      <c r="AG48" s="442">
        <v>10</v>
      </c>
      <c r="AH48" s="442">
        <v>16</v>
      </c>
      <c r="AI48" s="442">
        <v>10</v>
      </c>
      <c r="AJ48" s="442">
        <v>0</v>
      </c>
      <c r="AK48" s="442">
        <v>20</v>
      </c>
      <c r="AL48" s="442">
        <v>20</v>
      </c>
      <c r="AM48" s="442">
        <v>13</v>
      </c>
      <c r="AN48" s="442">
        <v>79</v>
      </c>
      <c r="AO48" s="446" t="s">
        <v>293</v>
      </c>
      <c r="AP48" s="442">
        <v>0</v>
      </c>
      <c r="AQ48" s="442"/>
    </row>
    <row r="49" spans="1:43">
      <c r="A49" s="453">
        <v>1054</v>
      </c>
      <c r="B49" s="442" t="s">
        <v>294</v>
      </c>
      <c r="C49" s="442" t="s">
        <v>265</v>
      </c>
      <c r="D49" s="442">
        <v>4</v>
      </c>
      <c r="E49" s="442" t="s">
        <v>295</v>
      </c>
      <c r="F49" s="454" t="s">
        <v>125</v>
      </c>
      <c r="G49" s="442" t="str">
        <f>VLOOKUP(C49,'舰种|战术|技能信息查询'!$O$52:$Q$72,3,0)</f>
        <v>护卫舰</v>
      </c>
      <c r="H49" s="442" t="str">
        <f>VLOOKUP(C49,'舰种|战术|技能信息查询'!$O$52:$Q$72,2,0)</f>
        <v>中型舰</v>
      </c>
      <c r="I49" s="442">
        <v>2</v>
      </c>
      <c r="J49" s="442">
        <v>3</v>
      </c>
      <c r="K49" s="442">
        <v>39</v>
      </c>
      <c r="L49" s="442">
        <f t="shared" si="2"/>
        <v>1</v>
      </c>
      <c r="M49" s="442">
        <v>49</v>
      </c>
      <c r="N49" s="442">
        <v>42</v>
      </c>
      <c r="O49" s="442">
        <v>6</v>
      </c>
      <c r="P49" s="442">
        <v>66</v>
      </c>
      <c r="Q49" s="442">
        <v>83</v>
      </c>
      <c r="R49" s="442">
        <v>36</v>
      </c>
      <c r="S49" s="442">
        <v>77</v>
      </c>
      <c r="T49" s="442">
        <v>96</v>
      </c>
      <c r="U49" s="442">
        <v>21</v>
      </c>
      <c r="V49" s="442">
        <v>32</v>
      </c>
      <c r="W49" s="442" t="s">
        <v>238</v>
      </c>
      <c r="X49" s="442" t="s">
        <v>239</v>
      </c>
      <c r="Y49" s="442">
        <v>6</v>
      </c>
      <c r="Z49" s="442">
        <v>3</v>
      </c>
      <c r="AA49" s="442" t="s">
        <v>296</v>
      </c>
      <c r="AB49" s="442">
        <v>20</v>
      </c>
      <c r="AC49" s="442">
        <v>30</v>
      </c>
      <c r="AD49" s="442">
        <v>0.8</v>
      </c>
      <c r="AE49" s="442">
        <v>1.5</v>
      </c>
      <c r="AF49" s="442">
        <v>0.5</v>
      </c>
      <c r="AG49" s="442">
        <v>10</v>
      </c>
      <c r="AH49" s="442">
        <v>16</v>
      </c>
      <c r="AI49" s="442">
        <v>10</v>
      </c>
      <c r="AJ49" s="442">
        <v>0</v>
      </c>
      <c r="AK49" s="442">
        <v>10</v>
      </c>
      <c r="AL49" s="442">
        <v>15</v>
      </c>
      <c r="AM49" s="442">
        <v>11</v>
      </c>
      <c r="AN49" s="442">
        <v>18</v>
      </c>
      <c r="AO49" s="446" t="s">
        <v>297</v>
      </c>
      <c r="AP49" s="442">
        <v>0</v>
      </c>
      <c r="AQ49" s="442"/>
    </row>
    <row r="50" spans="1:43">
      <c r="A50" s="453">
        <v>1055</v>
      </c>
      <c r="B50" s="442" t="s">
        <v>166</v>
      </c>
      <c r="C50" s="442" t="s">
        <v>265</v>
      </c>
      <c r="D50" s="442">
        <v>3</v>
      </c>
      <c r="E50" s="442" t="s">
        <v>298</v>
      </c>
      <c r="F50" s="454" t="s">
        <v>125</v>
      </c>
      <c r="G50" s="442" t="str">
        <f>VLOOKUP(C50,'舰种|战术|技能信息查询'!$O$52:$Q$72,3,0)</f>
        <v>护卫舰</v>
      </c>
      <c r="H50" s="442" t="str">
        <f>VLOOKUP(C50,'舰种|战术|技能信息查询'!$O$52:$Q$72,2,0)</f>
        <v>中型舰</v>
      </c>
      <c r="I50" s="442">
        <v>1</v>
      </c>
      <c r="J50" s="442">
        <v>2</v>
      </c>
      <c r="K50" s="442">
        <v>43</v>
      </c>
      <c r="L50" s="442">
        <f t="shared" si="2"/>
        <v>1</v>
      </c>
      <c r="M50" s="442">
        <v>58</v>
      </c>
      <c r="N50" s="442">
        <v>38</v>
      </c>
      <c r="O50" s="442">
        <v>63</v>
      </c>
      <c r="P50" s="442">
        <v>70</v>
      </c>
      <c r="Q50" s="442">
        <v>72</v>
      </c>
      <c r="R50" s="442">
        <v>29</v>
      </c>
      <c r="S50" s="442">
        <v>79</v>
      </c>
      <c r="T50" s="442">
        <v>95</v>
      </c>
      <c r="U50" s="442">
        <v>20</v>
      </c>
      <c r="V50" s="442">
        <v>35</v>
      </c>
      <c r="W50" s="442" t="s">
        <v>238</v>
      </c>
      <c r="X50" s="442" t="s">
        <v>239</v>
      </c>
      <c r="Y50" s="442">
        <v>6</v>
      </c>
      <c r="Z50" s="442">
        <v>3</v>
      </c>
      <c r="AA50" s="442" t="s">
        <v>299</v>
      </c>
      <c r="AB50" s="442">
        <v>25</v>
      </c>
      <c r="AC50" s="442">
        <v>25</v>
      </c>
      <c r="AD50" s="442">
        <v>0.8</v>
      </c>
      <c r="AE50" s="442">
        <v>1.5</v>
      </c>
      <c r="AF50" s="442">
        <v>0.4</v>
      </c>
      <c r="AG50" s="442">
        <v>10</v>
      </c>
      <c r="AH50" s="442">
        <v>16</v>
      </c>
      <c r="AI50" s="442">
        <v>10</v>
      </c>
      <c r="AJ50" s="442">
        <v>0</v>
      </c>
      <c r="AK50" s="442">
        <v>14</v>
      </c>
      <c r="AL50" s="442">
        <v>18</v>
      </c>
      <c r="AM50" s="442">
        <v>9</v>
      </c>
      <c r="AN50" s="442">
        <v>29</v>
      </c>
      <c r="AO50" s="446" t="s">
        <v>300</v>
      </c>
      <c r="AP50" s="442">
        <v>0</v>
      </c>
      <c r="AQ50" s="442"/>
    </row>
    <row r="51" spans="1:43">
      <c r="A51" s="453">
        <v>1056</v>
      </c>
      <c r="B51" s="442" t="s">
        <v>166</v>
      </c>
      <c r="C51" s="442" t="s">
        <v>265</v>
      </c>
      <c r="D51" s="442">
        <v>4</v>
      </c>
      <c r="E51" s="442" t="s">
        <v>301</v>
      </c>
      <c r="F51" s="454" t="s">
        <v>125</v>
      </c>
      <c r="G51" s="442" t="str">
        <f>VLOOKUP(C51,'舰种|战术|技能信息查询'!$O$52:$Q$72,3,0)</f>
        <v>护卫舰</v>
      </c>
      <c r="H51" s="442" t="str">
        <f>VLOOKUP(C51,'舰种|战术|技能信息查询'!$O$52:$Q$72,2,0)</f>
        <v>中型舰</v>
      </c>
      <c r="I51" s="442">
        <v>2</v>
      </c>
      <c r="J51" s="442">
        <v>2</v>
      </c>
      <c r="K51" s="442">
        <v>42</v>
      </c>
      <c r="L51" s="442">
        <f t="shared" si="2"/>
        <v>2</v>
      </c>
      <c r="M51" s="442">
        <v>67</v>
      </c>
      <c r="N51" s="442">
        <v>49</v>
      </c>
      <c r="O51" s="442">
        <v>0</v>
      </c>
      <c r="P51" s="442">
        <v>105</v>
      </c>
      <c r="Q51" s="442">
        <v>15</v>
      </c>
      <c r="R51" s="442">
        <v>40</v>
      </c>
      <c r="S51" s="442">
        <v>78</v>
      </c>
      <c r="T51" s="442">
        <v>96</v>
      </c>
      <c r="U51" s="442">
        <v>10</v>
      </c>
      <c r="V51" s="442">
        <v>33.6</v>
      </c>
      <c r="W51" s="442" t="s">
        <v>238</v>
      </c>
      <c r="X51" s="442">
        <v>0</v>
      </c>
      <c r="Y51" s="442">
        <v>0</v>
      </c>
      <c r="Z51" s="442">
        <v>3</v>
      </c>
      <c r="AA51" s="442" t="s">
        <v>302</v>
      </c>
      <c r="AB51" s="442">
        <v>25</v>
      </c>
      <c r="AC51" s="442">
        <v>30</v>
      </c>
      <c r="AD51" s="442">
        <v>0.8</v>
      </c>
      <c r="AE51" s="442">
        <v>1.5</v>
      </c>
      <c r="AF51" s="442">
        <v>0.4</v>
      </c>
      <c r="AG51" s="442">
        <v>10</v>
      </c>
      <c r="AH51" s="442">
        <v>16</v>
      </c>
      <c r="AI51" s="442">
        <v>10</v>
      </c>
      <c r="AJ51" s="442">
        <v>0</v>
      </c>
      <c r="AK51" s="442">
        <v>16</v>
      </c>
      <c r="AL51" s="442">
        <v>0</v>
      </c>
      <c r="AM51" s="442">
        <v>12</v>
      </c>
      <c r="AN51" s="442">
        <v>84</v>
      </c>
      <c r="AO51" s="446" t="s">
        <v>303</v>
      </c>
      <c r="AP51" s="442">
        <v>0</v>
      </c>
      <c r="AQ51" s="442"/>
    </row>
    <row r="52" spans="1:43">
      <c r="A52" s="453">
        <v>1057</v>
      </c>
      <c r="B52" s="442" t="s">
        <v>166</v>
      </c>
      <c r="C52" s="442" t="s">
        <v>265</v>
      </c>
      <c r="D52" s="442">
        <v>4</v>
      </c>
      <c r="E52" s="442" t="s">
        <v>304</v>
      </c>
      <c r="F52" s="454" t="s">
        <v>125</v>
      </c>
      <c r="G52" s="442" t="str">
        <f>VLOOKUP(C52,'舰种|战术|技能信息查询'!$O$52:$Q$72,3,0)</f>
        <v>护卫舰</v>
      </c>
      <c r="H52" s="442" t="str">
        <f>VLOOKUP(C52,'舰种|战术|技能信息查询'!$O$52:$Q$72,2,0)</f>
        <v>中型舰</v>
      </c>
      <c r="I52" s="442">
        <v>3</v>
      </c>
      <c r="J52" s="442">
        <v>3</v>
      </c>
      <c r="K52" s="442">
        <v>42</v>
      </c>
      <c r="L52" s="442">
        <f t="shared" si="2"/>
        <v>2</v>
      </c>
      <c r="M52" s="442">
        <v>69</v>
      </c>
      <c r="N52" s="442">
        <v>49</v>
      </c>
      <c r="O52" s="442">
        <v>53</v>
      </c>
      <c r="P52" s="442">
        <v>100</v>
      </c>
      <c r="Q52" s="442">
        <v>15</v>
      </c>
      <c r="R52" s="442">
        <v>40</v>
      </c>
      <c r="S52" s="442">
        <v>78</v>
      </c>
      <c r="T52" s="442">
        <v>96</v>
      </c>
      <c r="U52" s="442">
        <v>9</v>
      </c>
      <c r="V52" s="442">
        <v>33.6</v>
      </c>
      <c r="W52" s="442" t="s">
        <v>238</v>
      </c>
      <c r="X52" s="442">
        <v>0</v>
      </c>
      <c r="Y52" s="442">
        <v>0</v>
      </c>
      <c r="Z52" s="442">
        <v>3</v>
      </c>
      <c r="AA52" s="442" t="s">
        <v>305</v>
      </c>
      <c r="AB52" s="442">
        <v>25</v>
      </c>
      <c r="AC52" s="442">
        <v>30</v>
      </c>
      <c r="AD52" s="442">
        <v>0.8</v>
      </c>
      <c r="AE52" s="442">
        <v>1.5</v>
      </c>
      <c r="AF52" s="442">
        <v>0.4</v>
      </c>
      <c r="AG52" s="442">
        <v>10</v>
      </c>
      <c r="AH52" s="442">
        <v>16</v>
      </c>
      <c r="AI52" s="442">
        <v>10</v>
      </c>
      <c r="AJ52" s="442">
        <v>0</v>
      </c>
      <c r="AK52" s="442">
        <v>17</v>
      </c>
      <c r="AL52" s="442">
        <v>18</v>
      </c>
      <c r="AM52" s="442">
        <v>12</v>
      </c>
      <c r="AN52" s="442">
        <v>76</v>
      </c>
      <c r="AO52" s="446" t="s">
        <v>306</v>
      </c>
      <c r="AP52" s="442">
        <v>0</v>
      </c>
      <c r="AQ52" s="442"/>
    </row>
    <row r="53" spans="1:43">
      <c r="A53" s="453">
        <v>1058</v>
      </c>
      <c r="B53" s="442" t="s">
        <v>307</v>
      </c>
      <c r="C53" s="442" t="s">
        <v>265</v>
      </c>
      <c r="D53" s="442">
        <v>4</v>
      </c>
      <c r="E53" s="442" t="s">
        <v>308</v>
      </c>
      <c r="F53" s="454" t="s">
        <v>125</v>
      </c>
      <c r="G53" s="442" t="str">
        <f>VLOOKUP(C53,'舰种|战术|技能信息查询'!$O$52:$Q$72,3,0)</f>
        <v>护卫舰</v>
      </c>
      <c r="H53" s="442" t="str">
        <f>VLOOKUP(C53,'舰种|战术|技能信息查询'!$O$52:$Q$72,2,0)</f>
        <v>中型舰</v>
      </c>
      <c r="I53" s="442">
        <v>2</v>
      </c>
      <c r="J53" s="442">
        <v>2</v>
      </c>
      <c r="K53" s="442">
        <v>48</v>
      </c>
      <c r="L53" s="442">
        <f t="shared" si="2"/>
        <v>0</v>
      </c>
      <c r="M53" s="442">
        <v>71</v>
      </c>
      <c r="N53" s="442">
        <v>55</v>
      </c>
      <c r="O53" s="442">
        <v>0</v>
      </c>
      <c r="P53" s="442">
        <v>77</v>
      </c>
      <c r="Q53" s="442">
        <v>8</v>
      </c>
      <c r="R53" s="442">
        <v>39</v>
      </c>
      <c r="S53" s="442">
        <v>78</v>
      </c>
      <c r="T53" s="442">
        <v>96</v>
      </c>
      <c r="U53" s="442">
        <v>15</v>
      </c>
      <c r="V53" s="442">
        <v>31.5</v>
      </c>
      <c r="W53" s="442" t="s">
        <v>238</v>
      </c>
      <c r="X53" s="442" t="s">
        <v>309</v>
      </c>
      <c r="Y53" s="442">
        <v>12</v>
      </c>
      <c r="Z53" s="442">
        <v>3</v>
      </c>
      <c r="AA53" s="442" t="s">
        <v>310</v>
      </c>
      <c r="AB53" s="442">
        <v>30</v>
      </c>
      <c r="AC53" s="442">
        <v>35</v>
      </c>
      <c r="AD53" s="442">
        <v>0.8</v>
      </c>
      <c r="AE53" s="442">
        <v>1.5</v>
      </c>
      <c r="AF53" s="442">
        <v>0.4</v>
      </c>
      <c r="AG53" s="442">
        <v>10</v>
      </c>
      <c r="AH53" s="442">
        <v>16</v>
      </c>
      <c r="AI53" s="442">
        <v>10</v>
      </c>
      <c r="AJ53" s="442">
        <v>0</v>
      </c>
      <c r="AK53" s="442">
        <v>18</v>
      </c>
      <c r="AL53" s="442">
        <v>0</v>
      </c>
      <c r="AM53" s="442">
        <v>15</v>
      </c>
      <c r="AN53" s="442">
        <v>35</v>
      </c>
      <c r="AO53" s="446" t="s">
        <v>264</v>
      </c>
      <c r="AP53" s="442">
        <v>0</v>
      </c>
      <c r="AQ53" s="442"/>
    </row>
    <row r="54" spans="1:43">
      <c r="A54" s="453">
        <v>1059</v>
      </c>
      <c r="B54" s="442" t="s">
        <v>166</v>
      </c>
      <c r="C54" s="442" t="s">
        <v>265</v>
      </c>
      <c r="D54" s="442">
        <v>5</v>
      </c>
      <c r="E54" s="442" t="s">
        <v>311</v>
      </c>
      <c r="F54" s="454" t="s">
        <v>125</v>
      </c>
      <c r="G54" s="442" t="str">
        <f>VLOOKUP(C54,'舰种|战术|技能信息查询'!$O$52:$Q$72,3,0)</f>
        <v>护卫舰</v>
      </c>
      <c r="H54" s="442" t="str">
        <f>VLOOKUP(C54,'舰种|战术|技能信息查询'!$O$52:$Q$72,2,0)</f>
        <v>中型舰</v>
      </c>
      <c r="I54" s="442">
        <v>3</v>
      </c>
      <c r="J54" s="442">
        <v>4</v>
      </c>
      <c r="K54" s="442">
        <v>48</v>
      </c>
      <c r="L54" s="442">
        <f t="shared" si="2"/>
        <v>0</v>
      </c>
      <c r="M54" s="442">
        <v>71</v>
      </c>
      <c r="N54" s="442">
        <v>57</v>
      </c>
      <c r="O54" s="442">
        <v>0</v>
      </c>
      <c r="P54" s="442">
        <v>85</v>
      </c>
      <c r="Q54" s="442">
        <v>8</v>
      </c>
      <c r="R54" s="442">
        <v>55</v>
      </c>
      <c r="S54" s="442">
        <v>78</v>
      </c>
      <c r="T54" s="442">
        <v>97</v>
      </c>
      <c r="U54" s="442">
        <v>15</v>
      </c>
      <c r="V54" s="442">
        <v>31.5</v>
      </c>
      <c r="W54" s="442" t="s">
        <v>238</v>
      </c>
      <c r="X54" s="442" t="s">
        <v>309</v>
      </c>
      <c r="Y54" s="442">
        <v>12</v>
      </c>
      <c r="Z54" s="442">
        <v>3</v>
      </c>
      <c r="AA54" s="442" t="s">
        <v>312</v>
      </c>
      <c r="AB54" s="442">
        <v>30</v>
      </c>
      <c r="AC54" s="442">
        <v>35</v>
      </c>
      <c r="AD54" s="442">
        <v>0.8</v>
      </c>
      <c r="AE54" s="442">
        <v>1.5</v>
      </c>
      <c r="AF54" s="442">
        <v>0.4</v>
      </c>
      <c r="AG54" s="442">
        <v>10</v>
      </c>
      <c r="AH54" s="442">
        <v>16</v>
      </c>
      <c r="AI54" s="442">
        <v>10</v>
      </c>
      <c r="AJ54" s="442">
        <v>0</v>
      </c>
      <c r="AK54" s="442">
        <v>18</v>
      </c>
      <c r="AL54" s="442">
        <v>0</v>
      </c>
      <c r="AM54" s="442">
        <v>16</v>
      </c>
      <c r="AN54" s="442">
        <v>53</v>
      </c>
      <c r="AO54" s="446" t="s">
        <v>313</v>
      </c>
      <c r="AP54" s="442" t="s">
        <v>314</v>
      </c>
      <c r="AQ54" s="442"/>
    </row>
    <row r="55" spans="1:43">
      <c r="A55" s="453">
        <v>1060</v>
      </c>
      <c r="B55" s="442" t="s">
        <v>294</v>
      </c>
      <c r="C55" s="442" t="s">
        <v>265</v>
      </c>
      <c r="D55" s="442">
        <v>5</v>
      </c>
      <c r="E55" s="442" t="s">
        <v>315</v>
      </c>
      <c r="F55" s="454" t="s">
        <v>125</v>
      </c>
      <c r="G55" s="442" t="str">
        <f>VLOOKUP(C55,'舰种|战术|技能信息查询'!$O$52:$Q$72,3,0)</f>
        <v>护卫舰</v>
      </c>
      <c r="H55" s="442" t="str">
        <f>VLOOKUP(C55,'舰种|战术|技能信息查询'!$O$52:$Q$72,2,0)</f>
        <v>中型舰</v>
      </c>
      <c r="I55" s="442">
        <v>1</v>
      </c>
      <c r="J55" s="442">
        <v>2</v>
      </c>
      <c r="K55" s="442">
        <v>35</v>
      </c>
      <c r="L55" s="442">
        <f t="shared" si="2"/>
        <v>1</v>
      </c>
      <c r="M55" s="442">
        <v>48</v>
      </c>
      <c r="N55" s="442">
        <v>39</v>
      </c>
      <c r="O55" s="442">
        <v>66</v>
      </c>
      <c r="P55" s="442">
        <v>54</v>
      </c>
      <c r="Q55" s="442">
        <v>75</v>
      </c>
      <c r="R55" s="442">
        <v>35</v>
      </c>
      <c r="S55" s="442">
        <v>71</v>
      </c>
      <c r="T55" s="442">
        <v>97</v>
      </c>
      <c r="U55" s="442">
        <v>25</v>
      </c>
      <c r="V55" s="442">
        <v>23.2</v>
      </c>
      <c r="W55" s="442" t="s">
        <v>238</v>
      </c>
      <c r="X55" s="442" t="s">
        <v>279</v>
      </c>
      <c r="Y55" s="442">
        <v>3</v>
      </c>
      <c r="Z55" s="442">
        <v>3</v>
      </c>
      <c r="AA55" s="442" t="s">
        <v>316</v>
      </c>
      <c r="AB55" s="442">
        <v>15</v>
      </c>
      <c r="AC55" s="442">
        <v>20</v>
      </c>
      <c r="AD55" s="442">
        <v>0.64</v>
      </c>
      <c r="AE55" s="442">
        <v>1.2</v>
      </c>
      <c r="AF55" s="442">
        <v>0.5</v>
      </c>
      <c r="AG55" s="442">
        <v>10</v>
      </c>
      <c r="AH55" s="442">
        <v>16</v>
      </c>
      <c r="AI55" s="442">
        <v>10</v>
      </c>
      <c r="AJ55" s="442">
        <v>0</v>
      </c>
      <c r="AK55" s="442">
        <v>9</v>
      </c>
      <c r="AL55" s="442">
        <v>21</v>
      </c>
      <c r="AM55" s="442">
        <v>10</v>
      </c>
      <c r="AN55" s="442">
        <v>12</v>
      </c>
      <c r="AO55" s="446" t="s">
        <v>317</v>
      </c>
      <c r="AP55" s="442">
        <v>0</v>
      </c>
      <c r="AQ55" s="442"/>
    </row>
    <row r="56" spans="1:43">
      <c r="A56" s="453">
        <v>1061</v>
      </c>
      <c r="B56" s="442" t="s">
        <v>294</v>
      </c>
      <c r="C56" s="442" t="s">
        <v>265</v>
      </c>
      <c r="D56" s="442">
        <v>5</v>
      </c>
      <c r="E56" s="442" t="s">
        <v>318</v>
      </c>
      <c r="F56" s="454" t="s">
        <v>125</v>
      </c>
      <c r="G56" s="442" t="str">
        <f>VLOOKUP(C56,'舰种|战术|技能信息查询'!$O$52:$Q$72,3,0)</f>
        <v>护卫舰</v>
      </c>
      <c r="H56" s="442" t="str">
        <f>VLOOKUP(C56,'舰种|战术|技能信息查询'!$O$52:$Q$72,2,0)</f>
        <v>中型舰</v>
      </c>
      <c r="I56" s="442">
        <v>1</v>
      </c>
      <c r="J56" s="442">
        <v>2</v>
      </c>
      <c r="K56" s="442">
        <v>35</v>
      </c>
      <c r="L56" s="442">
        <f t="shared" si="2"/>
        <v>1</v>
      </c>
      <c r="M56" s="442">
        <v>48</v>
      </c>
      <c r="N56" s="442">
        <v>39</v>
      </c>
      <c r="O56" s="442">
        <v>66</v>
      </c>
      <c r="P56" s="442">
        <v>40</v>
      </c>
      <c r="Q56" s="442">
        <v>75</v>
      </c>
      <c r="R56" s="442">
        <v>35</v>
      </c>
      <c r="S56" s="442">
        <v>69</v>
      </c>
      <c r="T56" s="442">
        <v>97</v>
      </c>
      <c r="U56" s="442">
        <v>25</v>
      </c>
      <c r="V56" s="442">
        <v>21.3</v>
      </c>
      <c r="W56" s="442" t="s">
        <v>238</v>
      </c>
      <c r="X56" s="442">
        <v>0</v>
      </c>
      <c r="Y56" s="442">
        <v>0</v>
      </c>
      <c r="Z56" s="442">
        <v>3</v>
      </c>
      <c r="AA56" s="442" t="s">
        <v>319</v>
      </c>
      <c r="AB56" s="442">
        <v>15</v>
      </c>
      <c r="AC56" s="442">
        <v>20</v>
      </c>
      <c r="AD56" s="442">
        <v>0.64</v>
      </c>
      <c r="AE56" s="442">
        <v>1.2</v>
      </c>
      <c r="AF56" s="442">
        <v>0.5</v>
      </c>
      <c r="AG56" s="442">
        <v>10</v>
      </c>
      <c r="AH56" s="442">
        <v>16</v>
      </c>
      <c r="AI56" s="442">
        <v>10</v>
      </c>
      <c r="AJ56" s="442">
        <v>0</v>
      </c>
      <c r="AK56" s="442">
        <v>9</v>
      </c>
      <c r="AL56" s="442">
        <v>21</v>
      </c>
      <c r="AM56" s="442">
        <v>10</v>
      </c>
      <c r="AN56" s="442">
        <v>5</v>
      </c>
      <c r="AO56" s="446" t="s">
        <v>320</v>
      </c>
      <c r="AP56" s="442">
        <v>0</v>
      </c>
      <c r="AQ56" s="442"/>
    </row>
    <row r="57" spans="1:43">
      <c r="A57" s="453">
        <v>1062</v>
      </c>
      <c r="B57" s="442" t="s">
        <v>122</v>
      </c>
      <c r="C57" s="442" t="s">
        <v>321</v>
      </c>
      <c r="D57" s="442">
        <v>4</v>
      </c>
      <c r="E57" s="442" t="s">
        <v>322</v>
      </c>
      <c r="F57" s="454" t="s">
        <v>125</v>
      </c>
      <c r="G57" s="442" t="str">
        <f>VLOOKUP(C57,'舰种|战术|技能信息查询'!$O$52:$Q$72,3,0)</f>
        <v>护卫舰</v>
      </c>
      <c r="H57" s="442" t="str">
        <f>VLOOKUP(C57,'舰种|战术|技能信息查询'!$O$52:$Q$72,2,0)</f>
        <v>小型舰</v>
      </c>
      <c r="I57" s="442">
        <v>1</v>
      </c>
      <c r="J57" s="442">
        <v>2</v>
      </c>
      <c r="K57" s="442">
        <v>48</v>
      </c>
      <c r="L57" s="442">
        <f t="shared" si="2"/>
        <v>0</v>
      </c>
      <c r="M57" s="442">
        <v>76</v>
      </c>
      <c r="N57" s="442">
        <v>62</v>
      </c>
      <c r="O57" s="442">
        <v>0</v>
      </c>
      <c r="P57" s="442">
        <v>59</v>
      </c>
      <c r="Q57" s="442">
        <v>0</v>
      </c>
      <c r="R57" s="442">
        <v>34</v>
      </c>
      <c r="S57" s="442">
        <v>51</v>
      </c>
      <c r="T57" s="442">
        <v>93</v>
      </c>
      <c r="U57" s="442">
        <v>20</v>
      </c>
      <c r="V57" s="442">
        <v>12.2</v>
      </c>
      <c r="W57" s="442" t="s">
        <v>126</v>
      </c>
      <c r="X57" s="442">
        <v>0</v>
      </c>
      <c r="Y57" s="442">
        <v>0</v>
      </c>
      <c r="Z57" s="442">
        <v>3</v>
      </c>
      <c r="AA57" s="442" t="s">
        <v>183</v>
      </c>
      <c r="AB57" s="442">
        <v>15</v>
      </c>
      <c r="AC57" s="442">
        <v>30</v>
      </c>
      <c r="AD57" s="442">
        <v>0.64</v>
      </c>
      <c r="AE57" s="442">
        <v>1.2</v>
      </c>
      <c r="AF57" s="442">
        <v>0.5</v>
      </c>
      <c r="AG57" s="442">
        <v>20</v>
      </c>
      <c r="AH57" s="442">
        <v>20</v>
      </c>
      <c r="AI57" s="442">
        <v>30</v>
      </c>
      <c r="AJ57" s="442">
        <v>0</v>
      </c>
      <c r="AK57" s="442">
        <v>51</v>
      </c>
      <c r="AL57" s="442">
        <v>0</v>
      </c>
      <c r="AM57" s="442">
        <v>42</v>
      </c>
      <c r="AN57" s="442">
        <v>0</v>
      </c>
      <c r="AO57" s="446" t="s">
        <v>323</v>
      </c>
      <c r="AP57" s="442">
        <v>0</v>
      </c>
      <c r="AQ57" s="442"/>
    </row>
    <row r="58" spans="1:43">
      <c r="A58" s="453">
        <v>1063</v>
      </c>
      <c r="B58" s="442" t="s">
        <v>122</v>
      </c>
      <c r="C58" s="442" t="s">
        <v>321</v>
      </c>
      <c r="D58" s="442">
        <v>4</v>
      </c>
      <c r="E58" s="442" t="s">
        <v>324</v>
      </c>
      <c r="F58" s="454" t="s">
        <v>125</v>
      </c>
      <c r="G58" s="442" t="str">
        <f>VLOOKUP(C58,'舰种|战术|技能信息查询'!$O$52:$Q$72,3,0)</f>
        <v>护卫舰</v>
      </c>
      <c r="H58" s="442" t="str">
        <f>VLOOKUP(C58,'舰种|战术|技能信息查询'!$O$52:$Q$72,2,0)</f>
        <v>小型舰</v>
      </c>
      <c r="I58" s="442">
        <v>1</v>
      </c>
      <c r="J58" s="442">
        <v>2</v>
      </c>
      <c r="K58" s="442">
        <v>48</v>
      </c>
      <c r="L58" s="442">
        <f t="shared" si="2"/>
        <v>0</v>
      </c>
      <c r="M58" s="442">
        <v>76</v>
      </c>
      <c r="N58" s="442">
        <v>62</v>
      </c>
      <c r="O58" s="442">
        <v>0</v>
      </c>
      <c r="P58" s="442">
        <v>59</v>
      </c>
      <c r="Q58" s="442">
        <v>0</v>
      </c>
      <c r="R58" s="442">
        <v>34</v>
      </c>
      <c r="S58" s="442">
        <v>51</v>
      </c>
      <c r="T58" s="442">
        <v>93</v>
      </c>
      <c r="U58" s="442">
        <v>18</v>
      </c>
      <c r="V58" s="442">
        <v>12.2</v>
      </c>
      <c r="W58" s="442" t="s">
        <v>126</v>
      </c>
      <c r="X58" s="442">
        <v>0</v>
      </c>
      <c r="Y58" s="442">
        <v>0</v>
      </c>
      <c r="Z58" s="442">
        <v>3</v>
      </c>
      <c r="AA58" s="442" t="s">
        <v>183</v>
      </c>
      <c r="AB58" s="442">
        <v>15</v>
      </c>
      <c r="AC58" s="442">
        <v>30</v>
      </c>
      <c r="AD58" s="442">
        <v>0.64</v>
      </c>
      <c r="AE58" s="442">
        <v>1.2</v>
      </c>
      <c r="AF58" s="442">
        <v>0.5</v>
      </c>
      <c r="AG58" s="442">
        <v>20</v>
      </c>
      <c r="AH58" s="442">
        <v>20</v>
      </c>
      <c r="AI58" s="442">
        <v>30</v>
      </c>
      <c r="AJ58" s="442">
        <v>0</v>
      </c>
      <c r="AK58" s="442">
        <v>51</v>
      </c>
      <c r="AL58" s="442">
        <v>0</v>
      </c>
      <c r="AM58" s="442">
        <v>42</v>
      </c>
      <c r="AN58" s="442">
        <v>0</v>
      </c>
      <c r="AO58" s="446" t="s">
        <v>323</v>
      </c>
      <c r="AP58" s="442">
        <v>0</v>
      </c>
      <c r="AQ58" s="442"/>
    </row>
    <row r="59" spans="1:43">
      <c r="A59" s="453">
        <v>1064</v>
      </c>
      <c r="B59" s="442" t="s">
        <v>131</v>
      </c>
      <c r="C59" s="442" t="s">
        <v>325</v>
      </c>
      <c r="D59" s="442">
        <v>4</v>
      </c>
      <c r="E59" s="442" t="s">
        <v>326</v>
      </c>
      <c r="F59" s="454" t="s">
        <v>125</v>
      </c>
      <c r="G59" s="442" t="str">
        <f>VLOOKUP(C59,'舰种|战术|技能信息查询'!$O$52:$Q$72,3,0)</f>
        <v>护卫舰</v>
      </c>
      <c r="H59" s="442" t="str">
        <f>VLOOKUP(C59,'舰种|战术|技能信息查询'!$O$52:$Q$72,2,0)</f>
        <v>小型舰</v>
      </c>
      <c r="I59" s="442">
        <v>3</v>
      </c>
      <c r="J59" s="442">
        <v>5</v>
      </c>
      <c r="K59" s="442">
        <v>30</v>
      </c>
      <c r="L59" s="442">
        <f t="shared" si="2"/>
        <v>2</v>
      </c>
      <c r="M59" s="442">
        <v>37</v>
      </c>
      <c r="N59" s="442">
        <v>37</v>
      </c>
      <c r="O59" s="442">
        <v>91</v>
      </c>
      <c r="P59" s="442">
        <v>46</v>
      </c>
      <c r="Q59" s="442">
        <v>64</v>
      </c>
      <c r="R59" s="442">
        <v>40</v>
      </c>
      <c r="S59" s="442">
        <v>97</v>
      </c>
      <c r="T59" s="442">
        <v>93</v>
      </c>
      <c r="U59" s="442">
        <v>17</v>
      </c>
      <c r="V59" s="442">
        <v>37</v>
      </c>
      <c r="W59" s="442" t="s">
        <v>194</v>
      </c>
      <c r="X59" s="442">
        <v>0</v>
      </c>
      <c r="Y59" s="442">
        <v>0</v>
      </c>
      <c r="Z59" s="442">
        <v>3</v>
      </c>
      <c r="AA59" s="442" t="s">
        <v>327</v>
      </c>
      <c r="AB59" s="442">
        <v>15</v>
      </c>
      <c r="AC59" s="442">
        <v>20</v>
      </c>
      <c r="AD59" s="442">
        <v>0.48</v>
      </c>
      <c r="AE59" s="442">
        <v>0.9</v>
      </c>
      <c r="AF59" s="442">
        <v>0.5</v>
      </c>
      <c r="AG59" s="442">
        <v>4</v>
      </c>
      <c r="AH59" s="442">
        <v>8</v>
      </c>
      <c r="AI59" s="442">
        <v>6</v>
      </c>
      <c r="AJ59" s="442">
        <v>0</v>
      </c>
      <c r="AK59" s="442">
        <v>0</v>
      </c>
      <c r="AL59" s="442">
        <v>39</v>
      </c>
      <c r="AM59" s="442">
        <v>12</v>
      </c>
      <c r="AN59" s="442">
        <v>0</v>
      </c>
      <c r="AO59" s="446" t="s">
        <v>328</v>
      </c>
      <c r="AP59" s="442" t="s">
        <v>329</v>
      </c>
      <c r="AQ59" s="442"/>
    </row>
    <row r="60" spans="1:43">
      <c r="A60" s="453">
        <v>1065</v>
      </c>
      <c r="B60" s="442" t="s">
        <v>131</v>
      </c>
      <c r="C60" s="442" t="s">
        <v>325</v>
      </c>
      <c r="D60" s="442">
        <v>3</v>
      </c>
      <c r="E60" s="442" t="s">
        <v>330</v>
      </c>
      <c r="F60" s="454" t="s">
        <v>125</v>
      </c>
      <c r="G60" s="442" t="str">
        <f>VLOOKUP(C60,'舰种|战术|技能信息查询'!$O$52:$Q$72,3,0)</f>
        <v>护卫舰</v>
      </c>
      <c r="H60" s="442" t="str">
        <f>VLOOKUP(C60,'舰种|战术|技能信息查询'!$O$52:$Q$72,2,0)</f>
        <v>小型舰</v>
      </c>
      <c r="I60" s="442">
        <v>2</v>
      </c>
      <c r="J60" s="442">
        <v>2</v>
      </c>
      <c r="K60" s="442">
        <v>30</v>
      </c>
      <c r="L60" s="442">
        <f t="shared" si="2"/>
        <v>2</v>
      </c>
      <c r="M60" s="442">
        <v>37</v>
      </c>
      <c r="N60" s="442">
        <v>37</v>
      </c>
      <c r="O60" s="442">
        <v>91</v>
      </c>
      <c r="P60" s="442">
        <v>46</v>
      </c>
      <c r="Q60" s="442">
        <v>64</v>
      </c>
      <c r="R60" s="442">
        <v>40</v>
      </c>
      <c r="S60" s="442">
        <v>97</v>
      </c>
      <c r="T60" s="442">
        <v>92</v>
      </c>
      <c r="U60" s="442">
        <v>10</v>
      </c>
      <c r="V60" s="442">
        <v>37</v>
      </c>
      <c r="W60" s="442" t="s">
        <v>194</v>
      </c>
      <c r="X60" s="442">
        <v>0</v>
      </c>
      <c r="Y60" s="442">
        <v>0</v>
      </c>
      <c r="Z60" s="442">
        <v>3</v>
      </c>
      <c r="AA60" s="442" t="s">
        <v>327</v>
      </c>
      <c r="AB60" s="442">
        <v>15</v>
      </c>
      <c r="AC60" s="442">
        <v>20</v>
      </c>
      <c r="AD60" s="442">
        <v>0.48</v>
      </c>
      <c r="AE60" s="442">
        <v>0.9</v>
      </c>
      <c r="AF60" s="442">
        <v>0.5</v>
      </c>
      <c r="AG60" s="442">
        <v>4</v>
      </c>
      <c r="AH60" s="442">
        <v>8</v>
      </c>
      <c r="AI60" s="442">
        <v>6</v>
      </c>
      <c r="AJ60" s="442">
        <v>0</v>
      </c>
      <c r="AK60" s="442">
        <v>0</v>
      </c>
      <c r="AL60" s="442">
        <v>39</v>
      </c>
      <c r="AM60" s="442">
        <v>12</v>
      </c>
      <c r="AN60" s="442">
        <v>0</v>
      </c>
      <c r="AO60" s="446" t="s">
        <v>331</v>
      </c>
      <c r="AP60" s="442">
        <v>0</v>
      </c>
      <c r="AQ60" s="442"/>
    </row>
    <row r="61" spans="1:43">
      <c r="A61" s="453">
        <v>1066</v>
      </c>
      <c r="B61" s="442" t="s">
        <v>131</v>
      </c>
      <c r="C61" s="442" t="s">
        <v>325</v>
      </c>
      <c r="D61" s="442">
        <v>3</v>
      </c>
      <c r="E61" s="442" t="s">
        <v>332</v>
      </c>
      <c r="F61" s="454" t="s">
        <v>125</v>
      </c>
      <c r="G61" s="442" t="str">
        <f>VLOOKUP(C61,'舰种|战术|技能信息查询'!$O$52:$Q$72,3,0)</f>
        <v>护卫舰</v>
      </c>
      <c r="H61" s="442" t="str">
        <f>VLOOKUP(C61,'舰种|战术|技能信息查询'!$O$52:$Q$72,2,0)</f>
        <v>小型舰</v>
      </c>
      <c r="I61" s="442">
        <v>3</v>
      </c>
      <c r="J61" s="442">
        <v>3</v>
      </c>
      <c r="K61" s="442">
        <v>30</v>
      </c>
      <c r="L61" s="442">
        <f t="shared" si="2"/>
        <v>2</v>
      </c>
      <c r="M61" s="442">
        <v>37</v>
      </c>
      <c r="N61" s="442">
        <v>37</v>
      </c>
      <c r="O61" s="442">
        <v>91</v>
      </c>
      <c r="P61" s="442">
        <v>46</v>
      </c>
      <c r="Q61" s="442">
        <v>64</v>
      </c>
      <c r="R61" s="442">
        <v>40</v>
      </c>
      <c r="S61" s="442">
        <v>97</v>
      </c>
      <c r="T61" s="442">
        <v>92</v>
      </c>
      <c r="U61" s="442">
        <v>9</v>
      </c>
      <c r="V61" s="442">
        <v>37</v>
      </c>
      <c r="W61" s="442" t="s">
        <v>194</v>
      </c>
      <c r="X61" s="442">
        <v>0</v>
      </c>
      <c r="Y61" s="442">
        <v>0</v>
      </c>
      <c r="Z61" s="442">
        <v>3</v>
      </c>
      <c r="AA61" s="442" t="s">
        <v>327</v>
      </c>
      <c r="AB61" s="442">
        <v>15</v>
      </c>
      <c r="AC61" s="442">
        <v>20</v>
      </c>
      <c r="AD61" s="442">
        <v>0.48</v>
      </c>
      <c r="AE61" s="442">
        <v>0.9</v>
      </c>
      <c r="AF61" s="442">
        <v>0.5</v>
      </c>
      <c r="AG61" s="442">
        <v>4</v>
      </c>
      <c r="AH61" s="442">
        <v>8</v>
      </c>
      <c r="AI61" s="442">
        <v>6</v>
      </c>
      <c r="AJ61" s="442">
        <v>0</v>
      </c>
      <c r="AK61" s="442">
        <v>0</v>
      </c>
      <c r="AL61" s="442">
        <v>39</v>
      </c>
      <c r="AM61" s="442">
        <v>12</v>
      </c>
      <c r="AN61" s="442">
        <v>0</v>
      </c>
      <c r="AO61" s="446" t="s">
        <v>333</v>
      </c>
      <c r="AP61" s="442">
        <v>0</v>
      </c>
      <c r="AQ61" s="442"/>
    </row>
    <row r="62" spans="1:43">
      <c r="A62" s="453">
        <v>1067</v>
      </c>
      <c r="B62" s="442" t="s">
        <v>131</v>
      </c>
      <c r="C62" s="442" t="s">
        <v>325</v>
      </c>
      <c r="D62" s="442">
        <v>3</v>
      </c>
      <c r="E62" s="442" t="s">
        <v>334</v>
      </c>
      <c r="F62" s="454" t="s">
        <v>125</v>
      </c>
      <c r="G62" s="442" t="str">
        <f>VLOOKUP(C62,'舰种|战术|技能信息查询'!$O$52:$Q$72,3,0)</f>
        <v>护卫舰</v>
      </c>
      <c r="H62" s="442" t="str">
        <f>VLOOKUP(C62,'舰种|战术|技能信息查询'!$O$52:$Q$72,2,0)</f>
        <v>小型舰</v>
      </c>
      <c r="I62" s="442">
        <v>3</v>
      </c>
      <c r="J62" s="442">
        <v>4</v>
      </c>
      <c r="K62" s="442">
        <v>30</v>
      </c>
      <c r="L62" s="442">
        <f t="shared" si="2"/>
        <v>2</v>
      </c>
      <c r="M62" s="442">
        <v>37</v>
      </c>
      <c r="N62" s="442">
        <v>37</v>
      </c>
      <c r="O62" s="442">
        <v>91</v>
      </c>
      <c r="P62" s="442">
        <v>46</v>
      </c>
      <c r="Q62" s="442">
        <v>64</v>
      </c>
      <c r="R62" s="442">
        <v>40</v>
      </c>
      <c r="S62" s="442">
        <v>92</v>
      </c>
      <c r="T62" s="442">
        <v>92</v>
      </c>
      <c r="U62" s="442">
        <v>10</v>
      </c>
      <c r="V62" s="442">
        <v>37</v>
      </c>
      <c r="W62" s="442" t="s">
        <v>194</v>
      </c>
      <c r="X62" s="442">
        <v>0</v>
      </c>
      <c r="Y62" s="442">
        <v>0</v>
      </c>
      <c r="Z62" s="442">
        <v>3</v>
      </c>
      <c r="AA62" s="442" t="s">
        <v>327</v>
      </c>
      <c r="AB62" s="442">
        <v>15</v>
      </c>
      <c r="AC62" s="442">
        <v>20</v>
      </c>
      <c r="AD62" s="442">
        <v>0.48</v>
      </c>
      <c r="AE62" s="442">
        <v>0.9</v>
      </c>
      <c r="AF62" s="442">
        <v>0.5</v>
      </c>
      <c r="AG62" s="442">
        <v>4</v>
      </c>
      <c r="AH62" s="442">
        <v>8</v>
      </c>
      <c r="AI62" s="442">
        <v>6</v>
      </c>
      <c r="AJ62" s="442">
        <v>0</v>
      </c>
      <c r="AK62" s="442">
        <v>0</v>
      </c>
      <c r="AL62" s="442">
        <v>39</v>
      </c>
      <c r="AM62" s="442">
        <v>12</v>
      </c>
      <c r="AN62" s="442">
        <v>0</v>
      </c>
      <c r="AO62" s="446" t="s">
        <v>335</v>
      </c>
      <c r="AP62" s="442">
        <v>0</v>
      </c>
      <c r="AQ62" s="442"/>
    </row>
    <row r="63" spans="1:43">
      <c r="A63" s="453">
        <v>1068</v>
      </c>
      <c r="B63" s="442" t="s">
        <v>131</v>
      </c>
      <c r="C63" s="442" t="s">
        <v>325</v>
      </c>
      <c r="D63" s="442">
        <v>4</v>
      </c>
      <c r="E63" s="442" t="s">
        <v>336</v>
      </c>
      <c r="F63" s="454" t="s">
        <v>125</v>
      </c>
      <c r="G63" s="442" t="str">
        <f>VLOOKUP(C63,'舰种|战术|技能信息查询'!$O$52:$Q$72,3,0)</f>
        <v>护卫舰</v>
      </c>
      <c r="H63" s="442" t="str">
        <f>VLOOKUP(C63,'舰种|战术|技能信息查询'!$O$52:$Q$72,2,0)</f>
        <v>小型舰</v>
      </c>
      <c r="I63" s="442">
        <v>2</v>
      </c>
      <c r="J63" s="442">
        <v>2</v>
      </c>
      <c r="K63" s="442">
        <v>30</v>
      </c>
      <c r="L63" s="442">
        <f t="shared" si="2"/>
        <v>2</v>
      </c>
      <c r="M63" s="442">
        <v>37</v>
      </c>
      <c r="N63" s="442">
        <v>38</v>
      </c>
      <c r="O63" s="442">
        <v>91</v>
      </c>
      <c r="P63" s="442">
        <v>43</v>
      </c>
      <c r="Q63" s="442">
        <v>69</v>
      </c>
      <c r="R63" s="442">
        <v>34</v>
      </c>
      <c r="S63" s="442">
        <v>97</v>
      </c>
      <c r="T63" s="442">
        <v>93</v>
      </c>
      <c r="U63" s="442">
        <v>12</v>
      </c>
      <c r="V63" s="442">
        <v>38</v>
      </c>
      <c r="W63" s="442" t="s">
        <v>194</v>
      </c>
      <c r="X63" s="442">
        <v>0</v>
      </c>
      <c r="Y63" s="442">
        <v>0</v>
      </c>
      <c r="Z63" s="442">
        <v>3</v>
      </c>
      <c r="AA63" s="442" t="s">
        <v>327</v>
      </c>
      <c r="AB63" s="442">
        <v>15</v>
      </c>
      <c r="AC63" s="442">
        <v>20</v>
      </c>
      <c r="AD63" s="442">
        <v>0.48</v>
      </c>
      <c r="AE63" s="442">
        <v>0.9</v>
      </c>
      <c r="AF63" s="442">
        <v>0.5</v>
      </c>
      <c r="AG63" s="442">
        <v>4</v>
      </c>
      <c r="AH63" s="442">
        <v>8</v>
      </c>
      <c r="AI63" s="442">
        <v>6</v>
      </c>
      <c r="AJ63" s="442">
        <v>0</v>
      </c>
      <c r="AK63" s="442">
        <v>0</v>
      </c>
      <c r="AL63" s="442">
        <v>39</v>
      </c>
      <c r="AM63" s="442">
        <v>13</v>
      </c>
      <c r="AN63" s="442">
        <v>0</v>
      </c>
      <c r="AO63" s="446" t="s">
        <v>337</v>
      </c>
      <c r="AP63" s="442">
        <v>0</v>
      </c>
      <c r="AQ63" s="442"/>
    </row>
    <row r="64" spans="1:43">
      <c r="A64" s="453">
        <v>1069</v>
      </c>
      <c r="B64" s="442" t="s">
        <v>338</v>
      </c>
      <c r="C64" s="442" t="s">
        <v>325</v>
      </c>
      <c r="D64" s="442">
        <v>4</v>
      </c>
      <c r="E64" s="442" t="s">
        <v>339</v>
      </c>
      <c r="F64" s="454" t="s">
        <v>125</v>
      </c>
      <c r="G64" s="442" t="str">
        <f>VLOOKUP(C64,'舰种|战术|技能信息查询'!$O$52:$Q$72,3,0)</f>
        <v>护卫舰</v>
      </c>
      <c r="H64" s="442" t="str">
        <f>VLOOKUP(C64,'舰种|战术|技能信息查询'!$O$52:$Q$72,2,0)</f>
        <v>小型舰</v>
      </c>
      <c r="I64" s="442">
        <v>3</v>
      </c>
      <c r="J64" s="442">
        <v>3</v>
      </c>
      <c r="K64" s="442">
        <v>35</v>
      </c>
      <c r="L64" s="442">
        <f t="shared" si="2"/>
        <v>1</v>
      </c>
      <c r="M64" s="442">
        <v>38</v>
      </c>
      <c r="N64" s="442">
        <v>40</v>
      </c>
      <c r="O64" s="442">
        <v>8</v>
      </c>
      <c r="P64" s="442">
        <v>48</v>
      </c>
      <c r="Q64" s="442">
        <v>74</v>
      </c>
      <c r="R64" s="442">
        <v>33</v>
      </c>
      <c r="S64" s="442">
        <v>97</v>
      </c>
      <c r="T64" s="442">
        <v>93</v>
      </c>
      <c r="U64" s="442">
        <v>25</v>
      </c>
      <c r="V64" s="442">
        <v>38</v>
      </c>
      <c r="W64" s="442" t="s">
        <v>194</v>
      </c>
      <c r="X64" s="442">
        <v>0</v>
      </c>
      <c r="Y64" s="442">
        <v>0</v>
      </c>
      <c r="Z64" s="442">
        <v>3</v>
      </c>
      <c r="AA64" s="442" t="s">
        <v>340</v>
      </c>
      <c r="AB64" s="442">
        <v>15</v>
      </c>
      <c r="AC64" s="442">
        <v>20</v>
      </c>
      <c r="AD64" s="442">
        <v>0.48</v>
      </c>
      <c r="AE64" s="442">
        <v>0.9</v>
      </c>
      <c r="AF64" s="442">
        <v>0.5</v>
      </c>
      <c r="AG64" s="442">
        <v>4</v>
      </c>
      <c r="AH64" s="442">
        <v>8</v>
      </c>
      <c r="AI64" s="442">
        <v>6</v>
      </c>
      <c r="AJ64" s="442">
        <v>0</v>
      </c>
      <c r="AK64" s="442">
        <v>0</v>
      </c>
      <c r="AL64" s="442">
        <v>25</v>
      </c>
      <c r="AM64" s="442">
        <v>15</v>
      </c>
      <c r="AN64" s="442">
        <v>0</v>
      </c>
      <c r="AO64" s="446" t="s">
        <v>341</v>
      </c>
      <c r="AP64" s="442">
        <v>0</v>
      </c>
      <c r="AQ64" s="442"/>
    </row>
    <row r="65" spans="1:43">
      <c r="A65" s="453">
        <v>1070</v>
      </c>
      <c r="B65" s="442" t="s">
        <v>131</v>
      </c>
      <c r="C65" s="442" t="s">
        <v>325</v>
      </c>
      <c r="D65" s="442">
        <v>4</v>
      </c>
      <c r="E65" s="442" t="s">
        <v>342</v>
      </c>
      <c r="F65" s="454" t="s">
        <v>125</v>
      </c>
      <c r="G65" s="442" t="str">
        <f>VLOOKUP(C65,'舰种|战术|技能信息查询'!$O$52:$Q$72,3,0)</f>
        <v>护卫舰</v>
      </c>
      <c r="H65" s="442" t="str">
        <f>VLOOKUP(C65,'舰种|战术|技能信息查询'!$O$52:$Q$72,2,0)</f>
        <v>小型舰</v>
      </c>
      <c r="I65" s="442">
        <v>2</v>
      </c>
      <c r="J65" s="442">
        <v>2</v>
      </c>
      <c r="K65" s="442">
        <v>30</v>
      </c>
      <c r="L65" s="442">
        <f t="shared" si="2"/>
        <v>2</v>
      </c>
      <c r="M65" s="442">
        <v>37</v>
      </c>
      <c r="N65" s="442">
        <v>38</v>
      </c>
      <c r="O65" s="442">
        <v>91</v>
      </c>
      <c r="P65" s="442">
        <v>43</v>
      </c>
      <c r="Q65" s="442">
        <v>69</v>
      </c>
      <c r="R65" s="442">
        <v>40</v>
      </c>
      <c r="S65" s="442">
        <v>97</v>
      </c>
      <c r="T65" s="442">
        <v>93</v>
      </c>
      <c r="U65" s="442">
        <v>12</v>
      </c>
      <c r="V65" s="442">
        <v>38</v>
      </c>
      <c r="W65" s="442" t="s">
        <v>194</v>
      </c>
      <c r="X65" s="442">
        <v>0</v>
      </c>
      <c r="Y65" s="442">
        <v>0</v>
      </c>
      <c r="Z65" s="442">
        <v>3</v>
      </c>
      <c r="AA65" s="442" t="s">
        <v>327</v>
      </c>
      <c r="AB65" s="442">
        <v>15</v>
      </c>
      <c r="AC65" s="442">
        <v>20</v>
      </c>
      <c r="AD65" s="442">
        <v>0.48</v>
      </c>
      <c r="AE65" s="442">
        <v>0.9</v>
      </c>
      <c r="AF65" s="442">
        <v>0.5</v>
      </c>
      <c r="AG65" s="442">
        <v>4</v>
      </c>
      <c r="AH65" s="442">
        <v>8</v>
      </c>
      <c r="AI65" s="442">
        <v>6</v>
      </c>
      <c r="AJ65" s="442">
        <v>0</v>
      </c>
      <c r="AK65" s="442">
        <v>0</v>
      </c>
      <c r="AL65" s="442">
        <v>39</v>
      </c>
      <c r="AM65" s="442">
        <v>13</v>
      </c>
      <c r="AN65" s="442">
        <v>0</v>
      </c>
      <c r="AO65" s="446" t="s">
        <v>343</v>
      </c>
      <c r="AP65" s="442">
        <v>0</v>
      </c>
      <c r="AQ65" s="442"/>
    </row>
    <row r="66" spans="1:43">
      <c r="A66" s="453">
        <v>1071</v>
      </c>
      <c r="B66" s="442" t="s">
        <v>131</v>
      </c>
      <c r="C66" s="442" t="s">
        <v>325</v>
      </c>
      <c r="D66" s="442">
        <v>4</v>
      </c>
      <c r="E66" s="442" t="s">
        <v>344</v>
      </c>
      <c r="F66" s="454" t="s">
        <v>125</v>
      </c>
      <c r="G66" s="442" t="str">
        <f>VLOOKUP(C66,'舰种|战术|技能信息查询'!$O$52:$Q$72,3,0)</f>
        <v>护卫舰</v>
      </c>
      <c r="H66" s="442" t="str">
        <f>VLOOKUP(C66,'舰种|战术|技能信息查询'!$O$52:$Q$72,2,0)</f>
        <v>小型舰</v>
      </c>
      <c r="I66" s="442">
        <v>3</v>
      </c>
      <c r="J66" s="442">
        <v>3</v>
      </c>
      <c r="K66" s="442">
        <v>30</v>
      </c>
      <c r="L66" s="442">
        <f t="shared" si="2"/>
        <v>2</v>
      </c>
      <c r="M66" s="442">
        <v>37</v>
      </c>
      <c r="N66" s="442">
        <v>38</v>
      </c>
      <c r="O66" s="442">
        <v>91</v>
      </c>
      <c r="P66" s="442">
        <v>43</v>
      </c>
      <c r="Q66" s="442">
        <v>69</v>
      </c>
      <c r="R66" s="442">
        <v>40</v>
      </c>
      <c r="S66" s="442">
        <v>97</v>
      </c>
      <c r="T66" s="442">
        <v>93</v>
      </c>
      <c r="U66" s="442">
        <v>10</v>
      </c>
      <c r="V66" s="442">
        <v>38</v>
      </c>
      <c r="W66" s="442" t="s">
        <v>194</v>
      </c>
      <c r="X66" s="442">
        <v>0</v>
      </c>
      <c r="Y66" s="442">
        <v>0</v>
      </c>
      <c r="Z66" s="442">
        <v>3</v>
      </c>
      <c r="AA66" s="442" t="s">
        <v>327</v>
      </c>
      <c r="AB66" s="442">
        <v>15</v>
      </c>
      <c r="AC66" s="442">
        <v>20</v>
      </c>
      <c r="AD66" s="442">
        <v>0.48</v>
      </c>
      <c r="AE66" s="442">
        <v>0.9</v>
      </c>
      <c r="AF66" s="442">
        <v>0.5</v>
      </c>
      <c r="AG66" s="442">
        <v>4</v>
      </c>
      <c r="AH66" s="442">
        <v>8</v>
      </c>
      <c r="AI66" s="442">
        <v>6</v>
      </c>
      <c r="AJ66" s="442">
        <v>0</v>
      </c>
      <c r="AK66" s="442">
        <v>0</v>
      </c>
      <c r="AL66" s="442">
        <v>39</v>
      </c>
      <c r="AM66" s="442">
        <v>13</v>
      </c>
      <c r="AN66" s="442">
        <v>0</v>
      </c>
      <c r="AO66" s="446" t="s">
        <v>345</v>
      </c>
      <c r="AP66" s="442">
        <v>0</v>
      </c>
      <c r="AQ66" s="442"/>
    </row>
    <row r="67" spans="1:43">
      <c r="A67" s="453">
        <v>1072</v>
      </c>
      <c r="B67" s="442" t="s">
        <v>131</v>
      </c>
      <c r="C67" s="442" t="s">
        <v>325</v>
      </c>
      <c r="D67" s="442">
        <v>4</v>
      </c>
      <c r="E67" s="442" t="s">
        <v>346</v>
      </c>
      <c r="F67" s="454" t="s">
        <v>125</v>
      </c>
      <c r="G67" s="442" t="str">
        <f>VLOOKUP(C67,'舰种|战术|技能信息查询'!$O$52:$Q$72,3,0)</f>
        <v>护卫舰</v>
      </c>
      <c r="H67" s="442" t="str">
        <f>VLOOKUP(C67,'舰种|战术|技能信息查询'!$O$52:$Q$72,2,0)</f>
        <v>小型舰</v>
      </c>
      <c r="I67" s="442">
        <v>5</v>
      </c>
      <c r="J67" s="442">
        <v>5</v>
      </c>
      <c r="K67" s="442">
        <v>30</v>
      </c>
      <c r="L67" s="442">
        <f t="shared" si="2"/>
        <v>2</v>
      </c>
      <c r="M67" s="442">
        <v>40</v>
      </c>
      <c r="N67" s="442">
        <v>38</v>
      </c>
      <c r="O67" s="442">
        <v>95</v>
      </c>
      <c r="P67" s="442">
        <v>48</v>
      </c>
      <c r="Q67" s="442">
        <v>64</v>
      </c>
      <c r="R67" s="442">
        <v>41</v>
      </c>
      <c r="S67" s="442">
        <v>97</v>
      </c>
      <c r="T67" s="442">
        <v>93</v>
      </c>
      <c r="U67" s="442">
        <v>10</v>
      </c>
      <c r="V67" s="442">
        <v>38</v>
      </c>
      <c r="W67" s="442" t="s">
        <v>194</v>
      </c>
      <c r="X67" s="442">
        <v>0</v>
      </c>
      <c r="Y67" s="442">
        <v>0</v>
      </c>
      <c r="Z67" s="442">
        <v>3</v>
      </c>
      <c r="AA67" s="442" t="s">
        <v>327</v>
      </c>
      <c r="AB67" s="442">
        <v>15</v>
      </c>
      <c r="AC67" s="442">
        <v>20</v>
      </c>
      <c r="AD67" s="442">
        <v>0.48</v>
      </c>
      <c r="AE67" s="442">
        <v>0.9</v>
      </c>
      <c r="AF67" s="442">
        <v>0.5</v>
      </c>
      <c r="AG67" s="442">
        <v>4</v>
      </c>
      <c r="AH67" s="442">
        <v>8</v>
      </c>
      <c r="AI67" s="442">
        <v>6</v>
      </c>
      <c r="AJ67" s="442">
        <v>0</v>
      </c>
      <c r="AK67" s="442">
        <v>0</v>
      </c>
      <c r="AL67" s="442">
        <v>43</v>
      </c>
      <c r="AM67" s="442">
        <v>13</v>
      </c>
      <c r="AN67" s="442">
        <v>0</v>
      </c>
      <c r="AO67" s="446" t="s">
        <v>347</v>
      </c>
      <c r="AP67" s="442">
        <v>0</v>
      </c>
      <c r="AQ67" s="442"/>
    </row>
    <row r="68" spans="1:43">
      <c r="A68" s="453">
        <v>1073</v>
      </c>
      <c r="B68" s="442" t="s">
        <v>131</v>
      </c>
      <c r="C68" s="442" t="s">
        <v>325</v>
      </c>
      <c r="D68" s="442">
        <v>3</v>
      </c>
      <c r="E68" s="442" t="s">
        <v>348</v>
      </c>
      <c r="F68" s="454" t="s">
        <v>125</v>
      </c>
      <c r="G68" s="442" t="str">
        <f>VLOOKUP(C68,'舰种|战术|技能信息查询'!$O$52:$Q$72,3,0)</f>
        <v>护卫舰</v>
      </c>
      <c r="H68" s="442" t="str">
        <f>VLOOKUP(C68,'舰种|战术|技能信息查询'!$O$52:$Q$72,2,0)</f>
        <v>小型舰</v>
      </c>
      <c r="I68" s="442">
        <v>2</v>
      </c>
      <c r="J68" s="442">
        <v>3</v>
      </c>
      <c r="K68" s="442">
        <v>30</v>
      </c>
      <c r="L68" s="442">
        <f t="shared" si="2"/>
        <v>2</v>
      </c>
      <c r="M68" s="442">
        <v>37</v>
      </c>
      <c r="N68" s="442">
        <v>38</v>
      </c>
      <c r="O68" s="442">
        <v>91</v>
      </c>
      <c r="P68" s="442">
        <v>48</v>
      </c>
      <c r="Q68" s="442">
        <v>64</v>
      </c>
      <c r="R68" s="442">
        <v>40</v>
      </c>
      <c r="S68" s="442">
        <v>97</v>
      </c>
      <c r="T68" s="442">
        <v>92</v>
      </c>
      <c r="U68" s="442">
        <v>10</v>
      </c>
      <c r="V68" s="442">
        <v>38</v>
      </c>
      <c r="W68" s="442" t="s">
        <v>194</v>
      </c>
      <c r="X68" s="442">
        <v>0</v>
      </c>
      <c r="Y68" s="442">
        <v>0</v>
      </c>
      <c r="Z68" s="442">
        <v>3</v>
      </c>
      <c r="AA68" s="442" t="s">
        <v>327</v>
      </c>
      <c r="AB68" s="442">
        <v>15</v>
      </c>
      <c r="AC68" s="442">
        <v>20</v>
      </c>
      <c r="AD68" s="442">
        <v>0.48</v>
      </c>
      <c r="AE68" s="442">
        <v>0.9</v>
      </c>
      <c r="AF68" s="442">
        <v>0.5</v>
      </c>
      <c r="AG68" s="442">
        <v>4</v>
      </c>
      <c r="AH68" s="442">
        <v>8</v>
      </c>
      <c r="AI68" s="442">
        <v>6</v>
      </c>
      <c r="AJ68" s="442">
        <v>0</v>
      </c>
      <c r="AK68" s="442">
        <v>0</v>
      </c>
      <c r="AL68" s="442">
        <v>39</v>
      </c>
      <c r="AM68" s="442">
        <v>13</v>
      </c>
      <c r="AN68" s="442">
        <v>0</v>
      </c>
      <c r="AO68" s="446" t="s">
        <v>343</v>
      </c>
      <c r="AP68" s="442">
        <v>0</v>
      </c>
      <c r="AQ68" s="442"/>
    </row>
    <row r="69" spans="1:43">
      <c r="A69" s="453">
        <v>1074</v>
      </c>
      <c r="B69" s="442" t="s">
        <v>147</v>
      </c>
      <c r="C69" s="442" t="s">
        <v>325</v>
      </c>
      <c r="D69" s="442">
        <v>4</v>
      </c>
      <c r="E69" s="442" t="s">
        <v>349</v>
      </c>
      <c r="F69" s="454" t="s">
        <v>125</v>
      </c>
      <c r="G69" s="442" t="str">
        <f>VLOOKUP(C69,'舰种|战术|技能信息查询'!$O$52:$Q$72,3,0)</f>
        <v>护卫舰</v>
      </c>
      <c r="H69" s="442" t="str">
        <f>VLOOKUP(C69,'舰种|战术|技能信息查询'!$O$52:$Q$72,2,0)</f>
        <v>小型舰</v>
      </c>
      <c r="I69" s="442">
        <v>2</v>
      </c>
      <c r="J69" s="442">
        <v>2</v>
      </c>
      <c r="K69" s="442">
        <v>38</v>
      </c>
      <c r="L69" s="442">
        <f t="shared" si="2"/>
        <v>2</v>
      </c>
      <c r="M69" s="442">
        <v>38</v>
      </c>
      <c r="N69" s="442">
        <v>40</v>
      </c>
      <c r="O69" s="442">
        <v>79</v>
      </c>
      <c r="P69" s="442">
        <v>46</v>
      </c>
      <c r="Q69" s="442">
        <v>66</v>
      </c>
      <c r="R69" s="442">
        <v>35</v>
      </c>
      <c r="S69" s="442">
        <v>92</v>
      </c>
      <c r="T69" s="442">
        <v>93</v>
      </c>
      <c r="U69" s="442">
        <v>15</v>
      </c>
      <c r="V69" s="442">
        <v>38.2</v>
      </c>
      <c r="W69" s="442" t="s">
        <v>194</v>
      </c>
      <c r="X69" s="442">
        <v>0</v>
      </c>
      <c r="Y69" s="442">
        <v>0</v>
      </c>
      <c r="Z69" s="442">
        <v>3</v>
      </c>
      <c r="AA69" s="442" t="s">
        <v>350</v>
      </c>
      <c r="AB69" s="442">
        <v>10</v>
      </c>
      <c r="AC69" s="442">
        <v>20</v>
      </c>
      <c r="AD69" s="442">
        <v>0.48</v>
      </c>
      <c r="AE69" s="442">
        <v>0.99</v>
      </c>
      <c r="AF69" s="442">
        <v>0.5</v>
      </c>
      <c r="AG69" s="442">
        <v>4</v>
      </c>
      <c r="AH69" s="442">
        <v>8</v>
      </c>
      <c r="AI69" s="442">
        <v>6</v>
      </c>
      <c r="AJ69" s="442">
        <v>0</v>
      </c>
      <c r="AK69" s="442">
        <v>0</v>
      </c>
      <c r="AL69" s="442">
        <v>24</v>
      </c>
      <c r="AM69" s="442">
        <v>17</v>
      </c>
      <c r="AN69" s="442">
        <v>0</v>
      </c>
      <c r="AO69" s="446" t="s">
        <v>351</v>
      </c>
      <c r="AP69" s="442">
        <v>0</v>
      </c>
      <c r="AQ69" s="442"/>
    </row>
    <row r="70" spans="1:43">
      <c r="A70" s="453">
        <v>1075</v>
      </c>
      <c r="B70" s="442" t="s">
        <v>147</v>
      </c>
      <c r="C70" s="442" t="s">
        <v>325</v>
      </c>
      <c r="D70" s="442">
        <v>4</v>
      </c>
      <c r="E70" s="442" t="s">
        <v>352</v>
      </c>
      <c r="F70" s="454" t="s">
        <v>125</v>
      </c>
      <c r="G70" s="442" t="str">
        <f>VLOOKUP(C70,'舰种|战术|技能信息查询'!$O$52:$Q$72,3,0)</f>
        <v>护卫舰</v>
      </c>
      <c r="H70" s="442" t="str">
        <f>VLOOKUP(C70,'舰种|战术|技能信息查询'!$O$52:$Q$72,2,0)</f>
        <v>小型舰</v>
      </c>
      <c r="I70" s="442">
        <v>2</v>
      </c>
      <c r="J70" s="442">
        <v>3</v>
      </c>
      <c r="K70" s="442">
        <v>38</v>
      </c>
      <c r="L70" s="442">
        <f t="shared" si="2"/>
        <v>2</v>
      </c>
      <c r="M70" s="442">
        <v>38</v>
      </c>
      <c r="N70" s="442">
        <v>40</v>
      </c>
      <c r="O70" s="442">
        <v>79</v>
      </c>
      <c r="P70" s="442">
        <v>46</v>
      </c>
      <c r="Q70" s="442">
        <v>66</v>
      </c>
      <c r="R70" s="442">
        <v>33</v>
      </c>
      <c r="S70" s="442">
        <v>92</v>
      </c>
      <c r="T70" s="442">
        <v>93</v>
      </c>
      <c r="U70" s="442">
        <v>10</v>
      </c>
      <c r="V70" s="442">
        <v>38.2</v>
      </c>
      <c r="W70" s="442" t="s">
        <v>194</v>
      </c>
      <c r="X70" s="442">
        <v>0</v>
      </c>
      <c r="Y70" s="442">
        <v>0</v>
      </c>
      <c r="Z70" s="442">
        <v>3</v>
      </c>
      <c r="AA70" s="442" t="s">
        <v>350</v>
      </c>
      <c r="AB70" s="442">
        <v>10</v>
      </c>
      <c r="AC70" s="442">
        <v>20</v>
      </c>
      <c r="AD70" s="442">
        <v>0.48</v>
      </c>
      <c r="AE70" s="442">
        <v>0.99</v>
      </c>
      <c r="AF70" s="442">
        <v>0.5</v>
      </c>
      <c r="AG70" s="442">
        <v>4</v>
      </c>
      <c r="AH70" s="442">
        <v>8</v>
      </c>
      <c r="AI70" s="442">
        <v>6</v>
      </c>
      <c r="AJ70" s="442">
        <v>0</v>
      </c>
      <c r="AK70" s="442">
        <v>0</v>
      </c>
      <c r="AL70" s="442">
        <v>24</v>
      </c>
      <c r="AM70" s="442">
        <v>17</v>
      </c>
      <c r="AN70" s="442">
        <v>0</v>
      </c>
      <c r="AO70" s="446" t="s">
        <v>353</v>
      </c>
      <c r="AP70" s="442" t="s">
        <v>354</v>
      </c>
      <c r="AQ70" s="442"/>
    </row>
    <row r="71" spans="1:43">
      <c r="A71" s="453">
        <v>1076</v>
      </c>
      <c r="B71" s="442" t="s">
        <v>147</v>
      </c>
      <c r="C71" s="442" t="s">
        <v>325</v>
      </c>
      <c r="D71" s="442">
        <v>3</v>
      </c>
      <c r="E71" s="442" t="s">
        <v>355</v>
      </c>
      <c r="F71" s="454" t="s">
        <v>125</v>
      </c>
      <c r="G71" s="442" t="str">
        <f>VLOOKUP(C71,'舰种|战术|技能信息查询'!$O$52:$Q$72,3,0)</f>
        <v>护卫舰</v>
      </c>
      <c r="H71" s="442" t="str">
        <f>VLOOKUP(C71,'舰种|战术|技能信息查询'!$O$52:$Q$72,2,0)</f>
        <v>小型舰</v>
      </c>
      <c r="I71" s="442">
        <v>3</v>
      </c>
      <c r="J71" s="442">
        <v>3</v>
      </c>
      <c r="K71" s="442">
        <v>40</v>
      </c>
      <c r="L71" s="442">
        <f t="shared" si="2"/>
        <v>0</v>
      </c>
      <c r="M71" s="442">
        <v>40</v>
      </c>
      <c r="N71" s="442">
        <v>41</v>
      </c>
      <c r="O71" s="442">
        <v>81</v>
      </c>
      <c r="P71" s="442">
        <v>45</v>
      </c>
      <c r="Q71" s="442">
        <v>66</v>
      </c>
      <c r="R71" s="442">
        <v>35</v>
      </c>
      <c r="S71" s="442">
        <v>92</v>
      </c>
      <c r="T71" s="442">
        <v>93</v>
      </c>
      <c r="U71" s="442">
        <v>10</v>
      </c>
      <c r="V71" s="442">
        <v>38.5</v>
      </c>
      <c r="W71" s="442" t="s">
        <v>194</v>
      </c>
      <c r="X71" s="442">
        <v>0</v>
      </c>
      <c r="Y71" s="442">
        <v>0</v>
      </c>
      <c r="Z71" s="442">
        <v>3</v>
      </c>
      <c r="AA71" s="442" t="s">
        <v>356</v>
      </c>
      <c r="AB71" s="442">
        <v>10</v>
      </c>
      <c r="AC71" s="442">
        <v>20</v>
      </c>
      <c r="AD71" s="442">
        <v>0.48</v>
      </c>
      <c r="AE71" s="442">
        <v>0.99</v>
      </c>
      <c r="AF71" s="442">
        <v>0.5</v>
      </c>
      <c r="AG71" s="442">
        <v>4</v>
      </c>
      <c r="AH71" s="442">
        <v>8</v>
      </c>
      <c r="AI71" s="442">
        <v>6</v>
      </c>
      <c r="AJ71" s="442">
        <v>0</v>
      </c>
      <c r="AK71" s="442">
        <v>0</v>
      </c>
      <c r="AL71" s="442">
        <v>26</v>
      </c>
      <c r="AM71" s="442">
        <v>18</v>
      </c>
      <c r="AN71" s="442">
        <v>0</v>
      </c>
      <c r="AO71" s="446" t="s">
        <v>357</v>
      </c>
      <c r="AP71" s="442">
        <v>0</v>
      </c>
      <c r="AQ71" s="442"/>
    </row>
    <row r="72" spans="1:43">
      <c r="A72" s="453">
        <v>1077</v>
      </c>
      <c r="B72" s="442" t="s">
        <v>147</v>
      </c>
      <c r="C72" s="442" t="s">
        <v>325</v>
      </c>
      <c r="D72" s="442">
        <v>3</v>
      </c>
      <c r="E72" s="442" t="s">
        <v>358</v>
      </c>
      <c r="F72" s="454" t="s">
        <v>125</v>
      </c>
      <c r="G72" s="442" t="str">
        <f>VLOOKUP(C72,'舰种|战术|技能信息查询'!$O$52:$Q$72,3,0)</f>
        <v>护卫舰</v>
      </c>
      <c r="H72" s="442" t="str">
        <f>VLOOKUP(C72,'舰种|战术|技能信息查询'!$O$52:$Q$72,2,0)</f>
        <v>小型舰</v>
      </c>
      <c r="I72" s="442">
        <v>2</v>
      </c>
      <c r="J72" s="442">
        <v>3</v>
      </c>
      <c r="K72" s="442">
        <v>40</v>
      </c>
      <c r="L72" s="442">
        <f t="shared" si="2"/>
        <v>0</v>
      </c>
      <c r="M72" s="442">
        <v>40</v>
      </c>
      <c r="N72" s="442">
        <v>41</v>
      </c>
      <c r="O72" s="442">
        <v>81</v>
      </c>
      <c r="P72" s="442">
        <v>47</v>
      </c>
      <c r="Q72" s="442">
        <v>66</v>
      </c>
      <c r="R72" s="442">
        <v>35</v>
      </c>
      <c r="S72" s="442">
        <v>92</v>
      </c>
      <c r="T72" s="442">
        <v>93</v>
      </c>
      <c r="U72" s="442">
        <v>10</v>
      </c>
      <c r="V72" s="442">
        <v>38.5</v>
      </c>
      <c r="W72" s="442" t="s">
        <v>194</v>
      </c>
      <c r="X72" s="442">
        <v>0</v>
      </c>
      <c r="Y72" s="442">
        <v>0</v>
      </c>
      <c r="Z72" s="442">
        <v>3</v>
      </c>
      <c r="AA72" s="442" t="s">
        <v>350</v>
      </c>
      <c r="AB72" s="442">
        <v>10</v>
      </c>
      <c r="AC72" s="442">
        <v>20</v>
      </c>
      <c r="AD72" s="442">
        <v>0.48</v>
      </c>
      <c r="AE72" s="442">
        <v>0.99</v>
      </c>
      <c r="AF72" s="442">
        <v>0.5</v>
      </c>
      <c r="AG72" s="442">
        <v>4</v>
      </c>
      <c r="AH72" s="442">
        <v>8</v>
      </c>
      <c r="AI72" s="442">
        <v>6</v>
      </c>
      <c r="AJ72" s="442">
        <v>0</v>
      </c>
      <c r="AK72" s="442">
        <v>0</v>
      </c>
      <c r="AL72" s="442">
        <v>26</v>
      </c>
      <c r="AM72" s="442">
        <v>18</v>
      </c>
      <c r="AN72" s="442">
        <v>0</v>
      </c>
      <c r="AO72" s="446" t="s">
        <v>359</v>
      </c>
      <c r="AP72" s="442">
        <v>0</v>
      </c>
      <c r="AQ72" s="442"/>
    </row>
    <row r="73" spans="1:43">
      <c r="A73" s="453">
        <v>1080</v>
      </c>
      <c r="B73" s="442" t="s">
        <v>147</v>
      </c>
      <c r="C73" s="442" t="s">
        <v>325</v>
      </c>
      <c r="D73" s="442">
        <v>4</v>
      </c>
      <c r="E73" s="442" t="s">
        <v>360</v>
      </c>
      <c r="F73" s="454" t="s">
        <v>125</v>
      </c>
      <c r="G73" s="442" t="str">
        <f>VLOOKUP(C73,'舰种|战术|技能信息查询'!$O$52:$Q$72,3,0)</f>
        <v>护卫舰</v>
      </c>
      <c r="H73" s="442" t="str">
        <f>VLOOKUP(C73,'舰种|战术|技能信息查询'!$O$52:$Q$72,2,0)</f>
        <v>小型舰</v>
      </c>
      <c r="I73" s="442">
        <v>2</v>
      </c>
      <c r="J73" s="442">
        <v>2</v>
      </c>
      <c r="K73" s="442">
        <v>42</v>
      </c>
      <c r="L73" s="442">
        <f t="shared" si="2"/>
        <v>2</v>
      </c>
      <c r="M73" s="442">
        <v>40</v>
      </c>
      <c r="N73" s="442">
        <v>43</v>
      </c>
      <c r="O73" s="442">
        <v>79</v>
      </c>
      <c r="P73" s="442">
        <v>46</v>
      </c>
      <c r="Q73" s="442">
        <v>66</v>
      </c>
      <c r="R73" s="442">
        <v>33</v>
      </c>
      <c r="S73" s="442">
        <v>90</v>
      </c>
      <c r="T73" s="442">
        <v>93</v>
      </c>
      <c r="U73" s="442">
        <v>10</v>
      </c>
      <c r="V73" s="442">
        <v>36</v>
      </c>
      <c r="W73" s="442" t="s">
        <v>194</v>
      </c>
      <c r="X73" s="442">
        <v>0</v>
      </c>
      <c r="Y73" s="442">
        <v>0</v>
      </c>
      <c r="Z73" s="442">
        <v>3</v>
      </c>
      <c r="AA73" s="442" t="s">
        <v>361</v>
      </c>
      <c r="AB73" s="442">
        <v>10</v>
      </c>
      <c r="AC73" s="442">
        <v>20</v>
      </c>
      <c r="AD73" s="442">
        <v>0.48</v>
      </c>
      <c r="AE73" s="442">
        <v>0.99</v>
      </c>
      <c r="AF73" s="442">
        <v>0.5</v>
      </c>
      <c r="AG73" s="442">
        <v>4</v>
      </c>
      <c r="AH73" s="442">
        <v>8</v>
      </c>
      <c r="AI73" s="442">
        <v>6</v>
      </c>
      <c r="AJ73" s="442">
        <v>0</v>
      </c>
      <c r="AK73" s="442">
        <v>0</v>
      </c>
      <c r="AL73" s="442">
        <v>24</v>
      </c>
      <c r="AM73" s="442">
        <v>20</v>
      </c>
      <c r="AN73" s="442">
        <v>0</v>
      </c>
      <c r="AO73" s="446" t="s">
        <v>362</v>
      </c>
      <c r="AP73" s="442">
        <v>0</v>
      </c>
      <c r="AQ73" s="442"/>
    </row>
    <row r="74" spans="1:43">
      <c r="A74" s="453">
        <v>1081</v>
      </c>
      <c r="B74" s="442" t="s">
        <v>122</v>
      </c>
      <c r="C74" s="442" t="s">
        <v>325</v>
      </c>
      <c r="D74" s="442">
        <v>4</v>
      </c>
      <c r="E74" s="442" t="s">
        <v>363</v>
      </c>
      <c r="F74" s="454" t="s">
        <v>125</v>
      </c>
      <c r="G74" s="442" t="str">
        <f>VLOOKUP(C74,'舰种|战术|技能信息查询'!$O$52:$Q$72,3,0)</f>
        <v>护卫舰</v>
      </c>
      <c r="H74" s="442" t="str">
        <f>VLOOKUP(C74,'舰种|战术|技能信息查询'!$O$52:$Q$72,2,0)</f>
        <v>小型舰</v>
      </c>
      <c r="I74" s="442">
        <v>3</v>
      </c>
      <c r="J74" s="442">
        <v>5</v>
      </c>
      <c r="K74" s="442">
        <v>28</v>
      </c>
      <c r="L74" s="442">
        <f t="shared" si="2"/>
        <v>0</v>
      </c>
      <c r="M74" s="442">
        <v>37</v>
      </c>
      <c r="N74" s="442">
        <v>33</v>
      </c>
      <c r="O74" s="442">
        <v>65</v>
      </c>
      <c r="P74" s="442">
        <v>60</v>
      </c>
      <c r="Q74" s="442">
        <v>94</v>
      </c>
      <c r="R74" s="442">
        <v>34</v>
      </c>
      <c r="S74" s="442">
        <v>87</v>
      </c>
      <c r="T74" s="442">
        <v>93</v>
      </c>
      <c r="U74" s="442">
        <v>13</v>
      </c>
      <c r="V74" s="442">
        <v>20</v>
      </c>
      <c r="W74" s="442" t="s">
        <v>194</v>
      </c>
      <c r="X74" s="442">
        <v>0</v>
      </c>
      <c r="Y74" s="442">
        <v>0</v>
      </c>
      <c r="Z74" s="442">
        <v>3</v>
      </c>
      <c r="AA74" s="442" t="s">
        <v>364</v>
      </c>
      <c r="AB74" s="442">
        <v>10</v>
      </c>
      <c r="AC74" s="442">
        <v>25</v>
      </c>
      <c r="AD74" s="442">
        <v>0.48</v>
      </c>
      <c r="AE74" s="442">
        <v>0.9</v>
      </c>
      <c r="AF74" s="442">
        <v>0.5</v>
      </c>
      <c r="AG74" s="442">
        <v>4</v>
      </c>
      <c r="AH74" s="442">
        <v>8</v>
      </c>
      <c r="AI74" s="442">
        <v>6</v>
      </c>
      <c r="AJ74" s="442">
        <v>0</v>
      </c>
      <c r="AK74" s="442">
        <v>3</v>
      </c>
      <c r="AL74" s="442">
        <v>10</v>
      </c>
      <c r="AM74" s="442">
        <v>8</v>
      </c>
      <c r="AN74" s="442">
        <v>0</v>
      </c>
      <c r="AO74" s="446" t="s">
        <v>365</v>
      </c>
      <c r="AP74" s="442">
        <v>0</v>
      </c>
      <c r="AQ74" s="442"/>
    </row>
    <row r="75" spans="1:43">
      <c r="A75" s="453">
        <v>1082</v>
      </c>
      <c r="B75" s="442" t="s">
        <v>122</v>
      </c>
      <c r="C75" s="442" t="s">
        <v>325</v>
      </c>
      <c r="D75" s="442">
        <v>4</v>
      </c>
      <c r="E75" s="442" t="s">
        <v>366</v>
      </c>
      <c r="F75" s="454" t="s">
        <v>125</v>
      </c>
      <c r="G75" s="442" t="str">
        <f>VLOOKUP(C75,'舰种|战术|技能信息查询'!$O$52:$Q$72,3,0)</f>
        <v>护卫舰</v>
      </c>
      <c r="H75" s="442" t="str">
        <f>VLOOKUP(C75,'舰种|战术|技能信息查询'!$O$52:$Q$72,2,0)</f>
        <v>小型舰</v>
      </c>
      <c r="I75" s="442">
        <v>3</v>
      </c>
      <c r="J75" s="442">
        <v>3</v>
      </c>
      <c r="K75" s="442">
        <v>29</v>
      </c>
      <c r="L75" s="442">
        <f t="shared" si="2"/>
        <v>-1</v>
      </c>
      <c r="M75" s="442">
        <v>38</v>
      </c>
      <c r="N75" s="442">
        <v>47</v>
      </c>
      <c r="O75" s="442">
        <v>79</v>
      </c>
      <c r="P75" s="442">
        <v>50</v>
      </c>
      <c r="Q75" s="442">
        <v>77</v>
      </c>
      <c r="R75" s="442">
        <v>34</v>
      </c>
      <c r="S75" s="442">
        <v>90</v>
      </c>
      <c r="T75" s="442">
        <v>93</v>
      </c>
      <c r="U75" s="442">
        <v>8</v>
      </c>
      <c r="V75" s="442">
        <v>36</v>
      </c>
      <c r="W75" s="442" t="s">
        <v>194</v>
      </c>
      <c r="X75" s="442">
        <v>0</v>
      </c>
      <c r="Y75" s="442">
        <v>0</v>
      </c>
      <c r="Z75" s="442">
        <v>3</v>
      </c>
      <c r="AA75" s="442" t="s">
        <v>367</v>
      </c>
      <c r="AB75" s="442">
        <v>10</v>
      </c>
      <c r="AC75" s="442">
        <v>25</v>
      </c>
      <c r="AD75" s="442">
        <v>0.48</v>
      </c>
      <c r="AE75" s="442">
        <v>0.9</v>
      </c>
      <c r="AF75" s="442">
        <v>0.5</v>
      </c>
      <c r="AG75" s="442">
        <v>4</v>
      </c>
      <c r="AH75" s="442">
        <v>8</v>
      </c>
      <c r="AI75" s="442">
        <v>6</v>
      </c>
      <c r="AJ75" s="442">
        <v>0</v>
      </c>
      <c r="AK75" s="442">
        <v>3</v>
      </c>
      <c r="AL75" s="442">
        <v>24</v>
      </c>
      <c r="AM75" s="442">
        <v>17</v>
      </c>
      <c r="AN75" s="442">
        <v>0</v>
      </c>
      <c r="AO75" s="446" t="s">
        <v>368</v>
      </c>
      <c r="AP75" s="442" t="s">
        <v>369</v>
      </c>
      <c r="AQ75" s="442"/>
    </row>
    <row r="76" spans="1:43">
      <c r="A76" s="453">
        <v>1083</v>
      </c>
      <c r="B76" s="442" t="s">
        <v>122</v>
      </c>
      <c r="C76" s="442" t="s">
        <v>325</v>
      </c>
      <c r="D76" s="442">
        <v>3</v>
      </c>
      <c r="E76" s="442" t="s">
        <v>370</v>
      </c>
      <c r="F76" s="454" t="s">
        <v>125</v>
      </c>
      <c r="G76" s="442" t="str">
        <f>VLOOKUP(C76,'舰种|战术|技能信息查询'!$O$52:$Q$72,3,0)</f>
        <v>护卫舰</v>
      </c>
      <c r="H76" s="442" t="str">
        <f>VLOOKUP(C76,'舰种|战术|技能信息查询'!$O$52:$Q$72,2,0)</f>
        <v>小型舰</v>
      </c>
      <c r="I76" s="442">
        <v>2</v>
      </c>
      <c r="J76" s="442">
        <v>2</v>
      </c>
      <c r="K76" s="442">
        <v>29</v>
      </c>
      <c r="L76" s="442">
        <f t="shared" ref="L76:L107" si="3">IF(OR(MOD(K76,4)=2,MOD(K76,4)=0),MOD(K76,4),IF(MOD(K76,4)=1,-1,1))</f>
        <v>-1</v>
      </c>
      <c r="M76" s="442">
        <v>40</v>
      </c>
      <c r="N76" s="442">
        <v>37</v>
      </c>
      <c r="O76" s="442">
        <v>79</v>
      </c>
      <c r="P76" s="442">
        <v>55</v>
      </c>
      <c r="Q76" s="442">
        <v>77</v>
      </c>
      <c r="R76" s="442">
        <v>34</v>
      </c>
      <c r="S76" s="442">
        <v>90</v>
      </c>
      <c r="T76" s="442">
        <v>92</v>
      </c>
      <c r="U76" s="442">
        <v>15</v>
      </c>
      <c r="V76" s="442">
        <v>36</v>
      </c>
      <c r="W76" s="442" t="s">
        <v>194</v>
      </c>
      <c r="X76" s="442">
        <v>0</v>
      </c>
      <c r="Y76" s="442">
        <v>0</v>
      </c>
      <c r="Z76" s="442">
        <v>3</v>
      </c>
      <c r="AA76" s="442" t="s">
        <v>371</v>
      </c>
      <c r="AB76" s="442">
        <v>10</v>
      </c>
      <c r="AC76" s="442">
        <v>25</v>
      </c>
      <c r="AD76" s="442">
        <v>0.48</v>
      </c>
      <c r="AE76" s="442">
        <v>0.9</v>
      </c>
      <c r="AF76" s="442">
        <v>0.5</v>
      </c>
      <c r="AG76" s="442">
        <v>4</v>
      </c>
      <c r="AH76" s="442">
        <v>8</v>
      </c>
      <c r="AI76" s="442">
        <v>6</v>
      </c>
      <c r="AJ76" s="442">
        <v>0</v>
      </c>
      <c r="AK76" s="442">
        <v>3</v>
      </c>
      <c r="AL76" s="442">
        <v>24</v>
      </c>
      <c r="AM76" s="442">
        <v>12</v>
      </c>
      <c r="AN76" s="442">
        <v>0</v>
      </c>
      <c r="AO76" s="446" t="s">
        <v>372</v>
      </c>
      <c r="AP76" s="442">
        <v>0</v>
      </c>
      <c r="AQ76" s="442"/>
    </row>
    <row r="77" spans="1:43">
      <c r="A77" s="453">
        <v>1084</v>
      </c>
      <c r="B77" s="442" t="s">
        <v>122</v>
      </c>
      <c r="C77" s="442" t="s">
        <v>325</v>
      </c>
      <c r="D77" s="442">
        <v>3</v>
      </c>
      <c r="E77" s="442" t="s">
        <v>373</v>
      </c>
      <c r="F77" s="454" t="s">
        <v>125</v>
      </c>
      <c r="G77" s="442" t="str">
        <f>VLOOKUP(C77,'舰种|战术|技能信息查询'!$O$52:$Q$72,3,0)</f>
        <v>护卫舰</v>
      </c>
      <c r="H77" s="442" t="str">
        <f>VLOOKUP(C77,'舰种|战术|技能信息查询'!$O$52:$Q$72,2,0)</f>
        <v>小型舰</v>
      </c>
      <c r="I77" s="442">
        <v>2</v>
      </c>
      <c r="J77" s="442">
        <v>2</v>
      </c>
      <c r="K77" s="442">
        <v>29</v>
      </c>
      <c r="L77" s="442">
        <f t="shared" si="3"/>
        <v>-1</v>
      </c>
      <c r="M77" s="442">
        <v>40</v>
      </c>
      <c r="N77" s="442">
        <v>37</v>
      </c>
      <c r="O77" s="442">
        <v>79</v>
      </c>
      <c r="P77" s="442">
        <v>55</v>
      </c>
      <c r="Q77" s="442">
        <v>77</v>
      </c>
      <c r="R77" s="442">
        <v>34</v>
      </c>
      <c r="S77" s="442">
        <v>91</v>
      </c>
      <c r="T77" s="442">
        <v>92</v>
      </c>
      <c r="U77" s="442">
        <v>10</v>
      </c>
      <c r="V77" s="442">
        <v>36</v>
      </c>
      <c r="W77" s="442" t="s">
        <v>194</v>
      </c>
      <c r="X77" s="442">
        <v>0</v>
      </c>
      <c r="Y77" s="442">
        <v>0</v>
      </c>
      <c r="Z77" s="442">
        <v>3</v>
      </c>
      <c r="AA77" s="442" t="s">
        <v>371</v>
      </c>
      <c r="AB77" s="442">
        <v>10</v>
      </c>
      <c r="AC77" s="442">
        <v>25</v>
      </c>
      <c r="AD77" s="442">
        <v>0.48</v>
      </c>
      <c r="AE77" s="442">
        <v>0.9</v>
      </c>
      <c r="AF77" s="442">
        <v>0.5</v>
      </c>
      <c r="AG77" s="442">
        <v>4</v>
      </c>
      <c r="AH77" s="442">
        <v>8</v>
      </c>
      <c r="AI77" s="442">
        <v>6</v>
      </c>
      <c r="AJ77" s="442">
        <v>0</v>
      </c>
      <c r="AK77" s="442">
        <v>3</v>
      </c>
      <c r="AL77" s="442">
        <v>24</v>
      </c>
      <c r="AM77" s="442">
        <v>12</v>
      </c>
      <c r="AN77" s="442">
        <v>0</v>
      </c>
      <c r="AO77" s="446" t="s">
        <v>374</v>
      </c>
      <c r="AP77" s="442">
        <v>0</v>
      </c>
      <c r="AQ77" s="442"/>
    </row>
    <row r="78" spans="1:43">
      <c r="A78" s="453">
        <v>1085</v>
      </c>
      <c r="B78" s="442" t="s">
        <v>122</v>
      </c>
      <c r="C78" s="442" t="s">
        <v>325</v>
      </c>
      <c r="D78" s="442">
        <v>4</v>
      </c>
      <c r="E78" s="442" t="s">
        <v>375</v>
      </c>
      <c r="F78" s="454" t="s">
        <v>125</v>
      </c>
      <c r="G78" s="442" t="str">
        <f>VLOOKUP(C78,'舰种|战术|技能信息查询'!$O$52:$Q$72,3,0)</f>
        <v>护卫舰</v>
      </c>
      <c r="H78" s="442" t="str">
        <f>VLOOKUP(C78,'舰种|战术|技能信息查询'!$O$52:$Q$72,2,0)</f>
        <v>小型舰</v>
      </c>
      <c r="I78" s="442">
        <v>2</v>
      </c>
      <c r="J78" s="442">
        <v>2</v>
      </c>
      <c r="K78" s="442">
        <v>29</v>
      </c>
      <c r="L78" s="442">
        <f t="shared" si="3"/>
        <v>-1</v>
      </c>
      <c r="M78" s="442">
        <v>40</v>
      </c>
      <c r="N78" s="442">
        <v>38</v>
      </c>
      <c r="O78" s="442">
        <v>79</v>
      </c>
      <c r="P78" s="442">
        <v>55</v>
      </c>
      <c r="Q78" s="442">
        <v>77</v>
      </c>
      <c r="R78" s="442">
        <v>34</v>
      </c>
      <c r="S78" s="442">
        <v>90</v>
      </c>
      <c r="T78" s="442">
        <v>93</v>
      </c>
      <c r="U78" s="442">
        <v>10</v>
      </c>
      <c r="V78" s="442">
        <v>36</v>
      </c>
      <c r="W78" s="442" t="s">
        <v>194</v>
      </c>
      <c r="X78" s="442">
        <v>0</v>
      </c>
      <c r="Y78" s="442">
        <v>0</v>
      </c>
      <c r="Z78" s="442">
        <v>3</v>
      </c>
      <c r="AA78" s="442" t="s">
        <v>371</v>
      </c>
      <c r="AB78" s="442">
        <v>10</v>
      </c>
      <c r="AC78" s="442">
        <v>25</v>
      </c>
      <c r="AD78" s="442">
        <v>0.48</v>
      </c>
      <c r="AE78" s="442">
        <v>0.9</v>
      </c>
      <c r="AF78" s="442">
        <v>0.5</v>
      </c>
      <c r="AG78" s="442">
        <v>4</v>
      </c>
      <c r="AH78" s="442">
        <v>8</v>
      </c>
      <c r="AI78" s="442">
        <v>6</v>
      </c>
      <c r="AJ78" s="442">
        <v>0</v>
      </c>
      <c r="AK78" s="442">
        <v>3</v>
      </c>
      <c r="AL78" s="442">
        <v>24</v>
      </c>
      <c r="AM78" s="442">
        <v>13</v>
      </c>
      <c r="AN78" s="442">
        <v>0</v>
      </c>
      <c r="AO78" s="446" t="s">
        <v>376</v>
      </c>
      <c r="AP78" s="442">
        <v>0</v>
      </c>
      <c r="AQ78" s="442"/>
    </row>
    <row r="79" spans="1:43">
      <c r="A79" s="453">
        <v>1086</v>
      </c>
      <c r="B79" s="442" t="s">
        <v>122</v>
      </c>
      <c r="C79" s="442" t="s">
        <v>325</v>
      </c>
      <c r="D79" s="442">
        <v>3</v>
      </c>
      <c r="E79" s="442" t="s">
        <v>377</v>
      </c>
      <c r="F79" s="454" t="s">
        <v>125</v>
      </c>
      <c r="G79" s="442" t="str">
        <f>VLOOKUP(C79,'舰种|战术|技能信息查询'!$O$52:$Q$72,3,0)</f>
        <v>护卫舰</v>
      </c>
      <c r="H79" s="442" t="str">
        <f>VLOOKUP(C79,'舰种|战术|技能信息查询'!$O$52:$Q$72,2,0)</f>
        <v>小型舰</v>
      </c>
      <c r="I79" s="442">
        <v>2</v>
      </c>
      <c r="J79" s="442">
        <v>2</v>
      </c>
      <c r="K79" s="442">
        <v>32</v>
      </c>
      <c r="L79" s="442">
        <f t="shared" si="3"/>
        <v>0</v>
      </c>
      <c r="M79" s="442">
        <v>46</v>
      </c>
      <c r="N79" s="442">
        <v>40</v>
      </c>
      <c r="O79" s="442">
        <v>77</v>
      </c>
      <c r="P79" s="442">
        <v>60</v>
      </c>
      <c r="Q79" s="442">
        <v>89</v>
      </c>
      <c r="R79" s="442">
        <v>37</v>
      </c>
      <c r="S79" s="442">
        <v>89</v>
      </c>
      <c r="T79" s="442">
        <v>92</v>
      </c>
      <c r="U79" s="442">
        <v>15</v>
      </c>
      <c r="V79" s="442">
        <v>35.5</v>
      </c>
      <c r="W79" s="442" t="s">
        <v>194</v>
      </c>
      <c r="X79" s="442">
        <v>0</v>
      </c>
      <c r="Y79" s="442">
        <v>0</v>
      </c>
      <c r="Z79" s="442">
        <v>3</v>
      </c>
      <c r="AA79" s="442" t="s">
        <v>378</v>
      </c>
      <c r="AB79" s="442">
        <v>10</v>
      </c>
      <c r="AC79" s="442">
        <v>25</v>
      </c>
      <c r="AD79" s="442">
        <v>0.48</v>
      </c>
      <c r="AE79" s="442">
        <v>0.9</v>
      </c>
      <c r="AF79" s="442">
        <v>0.5</v>
      </c>
      <c r="AG79" s="442">
        <v>4</v>
      </c>
      <c r="AH79" s="442">
        <v>8</v>
      </c>
      <c r="AI79" s="442">
        <v>6</v>
      </c>
      <c r="AJ79" s="442">
        <v>0</v>
      </c>
      <c r="AK79" s="442">
        <v>3</v>
      </c>
      <c r="AL79" s="442">
        <v>22</v>
      </c>
      <c r="AM79" s="442">
        <v>15</v>
      </c>
      <c r="AN79" s="442">
        <v>0</v>
      </c>
      <c r="AO79" s="446" t="s">
        <v>379</v>
      </c>
      <c r="AP79" s="442">
        <v>0</v>
      </c>
      <c r="AQ79" s="442"/>
    </row>
    <row r="80" spans="1:43">
      <c r="A80" s="453">
        <v>1087</v>
      </c>
      <c r="B80" s="442" t="s">
        <v>122</v>
      </c>
      <c r="C80" s="442" t="s">
        <v>325</v>
      </c>
      <c r="D80" s="442">
        <v>3</v>
      </c>
      <c r="E80" s="442" t="s">
        <v>380</v>
      </c>
      <c r="F80" s="454" t="s">
        <v>125</v>
      </c>
      <c r="G80" s="442" t="str">
        <f>VLOOKUP(C80,'舰种|战术|技能信息查询'!$O$52:$Q$72,3,0)</f>
        <v>护卫舰</v>
      </c>
      <c r="H80" s="442" t="str">
        <f>VLOOKUP(C80,'舰种|战术|技能信息查询'!$O$52:$Q$72,2,0)</f>
        <v>小型舰</v>
      </c>
      <c r="I80" s="442">
        <v>2</v>
      </c>
      <c r="J80" s="442">
        <v>2</v>
      </c>
      <c r="K80" s="442">
        <v>32</v>
      </c>
      <c r="L80" s="442">
        <f t="shared" si="3"/>
        <v>0</v>
      </c>
      <c r="M80" s="442">
        <v>46</v>
      </c>
      <c r="N80" s="442">
        <v>41</v>
      </c>
      <c r="O80" s="442">
        <v>79</v>
      </c>
      <c r="P80" s="442">
        <v>65</v>
      </c>
      <c r="Q80" s="442">
        <v>89</v>
      </c>
      <c r="R80" s="442">
        <v>37</v>
      </c>
      <c r="S80" s="442">
        <v>89</v>
      </c>
      <c r="T80" s="442">
        <v>92</v>
      </c>
      <c r="U80" s="442">
        <v>22</v>
      </c>
      <c r="V80" s="442">
        <v>35.5</v>
      </c>
      <c r="W80" s="442" t="s">
        <v>194</v>
      </c>
      <c r="X80" s="442">
        <v>0</v>
      </c>
      <c r="Y80" s="442">
        <v>0</v>
      </c>
      <c r="Z80" s="442">
        <v>3</v>
      </c>
      <c r="AA80" s="442" t="s">
        <v>378</v>
      </c>
      <c r="AB80" s="442">
        <v>10</v>
      </c>
      <c r="AC80" s="442">
        <v>25</v>
      </c>
      <c r="AD80" s="442">
        <v>0.48</v>
      </c>
      <c r="AE80" s="442">
        <v>0.9</v>
      </c>
      <c r="AF80" s="442">
        <v>0.5</v>
      </c>
      <c r="AG80" s="442">
        <v>4</v>
      </c>
      <c r="AH80" s="442">
        <v>8</v>
      </c>
      <c r="AI80" s="442">
        <v>6</v>
      </c>
      <c r="AJ80" s="442">
        <v>0</v>
      </c>
      <c r="AK80" s="442">
        <v>3</v>
      </c>
      <c r="AL80" s="442">
        <v>24</v>
      </c>
      <c r="AM80" s="442">
        <v>16</v>
      </c>
      <c r="AN80" s="442">
        <v>0</v>
      </c>
      <c r="AO80" s="446" t="s">
        <v>381</v>
      </c>
      <c r="AP80" s="442">
        <v>0</v>
      </c>
      <c r="AQ80" s="442"/>
    </row>
    <row r="81" spans="1:43">
      <c r="A81" s="453">
        <v>1088</v>
      </c>
      <c r="B81" s="442" t="s">
        <v>122</v>
      </c>
      <c r="C81" s="442" t="s">
        <v>325</v>
      </c>
      <c r="D81" s="442">
        <v>3</v>
      </c>
      <c r="E81" s="442" t="s">
        <v>382</v>
      </c>
      <c r="F81" s="454" t="s">
        <v>125</v>
      </c>
      <c r="G81" s="442" t="str">
        <f>VLOOKUP(C81,'舰种|战术|技能信息查询'!$O$52:$Q$72,3,0)</f>
        <v>护卫舰</v>
      </c>
      <c r="H81" s="442" t="str">
        <f>VLOOKUP(C81,'舰种|战术|技能信息查询'!$O$52:$Q$72,2,0)</f>
        <v>小型舰</v>
      </c>
      <c r="I81" s="442">
        <v>2</v>
      </c>
      <c r="J81" s="442">
        <v>3</v>
      </c>
      <c r="K81" s="442">
        <v>32</v>
      </c>
      <c r="L81" s="442">
        <f t="shared" si="3"/>
        <v>0</v>
      </c>
      <c r="M81" s="442">
        <v>46</v>
      </c>
      <c r="N81" s="442">
        <v>40</v>
      </c>
      <c r="O81" s="442">
        <v>77</v>
      </c>
      <c r="P81" s="442">
        <v>62</v>
      </c>
      <c r="Q81" s="442">
        <v>89</v>
      </c>
      <c r="R81" s="442">
        <v>37</v>
      </c>
      <c r="S81" s="442">
        <v>89</v>
      </c>
      <c r="T81" s="442">
        <v>92</v>
      </c>
      <c r="U81" s="442">
        <v>10</v>
      </c>
      <c r="V81" s="442">
        <v>35.5</v>
      </c>
      <c r="W81" s="442" t="s">
        <v>194</v>
      </c>
      <c r="X81" s="442">
        <v>0</v>
      </c>
      <c r="Y81" s="442">
        <v>0</v>
      </c>
      <c r="Z81" s="442">
        <v>3</v>
      </c>
      <c r="AA81" s="442" t="s">
        <v>383</v>
      </c>
      <c r="AB81" s="442">
        <v>10</v>
      </c>
      <c r="AC81" s="442">
        <v>25</v>
      </c>
      <c r="AD81" s="442">
        <v>0.48</v>
      </c>
      <c r="AE81" s="442">
        <v>0.9</v>
      </c>
      <c r="AF81" s="442">
        <v>0.5</v>
      </c>
      <c r="AG81" s="442">
        <v>4</v>
      </c>
      <c r="AH81" s="442">
        <v>8</v>
      </c>
      <c r="AI81" s="442">
        <v>6</v>
      </c>
      <c r="AJ81" s="442">
        <v>0</v>
      </c>
      <c r="AK81" s="442">
        <v>3</v>
      </c>
      <c r="AL81" s="442">
        <v>22</v>
      </c>
      <c r="AM81" s="442">
        <v>15</v>
      </c>
      <c r="AN81" s="442">
        <v>0</v>
      </c>
      <c r="AO81" s="446" t="s">
        <v>384</v>
      </c>
      <c r="AP81" s="442">
        <v>0</v>
      </c>
      <c r="AQ81" s="442"/>
    </row>
    <row r="82" spans="1:43">
      <c r="A82" s="453">
        <v>1089</v>
      </c>
      <c r="B82" s="442" t="s">
        <v>166</v>
      </c>
      <c r="C82" s="442" t="s">
        <v>325</v>
      </c>
      <c r="D82" s="442">
        <v>4</v>
      </c>
      <c r="E82" s="442" t="s">
        <v>385</v>
      </c>
      <c r="F82" s="454" t="s">
        <v>125</v>
      </c>
      <c r="G82" s="442" t="str">
        <f>VLOOKUP(C82,'舰种|战术|技能信息查询'!$O$52:$Q$72,3,0)</f>
        <v>护卫舰</v>
      </c>
      <c r="H82" s="442" t="str">
        <f>VLOOKUP(C82,'舰种|战术|技能信息查询'!$O$52:$Q$72,2,0)</f>
        <v>小型舰</v>
      </c>
      <c r="I82" s="442">
        <v>3</v>
      </c>
      <c r="J82" s="442">
        <v>4</v>
      </c>
      <c r="K82" s="442">
        <v>32</v>
      </c>
      <c r="L82" s="442">
        <f t="shared" si="3"/>
        <v>0</v>
      </c>
      <c r="M82" s="442">
        <v>41</v>
      </c>
      <c r="N82" s="442">
        <v>39</v>
      </c>
      <c r="O82" s="442">
        <v>83</v>
      </c>
      <c r="P82" s="442">
        <v>80</v>
      </c>
      <c r="Q82" s="442">
        <v>84</v>
      </c>
      <c r="R82" s="442">
        <v>37</v>
      </c>
      <c r="S82" s="442">
        <v>91</v>
      </c>
      <c r="T82" s="442">
        <v>93</v>
      </c>
      <c r="U82" s="442">
        <v>22</v>
      </c>
      <c r="V82" s="442">
        <v>37</v>
      </c>
      <c r="W82" s="442" t="s">
        <v>194</v>
      </c>
      <c r="X82" s="442">
        <v>0</v>
      </c>
      <c r="Y82" s="442">
        <v>0</v>
      </c>
      <c r="Z82" s="442">
        <v>3</v>
      </c>
      <c r="AA82" s="442" t="s">
        <v>386</v>
      </c>
      <c r="AB82" s="442">
        <v>15</v>
      </c>
      <c r="AC82" s="442">
        <v>25</v>
      </c>
      <c r="AD82" s="442">
        <v>0.48</v>
      </c>
      <c r="AE82" s="442">
        <v>0.9</v>
      </c>
      <c r="AF82" s="442">
        <v>0.4</v>
      </c>
      <c r="AG82" s="442">
        <v>4</v>
      </c>
      <c r="AH82" s="442">
        <v>8</v>
      </c>
      <c r="AI82" s="442">
        <v>6</v>
      </c>
      <c r="AJ82" s="442">
        <v>0</v>
      </c>
      <c r="AK82" s="442">
        <v>0</v>
      </c>
      <c r="AL82" s="442">
        <v>28</v>
      </c>
      <c r="AM82" s="442">
        <v>14</v>
      </c>
      <c r="AN82" s="442">
        <v>20</v>
      </c>
      <c r="AO82" s="446" t="s">
        <v>387</v>
      </c>
      <c r="AP82" s="442">
        <v>0</v>
      </c>
      <c r="AQ82" s="442"/>
    </row>
    <row r="83" spans="1:43">
      <c r="A83" s="453">
        <v>1092</v>
      </c>
      <c r="B83" s="442" t="s">
        <v>166</v>
      </c>
      <c r="C83" s="442" t="s">
        <v>325</v>
      </c>
      <c r="D83" s="442">
        <v>3</v>
      </c>
      <c r="E83" s="442" t="s">
        <v>388</v>
      </c>
      <c r="F83" s="454" t="s">
        <v>125</v>
      </c>
      <c r="G83" s="442" t="str">
        <f>VLOOKUP(C83,'舰种|战术|技能信息查询'!$O$52:$Q$72,3,0)</f>
        <v>护卫舰</v>
      </c>
      <c r="H83" s="442" t="str">
        <f>VLOOKUP(C83,'舰种|战术|技能信息查询'!$O$52:$Q$72,2,0)</f>
        <v>小型舰</v>
      </c>
      <c r="I83" s="442">
        <v>2</v>
      </c>
      <c r="J83" s="442">
        <v>2</v>
      </c>
      <c r="K83" s="442">
        <v>32</v>
      </c>
      <c r="L83" s="442">
        <f t="shared" si="3"/>
        <v>0</v>
      </c>
      <c r="M83" s="442">
        <v>41</v>
      </c>
      <c r="N83" s="442">
        <v>39</v>
      </c>
      <c r="O83" s="442">
        <v>83</v>
      </c>
      <c r="P83" s="442">
        <v>85</v>
      </c>
      <c r="Q83" s="442">
        <v>115</v>
      </c>
      <c r="R83" s="442">
        <v>43</v>
      </c>
      <c r="S83" s="442">
        <v>91</v>
      </c>
      <c r="T83" s="442">
        <v>92</v>
      </c>
      <c r="U83" s="442">
        <v>20</v>
      </c>
      <c r="V83" s="442">
        <v>37</v>
      </c>
      <c r="W83" s="442" t="s">
        <v>194</v>
      </c>
      <c r="X83" s="442">
        <v>0</v>
      </c>
      <c r="Y83" s="442">
        <v>0</v>
      </c>
      <c r="Z83" s="442">
        <v>3</v>
      </c>
      <c r="AA83" s="442" t="s">
        <v>389</v>
      </c>
      <c r="AB83" s="442">
        <v>15</v>
      </c>
      <c r="AC83" s="442">
        <v>25</v>
      </c>
      <c r="AD83" s="442">
        <v>0.48</v>
      </c>
      <c r="AE83" s="442">
        <v>0.9</v>
      </c>
      <c r="AF83" s="442">
        <v>0.4</v>
      </c>
      <c r="AG83" s="442">
        <v>4</v>
      </c>
      <c r="AH83" s="442">
        <v>8</v>
      </c>
      <c r="AI83" s="442">
        <v>6</v>
      </c>
      <c r="AJ83" s="442">
        <v>0</v>
      </c>
      <c r="AK83" s="442">
        <v>0</v>
      </c>
      <c r="AL83" s="442">
        <v>28</v>
      </c>
      <c r="AM83" s="442">
        <v>14</v>
      </c>
      <c r="AN83" s="442">
        <v>25</v>
      </c>
      <c r="AO83" s="446" t="s">
        <v>390</v>
      </c>
      <c r="AP83" s="442">
        <v>0</v>
      </c>
      <c r="AQ83" s="442"/>
    </row>
    <row r="84" spans="1:43">
      <c r="A84" s="453">
        <v>1093</v>
      </c>
      <c r="B84" s="442" t="s">
        <v>166</v>
      </c>
      <c r="C84" s="442" t="s">
        <v>325</v>
      </c>
      <c r="D84" s="442">
        <v>4</v>
      </c>
      <c r="E84" s="442" t="s">
        <v>391</v>
      </c>
      <c r="F84" s="454" t="s">
        <v>125</v>
      </c>
      <c r="G84" s="442" t="str">
        <f>VLOOKUP(C84,'舰种|战术|技能信息查询'!$O$52:$Q$72,3,0)</f>
        <v>护卫舰</v>
      </c>
      <c r="H84" s="442" t="str">
        <f>VLOOKUP(C84,'舰种|战术|技能信息查询'!$O$52:$Q$72,2,0)</f>
        <v>小型舰</v>
      </c>
      <c r="I84" s="442">
        <v>2</v>
      </c>
      <c r="J84" s="442">
        <v>3</v>
      </c>
      <c r="K84" s="442">
        <v>35</v>
      </c>
      <c r="L84" s="442">
        <f t="shared" si="3"/>
        <v>1</v>
      </c>
      <c r="M84" s="442">
        <v>43</v>
      </c>
      <c r="N84" s="442">
        <v>40</v>
      </c>
      <c r="O84" s="442">
        <v>83</v>
      </c>
      <c r="P84" s="442">
        <v>75</v>
      </c>
      <c r="Q84" s="442">
        <v>84</v>
      </c>
      <c r="R84" s="442">
        <v>43</v>
      </c>
      <c r="S84" s="442">
        <v>86</v>
      </c>
      <c r="T84" s="442">
        <v>93</v>
      </c>
      <c r="U84" s="442">
        <v>20</v>
      </c>
      <c r="V84" s="442">
        <v>35</v>
      </c>
      <c r="W84" s="442" t="s">
        <v>194</v>
      </c>
      <c r="X84" s="442">
        <v>0</v>
      </c>
      <c r="Y84" s="442">
        <v>0</v>
      </c>
      <c r="Z84" s="442">
        <v>3</v>
      </c>
      <c r="AA84" s="442" t="s">
        <v>392</v>
      </c>
      <c r="AB84" s="442">
        <v>15</v>
      </c>
      <c r="AC84" s="442">
        <v>25</v>
      </c>
      <c r="AD84" s="442">
        <v>0.48</v>
      </c>
      <c r="AE84" s="442">
        <v>0.9</v>
      </c>
      <c r="AF84" s="442">
        <v>0.4</v>
      </c>
      <c r="AG84" s="442">
        <v>4</v>
      </c>
      <c r="AH84" s="442">
        <v>8</v>
      </c>
      <c r="AI84" s="442">
        <v>6</v>
      </c>
      <c r="AJ84" s="442">
        <v>0</v>
      </c>
      <c r="AK84" s="442">
        <v>0</v>
      </c>
      <c r="AL84" s="442">
        <v>28</v>
      </c>
      <c r="AM84" s="442">
        <v>15</v>
      </c>
      <c r="AN84" s="442">
        <v>15</v>
      </c>
      <c r="AO84" s="446" t="s">
        <v>390</v>
      </c>
      <c r="AP84" s="442" t="s">
        <v>393</v>
      </c>
      <c r="AQ84" s="442"/>
    </row>
    <row r="85" spans="1:43">
      <c r="A85" s="453">
        <v>1094</v>
      </c>
      <c r="B85" s="442" t="s">
        <v>166</v>
      </c>
      <c r="C85" s="442" t="s">
        <v>394</v>
      </c>
      <c r="D85" s="442">
        <v>5</v>
      </c>
      <c r="E85" s="442" t="s">
        <v>395</v>
      </c>
      <c r="F85" s="454" t="s">
        <v>125</v>
      </c>
      <c r="G85" s="442" t="str">
        <f>VLOOKUP(C85,'舰种|战术|技能信息查询'!$O$52:$Q$72,3,0)</f>
        <v>护卫舰</v>
      </c>
      <c r="H85" s="442" t="str">
        <f>VLOOKUP(C85,'舰种|战术|技能信息查询'!$O$52:$Q$72,2,0)</f>
        <v>小型舰</v>
      </c>
      <c r="I85" s="442">
        <v>4</v>
      </c>
      <c r="J85" s="442">
        <v>4</v>
      </c>
      <c r="K85" s="442">
        <v>35</v>
      </c>
      <c r="L85" s="442">
        <f t="shared" si="3"/>
        <v>1</v>
      </c>
      <c r="M85" s="442">
        <v>48</v>
      </c>
      <c r="N85" s="442">
        <v>40</v>
      </c>
      <c r="O85" s="442">
        <v>1</v>
      </c>
      <c r="P85" s="442">
        <v>80</v>
      </c>
      <c r="Q85" s="442">
        <v>0</v>
      </c>
      <c r="R85" s="442">
        <v>50</v>
      </c>
      <c r="S85" s="442">
        <v>88</v>
      </c>
      <c r="T85" s="442">
        <v>105</v>
      </c>
      <c r="U85" s="442">
        <v>20</v>
      </c>
      <c r="V85" s="442">
        <v>35</v>
      </c>
      <c r="W85" s="442" t="s">
        <v>194</v>
      </c>
      <c r="X85" s="442">
        <v>0</v>
      </c>
      <c r="Y85" s="442">
        <v>0</v>
      </c>
      <c r="Z85" s="442">
        <v>3</v>
      </c>
      <c r="AA85" s="442" t="s">
        <v>396</v>
      </c>
      <c r="AB85" s="442">
        <v>15</v>
      </c>
      <c r="AC85" s="442">
        <v>40</v>
      </c>
      <c r="AD85" s="442">
        <v>0.48</v>
      </c>
      <c r="AE85" s="442">
        <v>0.9</v>
      </c>
      <c r="AF85" s="442">
        <v>0.4</v>
      </c>
      <c r="AG85" s="442">
        <v>8</v>
      </c>
      <c r="AH85" s="442">
        <v>12</v>
      </c>
      <c r="AI85" s="442">
        <v>10</v>
      </c>
      <c r="AJ85" s="442">
        <v>16</v>
      </c>
      <c r="AK85" s="442">
        <v>23</v>
      </c>
      <c r="AL85" s="442">
        <v>1</v>
      </c>
      <c r="AM85" s="442">
        <v>15</v>
      </c>
      <c r="AN85" s="442">
        <v>70</v>
      </c>
      <c r="AO85" s="446" t="s">
        <v>397</v>
      </c>
      <c r="AP85" s="442">
        <v>0</v>
      </c>
      <c r="AQ85" s="442"/>
    </row>
    <row r="86" spans="1:43">
      <c r="A86" s="453">
        <v>1097</v>
      </c>
      <c r="B86" s="442" t="s">
        <v>294</v>
      </c>
      <c r="C86" s="442" t="s">
        <v>398</v>
      </c>
      <c r="D86" s="442">
        <v>5</v>
      </c>
      <c r="E86" s="442" t="s">
        <v>399</v>
      </c>
      <c r="F86" s="454" t="s">
        <v>125</v>
      </c>
      <c r="G86" s="442" t="str">
        <f>VLOOKUP(C86,'舰种|战术|技能信息查询'!$O$52:$Q$72,3,0)</f>
        <v>主力舰</v>
      </c>
      <c r="H86" s="442" t="str">
        <f>VLOOKUP(C86,'舰种|战术|技能信息查询'!$O$52:$Q$72,2,0)</f>
        <v>小型舰</v>
      </c>
      <c r="I86" s="442">
        <v>5</v>
      </c>
      <c r="J86" s="442">
        <v>5</v>
      </c>
      <c r="K86" s="442">
        <v>33</v>
      </c>
      <c r="L86" s="442">
        <f t="shared" si="3"/>
        <v>-1</v>
      </c>
      <c r="M86" s="442">
        <v>42</v>
      </c>
      <c r="N86" s="442">
        <v>40</v>
      </c>
      <c r="O86" s="442">
        <v>1</v>
      </c>
      <c r="P86" s="442">
        <v>60</v>
      </c>
      <c r="Q86" s="442">
        <v>0</v>
      </c>
      <c r="R86" s="442">
        <v>42</v>
      </c>
      <c r="S86" s="442">
        <v>89</v>
      </c>
      <c r="T86" s="442">
        <v>101</v>
      </c>
      <c r="U86" s="442">
        <v>25</v>
      </c>
      <c r="V86" s="442">
        <v>39</v>
      </c>
      <c r="W86" s="442" t="s">
        <v>194</v>
      </c>
      <c r="X86" s="442">
        <v>0</v>
      </c>
      <c r="Y86" s="442">
        <v>0</v>
      </c>
      <c r="Z86" s="442">
        <v>3</v>
      </c>
      <c r="AA86" s="442" t="s">
        <v>400</v>
      </c>
      <c r="AB86" s="442">
        <v>25</v>
      </c>
      <c r="AC86" s="442">
        <v>65</v>
      </c>
      <c r="AD86" s="442">
        <v>0.48</v>
      </c>
      <c r="AE86" s="442">
        <v>1.5</v>
      </c>
      <c r="AF86" s="442">
        <v>0.8</v>
      </c>
      <c r="AG86" s="442">
        <v>8</v>
      </c>
      <c r="AH86" s="442">
        <v>12</v>
      </c>
      <c r="AI86" s="442">
        <v>10</v>
      </c>
      <c r="AJ86" s="442">
        <v>16</v>
      </c>
      <c r="AK86" s="442">
        <v>17</v>
      </c>
      <c r="AL86" s="442">
        <v>1</v>
      </c>
      <c r="AM86" s="442">
        <v>15</v>
      </c>
      <c r="AN86" s="442">
        <v>30</v>
      </c>
      <c r="AO86" s="446" t="s">
        <v>401</v>
      </c>
      <c r="AP86" s="442">
        <v>0</v>
      </c>
      <c r="AQ86" s="442"/>
    </row>
    <row r="87" spans="1:43">
      <c r="A87" s="453">
        <v>1098</v>
      </c>
      <c r="B87" s="442" t="s">
        <v>402</v>
      </c>
      <c r="C87" s="442" t="s">
        <v>325</v>
      </c>
      <c r="D87" s="442">
        <v>3</v>
      </c>
      <c r="E87" s="442" t="s">
        <v>403</v>
      </c>
      <c r="F87" s="454" t="s">
        <v>125</v>
      </c>
      <c r="G87" s="442" t="str">
        <f>VLOOKUP(C87,'舰种|战术|技能信息查询'!$O$52:$Q$72,3,0)</f>
        <v>护卫舰</v>
      </c>
      <c r="H87" s="442" t="str">
        <f>VLOOKUP(C87,'舰种|战术|技能信息查询'!$O$52:$Q$72,2,0)</f>
        <v>小型舰</v>
      </c>
      <c r="I87" s="442">
        <v>2</v>
      </c>
      <c r="J87" s="442">
        <v>3</v>
      </c>
      <c r="K87" s="442">
        <v>35</v>
      </c>
      <c r="L87" s="442">
        <f t="shared" si="3"/>
        <v>1</v>
      </c>
      <c r="M87" s="442">
        <v>40</v>
      </c>
      <c r="N87" s="442">
        <v>32</v>
      </c>
      <c r="O87" s="442">
        <v>77</v>
      </c>
      <c r="P87" s="442">
        <v>45</v>
      </c>
      <c r="Q87" s="442">
        <v>76</v>
      </c>
      <c r="R87" s="442">
        <v>37</v>
      </c>
      <c r="S87" s="442">
        <v>94</v>
      </c>
      <c r="T87" s="442">
        <v>92</v>
      </c>
      <c r="U87" s="442">
        <v>10</v>
      </c>
      <c r="V87" s="442">
        <v>40</v>
      </c>
      <c r="W87" s="442" t="s">
        <v>194</v>
      </c>
      <c r="X87" s="442">
        <v>0</v>
      </c>
      <c r="Y87" s="442">
        <v>0</v>
      </c>
      <c r="Z87" s="442">
        <v>3</v>
      </c>
      <c r="AA87" s="442" t="s">
        <v>404</v>
      </c>
      <c r="AB87" s="442">
        <v>10</v>
      </c>
      <c r="AC87" s="442">
        <v>20</v>
      </c>
      <c r="AD87" s="442">
        <v>0.48</v>
      </c>
      <c r="AE87" s="442">
        <v>0.9</v>
      </c>
      <c r="AF87" s="442">
        <v>0.5</v>
      </c>
      <c r="AG87" s="442">
        <v>4</v>
      </c>
      <c r="AH87" s="442">
        <v>8</v>
      </c>
      <c r="AI87" s="442">
        <v>6</v>
      </c>
      <c r="AJ87" s="442">
        <v>0</v>
      </c>
      <c r="AK87" s="442">
        <v>0</v>
      </c>
      <c r="AL87" s="442">
        <v>22</v>
      </c>
      <c r="AM87" s="442">
        <v>7</v>
      </c>
      <c r="AN87" s="442">
        <v>0</v>
      </c>
      <c r="AO87" s="446" t="s">
        <v>405</v>
      </c>
      <c r="AP87" s="442">
        <v>0</v>
      </c>
      <c r="AQ87" s="442"/>
    </row>
    <row r="88" spans="1:43">
      <c r="A88" s="453">
        <v>1099</v>
      </c>
      <c r="B88" s="442" t="s">
        <v>402</v>
      </c>
      <c r="C88" s="442" t="s">
        <v>325</v>
      </c>
      <c r="D88" s="442">
        <v>6</v>
      </c>
      <c r="E88" s="442" t="s">
        <v>406</v>
      </c>
      <c r="F88" s="454" t="s">
        <v>125</v>
      </c>
      <c r="G88" s="442" t="str">
        <f>VLOOKUP(C88,'舰种|战术|技能信息查询'!$O$52:$Q$72,3,0)</f>
        <v>护卫舰</v>
      </c>
      <c r="H88" s="442" t="str">
        <f>VLOOKUP(C88,'舰种|战术|技能信息查询'!$O$52:$Q$72,2,0)</f>
        <v>小型舰</v>
      </c>
      <c r="I88" s="442">
        <v>3</v>
      </c>
      <c r="J88" s="442">
        <v>4</v>
      </c>
      <c r="K88" s="442">
        <v>37</v>
      </c>
      <c r="L88" s="442">
        <f t="shared" si="3"/>
        <v>-1</v>
      </c>
      <c r="M88" s="442">
        <v>40</v>
      </c>
      <c r="N88" s="442">
        <v>34</v>
      </c>
      <c r="O88" s="442">
        <v>8</v>
      </c>
      <c r="P88" s="442">
        <v>60</v>
      </c>
      <c r="Q88" s="442">
        <v>84</v>
      </c>
      <c r="R88" s="442">
        <v>39</v>
      </c>
      <c r="S88" s="442">
        <v>125</v>
      </c>
      <c r="T88" s="442">
        <v>95</v>
      </c>
      <c r="U88" s="442">
        <v>10</v>
      </c>
      <c r="V88" s="442">
        <v>45</v>
      </c>
      <c r="W88" s="442" t="s">
        <v>238</v>
      </c>
      <c r="X88" s="442">
        <v>0</v>
      </c>
      <c r="Y88" s="442">
        <v>0</v>
      </c>
      <c r="Z88" s="442">
        <v>3</v>
      </c>
      <c r="AA88" s="442" t="s">
        <v>407</v>
      </c>
      <c r="AB88" s="442">
        <v>40</v>
      </c>
      <c r="AC88" s="442">
        <v>25</v>
      </c>
      <c r="AD88" s="442">
        <v>0.64</v>
      </c>
      <c r="AE88" s="442">
        <v>1.2</v>
      </c>
      <c r="AF88" s="442">
        <v>0.5</v>
      </c>
      <c r="AG88" s="442">
        <v>4</v>
      </c>
      <c r="AH88" s="442">
        <v>8</v>
      </c>
      <c r="AI88" s="442">
        <v>6</v>
      </c>
      <c r="AJ88" s="442">
        <v>0</v>
      </c>
      <c r="AK88" s="442">
        <v>0</v>
      </c>
      <c r="AL88" s="442">
        <v>25</v>
      </c>
      <c r="AM88" s="442">
        <v>9</v>
      </c>
      <c r="AN88" s="442">
        <v>0</v>
      </c>
      <c r="AO88" s="446" t="s">
        <v>408</v>
      </c>
      <c r="AP88" s="442">
        <v>0</v>
      </c>
      <c r="AQ88" s="442"/>
    </row>
    <row r="89" spans="1:43">
      <c r="A89" s="453">
        <v>1100</v>
      </c>
      <c r="B89" s="442" t="s">
        <v>122</v>
      </c>
      <c r="C89" s="442" t="s">
        <v>137</v>
      </c>
      <c r="D89" s="442">
        <v>6</v>
      </c>
      <c r="E89" s="442" t="s">
        <v>409</v>
      </c>
      <c r="F89" s="454" t="s">
        <v>125</v>
      </c>
      <c r="G89" s="442" t="str">
        <f>VLOOKUP(C89,'舰种|战术|技能信息查询'!$O$52:$Q$72,3,0)</f>
        <v>主力舰</v>
      </c>
      <c r="H89" s="442" t="str">
        <f>VLOOKUP(C89,'舰种|战术|技能信息查询'!$O$52:$Q$72,2,0)</f>
        <v>大型舰</v>
      </c>
      <c r="I89" s="442">
        <v>7</v>
      </c>
      <c r="J89" s="442">
        <v>6</v>
      </c>
      <c r="K89" s="442">
        <v>88</v>
      </c>
      <c r="L89" s="442">
        <f t="shared" si="3"/>
        <v>0</v>
      </c>
      <c r="M89" s="442">
        <v>115</v>
      </c>
      <c r="N89" s="442">
        <v>106</v>
      </c>
      <c r="O89" s="442">
        <v>0</v>
      </c>
      <c r="P89" s="442">
        <v>108</v>
      </c>
      <c r="Q89" s="442">
        <v>0</v>
      </c>
      <c r="R89" s="442">
        <v>55</v>
      </c>
      <c r="S89" s="442">
        <v>60</v>
      </c>
      <c r="T89" s="442">
        <v>103</v>
      </c>
      <c r="U89" s="442">
        <v>10</v>
      </c>
      <c r="V89" s="442">
        <v>28</v>
      </c>
      <c r="W89" s="442" t="s">
        <v>126</v>
      </c>
      <c r="X89" s="442">
        <v>0</v>
      </c>
      <c r="Y89" s="442">
        <v>0</v>
      </c>
      <c r="Z89" s="442">
        <v>4</v>
      </c>
      <c r="AA89" s="442" t="s">
        <v>410</v>
      </c>
      <c r="AB89" s="442">
        <v>140</v>
      </c>
      <c r="AC89" s="442">
        <v>180</v>
      </c>
      <c r="AD89" s="442">
        <v>4.8</v>
      </c>
      <c r="AE89" s="442">
        <v>9</v>
      </c>
      <c r="AF89" s="442">
        <v>1</v>
      </c>
      <c r="AG89" s="442">
        <v>50</v>
      </c>
      <c r="AH89" s="442">
        <v>60</v>
      </c>
      <c r="AI89" s="442">
        <v>60</v>
      </c>
      <c r="AJ89" s="442">
        <v>0</v>
      </c>
      <c r="AK89" s="442">
        <v>96</v>
      </c>
      <c r="AL89" s="442">
        <v>0</v>
      </c>
      <c r="AM89" s="442">
        <v>86</v>
      </c>
      <c r="AN89" s="442">
        <v>81</v>
      </c>
      <c r="AO89" s="446" t="s">
        <v>411</v>
      </c>
      <c r="AP89" s="442" t="s">
        <v>412</v>
      </c>
      <c r="AQ89" s="442"/>
    </row>
    <row r="90" spans="1:43">
      <c r="A90" s="453">
        <v>1101</v>
      </c>
      <c r="B90" s="442" t="s">
        <v>131</v>
      </c>
      <c r="C90" s="442" t="s">
        <v>137</v>
      </c>
      <c r="D90" s="442">
        <v>5</v>
      </c>
      <c r="E90" s="442" t="s">
        <v>413</v>
      </c>
      <c r="F90" s="454" t="s">
        <v>125</v>
      </c>
      <c r="G90" s="442" t="str">
        <f>VLOOKUP(C90,'舰种|战术|技能信息查询'!$O$52:$Q$72,3,0)</f>
        <v>主力舰</v>
      </c>
      <c r="H90" s="442" t="str">
        <f>VLOOKUP(C90,'舰种|战术|技能信息查询'!$O$52:$Q$72,2,0)</f>
        <v>大型舰</v>
      </c>
      <c r="I90" s="442">
        <v>4</v>
      </c>
      <c r="J90" s="442">
        <v>4</v>
      </c>
      <c r="K90" s="442">
        <v>80</v>
      </c>
      <c r="L90" s="442">
        <f t="shared" si="3"/>
        <v>0</v>
      </c>
      <c r="M90" s="442">
        <v>112</v>
      </c>
      <c r="N90" s="442">
        <v>99</v>
      </c>
      <c r="O90" s="442">
        <v>0</v>
      </c>
      <c r="P90" s="442">
        <v>63</v>
      </c>
      <c r="Q90" s="442">
        <v>0</v>
      </c>
      <c r="R90" s="442">
        <v>49</v>
      </c>
      <c r="S90" s="442">
        <v>54</v>
      </c>
      <c r="T90" s="442">
        <v>101</v>
      </c>
      <c r="U90" s="442">
        <v>22</v>
      </c>
      <c r="V90" s="442">
        <v>25</v>
      </c>
      <c r="W90" s="442" t="s">
        <v>126</v>
      </c>
      <c r="X90" s="442" t="s">
        <v>127</v>
      </c>
      <c r="Y90" s="442">
        <v>12</v>
      </c>
      <c r="Z90" s="442">
        <v>4</v>
      </c>
      <c r="AA90" s="442" t="s">
        <v>414</v>
      </c>
      <c r="AB90" s="442">
        <v>95</v>
      </c>
      <c r="AC90" s="442">
        <v>130</v>
      </c>
      <c r="AD90" s="442">
        <v>3.2</v>
      </c>
      <c r="AE90" s="442">
        <v>6</v>
      </c>
      <c r="AF90" s="442">
        <v>1</v>
      </c>
      <c r="AG90" s="442">
        <v>50</v>
      </c>
      <c r="AH90" s="442">
        <v>60</v>
      </c>
      <c r="AI90" s="442">
        <v>60</v>
      </c>
      <c r="AJ90" s="442">
        <v>0</v>
      </c>
      <c r="AK90" s="442">
        <v>87</v>
      </c>
      <c r="AL90" s="442">
        <v>0</v>
      </c>
      <c r="AM90" s="442">
        <v>79</v>
      </c>
      <c r="AN90" s="442">
        <v>17</v>
      </c>
      <c r="AO90" s="446" t="s">
        <v>158</v>
      </c>
      <c r="AP90" s="442" t="s">
        <v>136</v>
      </c>
      <c r="AQ90" s="442"/>
    </row>
    <row r="91" spans="1:43">
      <c r="A91" s="453">
        <v>1102</v>
      </c>
      <c r="B91" s="442" t="s">
        <v>131</v>
      </c>
      <c r="C91" s="442" t="s">
        <v>137</v>
      </c>
      <c r="D91" s="442">
        <v>5</v>
      </c>
      <c r="E91" s="442" t="s">
        <v>415</v>
      </c>
      <c r="F91" s="454" t="s">
        <v>125</v>
      </c>
      <c r="G91" s="442" t="str">
        <f>VLOOKUP(C91,'舰种|战术|技能信息查询'!$O$52:$Q$72,3,0)</f>
        <v>主力舰</v>
      </c>
      <c r="H91" s="442" t="str">
        <f>VLOOKUP(C91,'舰种|战术|技能信息查询'!$O$52:$Q$72,2,0)</f>
        <v>大型舰</v>
      </c>
      <c r="I91" s="442">
        <v>4</v>
      </c>
      <c r="J91" s="442">
        <v>4</v>
      </c>
      <c r="K91" s="442">
        <v>80</v>
      </c>
      <c r="L91" s="442">
        <f t="shared" si="3"/>
        <v>0</v>
      </c>
      <c r="M91" s="442">
        <v>117</v>
      </c>
      <c r="N91" s="442">
        <v>102</v>
      </c>
      <c r="O91" s="442">
        <v>0</v>
      </c>
      <c r="P91" s="442">
        <v>60</v>
      </c>
      <c r="Q91" s="442">
        <v>0</v>
      </c>
      <c r="R91" s="442">
        <v>48</v>
      </c>
      <c r="S91" s="442">
        <v>53</v>
      </c>
      <c r="T91" s="442">
        <v>101</v>
      </c>
      <c r="U91" s="442">
        <v>7</v>
      </c>
      <c r="V91" s="442">
        <v>25</v>
      </c>
      <c r="W91" s="442" t="s">
        <v>126</v>
      </c>
      <c r="X91" s="442" t="s">
        <v>127</v>
      </c>
      <c r="Y91" s="442">
        <v>12</v>
      </c>
      <c r="Z91" s="442">
        <v>4</v>
      </c>
      <c r="AA91" s="442" t="s">
        <v>416</v>
      </c>
      <c r="AB91" s="442">
        <v>95</v>
      </c>
      <c r="AC91" s="442">
        <v>135</v>
      </c>
      <c r="AD91" s="442">
        <v>3.2</v>
      </c>
      <c r="AE91" s="442">
        <v>6</v>
      </c>
      <c r="AF91" s="442">
        <v>1</v>
      </c>
      <c r="AG91" s="442">
        <v>50</v>
      </c>
      <c r="AH91" s="442">
        <v>60</v>
      </c>
      <c r="AI91" s="442">
        <v>60</v>
      </c>
      <c r="AJ91" s="442">
        <v>0</v>
      </c>
      <c r="AK91" s="442">
        <v>92</v>
      </c>
      <c r="AL91" s="442">
        <v>0</v>
      </c>
      <c r="AM91" s="442">
        <v>82</v>
      </c>
      <c r="AN91" s="442">
        <v>15</v>
      </c>
      <c r="AO91" s="446" t="s">
        <v>158</v>
      </c>
      <c r="AP91" s="442" t="s">
        <v>417</v>
      </c>
      <c r="AQ91" s="442"/>
    </row>
    <row r="92" spans="1:43">
      <c r="A92" s="453">
        <v>1105</v>
      </c>
      <c r="B92" s="442" t="s">
        <v>122</v>
      </c>
      <c r="C92" s="442" t="s">
        <v>137</v>
      </c>
      <c r="D92" s="442">
        <v>6</v>
      </c>
      <c r="E92" s="442" t="s">
        <v>418</v>
      </c>
      <c r="F92" s="454" t="s">
        <v>125</v>
      </c>
      <c r="G92" s="442" t="str">
        <f>VLOOKUP(C92,'舰种|战术|技能信息查询'!$O$52:$Q$72,3,0)</f>
        <v>主力舰</v>
      </c>
      <c r="H92" s="442" t="str">
        <f>VLOOKUP(C92,'舰种|战术|技能信息查询'!$O$52:$Q$72,2,0)</f>
        <v>大型舰</v>
      </c>
      <c r="I92" s="442">
        <v>4</v>
      </c>
      <c r="J92" s="442">
        <v>4</v>
      </c>
      <c r="K92" s="442">
        <v>90</v>
      </c>
      <c r="L92" s="442">
        <f t="shared" si="3"/>
        <v>2</v>
      </c>
      <c r="M92" s="442">
        <v>96</v>
      </c>
      <c r="N92" s="442">
        <v>101</v>
      </c>
      <c r="O92" s="442">
        <v>0</v>
      </c>
      <c r="P92" s="442">
        <v>115</v>
      </c>
      <c r="Q92" s="442">
        <v>0</v>
      </c>
      <c r="R92" s="442">
        <v>50</v>
      </c>
      <c r="S92" s="442">
        <v>56</v>
      </c>
      <c r="T92" s="442">
        <v>102</v>
      </c>
      <c r="U92" s="442">
        <v>15</v>
      </c>
      <c r="V92" s="442">
        <v>30</v>
      </c>
      <c r="W92" s="442" t="s">
        <v>126</v>
      </c>
      <c r="X92" s="442" t="s">
        <v>127</v>
      </c>
      <c r="Y92" s="442">
        <v>12</v>
      </c>
      <c r="Z92" s="442">
        <v>4</v>
      </c>
      <c r="AA92" s="442" t="s">
        <v>419</v>
      </c>
      <c r="AB92" s="442">
        <v>90</v>
      </c>
      <c r="AC92" s="442">
        <v>140</v>
      </c>
      <c r="AD92" s="442">
        <v>4.2</v>
      </c>
      <c r="AE92" s="442">
        <v>8</v>
      </c>
      <c r="AF92" s="442">
        <v>1</v>
      </c>
      <c r="AG92" s="442">
        <v>50</v>
      </c>
      <c r="AH92" s="442">
        <v>60</v>
      </c>
      <c r="AI92" s="442">
        <v>60</v>
      </c>
      <c r="AJ92" s="442">
        <v>0</v>
      </c>
      <c r="AK92" s="442">
        <v>81</v>
      </c>
      <c r="AL92" s="442">
        <v>0</v>
      </c>
      <c r="AM92" s="442">
        <v>81</v>
      </c>
      <c r="AN92" s="442">
        <v>92</v>
      </c>
      <c r="AO92" s="446" t="s">
        <v>420</v>
      </c>
      <c r="AP92" s="442">
        <v>0</v>
      </c>
      <c r="AQ92" s="442"/>
    </row>
    <row r="93" spans="1:43">
      <c r="A93" s="453">
        <v>1106</v>
      </c>
      <c r="B93" s="442" t="s">
        <v>166</v>
      </c>
      <c r="C93" s="442" t="s">
        <v>137</v>
      </c>
      <c r="D93" s="442">
        <v>4</v>
      </c>
      <c r="E93" s="442" t="s">
        <v>421</v>
      </c>
      <c r="F93" s="454" t="s">
        <v>125</v>
      </c>
      <c r="G93" s="442" t="str">
        <f>VLOOKUP(C93,'舰种|战术|技能信息查询'!$O$52:$Q$72,3,0)</f>
        <v>主力舰</v>
      </c>
      <c r="H93" s="442" t="str">
        <f>VLOOKUP(C93,'舰种|战术|技能信息查询'!$O$52:$Q$72,2,0)</f>
        <v>大型舰</v>
      </c>
      <c r="I93" s="442">
        <v>3</v>
      </c>
      <c r="J93" s="442">
        <v>2</v>
      </c>
      <c r="K93" s="442">
        <v>75</v>
      </c>
      <c r="L93" s="442">
        <f t="shared" si="3"/>
        <v>1</v>
      </c>
      <c r="M93" s="442">
        <v>100</v>
      </c>
      <c r="N93" s="442">
        <v>96</v>
      </c>
      <c r="O93" s="442">
        <v>0</v>
      </c>
      <c r="P93" s="442">
        <v>96</v>
      </c>
      <c r="Q93" s="442">
        <v>0</v>
      </c>
      <c r="R93" s="442">
        <v>47</v>
      </c>
      <c r="S93" s="442">
        <v>44</v>
      </c>
      <c r="T93" s="442">
        <v>100</v>
      </c>
      <c r="U93" s="442">
        <v>20</v>
      </c>
      <c r="V93" s="442">
        <v>21</v>
      </c>
      <c r="W93" s="442" t="s">
        <v>126</v>
      </c>
      <c r="X93" s="442" t="s">
        <v>149</v>
      </c>
      <c r="Y93" s="442">
        <v>16</v>
      </c>
      <c r="Z93" s="442">
        <v>4</v>
      </c>
      <c r="AA93" s="442" t="s">
        <v>422</v>
      </c>
      <c r="AB93" s="442">
        <v>85</v>
      </c>
      <c r="AC93" s="442">
        <v>125</v>
      </c>
      <c r="AD93" s="442">
        <v>2.5</v>
      </c>
      <c r="AE93" s="442">
        <v>5.1</v>
      </c>
      <c r="AF93" s="442">
        <v>0.8</v>
      </c>
      <c r="AG93" s="442">
        <v>50</v>
      </c>
      <c r="AH93" s="442">
        <v>60</v>
      </c>
      <c r="AI93" s="442">
        <v>60</v>
      </c>
      <c r="AJ93" s="442">
        <v>0</v>
      </c>
      <c r="AK93" s="442">
        <v>80</v>
      </c>
      <c r="AL93" s="442">
        <v>0</v>
      </c>
      <c r="AM93" s="442">
        <v>76</v>
      </c>
      <c r="AN93" s="442">
        <v>69</v>
      </c>
      <c r="AO93" s="446" t="s">
        <v>423</v>
      </c>
      <c r="AP93" s="442">
        <v>0</v>
      </c>
      <c r="AQ93" s="442"/>
    </row>
    <row r="94" spans="1:43">
      <c r="A94" s="453">
        <v>1107</v>
      </c>
      <c r="B94" s="442" t="s">
        <v>166</v>
      </c>
      <c r="C94" s="442" t="s">
        <v>137</v>
      </c>
      <c r="D94" s="442">
        <v>4</v>
      </c>
      <c r="E94" s="442" t="s">
        <v>424</v>
      </c>
      <c r="F94" s="454" t="s">
        <v>125</v>
      </c>
      <c r="G94" s="442" t="str">
        <f>VLOOKUP(C94,'舰种|战术|技能信息查询'!$O$52:$Q$72,3,0)</f>
        <v>主力舰</v>
      </c>
      <c r="H94" s="442" t="str">
        <f>VLOOKUP(C94,'舰种|战术|技能信息查询'!$O$52:$Q$72,2,0)</f>
        <v>大型舰</v>
      </c>
      <c r="I94" s="442">
        <v>3</v>
      </c>
      <c r="J94" s="442">
        <v>2</v>
      </c>
      <c r="K94" s="442">
        <v>75</v>
      </c>
      <c r="L94" s="442">
        <f t="shared" si="3"/>
        <v>1</v>
      </c>
      <c r="M94" s="442">
        <v>100</v>
      </c>
      <c r="N94" s="442">
        <v>96</v>
      </c>
      <c r="O94" s="442">
        <v>0</v>
      </c>
      <c r="P94" s="442">
        <v>98</v>
      </c>
      <c r="Q94" s="442">
        <v>0</v>
      </c>
      <c r="R94" s="442">
        <v>47</v>
      </c>
      <c r="S94" s="442">
        <v>44</v>
      </c>
      <c r="T94" s="442">
        <v>100</v>
      </c>
      <c r="U94" s="442">
        <v>21</v>
      </c>
      <c r="V94" s="442">
        <v>21</v>
      </c>
      <c r="W94" s="442" t="s">
        <v>126</v>
      </c>
      <c r="X94" s="442" t="s">
        <v>149</v>
      </c>
      <c r="Y94" s="442">
        <v>16</v>
      </c>
      <c r="Z94" s="442">
        <v>4</v>
      </c>
      <c r="AA94" s="442" t="s">
        <v>425</v>
      </c>
      <c r="AB94" s="442">
        <v>85</v>
      </c>
      <c r="AC94" s="442">
        <v>125</v>
      </c>
      <c r="AD94" s="442">
        <v>2.5</v>
      </c>
      <c r="AE94" s="442">
        <v>5.1</v>
      </c>
      <c r="AF94" s="442">
        <v>0.8</v>
      </c>
      <c r="AG94" s="442">
        <v>50</v>
      </c>
      <c r="AH94" s="442">
        <v>60</v>
      </c>
      <c r="AI94" s="442">
        <v>60</v>
      </c>
      <c r="AJ94" s="442">
        <v>0</v>
      </c>
      <c r="AK94" s="442">
        <v>80</v>
      </c>
      <c r="AL94" s="442">
        <v>0</v>
      </c>
      <c r="AM94" s="442">
        <v>76</v>
      </c>
      <c r="AN94" s="442">
        <v>73</v>
      </c>
      <c r="AO94" s="446" t="s">
        <v>426</v>
      </c>
      <c r="AP94" s="442">
        <v>0</v>
      </c>
      <c r="AQ94" s="442"/>
    </row>
    <row r="95" spans="1:43">
      <c r="A95" s="453">
        <v>1108</v>
      </c>
      <c r="B95" s="442" t="s">
        <v>166</v>
      </c>
      <c r="C95" s="442" t="s">
        <v>137</v>
      </c>
      <c r="D95" s="442">
        <v>5</v>
      </c>
      <c r="E95" s="442" t="s">
        <v>427</v>
      </c>
      <c r="F95" s="454" t="s">
        <v>125</v>
      </c>
      <c r="G95" s="442" t="str">
        <f>VLOOKUP(C95,'舰种|战术|技能信息查询'!$O$52:$Q$72,3,0)</f>
        <v>主力舰</v>
      </c>
      <c r="H95" s="442" t="str">
        <f>VLOOKUP(C95,'舰种|战术|技能信息查询'!$O$52:$Q$72,2,0)</f>
        <v>大型舰</v>
      </c>
      <c r="I95" s="442">
        <v>4</v>
      </c>
      <c r="J95" s="442">
        <v>4</v>
      </c>
      <c r="K95" s="442">
        <v>82</v>
      </c>
      <c r="L95" s="442">
        <f t="shared" si="3"/>
        <v>2</v>
      </c>
      <c r="M95" s="442">
        <v>105</v>
      </c>
      <c r="N95" s="442">
        <v>96</v>
      </c>
      <c r="O95" s="442">
        <v>0</v>
      </c>
      <c r="P95" s="442">
        <v>92</v>
      </c>
      <c r="Q95" s="442">
        <v>0</v>
      </c>
      <c r="R95" s="442">
        <v>45</v>
      </c>
      <c r="S95" s="442">
        <v>45</v>
      </c>
      <c r="T95" s="442">
        <v>101</v>
      </c>
      <c r="U95" s="442">
        <v>22</v>
      </c>
      <c r="V95" s="442">
        <v>21</v>
      </c>
      <c r="W95" s="442" t="s">
        <v>126</v>
      </c>
      <c r="X95" s="442" t="s">
        <v>149</v>
      </c>
      <c r="Y95" s="442">
        <v>16</v>
      </c>
      <c r="Z95" s="442">
        <v>4</v>
      </c>
      <c r="AA95" s="442" t="s">
        <v>428</v>
      </c>
      <c r="AB95" s="442">
        <v>95</v>
      </c>
      <c r="AC95" s="442">
        <v>140</v>
      </c>
      <c r="AD95" s="442">
        <v>3.2</v>
      </c>
      <c r="AE95" s="442">
        <v>6</v>
      </c>
      <c r="AF95" s="442">
        <v>0.8</v>
      </c>
      <c r="AG95" s="442">
        <v>50</v>
      </c>
      <c r="AH95" s="442">
        <v>60</v>
      </c>
      <c r="AI95" s="442">
        <v>60</v>
      </c>
      <c r="AJ95" s="442">
        <v>0</v>
      </c>
      <c r="AK95" s="442">
        <v>85</v>
      </c>
      <c r="AL95" s="442">
        <v>0</v>
      </c>
      <c r="AM95" s="442">
        <v>76</v>
      </c>
      <c r="AN95" s="442">
        <v>63</v>
      </c>
      <c r="AO95" s="446" t="s">
        <v>158</v>
      </c>
      <c r="AP95" s="442">
        <v>0</v>
      </c>
      <c r="AQ95" s="442"/>
    </row>
    <row r="96" spans="1:43">
      <c r="A96" s="453">
        <v>1109</v>
      </c>
      <c r="B96" s="442" t="s">
        <v>166</v>
      </c>
      <c r="C96" s="442" t="s">
        <v>137</v>
      </c>
      <c r="D96" s="442">
        <v>5</v>
      </c>
      <c r="E96" s="442" t="s">
        <v>429</v>
      </c>
      <c r="F96" s="454" t="s">
        <v>125</v>
      </c>
      <c r="G96" s="442" t="str">
        <f>VLOOKUP(C96,'舰种|战术|技能信息查询'!$O$52:$Q$72,3,0)</f>
        <v>主力舰</v>
      </c>
      <c r="H96" s="442" t="str">
        <f>VLOOKUP(C96,'舰种|战术|技能信息查询'!$O$52:$Q$72,2,0)</f>
        <v>大型舰</v>
      </c>
      <c r="I96" s="442">
        <v>5</v>
      </c>
      <c r="J96" s="442">
        <v>5</v>
      </c>
      <c r="K96" s="442">
        <v>82</v>
      </c>
      <c r="L96" s="442">
        <f t="shared" si="3"/>
        <v>2</v>
      </c>
      <c r="M96" s="442">
        <v>105</v>
      </c>
      <c r="N96" s="442">
        <v>96</v>
      </c>
      <c r="O96" s="442">
        <v>0</v>
      </c>
      <c r="P96" s="442">
        <v>98</v>
      </c>
      <c r="Q96" s="442">
        <v>0</v>
      </c>
      <c r="R96" s="442">
        <v>45</v>
      </c>
      <c r="S96" s="442">
        <v>45</v>
      </c>
      <c r="T96" s="442">
        <v>101</v>
      </c>
      <c r="U96" s="442">
        <v>20</v>
      </c>
      <c r="V96" s="442">
        <v>21</v>
      </c>
      <c r="W96" s="442" t="s">
        <v>126</v>
      </c>
      <c r="X96" s="442" t="s">
        <v>149</v>
      </c>
      <c r="Y96" s="442">
        <v>16</v>
      </c>
      <c r="Z96" s="442">
        <v>4</v>
      </c>
      <c r="AA96" s="442" t="s">
        <v>430</v>
      </c>
      <c r="AB96" s="442">
        <v>95</v>
      </c>
      <c r="AC96" s="442">
        <v>140</v>
      </c>
      <c r="AD96" s="442">
        <v>3.2</v>
      </c>
      <c r="AE96" s="442">
        <v>6</v>
      </c>
      <c r="AF96" s="442">
        <v>0.8</v>
      </c>
      <c r="AG96" s="442">
        <v>50</v>
      </c>
      <c r="AH96" s="442">
        <v>60</v>
      </c>
      <c r="AI96" s="442">
        <v>60</v>
      </c>
      <c r="AJ96" s="442">
        <v>0</v>
      </c>
      <c r="AK96" s="442">
        <v>85</v>
      </c>
      <c r="AL96" s="442">
        <v>0</v>
      </c>
      <c r="AM96" s="442">
        <v>76</v>
      </c>
      <c r="AN96" s="442">
        <v>73</v>
      </c>
      <c r="AO96" s="446" t="s">
        <v>431</v>
      </c>
      <c r="AP96" s="442" t="s">
        <v>158</v>
      </c>
      <c r="AQ96" s="442"/>
    </row>
    <row r="97" spans="1:43">
      <c r="A97" s="453">
        <v>1110</v>
      </c>
      <c r="B97" s="442" t="s">
        <v>166</v>
      </c>
      <c r="C97" s="442" t="s">
        <v>137</v>
      </c>
      <c r="D97" s="442">
        <v>5</v>
      </c>
      <c r="E97" s="442" t="s">
        <v>432</v>
      </c>
      <c r="F97" s="454" t="s">
        <v>125</v>
      </c>
      <c r="G97" s="442" t="str">
        <f>VLOOKUP(C97,'舰种|战术|技能信息查询'!$O$52:$Q$72,3,0)</f>
        <v>主力舰</v>
      </c>
      <c r="H97" s="442" t="str">
        <f>VLOOKUP(C97,'舰种|战术|技能信息查询'!$O$52:$Q$72,2,0)</f>
        <v>大型舰</v>
      </c>
      <c r="I97" s="442">
        <v>5</v>
      </c>
      <c r="J97" s="442">
        <v>5</v>
      </c>
      <c r="K97" s="442">
        <v>82</v>
      </c>
      <c r="L97" s="442">
        <f t="shared" si="3"/>
        <v>2</v>
      </c>
      <c r="M97" s="442">
        <v>107</v>
      </c>
      <c r="N97" s="442">
        <v>100</v>
      </c>
      <c r="O97" s="442">
        <v>0</v>
      </c>
      <c r="P97" s="442">
        <v>102</v>
      </c>
      <c r="Q97" s="442">
        <v>0</v>
      </c>
      <c r="R97" s="442">
        <v>47</v>
      </c>
      <c r="S97" s="442">
        <v>45</v>
      </c>
      <c r="T97" s="442">
        <v>101</v>
      </c>
      <c r="U97" s="442">
        <v>22</v>
      </c>
      <c r="V97" s="442">
        <v>21</v>
      </c>
      <c r="W97" s="442" t="s">
        <v>126</v>
      </c>
      <c r="X97" s="442" t="s">
        <v>127</v>
      </c>
      <c r="Y97" s="442">
        <v>12</v>
      </c>
      <c r="Z97" s="442">
        <v>4</v>
      </c>
      <c r="AA97" s="442" t="s">
        <v>433</v>
      </c>
      <c r="AB97" s="442">
        <v>95</v>
      </c>
      <c r="AC97" s="442">
        <v>140</v>
      </c>
      <c r="AD97" s="442">
        <v>3.2</v>
      </c>
      <c r="AE97" s="442">
        <v>6</v>
      </c>
      <c r="AF97" s="442">
        <v>0.8</v>
      </c>
      <c r="AG97" s="442">
        <v>50</v>
      </c>
      <c r="AH97" s="442">
        <v>60</v>
      </c>
      <c r="AI97" s="442">
        <v>60</v>
      </c>
      <c r="AJ97" s="442">
        <v>0</v>
      </c>
      <c r="AK97" s="442">
        <v>87</v>
      </c>
      <c r="AL97" s="442">
        <v>0</v>
      </c>
      <c r="AM97" s="442">
        <v>80</v>
      </c>
      <c r="AN97" s="442">
        <v>79</v>
      </c>
      <c r="AO97" s="446" t="s">
        <v>434</v>
      </c>
      <c r="AP97" s="442" t="s">
        <v>435</v>
      </c>
      <c r="AQ97" s="442"/>
    </row>
    <row r="98" spans="1:43">
      <c r="A98" s="453">
        <v>1111</v>
      </c>
      <c r="B98" s="442" t="s">
        <v>166</v>
      </c>
      <c r="C98" s="442" t="s">
        <v>137</v>
      </c>
      <c r="D98" s="442">
        <v>6</v>
      </c>
      <c r="E98" s="442" t="s">
        <v>436</v>
      </c>
      <c r="F98" s="454" t="s">
        <v>125</v>
      </c>
      <c r="G98" s="442" t="str">
        <f>VLOOKUP(C98,'舰种|战术|技能信息查询'!$O$52:$Q$72,3,0)</f>
        <v>主力舰</v>
      </c>
      <c r="H98" s="442" t="str">
        <f>VLOOKUP(C98,'舰种|战术|技能信息查询'!$O$52:$Q$72,2,0)</f>
        <v>大型舰</v>
      </c>
      <c r="I98" s="442">
        <v>4</v>
      </c>
      <c r="J98" s="442">
        <v>4</v>
      </c>
      <c r="K98" s="442">
        <v>79</v>
      </c>
      <c r="L98" s="442">
        <f t="shared" si="3"/>
        <v>1</v>
      </c>
      <c r="M98" s="442">
        <v>115</v>
      </c>
      <c r="N98" s="442">
        <v>97</v>
      </c>
      <c r="O98" s="442">
        <v>0</v>
      </c>
      <c r="P98" s="442">
        <v>105</v>
      </c>
      <c r="Q98" s="442">
        <v>0</v>
      </c>
      <c r="R98" s="442">
        <v>51</v>
      </c>
      <c r="S98" s="442">
        <v>60</v>
      </c>
      <c r="T98" s="442">
        <v>102</v>
      </c>
      <c r="U98" s="442">
        <v>20</v>
      </c>
      <c r="V98" s="442">
        <v>28</v>
      </c>
      <c r="W98" s="442" t="s">
        <v>126</v>
      </c>
      <c r="X98" s="442" t="s">
        <v>127</v>
      </c>
      <c r="Y98" s="442">
        <v>12</v>
      </c>
      <c r="Z98" s="442">
        <v>4</v>
      </c>
      <c r="AA98" s="442" t="s">
        <v>437</v>
      </c>
      <c r="AB98" s="442">
        <v>95</v>
      </c>
      <c r="AC98" s="442">
        <v>140</v>
      </c>
      <c r="AD98" s="442">
        <v>4.2</v>
      </c>
      <c r="AE98" s="442">
        <v>8</v>
      </c>
      <c r="AF98" s="442">
        <v>0.8</v>
      </c>
      <c r="AG98" s="442">
        <v>50</v>
      </c>
      <c r="AH98" s="442">
        <v>60</v>
      </c>
      <c r="AI98" s="442">
        <v>60</v>
      </c>
      <c r="AJ98" s="442">
        <v>0</v>
      </c>
      <c r="AK98" s="442">
        <v>95</v>
      </c>
      <c r="AL98" s="442">
        <v>0</v>
      </c>
      <c r="AM98" s="442">
        <v>77</v>
      </c>
      <c r="AN98" s="442">
        <v>84</v>
      </c>
      <c r="AO98" s="446" t="s">
        <v>438</v>
      </c>
      <c r="AP98" s="442">
        <v>0</v>
      </c>
      <c r="AQ98" s="442"/>
    </row>
    <row r="99" spans="1:43">
      <c r="A99" s="453">
        <v>1112</v>
      </c>
      <c r="B99" s="442" t="s">
        <v>171</v>
      </c>
      <c r="C99" s="442" t="s">
        <v>137</v>
      </c>
      <c r="D99" s="442">
        <v>6</v>
      </c>
      <c r="E99" s="442" t="s">
        <v>439</v>
      </c>
      <c r="F99" s="454" t="s">
        <v>125</v>
      </c>
      <c r="G99" s="442" t="str">
        <f>VLOOKUP(C99,'舰种|战术|技能信息查询'!$O$52:$Q$72,3,0)</f>
        <v>主力舰</v>
      </c>
      <c r="H99" s="442" t="str">
        <f>VLOOKUP(C99,'舰种|战术|技能信息查询'!$O$52:$Q$72,2,0)</f>
        <v>大型舰</v>
      </c>
      <c r="I99" s="442">
        <v>6</v>
      </c>
      <c r="J99" s="442">
        <v>6</v>
      </c>
      <c r="K99" s="442">
        <v>80</v>
      </c>
      <c r="L99" s="442">
        <f t="shared" si="3"/>
        <v>0</v>
      </c>
      <c r="M99" s="442">
        <v>113</v>
      </c>
      <c r="N99" s="442">
        <v>104</v>
      </c>
      <c r="O99" s="442">
        <v>0</v>
      </c>
      <c r="P99" s="442">
        <v>70</v>
      </c>
      <c r="Q99" s="442">
        <v>0</v>
      </c>
      <c r="R99" s="442">
        <v>41</v>
      </c>
      <c r="S99" s="442">
        <v>63</v>
      </c>
      <c r="T99" s="442">
        <v>102</v>
      </c>
      <c r="U99" s="442">
        <v>20</v>
      </c>
      <c r="V99" s="442">
        <v>31</v>
      </c>
      <c r="W99" s="442" t="s">
        <v>126</v>
      </c>
      <c r="X99" s="442" t="s">
        <v>127</v>
      </c>
      <c r="Y99" s="442">
        <v>12</v>
      </c>
      <c r="Z99" s="442">
        <v>4</v>
      </c>
      <c r="AA99" s="442" t="s">
        <v>440</v>
      </c>
      <c r="AB99" s="442">
        <v>90</v>
      </c>
      <c r="AC99" s="442">
        <v>130</v>
      </c>
      <c r="AD99" s="442">
        <v>4.2</v>
      </c>
      <c r="AE99" s="442">
        <v>8</v>
      </c>
      <c r="AF99" s="442">
        <v>1.1</v>
      </c>
      <c r="AG99" s="442">
        <v>50</v>
      </c>
      <c r="AH99" s="442">
        <v>60</v>
      </c>
      <c r="AI99" s="442">
        <v>60</v>
      </c>
      <c r="AJ99" s="442">
        <v>0</v>
      </c>
      <c r="AK99" s="442">
        <v>93</v>
      </c>
      <c r="AL99" s="442">
        <v>0</v>
      </c>
      <c r="AM99" s="442">
        <v>84</v>
      </c>
      <c r="AN99" s="442">
        <v>24</v>
      </c>
      <c r="AO99" s="446" t="s">
        <v>441</v>
      </c>
      <c r="AP99" s="442">
        <v>0</v>
      </c>
      <c r="AQ99" s="442"/>
    </row>
    <row r="100" spans="1:43">
      <c r="A100" s="453">
        <v>1113</v>
      </c>
      <c r="B100" s="442" t="s">
        <v>402</v>
      </c>
      <c r="C100" s="442" t="s">
        <v>137</v>
      </c>
      <c r="D100" s="442">
        <v>6</v>
      </c>
      <c r="E100" s="442" t="s">
        <v>442</v>
      </c>
      <c r="F100" s="454" t="s">
        <v>125</v>
      </c>
      <c r="G100" s="442" t="str">
        <f>VLOOKUP(C100,'舰种|战术|技能信息查询'!$O$52:$Q$72,3,0)</f>
        <v>主力舰</v>
      </c>
      <c r="H100" s="442" t="str">
        <f>VLOOKUP(C100,'舰种|战术|技能信息查询'!$O$52:$Q$72,2,0)</f>
        <v>大型舰</v>
      </c>
      <c r="I100" s="442">
        <v>6</v>
      </c>
      <c r="J100" s="442">
        <v>6</v>
      </c>
      <c r="K100" s="442">
        <v>83</v>
      </c>
      <c r="L100" s="442">
        <f t="shared" si="3"/>
        <v>1</v>
      </c>
      <c r="M100" s="442">
        <v>110</v>
      </c>
      <c r="N100" s="442">
        <v>108</v>
      </c>
      <c r="O100" s="442">
        <v>0</v>
      </c>
      <c r="P100" s="442">
        <v>102</v>
      </c>
      <c r="Q100" s="442">
        <v>0</v>
      </c>
      <c r="R100" s="442">
        <v>46</v>
      </c>
      <c r="S100" s="442">
        <v>58</v>
      </c>
      <c r="T100" s="442">
        <v>102</v>
      </c>
      <c r="U100" s="442">
        <v>30</v>
      </c>
      <c r="V100" s="442">
        <v>32</v>
      </c>
      <c r="W100" s="442" t="s">
        <v>126</v>
      </c>
      <c r="X100" s="442">
        <v>0</v>
      </c>
      <c r="Y100" s="442">
        <v>0</v>
      </c>
      <c r="Z100" s="442">
        <v>4</v>
      </c>
      <c r="AA100" s="442" t="s">
        <v>443</v>
      </c>
      <c r="AB100" s="442">
        <v>90</v>
      </c>
      <c r="AC100" s="442">
        <v>130</v>
      </c>
      <c r="AD100" s="442">
        <v>4.2</v>
      </c>
      <c r="AE100" s="442">
        <v>8</v>
      </c>
      <c r="AF100" s="442">
        <v>1</v>
      </c>
      <c r="AG100" s="442">
        <v>50</v>
      </c>
      <c r="AH100" s="442">
        <v>60</v>
      </c>
      <c r="AI100" s="442">
        <v>60</v>
      </c>
      <c r="AJ100" s="442">
        <v>0</v>
      </c>
      <c r="AK100" s="442">
        <v>85</v>
      </c>
      <c r="AL100" s="442">
        <v>0</v>
      </c>
      <c r="AM100" s="442">
        <v>88</v>
      </c>
      <c r="AN100" s="442">
        <v>72</v>
      </c>
      <c r="AO100" s="446" t="s">
        <v>444</v>
      </c>
      <c r="AP100" s="442" t="s">
        <v>445</v>
      </c>
      <c r="AQ100" s="442"/>
    </row>
    <row r="101" spans="1:43">
      <c r="A101" s="453">
        <v>1117</v>
      </c>
      <c r="B101" s="442" t="s">
        <v>131</v>
      </c>
      <c r="C101" s="442" t="s">
        <v>446</v>
      </c>
      <c r="D101" s="442">
        <v>6</v>
      </c>
      <c r="E101" s="442" t="s">
        <v>447</v>
      </c>
      <c r="F101" s="454" t="s">
        <v>125</v>
      </c>
      <c r="G101" s="442" t="str">
        <f>VLOOKUP(C101,'舰种|战术|技能信息查询'!$O$52:$Q$72,3,0)</f>
        <v>主力舰</v>
      </c>
      <c r="H101" s="442" t="str">
        <f>VLOOKUP(C101,'舰种|战术|技能信息查询'!$O$52:$Q$72,2,0)</f>
        <v>大型舰</v>
      </c>
      <c r="I101" s="442">
        <v>4</v>
      </c>
      <c r="J101" s="442">
        <v>5</v>
      </c>
      <c r="K101" s="442">
        <v>82</v>
      </c>
      <c r="L101" s="442">
        <f t="shared" si="3"/>
        <v>2</v>
      </c>
      <c r="M101" s="442">
        <v>40</v>
      </c>
      <c r="N101" s="442">
        <v>85</v>
      </c>
      <c r="O101" s="442">
        <v>0</v>
      </c>
      <c r="P101" s="442">
        <v>77</v>
      </c>
      <c r="Q101" s="442">
        <v>0</v>
      </c>
      <c r="R101" s="442">
        <v>82</v>
      </c>
      <c r="S101" s="442">
        <v>66</v>
      </c>
      <c r="T101" s="442">
        <v>97</v>
      </c>
      <c r="U101" s="442">
        <v>6</v>
      </c>
      <c r="V101" s="442">
        <v>33</v>
      </c>
      <c r="W101" s="442" t="s">
        <v>194</v>
      </c>
      <c r="X101" s="442" t="s">
        <v>448</v>
      </c>
      <c r="Y101" s="442">
        <v>72</v>
      </c>
      <c r="Z101" s="442">
        <v>4</v>
      </c>
      <c r="AA101" s="442" t="s">
        <v>449</v>
      </c>
      <c r="AB101" s="442">
        <v>70</v>
      </c>
      <c r="AC101" s="442">
        <v>65</v>
      </c>
      <c r="AD101" s="442">
        <v>2.88</v>
      </c>
      <c r="AE101" s="442">
        <v>5.4</v>
      </c>
      <c r="AF101" s="442">
        <v>1</v>
      </c>
      <c r="AG101" s="442">
        <v>20</v>
      </c>
      <c r="AH101" s="442">
        <v>20</v>
      </c>
      <c r="AI101" s="442">
        <v>40</v>
      </c>
      <c r="AJ101" s="442">
        <v>10</v>
      </c>
      <c r="AK101" s="442">
        <v>0</v>
      </c>
      <c r="AL101" s="442">
        <v>0</v>
      </c>
      <c r="AM101" s="442">
        <v>30</v>
      </c>
      <c r="AN101" s="442">
        <v>58</v>
      </c>
      <c r="AO101" s="446" t="s">
        <v>450</v>
      </c>
      <c r="AP101" s="442">
        <v>0</v>
      </c>
      <c r="AQ101" s="442"/>
    </row>
    <row r="102" spans="1:43">
      <c r="A102" s="453">
        <v>1118</v>
      </c>
      <c r="B102" s="442" t="s">
        <v>147</v>
      </c>
      <c r="C102" s="442" t="s">
        <v>446</v>
      </c>
      <c r="D102" s="442">
        <v>5</v>
      </c>
      <c r="E102" s="442" t="s">
        <v>451</v>
      </c>
      <c r="F102" s="454" t="s">
        <v>125</v>
      </c>
      <c r="G102" s="442" t="str">
        <f>VLOOKUP(C102,'舰种|战术|技能信息查询'!$O$52:$Q$72,3,0)</f>
        <v>主力舰</v>
      </c>
      <c r="H102" s="442" t="str">
        <f>VLOOKUP(C102,'舰种|战术|技能信息查询'!$O$52:$Q$72,2,0)</f>
        <v>大型舰</v>
      </c>
      <c r="I102" s="442">
        <v>4</v>
      </c>
      <c r="J102" s="442">
        <v>4</v>
      </c>
      <c r="K102" s="442">
        <v>67</v>
      </c>
      <c r="L102" s="442">
        <f t="shared" si="3"/>
        <v>1</v>
      </c>
      <c r="M102" s="442">
        <v>40</v>
      </c>
      <c r="N102" s="442">
        <v>65</v>
      </c>
      <c r="O102" s="442">
        <v>0</v>
      </c>
      <c r="P102" s="442">
        <v>71</v>
      </c>
      <c r="Q102" s="442">
        <v>0</v>
      </c>
      <c r="R102" s="442">
        <v>72</v>
      </c>
      <c r="S102" s="442">
        <v>63</v>
      </c>
      <c r="T102" s="442">
        <v>91</v>
      </c>
      <c r="U102" s="442">
        <v>7</v>
      </c>
      <c r="V102" s="442">
        <v>34</v>
      </c>
      <c r="W102" s="442" t="s">
        <v>194</v>
      </c>
      <c r="X102" s="442" t="s">
        <v>452</v>
      </c>
      <c r="Y102" s="442">
        <v>68</v>
      </c>
      <c r="Z102" s="442">
        <v>4</v>
      </c>
      <c r="AA102" s="442" t="s">
        <v>453</v>
      </c>
      <c r="AB102" s="442">
        <v>70</v>
      </c>
      <c r="AC102" s="442">
        <v>65</v>
      </c>
      <c r="AD102" s="442">
        <v>2.1</v>
      </c>
      <c r="AE102" s="442">
        <v>5.2</v>
      </c>
      <c r="AF102" s="442">
        <v>1.05</v>
      </c>
      <c r="AG102" s="442">
        <v>20</v>
      </c>
      <c r="AH102" s="442">
        <v>20</v>
      </c>
      <c r="AI102" s="442">
        <v>40</v>
      </c>
      <c r="AJ102" s="442">
        <v>10</v>
      </c>
      <c r="AK102" s="442">
        <v>0</v>
      </c>
      <c r="AL102" s="442">
        <v>0</v>
      </c>
      <c r="AM102" s="442">
        <v>23</v>
      </c>
      <c r="AN102" s="442">
        <v>46</v>
      </c>
      <c r="AO102" s="446" t="s">
        <v>454</v>
      </c>
      <c r="AP102" s="442">
        <v>0</v>
      </c>
      <c r="AQ102" s="442"/>
    </row>
    <row r="103" spans="1:43">
      <c r="A103" s="453">
        <v>1120</v>
      </c>
      <c r="B103" s="442" t="s">
        <v>166</v>
      </c>
      <c r="C103" s="442" t="s">
        <v>192</v>
      </c>
      <c r="D103" s="442">
        <v>5</v>
      </c>
      <c r="E103" s="442" t="s">
        <v>455</v>
      </c>
      <c r="F103" s="454" t="s">
        <v>125</v>
      </c>
      <c r="G103" s="442" t="str">
        <f>VLOOKUP(C103,'舰种|战术|技能信息查询'!$O$52:$Q$72,3,0)</f>
        <v>主力舰</v>
      </c>
      <c r="H103" s="442" t="str">
        <f>VLOOKUP(C103,'舰种|战术|技能信息查询'!$O$52:$Q$72,2,0)</f>
        <v>大型舰</v>
      </c>
      <c r="I103" s="442">
        <v>6</v>
      </c>
      <c r="J103" s="442">
        <v>6</v>
      </c>
      <c r="K103" s="442">
        <v>60</v>
      </c>
      <c r="L103" s="442">
        <f t="shared" si="3"/>
        <v>0</v>
      </c>
      <c r="M103" s="442">
        <v>45</v>
      </c>
      <c r="N103" s="442">
        <v>64</v>
      </c>
      <c r="O103" s="442">
        <v>0</v>
      </c>
      <c r="P103" s="442">
        <v>83</v>
      </c>
      <c r="Q103" s="442">
        <v>0</v>
      </c>
      <c r="R103" s="442">
        <v>65</v>
      </c>
      <c r="S103" s="442">
        <v>60</v>
      </c>
      <c r="T103" s="442">
        <v>101</v>
      </c>
      <c r="U103" s="442">
        <v>12</v>
      </c>
      <c r="V103" s="442">
        <v>32</v>
      </c>
      <c r="W103" s="442" t="s">
        <v>194</v>
      </c>
      <c r="X103" s="442" t="s">
        <v>456</v>
      </c>
      <c r="Y103" s="442">
        <v>83</v>
      </c>
      <c r="Z103" s="442">
        <v>4</v>
      </c>
      <c r="AA103" s="442" t="s">
        <v>457</v>
      </c>
      <c r="AB103" s="442">
        <v>55</v>
      </c>
      <c r="AC103" s="442">
        <v>65</v>
      </c>
      <c r="AD103" s="442">
        <v>2.08</v>
      </c>
      <c r="AE103" s="442">
        <v>4</v>
      </c>
      <c r="AF103" s="442">
        <v>0.55</v>
      </c>
      <c r="AG103" s="442">
        <v>30</v>
      </c>
      <c r="AH103" s="442">
        <v>40</v>
      </c>
      <c r="AI103" s="442">
        <v>60</v>
      </c>
      <c r="AJ103" s="442">
        <v>40</v>
      </c>
      <c r="AK103" s="442">
        <v>0</v>
      </c>
      <c r="AL103" s="442">
        <v>0</v>
      </c>
      <c r="AM103" s="442">
        <v>17</v>
      </c>
      <c r="AN103" s="442">
        <v>76</v>
      </c>
      <c r="AO103" s="446" t="s">
        <v>458</v>
      </c>
      <c r="AP103" s="442">
        <v>0</v>
      </c>
      <c r="AQ103" s="442"/>
    </row>
    <row r="104" spans="1:43">
      <c r="A104" s="453">
        <v>1121</v>
      </c>
      <c r="B104" s="442" t="s">
        <v>166</v>
      </c>
      <c r="C104" s="442" t="s">
        <v>192</v>
      </c>
      <c r="D104" s="442">
        <v>6</v>
      </c>
      <c r="E104" s="442" t="s">
        <v>459</v>
      </c>
      <c r="F104" s="454" t="s">
        <v>125</v>
      </c>
      <c r="G104" s="442" t="str">
        <f>VLOOKUP(C104,'舰种|战术|技能信息查询'!$O$52:$Q$72,3,0)</f>
        <v>主力舰</v>
      </c>
      <c r="H104" s="442" t="str">
        <f>VLOOKUP(C104,'舰种|战术|技能信息查询'!$O$52:$Q$72,2,0)</f>
        <v>大型舰</v>
      </c>
      <c r="I104" s="442">
        <v>6</v>
      </c>
      <c r="J104" s="442">
        <v>6</v>
      </c>
      <c r="K104" s="442">
        <v>60</v>
      </c>
      <c r="L104" s="442">
        <f t="shared" si="3"/>
        <v>0</v>
      </c>
      <c r="M104" s="442">
        <v>45</v>
      </c>
      <c r="N104" s="442">
        <v>68</v>
      </c>
      <c r="O104" s="442">
        <v>0</v>
      </c>
      <c r="P104" s="442">
        <v>95</v>
      </c>
      <c r="Q104" s="442">
        <v>0</v>
      </c>
      <c r="R104" s="442">
        <v>73</v>
      </c>
      <c r="S104" s="442">
        <v>62</v>
      </c>
      <c r="T104" s="442">
        <v>102</v>
      </c>
      <c r="U104" s="442">
        <v>65</v>
      </c>
      <c r="V104" s="442">
        <v>32</v>
      </c>
      <c r="W104" s="442" t="s">
        <v>194</v>
      </c>
      <c r="X104" s="442" t="s">
        <v>460</v>
      </c>
      <c r="Y104" s="442">
        <v>9</v>
      </c>
      <c r="Z104" s="442">
        <v>4</v>
      </c>
      <c r="AA104" s="442" t="s">
        <v>461</v>
      </c>
      <c r="AB104" s="442">
        <v>60</v>
      </c>
      <c r="AC104" s="442">
        <v>70</v>
      </c>
      <c r="AD104" s="442">
        <v>2.1</v>
      </c>
      <c r="AE104" s="442">
        <v>4</v>
      </c>
      <c r="AF104" s="442">
        <v>0.5</v>
      </c>
      <c r="AG104" s="442">
        <v>30</v>
      </c>
      <c r="AH104" s="442">
        <v>40</v>
      </c>
      <c r="AI104" s="442">
        <v>60</v>
      </c>
      <c r="AJ104" s="442">
        <v>40</v>
      </c>
      <c r="AK104" s="442">
        <v>0</v>
      </c>
      <c r="AL104" s="442">
        <v>0</v>
      </c>
      <c r="AM104" s="442">
        <v>19</v>
      </c>
      <c r="AN104" s="442">
        <v>100</v>
      </c>
      <c r="AO104" s="446" t="s">
        <v>462</v>
      </c>
      <c r="AP104" s="442" t="s">
        <v>463</v>
      </c>
      <c r="AQ104" s="442"/>
    </row>
    <row r="105" spans="1:43">
      <c r="A105" s="453">
        <v>1123</v>
      </c>
      <c r="B105" s="442" t="s">
        <v>166</v>
      </c>
      <c r="C105" s="442" t="s">
        <v>204</v>
      </c>
      <c r="D105" s="442">
        <v>4</v>
      </c>
      <c r="E105" s="442" t="s">
        <v>464</v>
      </c>
      <c r="F105" s="454" t="s">
        <v>125</v>
      </c>
      <c r="G105" s="442" t="str">
        <f>VLOOKUP(C105,'舰种|战术|技能信息查询'!$O$52:$Q$72,3,0)</f>
        <v>护卫舰</v>
      </c>
      <c r="H105" s="442" t="str">
        <f>VLOOKUP(C105,'舰种|战术|技能信息查询'!$O$52:$Q$72,2,0)</f>
        <v>中型舰</v>
      </c>
      <c r="I105" s="442">
        <v>2</v>
      </c>
      <c r="J105" s="442">
        <v>3</v>
      </c>
      <c r="K105" s="442">
        <v>50</v>
      </c>
      <c r="L105" s="442">
        <f t="shared" si="3"/>
        <v>2</v>
      </c>
      <c r="M105" s="442">
        <v>30</v>
      </c>
      <c r="N105" s="442">
        <v>37</v>
      </c>
      <c r="O105" s="442">
        <v>0</v>
      </c>
      <c r="P105" s="442">
        <v>73</v>
      </c>
      <c r="Q105" s="442">
        <v>0</v>
      </c>
      <c r="R105" s="442">
        <v>67</v>
      </c>
      <c r="S105" s="442">
        <v>46</v>
      </c>
      <c r="T105" s="442">
        <v>95</v>
      </c>
      <c r="U105" s="442">
        <v>26</v>
      </c>
      <c r="V105" s="442">
        <v>16.5</v>
      </c>
      <c r="W105" s="442" t="s">
        <v>194</v>
      </c>
      <c r="X105" s="442" t="s">
        <v>465</v>
      </c>
      <c r="Y105" s="442">
        <v>32</v>
      </c>
      <c r="Z105" s="442">
        <v>3</v>
      </c>
      <c r="AA105" s="442" t="s">
        <v>466</v>
      </c>
      <c r="AB105" s="442">
        <v>30</v>
      </c>
      <c r="AC105" s="442">
        <v>35</v>
      </c>
      <c r="AD105" s="442">
        <v>1.12</v>
      </c>
      <c r="AE105" s="442">
        <v>2.1</v>
      </c>
      <c r="AF105" s="442">
        <v>0.8</v>
      </c>
      <c r="AG105" s="442">
        <v>20</v>
      </c>
      <c r="AH105" s="442">
        <v>30</v>
      </c>
      <c r="AI105" s="442">
        <v>50</v>
      </c>
      <c r="AJ105" s="442">
        <v>20</v>
      </c>
      <c r="AK105" s="442">
        <v>0</v>
      </c>
      <c r="AL105" s="442">
        <v>0</v>
      </c>
      <c r="AM105" s="442">
        <v>9</v>
      </c>
      <c r="AN105" s="442">
        <v>56</v>
      </c>
      <c r="AO105" s="446" t="s">
        <v>467</v>
      </c>
      <c r="AP105" s="442">
        <v>0</v>
      </c>
      <c r="AQ105" s="442"/>
    </row>
    <row r="106" spans="1:43">
      <c r="A106" s="453">
        <v>1124</v>
      </c>
      <c r="B106" s="442" t="s">
        <v>122</v>
      </c>
      <c r="C106" s="442" t="s">
        <v>204</v>
      </c>
      <c r="D106" s="442">
        <v>5</v>
      </c>
      <c r="E106" s="442" t="s">
        <v>468</v>
      </c>
      <c r="F106" s="454" t="s">
        <v>125</v>
      </c>
      <c r="G106" s="442" t="str">
        <f>VLOOKUP(C106,'舰种|战术|技能信息查询'!$O$52:$Q$72,3,0)</f>
        <v>护卫舰</v>
      </c>
      <c r="H106" s="442" t="str">
        <f>VLOOKUP(C106,'舰种|战术|技能信息查询'!$O$52:$Q$72,2,0)</f>
        <v>中型舰</v>
      </c>
      <c r="I106" s="442">
        <v>3</v>
      </c>
      <c r="J106" s="442">
        <v>4</v>
      </c>
      <c r="K106" s="442">
        <v>50</v>
      </c>
      <c r="L106" s="442">
        <f t="shared" si="3"/>
        <v>2</v>
      </c>
      <c r="M106" s="442">
        <v>30</v>
      </c>
      <c r="N106" s="442">
        <v>37</v>
      </c>
      <c r="O106" s="442">
        <v>0</v>
      </c>
      <c r="P106" s="442">
        <v>70</v>
      </c>
      <c r="Q106" s="442">
        <v>16</v>
      </c>
      <c r="R106" s="442">
        <v>67</v>
      </c>
      <c r="S106" s="442">
        <v>46</v>
      </c>
      <c r="T106" s="442">
        <v>96</v>
      </c>
      <c r="U106" s="442">
        <v>25</v>
      </c>
      <c r="V106" s="442">
        <v>16.5</v>
      </c>
      <c r="W106" s="442" t="s">
        <v>194</v>
      </c>
      <c r="X106" s="442" t="s">
        <v>465</v>
      </c>
      <c r="Y106" s="442">
        <v>32</v>
      </c>
      <c r="Z106" s="442">
        <v>3</v>
      </c>
      <c r="AA106" s="442" t="s">
        <v>469</v>
      </c>
      <c r="AB106" s="442">
        <v>30</v>
      </c>
      <c r="AC106" s="442">
        <v>35</v>
      </c>
      <c r="AD106" s="442">
        <v>1.28</v>
      </c>
      <c r="AE106" s="442">
        <v>2.4</v>
      </c>
      <c r="AF106" s="442">
        <v>0.75</v>
      </c>
      <c r="AG106" s="442">
        <v>20</v>
      </c>
      <c r="AH106" s="442">
        <v>30</v>
      </c>
      <c r="AI106" s="442">
        <v>50</v>
      </c>
      <c r="AJ106" s="442">
        <v>20</v>
      </c>
      <c r="AK106" s="442">
        <v>3</v>
      </c>
      <c r="AL106" s="442">
        <v>0</v>
      </c>
      <c r="AM106" s="442">
        <v>9</v>
      </c>
      <c r="AN106" s="442">
        <v>44</v>
      </c>
      <c r="AO106" s="446" t="s">
        <v>467</v>
      </c>
      <c r="AP106" s="442">
        <v>0</v>
      </c>
      <c r="AQ106" s="442"/>
    </row>
    <row r="107" spans="1:43">
      <c r="A107" s="453">
        <v>1125</v>
      </c>
      <c r="B107" s="442" t="s">
        <v>402</v>
      </c>
      <c r="C107" s="442" t="s">
        <v>204</v>
      </c>
      <c r="D107" s="442">
        <v>5</v>
      </c>
      <c r="E107" s="442" t="s">
        <v>470</v>
      </c>
      <c r="F107" s="454" t="s">
        <v>125</v>
      </c>
      <c r="G107" s="442" t="str">
        <f>VLOOKUP(C107,'舰种|战术|技能信息查询'!$O$52:$Q$72,3,0)</f>
        <v>护卫舰</v>
      </c>
      <c r="H107" s="442" t="str">
        <f>VLOOKUP(C107,'舰种|战术|技能信息查询'!$O$52:$Q$72,2,0)</f>
        <v>中型舰</v>
      </c>
      <c r="I107" s="442">
        <v>4</v>
      </c>
      <c r="J107" s="442">
        <v>5</v>
      </c>
      <c r="K107" s="442">
        <v>55</v>
      </c>
      <c r="L107" s="442">
        <f t="shared" si="3"/>
        <v>1</v>
      </c>
      <c r="M107" s="442">
        <v>35</v>
      </c>
      <c r="N107" s="442">
        <v>41</v>
      </c>
      <c r="O107" s="442">
        <v>0</v>
      </c>
      <c r="P107" s="442">
        <v>85</v>
      </c>
      <c r="Q107" s="442">
        <v>0</v>
      </c>
      <c r="R107" s="442">
        <v>72</v>
      </c>
      <c r="S107" s="442">
        <v>61</v>
      </c>
      <c r="T107" s="442">
        <v>95</v>
      </c>
      <c r="U107" s="442">
        <v>27</v>
      </c>
      <c r="V107" s="442">
        <v>25</v>
      </c>
      <c r="W107" s="442" t="s">
        <v>194</v>
      </c>
      <c r="X107" s="442" t="s">
        <v>471</v>
      </c>
      <c r="Y107" s="442">
        <v>46</v>
      </c>
      <c r="Z107" s="442">
        <v>3</v>
      </c>
      <c r="AA107" s="442" t="s">
        <v>472</v>
      </c>
      <c r="AB107" s="442">
        <v>50</v>
      </c>
      <c r="AC107" s="442">
        <v>50</v>
      </c>
      <c r="AD107" s="442">
        <v>1.15</v>
      </c>
      <c r="AE107" s="442">
        <v>2.2</v>
      </c>
      <c r="AF107" s="442">
        <v>0.65</v>
      </c>
      <c r="AG107" s="442">
        <v>20</v>
      </c>
      <c r="AH107" s="442">
        <v>30</v>
      </c>
      <c r="AI107" s="442">
        <v>50</v>
      </c>
      <c r="AJ107" s="442">
        <v>20</v>
      </c>
      <c r="AK107" s="442">
        <v>0</v>
      </c>
      <c r="AL107" s="442">
        <v>0</v>
      </c>
      <c r="AM107" s="442">
        <v>11</v>
      </c>
      <c r="AN107" s="442">
        <v>74</v>
      </c>
      <c r="AO107" s="446" t="s">
        <v>473</v>
      </c>
      <c r="AP107" s="442">
        <v>0</v>
      </c>
      <c r="AQ107" s="442"/>
    </row>
    <row r="108" spans="1:43">
      <c r="A108" s="453">
        <v>1126</v>
      </c>
      <c r="B108" s="442" t="s">
        <v>166</v>
      </c>
      <c r="C108" s="442" t="s">
        <v>204</v>
      </c>
      <c r="D108" s="442">
        <v>4</v>
      </c>
      <c r="E108" s="442" t="s">
        <v>474</v>
      </c>
      <c r="F108" s="454" t="s">
        <v>125</v>
      </c>
      <c r="G108" s="442" t="str">
        <f>VLOOKUP(C108,'舰种|战术|技能信息查询'!$O$52:$Q$72,3,0)</f>
        <v>护卫舰</v>
      </c>
      <c r="H108" s="442" t="str">
        <f>VLOOKUP(C108,'舰种|战术|技能信息查询'!$O$52:$Q$72,2,0)</f>
        <v>中型舰</v>
      </c>
      <c r="I108" s="442">
        <v>3</v>
      </c>
      <c r="J108" s="442">
        <v>4</v>
      </c>
      <c r="K108" s="442">
        <v>51</v>
      </c>
      <c r="L108" s="442">
        <f t="shared" ref="L108:L139" si="4">IF(OR(MOD(K108,4)=2,MOD(K108,4)=0),MOD(K108,4),IF(MOD(K108,4)=1,-1,1))</f>
        <v>1</v>
      </c>
      <c r="M108" s="442">
        <v>30</v>
      </c>
      <c r="N108" s="442">
        <v>43</v>
      </c>
      <c r="O108" s="442">
        <v>0</v>
      </c>
      <c r="P108" s="442">
        <v>82</v>
      </c>
      <c r="Q108" s="442">
        <v>0</v>
      </c>
      <c r="R108" s="442">
        <v>72</v>
      </c>
      <c r="S108" s="442">
        <v>63</v>
      </c>
      <c r="T108" s="442">
        <v>95</v>
      </c>
      <c r="U108" s="442">
        <v>10</v>
      </c>
      <c r="V108" s="442">
        <v>31</v>
      </c>
      <c r="W108" s="442" t="s">
        <v>194</v>
      </c>
      <c r="X108" s="442" t="s">
        <v>475</v>
      </c>
      <c r="Y108" s="442">
        <v>39</v>
      </c>
      <c r="Z108" s="442">
        <v>3</v>
      </c>
      <c r="AA108" s="442" t="s">
        <v>476</v>
      </c>
      <c r="AB108" s="442">
        <v>30</v>
      </c>
      <c r="AC108" s="442">
        <v>35</v>
      </c>
      <c r="AD108" s="442">
        <v>1.12</v>
      </c>
      <c r="AE108" s="442">
        <v>2.1</v>
      </c>
      <c r="AF108" s="442">
        <v>0.625</v>
      </c>
      <c r="AG108" s="442">
        <v>20</v>
      </c>
      <c r="AH108" s="442">
        <v>30</v>
      </c>
      <c r="AI108" s="442">
        <v>50</v>
      </c>
      <c r="AJ108" s="442">
        <v>20</v>
      </c>
      <c r="AK108" s="442">
        <v>0</v>
      </c>
      <c r="AL108" s="442">
        <v>0</v>
      </c>
      <c r="AM108" s="442">
        <v>12</v>
      </c>
      <c r="AN108" s="442">
        <v>74</v>
      </c>
      <c r="AO108" s="446" t="s">
        <v>477</v>
      </c>
      <c r="AP108" s="442">
        <v>0</v>
      </c>
      <c r="AQ108" s="442"/>
    </row>
    <row r="109" spans="1:43">
      <c r="A109" s="453">
        <v>1130</v>
      </c>
      <c r="B109" s="442" t="s">
        <v>147</v>
      </c>
      <c r="C109" s="442" t="s">
        <v>123</v>
      </c>
      <c r="D109" s="442">
        <v>5</v>
      </c>
      <c r="E109" s="442" t="s">
        <v>478</v>
      </c>
      <c r="F109" s="454" t="s">
        <v>125</v>
      </c>
      <c r="G109" s="442" t="str">
        <f>VLOOKUP(C109,'舰种|战术|技能信息查询'!$O$52:$Q$72,3,0)</f>
        <v>主力舰</v>
      </c>
      <c r="H109" s="442" t="str">
        <f>VLOOKUP(C109,'舰种|战术|技能信息查询'!$O$52:$Q$72,2,0)</f>
        <v>大型舰</v>
      </c>
      <c r="I109" s="442">
        <v>3</v>
      </c>
      <c r="J109" s="442">
        <v>3</v>
      </c>
      <c r="K109" s="442">
        <v>62</v>
      </c>
      <c r="L109" s="442">
        <f t="shared" si="4"/>
        <v>2</v>
      </c>
      <c r="M109" s="442">
        <v>77</v>
      </c>
      <c r="N109" s="442">
        <v>58</v>
      </c>
      <c r="O109" s="442">
        <v>48</v>
      </c>
      <c r="P109" s="442">
        <v>59</v>
      </c>
      <c r="Q109" s="442">
        <v>0</v>
      </c>
      <c r="R109" s="442">
        <v>47</v>
      </c>
      <c r="S109" s="442">
        <v>66</v>
      </c>
      <c r="T109" s="442">
        <v>95</v>
      </c>
      <c r="U109" s="442">
        <v>10</v>
      </c>
      <c r="V109" s="442">
        <v>27.5</v>
      </c>
      <c r="W109" s="442" t="s">
        <v>126</v>
      </c>
      <c r="X109" s="442" t="s">
        <v>239</v>
      </c>
      <c r="Y109" s="442">
        <v>6</v>
      </c>
      <c r="Z109" s="442">
        <v>4</v>
      </c>
      <c r="AA109" s="442" t="s">
        <v>479</v>
      </c>
      <c r="AB109" s="442">
        <v>35</v>
      </c>
      <c r="AC109" s="442">
        <v>80</v>
      </c>
      <c r="AD109" s="442">
        <v>1.28</v>
      </c>
      <c r="AE109" s="442">
        <v>2.64</v>
      </c>
      <c r="AF109" s="442">
        <v>0.75</v>
      </c>
      <c r="AG109" s="442">
        <v>40</v>
      </c>
      <c r="AH109" s="442">
        <v>50</v>
      </c>
      <c r="AI109" s="442">
        <v>40</v>
      </c>
      <c r="AJ109" s="442">
        <v>0</v>
      </c>
      <c r="AK109" s="442">
        <v>52</v>
      </c>
      <c r="AL109" s="442">
        <v>0</v>
      </c>
      <c r="AM109" s="442">
        <v>41</v>
      </c>
      <c r="AN109" s="442">
        <v>15</v>
      </c>
      <c r="AO109" s="446" t="s">
        <v>287</v>
      </c>
      <c r="AP109" s="442" t="s">
        <v>480</v>
      </c>
      <c r="AQ109" s="442"/>
    </row>
    <row r="110" spans="1:43">
      <c r="A110" s="453">
        <v>1131</v>
      </c>
      <c r="B110" s="442" t="s">
        <v>131</v>
      </c>
      <c r="C110" s="442" t="s">
        <v>236</v>
      </c>
      <c r="D110" s="442">
        <v>4</v>
      </c>
      <c r="E110" s="442" t="s">
        <v>481</v>
      </c>
      <c r="F110" s="454" t="s">
        <v>125</v>
      </c>
      <c r="G110" s="442" t="str">
        <f>VLOOKUP(C110,'舰种|战术|技能信息查询'!$O$52:$Q$72,3,0)</f>
        <v>护卫舰</v>
      </c>
      <c r="H110" s="442" t="str">
        <f>VLOOKUP(C110,'舰种|战术|技能信息查询'!$O$52:$Q$72,2,0)</f>
        <v>中型舰</v>
      </c>
      <c r="I110" s="442">
        <v>3</v>
      </c>
      <c r="J110" s="442">
        <v>2</v>
      </c>
      <c r="K110" s="442">
        <v>46</v>
      </c>
      <c r="L110" s="442">
        <f t="shared" si="4"/>
        <v>2</v>
      </c>
      <c r="M110" s="442">
        <v>57</v>
      </c>
      <c r="N110" s="442">
        <v>49</v>
      </c>
      <c r="O110" s="442">
        <v>68</v>
      </c>
      <c r="P110" s="442">
        <v>57</v>
      </c>
      <c r="Q110" s="442">
        <v>0</v>
      </c>
      <c r="R110" s="442">
        <v>53</v>
      </c>
      <c r="S110" s="442">
        <v>87</v>
      </c>
      <c r="T110" s="442">
        <v>97</v>
      </c>
      <c r="U110" s="442">
        <v>13</v>
      </c>
      <c r="V110" s="442">
        <v>35</v>
      </c>
      <c r="W110" s="442" t="s">
        <v>238</v>
      </c>
      <c r="X110" s="442" t="s">
        <v>239</v>
      </c>
      <c r="Y110" s="442">
        <v>6</v>
      </c>
      <c r="Z110" s="442">
        <v>4</v>
      </c>
      <c r="AA110" s="442" t="s">
        <v>482</v>
      </c>
      <c r="AB110" s="442">
        <v>40</v>
      </c>
      <c r="AC110" s="442">
        <v>65</v>
      </c>
      <c r="AD110" s="442">
        <v>1.28</v>
      </c>
      <c r="AE110" s="442">
        <v>2.4</v>
      </c>
      <c r="AF110" s="442">
        <v>0.75</v>
      </c>
      <c r="AG110" s="442">
        <v>30</v>
      </c>
      <c r="AH110" s="442">
        <v>40</v>
      </c>
      <c r="AI110" s="442">
        <v>30</v>
      </c>
      <c r="AJ110" s="442">
        <v>0</v>
      </c>
      <c r="AK110" s="442">
        <v>32</v>
      </c>
      <c r="AL110" s="442">
        <v>17</v>
      </c>
      <c r="AM110" s="442">
        <v>17</v>
      </c>
      <c r="AN110" s="442">
        <v>14</v>
      </c>
      <c r="AO110" s="446" t="s">
        <v>483</v>
      </c>
      <c r="AP110" s="442">
        <v>0</v>
      </c>
      <c r="AQ110" s="442"/>
    </row>
    <row r="111" spans="1:43">
      <c r="A111" s="453">
        <v>1132</v>
      </c>
      <c r="B111" s="442" t="s">
        <v>131</v>
      </c>
      <c r="C111" s="442" t="s">
        <v>236</v>
      </c>
      <c r="D111" s="442">
        <v>4</v>
      </c>
      <c r="E111" s="442" t="s">
        <v>484</v>
      </c>
      <c r="F111" s="454" t="s">
        <v>125</v>
      </c>
      <c r="G111" s="442" t="str">
        <f>VLOOKUP(C111,'舰种|战术|技能信息查询'!$O$52:$Q$72,3,0)</f>
        <v>护卫舰</v>
      </c>
      <c r="H111" s="442" t="str">
        <f>VLOOKUP(C111,'舰种|战术|技能信息查询'!$O$52:$Q$72,2,0)</f>
        <v>中型舰</v>
      </c>
      <c r="I111" s="442">
        <v>3</v>
      </c>
      <c r="J111" s="442">
        <v>2</v>
      </c>
      <c r="K111" s="442">
        <v>46</v>
      </c>
      <c r="L111" s="442">
        <f t="shared" si="4"/>
        <v>2</v>
      </c>
      <c r="M111" s="442">
        <v>57</v>
      </c>
      <c r="N111" s="442">
        <v>49</v>
      </c>
      <c r="O111" s="442">
        <v>68</v>
      </c>
      <c r="P111" s="442">
        <v>57</v>
      </c>
      <c r="Q111" s="442">
        <v>0</v>
      </c>
      <c r="R111" s="442">
        <v>49</v>
      </c>
      <c r="S111" s="442">
        <v>87</v>
      </c>
      <c r="T111" s="442">
        <v>97</v>
      </c>
      <c r="U111" s="442">
        <v>15</v>
      </c>
      <c r="V111" s="442">
        <v>35</v>
      </c>
      <c r="W111" s="442" t="s">
        <v>238</v>
      </c>
      <c r="X111" s="442" t="s">
        <v>139</v>
      </c>
      <c r="Y111" s="442">
        <v>8</v>
      </c>
      <c r="Z111" s="442">
        <v>4</v>
      </c>
      <c r="AA111" s="442" t="s">
        <v>482</v>
      </c>
      <c r="AB111" s="442">
        <v>40</v>
      </c>
      <c r="AC111" s="442">
        <v>65</v>
      </c>
      <c r="AD111" s="442">
        <v>1.28</v>
      </c>
      <c r="AE111" s="442">
        <v>2.4</v>
      </c>
      <c r="AF111" s="442">
        <v>0.75</v>
      </c>
      <c r="AG111" s="442">
        <v>30</v>
      </c>
      <c r="AH111" s="442">
        <v>40</v>
      </c>
      <c r="AI111" s="442">
        <v>30</v>
      </c>
      <c r="AJ111" s="442">
        <v>0</v>
      </c>
      <c r="AK111" s="442">
        <v>32</v>
      </c>
      <c r="AL111" s="442">
        <v>17</v>
      </c>
      <c r="AM111" s="442">
        <v>17</v>
      </c>
      <c r="AN111" s="442">
        <v>14</v>
      </c>
      <c r="AO111" s="446" t="s">
        <v>485</v>
      </c>
      <c r="AP111" s="442">
        <v>0</v>
      </c>
      <c r="AQ111" s="442"/>
    </row>
    <row r="112" spans="1:43">
      <c r="A112" s="453">
        <v>1133</v>
      </c>
      <c r="B112" s="442" t="s">
        <v>131</v>
      </c>
      <c r="C112" s="442" t="s">
        <v>236</v>
      </c>
      <c r="D112" s="442">
        <v>4</v>
      </c>
      <c r="E112" s="442" t="s">
        <v>486</v>
      </c>
      <c r="F112" s="454" t="s">
        <v>125</v>
      </c>
      <c r="G112" s="442" t="str">
        <f>VLOOKUP(C112,'舰种|战术|技能信息查询'!$O$52:$Q$72,3,0)</f>
        <v>护卫舰</v>
      </c>
      <c r="H112" s="442" t="str">
        <f>VLOOKUP(C112,'舰种|战术|技能信息查询'!$O$52:$Q$72,2,0)</f>
        <v>中型舰</v>
      </c>
      <c r="I112" s="442">
        <v>3</v>
      </c>
      <c r="J112" s="442">
        <v>2</v>
      </c>
      <c r="K112" s="442">
        <v>47</v>
      </c>
      <c r="L112" s="442">
        <f t="shared" si="4"/>
        <v>1</v>
      </c>
      <c r="M112" s="442">
        <v>57</v>
      </c>
      <c r="N112" s="442">
        <v>49</v>
      </c>
      <c r="O112" s="442">
        <v>68</v>
      </c>
      <c r="P112" s="442">
        <v>59</v>
      </c>
      <c r="Q112" s="442">
        <v>0</v>
      </c>
      <c r="R112" s="442">
        <v>49</v>
      </c>
      <c r="S112" s="442">
        <v>86</v>
      </c>
      <c r="T112" s="442">
        <v>97</v>
      </c>
      <c r="U112" s="442">
        <v>20</v>
      </c>
      <c r="V112" s="442">
        <v>35</v>
      </c>
      <c r="W112" s="442" t="s">
        <v>238</v>
      </c>
      <c r="X112" s="442" t="s">
        <v>239</v>
      </c>
      <c r="Y112" s="442">
        <v>6</v>
      </c>
      <c r="Z112" s="442">
        <v>4</v>
      </c>
      <c r="AA112" s="442" t="s">
        <v>482</v>
      </c>
      <c r="AB112" s="442">
        <v>40</v>
      </c>
      <c r="AC112" s="442">
        <v>65</v>
      </c>
      <c r="AD112" s="442">
        <v>1.28</v>
      </c>
      <c r="AE112" s="442">
        <v>2.4</v>
      </c>
      <c r="AF112" s="442">
        <v>0.75</v>
      </c>
      <c r="AG112" s="442">
        <v>30</v>
      </c>
      <c r="AH112" s="442">
        <v>40</v>
      </c>
      <c r="AI112" s="442">
        <v>30</v>
      </c>
      <c r="AJ112" s="442">
        <v>0</v>
      </c>
      <c r="AK112" s="442">
        <v>32</v>
      </c>
      <c r="AL112" s="442">
        <v>17</v>
      </c>
      <c r="AM112" s="442">
        <v>17</v>
      </c>
      <c r="AN112" s="442">
        <v>15</v>
      </c>
      <c r="AO112" s="446" t="s">
        <v>487</v>
      </c>
      <c r="AP112" s="442">
        <v>0</v>
      </c>
      <c r="AQ112" s="442"/>
    </row>
    <row r="113" spans="1:43">
      <c r="A113" s="453">
        <v>1135</v>
      </c>
      <c r="B113" s="442" t="s">
        <v>122</v>
      </c>
      <c r="C113" s="442" t="s">
        <v>236</v>
      </c>
      <c r="D113" s="442">
        <v>4</v>
      </c>
      <c r="E113" s="442" t="s">
        <v>488</v>
      </c>
      <c r="F113" s="454" t="s">
        <v>125</v>
      </c>
      <c r="G113" s="442" t="str">
        <f>VLOOKUP(C113,'舰种|战术|技能信息查询'!$O$52:$Q$72,3,0)</f>
        <v>护卫舰</v>
      </c>
      <c r="H113" s="442" t="str">
        <f>VLOOKUP(C113,'舰种|战术|技能信息查询'!$O$52:$Q$72,2,0)</f>
        <v>中型舰</v>
      </c>
      <c r="I113" s="442">
        <v>3</v>
      </c>
      <c r="J113" s="442">
        <v>3</v>
      </c>
      <c r="K113" s="442">
        <v>60</v>
      </c>
      <c r="L113" s="442">
        <f t="shared" si="4"/>
        <v>0</v>
      </c>
      <c r="M113" s="442">
        <v>65</v>
      </c>
      <c r="N113" s="442">
        <v>50</v>
      </c>
      <c r="O113" s="442">
        <v>6</v>
      </c>
      <c r="P113" s="442">
        <v>79</v>
      </c>
      <c r="Q113" s="442">
        <v>0</v>
      </c>
      <c r="R113" s="442">
        <v>63</v>
      </c>
      <c r="S113" s="442">
        <v>83</v>
      </c>
      <c r="T113" s="442">
        <v>97</v>
      </c>
      <c r="U113" s="442">
        <v>13</v>
      </c>
      <c r="V113" s="442">
        <v>32.5</v>
      </c>
      <c r="W113" s="442" t="s">
        <v>238</v>
      </c>
      <c r="X113" s="442">
        <v>0</v>
      </c>
      <c r="Y113" s="442">
        <v>0</v>
      </c>
      <c r="Z113" s="442">
        <v>4</v>
      </c>
      <c r="AA113" s="442" t="s">
        <v>489</v>
      </c>
      <c r="AB113" s="442">
        <v>35</v>
      </c>
      <c r="AC113" s="442">
        <v>70</v>
      </c>
      <c r="AD113" s="442">
        <v>1.28</v>
      </c>
      <c r="AE113" s="442">
        <v>2.4</v>
      </c>
      <c r="AF113" s="442">
        <v>0.75</v>
      </c>
      <c r="AG113" s="442">
        <v>30</v>
      </c>
      <c r="AH113" s="442">
        <v>40</v>
      </c>
      <c r="AI113" s="442">
        <v>30</v>
      </c>
      <c r="AJ113" s="442">
        <v>0</v>
      </c>
      <c r="AK113" s="442">
        <v>44</v>
      </c>
      <c r="AL113" s="442">
        <v>10</v>
      </c>
      <c r="AM113" s="442">
        <v>18</v>
      </c>
      <c r="AN113" s="442">
        <v>38</v>
      </c>
      <c r="AO113" s="446" t="s">
        <v>490</v>
      </c>
      <c r="AP113" s="442">
        <v>0</v>
      </c>
      <c r="AQ113" s="442"/>
    </row>
    <row r="114" spans="1:43">
      <c r="A114" s="453">
        <v>1136</v>
      </c>
      <c r="B114" s="442" t="s">
        <v>122</v>
      </c>
      <c r="C114" s="442" t="s">
        <v>236</v>
      </c>
      <c r="D114" s="442">
        <v>4</v>
      </c>
      <c r="E114" s="442" t="s">
        <v>491</v>
      </c>
      <c r="F114" s="454" t="s">
        <v>125</v>
      </c>
      <c r="G114" s="442" t="str">
        <f>VLOOKUP(C114,'舰种|战术|技能信息查询'!$O$52:$Q$72,3,0)</f>
        <v>护卫舰</v>
      </c>
      <c r="H114" s="442" t="str">
        <f>VLOOKUP(C114,'舰种|战术|技能信息查询'!$O$52:$Q$72,2,0)</f>
        <v>中型舰</v>
      </c>
      <c r="I114" s="442">
        <v>3</v>
      </c>
      <c r="J114" s="442">
        <v>3</v>
      </c>
      <c r="K114" s="442">
        <v>59</v>
      </c>
      <c r="L114" s="442">
        <f t="shared" si="4"/>
        <v>1</v>
      </c>
      <c r="M114" s="442">
        <v>64</v>
      </c>
      <c r="N114" s="442">
        <v>45</v>
      </c>
      <c r="O114" s="442">
        <v>6</v>
      </c>
      <c r="P114" s="442">
        <v>75</v>
      </c>
      <c r="Q114" s="442">
        <v>0</v>
      </c>
      <c r="R114" s="442">
        <v>62</v>
      </c>
      <c r="S114" s="442">
        <v>82</v>
      </c>
      <c r="T114" s="442">
        <v>97</v>
      </c>
      <c r="U114" s="442">
        <v>15</v>
      </c>
      <c r="V114" s="442">
        <v>32.5</v>
      </c>
      <c r="W114" s="442" t="s">
        <v>238</v>
      </c>
      <c r="X114" s="442">
        <v>0</v>
      </c>
      <c r="Y114" s="442">
        <v>0</v>
      </c>
      <c r="Z114" s="442">
        <v>4</v>
      </c>
      <c r="AA114" s="442" t="s">
        <v>492</v>
      </c>
      <c r="AB114" s="442">
        <v>35</v>
      </c>
      <c r="AC114" s="442">
        <v>70</v>
      </c>
      <c r="AD114" s="442">
        <v>1.28</v>
      </c>
      <c r="AE114" s="442">
        <v>2.4</v>
      </c>
      <c r="AF114" s="442">
        <v>0.75</v>
      </c>
      <c r="AG114" s="442">
        <v>30</v>
      </c>
      <c r="AH114" s="442">
        <v>40</v>
      </c>
      <c r="AI114" s="442">
        <v>30</v>
      </c>
      <c r="AJ114" s="442">
        <v>0</v>
      </c>
      <c r="AK114" s="442">
        <v>43</v>
      </c>
      <c r="AL114" s="442">
        <v>10</v>
      </c>
      <c r="AM114" s="442">
        <v>15</v>
      </c>
      <c r="AN114" s="442">
        <v>32</v>
      </c>
      <c r="AO114" s="446" t="s">
        <v>490</v>
      </c>
      <c r="AP114" s="442">
        <v>0</v>
      </c>
      <c r="AQ114" s="442"/>
    </row>
    <row r="115" spans="1:43">
      <c r="A115" s="453">
        <v>1137</v>
      </c>
      <c r="B115" s="442" t="s">
        <v>166</v>
      </c>
      <c r="C115" s="442" t="s">
        <v>236</v>
      </c>
      <c r="D115" s="442">
        <v>4</v>
      </c>
      <c r="E115" s="442" t="s">
        <v>493</v>
      </c>
      <c r="F115" s="454" t="s">
        <v>125</v>
      </c>
      <c r="G115" s="442" t="str">
        <f>VLOOKUP(C115,'舰种|战术|技能信息查询'!$O$52:$Q$72,3,0)</f>
        <v>护卫舰</v>
      </c>
      <c r="H115" s="442" t="str">
        <f>VLOOKUP(C115,'舰种|战术|技能信息查询'!$O$52:$Q$72,2,0)</f>
        <v>中型舰</v>
      </c>
      <c r="I115" s="442">
        <v>4</v>
      </c>
      <c r="J115" s="442">
        <v>4</v>
      </c>
      <c r="K115" s="442">
        <v>52</v>
      </c>
      <c r="L115" s="442">
        <f t="shared" si="4"/>
        <v>0</v>
      </c>
      <c r="M115" s="442">
        <v>73</v>
      </c>
      <c r="N115" s="442">
        <v>55</v>
      </c>
      <c r="O115" s="442">
        <v>0</v>
      </c>
      <c r="P115" s="442">
        <v>86</v>
      </c>
      <c r="Q115" s="442">
        <v>0</v>
      </c>
      <c r="R115" s="442">
        <v>53</v>
      </c>
      <c r="S115" s="442">
        <v>83</v>
      </c>
      <c r="T115" s="442">
        <v>97</v>
      </c>
      <c r="U115" s="442">
        <v>23</v>
      </c>
      <c r="V115" s="442">
        <v>32.7</v>
      </c>
      <c r="W115" s="442" t="s">
        <v>238</v>
      </c>
      <c r="X115" s="442">
        <v>0</v>
      </c>
      <c r="Y115" s="442">
        <v>0</v>
      </c>
      <c r="Z115" s="442">
        <v>4</v>
      </c>
      <c r="AA115" s="442" t="s">
        <v>494</v>
      </c>
      <c r="AB115" s="442">
        <v>40</v>
      </c>
      <c r="AC115" s="442">
        <v>70</v>
      </c>
      <c r="AD115" s="442">
        <v>1.28</v>
      </c>
      <c r="AE115" s="442">
        <v>2.4</v>
      </c>
      <c r="AF115" s="442">
        <v>0.625</v>
      </c>
      <c r="AG115" s="442">
        <v>30</v>
      </c>
      <c r="AH115" s="442">
        <v>40</v>
      </c>
      <c r="AI115" s="442">
        <v>30</v>
      </c>
      <c r="AJ115" s="442">
        <v>0</v>
      </c>
      <c r="AK115" s="442">
        <v>43</v>
      </c>
      <c r="AL115" s="442">
        <v>0</v>
      </c>
      <c r="AM115" s="442">
        <v>18</v>
      </c>
      <c r="AN115" s="442">
        <v>54</v>
      </c>
      <c r="AO115" s="446" t="s">
        <v>495</v>
      </c>
      <c r="AP115" s="442">
        <v>0</v>
      </c>
      <c r="AQ115" s="442"/>
    </row>
    <row r="116" spans="1:43">
      <c r="A116" s="453">
        <v>1139</v>
      </c>
      <c r="B116" s="442" t="s">
        <v>166</v>
      </c>
      <c r="C116" s="442" t="s">
        <v>236</v>
      </c>
      <c r="D116" s="442">
        <v>4</v>
      </c>
      <c r="E116" s="442" t="s">
        <v>496</v>
      </c>
      <c r="F116" s="454" t="s">
        <v>125</v>
      </c>
      <c r="G116" s="442" t="str">
        <f>VLOOKUP(C116,'舰种|战术|技能信息查询'!$O$52:$Q$72,3,0)</f>
        <v>护卫舰</v>
      </c>
      <c r="H116" s="442" t="str">
        <f>VLOOKUP(C116,'舰种|战术|技能信息查询'!$O$52:$Q$72,2,0)</f>
        <v>中型舰</v>
      </c>
      <c r="I116" s="442">
        <v>4</v>
      </c>
      <c r="J116" s="442">
        <v>4</v>
      </c>
      <c r="K116" s="442">
        <v>52</v>
      </c>
      <c r="L116" s="442">
        <f t="shared" si="4"/>
        <v>0</v>
      </c>
      <c r="M116" s="442">
        <v>75</v>
      </c>
      <c r="N116" s="442">
        <v>55</v>
      </c>
      <c r="O116" s="442">
        <v>0</v>
      </c>
      <c r="P116" s="442">
        <v>88</v>
      </c>
      <c r="Q116" s="442">
        <v>0</v>
      </c>
      <c r="R116" s="442">
        <v>53</v>
      </c>
      <c r="S116" s="442">
        <v>82</v>
      </c>
      <c r="T116" s="442">
        <v>97</v>
      </c>
      <c r="U116" s="442">
        <v>27</v>
      </c>
      <c r="V116" s="442">
        <v>32.5</v>
      </c>
      <c r="W116" s="442" t="s">
        <v>238</v>
      </c>
      <c r="X116" s="442" t="s">
        <v>139</v>
      </c>
      <c r="Y116" s="442">
        <v>8</v>
      </c>
      <c r="Z116" s="442">
        <v>4</v>
      </c>
      <c r="AA116" s="442" t="s">
        <v>497</v>
      </c>
      <c r="AB116" s="442">
        <v>40</v>
      </c>
      <c r="AC116" s="442">
        <v>70</v>
      </c>
      <c r="AD116" s="442">
        <v>1.28</v>
      </c>
      <c r="AE116" s="442">
        <v>2.4</v>
      </c>
      <c r="AF116" s="442">
        <v>0.625</v>
      </c>
      <c r="AG116" s="442">
        <v>30</v>
      </c>
      <c r="AH116" s="442">
        <v>40</v>
      </c>
      <c r="AI116" s="442">
        <v>30</v>
      </c>
      <c r="AJ116" s="442">
        <v>0</v>
      </c>
      <c r="AK116" s="442">
        <v>45</v>
      </c>
      <c r="AL116" s="442">
        <v>0</v>
      </c>
      <c r="AM116" s="442">
        <v>18</v>
      </c>
      <c r="AN116" s="442">
        <v>57</v>
      </c>
      <c r="AO116" s="446" t="s">
        <v>498</v>
      </c>
      <c r="AP116" s="442">
        <v>0</v>
      </c>
      <c r="AQ116" s="442"/>
    </row>
    <row r="117" spans="1:43">
      <c r="A117" s="453">
        <v>1141</v>
      </c>
      <c r="B117" s="442" t="s">
        <v>166</v>
      </c>
      <c r="C117" s="442" t="s">
        <v>236</v>
      </c>
      <c r="D117" s="442">
        <v>4</v>
      </c>
      <c r="E117" s="442" t="s">
        <v>499</v>
      </c>
      <c r="F117" s="454" t="s">
        <v>125</v>
      </c>
      <c r="G117" s="442" t="str">
        <f>VLOOKUP(C117,'舰种|战术|技能信息查询'!$O$52:$Q$72,3,0)</f>
        <v>护卫舰</v>
      </c>
      <c r="H117" s="442" t="str">
        <f>VLOOKUP(C117,'舰种|战术|技能信息查询'!$O$52:$Q$72,2,0)</f>
        <v>中型舰</v>
      </c>
      <c r="I117" s="442">
        <v>3</v>
      </c>
      <c r="J117" s="442">
        <v>3</v>
      </c>
      <c r="K117" s="442">
        <v>55</v>
      </c>
      <c r="L117" s="442">
        <f t="shared" si="4"/>
        <v>1</v>
      </c>
      <c r="M117" s="442">
        <v>73</v>
      </c>
      <c r="N117" s="442">
        <v>57</v>
      </c>
      <c r="O117" s="442">
        <v>0</v>
      </c>
      <c r="P117" s="442">
        <v>80</v>
      </c>
      <c r="Q117" s="442">
        <v>0</v>
      </c>
      <c r="R117" s="442">
        <v>64</v>
      </c>
      <c r="S117" s="442">
        <v>83</v>
      </c>
      <c r="T117" s="442">
        <v>97</v>
      </c>
      <c r="U117" s="442">
        <v>15</v>
      </c>
      <c r="V117" s="442">
        <v>32.5</v>
      </c>
      <c r="W117" s="442" t="s">
        <v>238</v>
      </c>
      <c r="X117" s="442">
        <v>0</v>
      </c>
      <c r="Y117" s="442">
        <v>0</v>
      </c>
      <c r="Z117" s="442">
        <v>4</v>
      </c>
      <c r="AA117" s="442" t="s">
        <v>500</v>
      </c>
      <c r="AB117" s="442">
        <v>40</v>
      </c>
      <c r="AC117" s="442">
        <v>70</v>
      </c>
      <c r="AD117" s="442">
        <v>1.28</v>
      </c>
      <c r="AE117" s="442">
        <v>2.4</v>
      </c>
      <c r="AF117" s="442">
        <v>0.625</v>
      </c>
      <c r="AG117" s="442">
        <v>30</v>
      </c>
      <c r="AH117" s="442">
        <v>40</v>
      </c>
      <c r="AI117" s="442">
        <v>30</v>
      </c>
      <c r="AJ117" s="442">
        <v>0</v>
      </c>
      <c r="AK117" s="442">
        <v>43</v>
      </c>
      <c r="AL117" s="442">
        <v>0</v>
      </c>
      <c r="AM117" s="442">
        <v>19</v>
      </c>
      <c r="AN117" s="442">
        <v>45</v>
      </c>
      <c r="AO117" s="446" t="s">
        <v>501</v>
      </c>
      <c r="AP117" s="442">
        <v>0</v>
      </c>
      <c r="AQ117" s="442"/>
    </row>
    <row r="118" spans="1:43">
      <c r="A118" s="453">
        <v>1142</v>
      </c>
      <c r="B118" s="442" t="s">
        <v>166</v>
      </c>
      <c r="C118" s="442" t="s">
        <v>236</v>
      </c>
      <c r="D118" s="442">
        <v>4</v>
      </c>
      <c r="E118" s="442" t="s">
        <v>502</v>
      </c>
      <c r="F118" s="454" t="s">
        <v>125</v>
      </c>
      <c r="G118" s="442" t="str">
        <f>VLOOKUP(C118,'舰种|战术|技能信息查询'!$O$52:$Q$72,3,0)</f>
        <v>护卫舰</v>
      </c>
      <c r="H118" s="442" t="str">
        <f>VLOOKUP(C118,'舰种|战术|技能信息查询'!$O$52:$Q$72,2,0)</f>
        <v>中型舰</v>
      </c>
      <c r="I118" s="442">
        <v>3</v>
      </c>
      <c r="J118" s="442">
        <v>3</v>
      </c>
      <c r="K118" s="442">
        <v>55</v>
      </c>
      <c r="L118" s="442">
        <f t="shared" si="4"/>
        <v>1</v>
      </c>
      <c r="M118" s="442">
        <v>73</v>
      </c>
      <c r="N118" s="442">
        <v>57</v>
      </c>
      <c r="O118" s="442">
        <v>0</v>
      </c>
      <c r="P118" s="442">
        <v>75</v>
      </c>
      <c r="Q118" s="442">
        <v>0</v>
      </c>
      <c r="R118" s="442">
        <v>64</v>
      </c>
      <c r="S118" s="442">
        <v>83</v>
      </c>
      <c r="T118" s="442">
        <v>97</v>
      </c>
      <c r="U118" s="442">
        <v>15</v>
      </c>
      <c r="V118" s="442">
        <v>32.5</v>
      </c>
      <c r="W118" s="442" t="s">
        <v>238</v>
      </c>
      <c r="X118" s="442">
        <v>0</v>
      </c>
      <c r="Y118" s="442">
        <v>0</v>
      </c>
      <c r="Z118" s="442">
        <v>4</v>
      </c>
      <c r="AA118" s="442" t="s">
        <v>503</v>
      </c>
      <c r="AB118" s="442">
        <v>40</v>
      </c>
      <c r="AC118" s="442">
        <v>70</v>
      </c>
      <c r="AD118" s="442">
        <v>1.28</v>
      </c>
      <c r="AE118" s="442">
        <v>2.4</v>
      </c>
      <c r="AF118" s="442">
        <v>0.625</v>
      </c>
      <c r="AG118" s="442">
        <v>30</v>
      </c>
      <c r="AH118" s="442">
        <v>40</v>
      </c>
      <c r="AI118" s="442">
        <v>30</v>
      </c>
      <c r="AJ118" s="442">
        <v>0</v>
      </c>
      <c r="AK118" s="442">
        <v>43</v>
      </c>
      <c r="AL118" s="442">
        <v>0</v>
      </c>
      <c r="AM118" s="442">
        <v>19</v>
      </c>
      <c r="AN118" s="442">
        <v>38</v>
      </c>
      <c r="AO118" s="446" t="s">
        <v>264</v>
      </c>
      <c r="AP118" s="442">
        <v>0</v>
      </c>
      <c r="AQ118" s="442"/>
    </row>
    <row r="119" spans="1:43">
      <c r="A119" s="453">
        <v>1143</v>
      </c>
      <c r="B119" s="442" t="s">
        <v>166</v>
      </c>
      <c r="C119" s="442" t="s">
        <v>236</v>
      </c>
      <c r="D119" s="442">
        <v>4</v>
      </c>
      <c r="E119" s="442" t="s">
        <v>504</v>
      </c>
      <c r="F119" s="454" t="s">
        <v>125</v>
      </c>
      <c r="G119" s="442" t="str">
        <f>VLOOKUP(C119,'舰种|战术|技能信息查询'!$O$52:$Q$72,3,0)</f>
        <v>护卫舰</v>
      </c>
      <c r="H119" s="442" t="str">
        <f>VLOOKUP(C119,'舰种|战术|技能信息查询'!$O$52:$Q$72,2,0)</f>
        <v>中型舰</v>
      </c>
      <c r="I119" s="442">
        <v>3</v>
      </c>
      <c r="J119" s="442">
        <v>3</v>
      </c>
      <c r="K119" s="442">
        <v>58</v>
      </c>
      <c r="L119" s="442">
        <f t="shared" si="4"/>
        <v>2</v>
      </c>
      <c r="M119" s="442">
        <v>73</v>
      </c>
      <c r="N119" s="442">
        <v>56</v>
      </c>
      <c r="O119" s="442">
        <v>0</v>
      </c>
      <c r="P119" s="442">
        <v>85</v>
      </c>
      <c r="Q119" s="442">
        <v>0</v>
      </c>
      <c r="R119" s="442">
        <v>63</v>
      </c>
      <c r="S119" s="442">
        <v>83</v>
      </c>
      <c r="T119" s="442">
        <v>97</v>
      </c>
      <c r="U119" s="442">
        <v>20</v>
      </c>
      <c r="V119" s="442">
        <v>32.7</v>
      </c>
      <c r="W119" s="442" t="s">
        <v>238</v>
      </c>
      <c r="X119" s="442">
        <v>0</v>
      </c>
      <c r="Y119" s="442">
        <v>0</v>
      </c>
      <c r="Z119" s="442">
        <v>4</v>
      </c>
      <c r="AA119" s="442" t="s">
        <v>505</v>
      </c>
      <c r="AB119" s="442">
        <v>40</v>
      </c>
      <c r="AC119" s="442">
        <v>70</v>
      </c>
      <c r="AD119" s="442">
        <v>1.28</v>
      </c>
      <c r="AE119" s="442">
        <v>2.4</v>
      </c>
      <c r="AF119" s="442">
        <v>0.625</v>
      </c>
      <c r="AG119" s="442">
        <v>30</v>
      </c>
      <c r="AH119" s="442">
        <v>40</v>
      </c>
      <c r="AI119" s="442">
        <v>30</v>
      </c>
      <c r="AJ119" s="442">
        <v>0</v>
      </c>
      <c r="AK119" s="442">
        <v>43</v>
      </c>
      <c r="AL119" s="442">
        <v>0</v>
      </c>
      <c r="AM119" s="442">
        <v>18</v>
      </c>
      <c r="AN119" s="442">
        <v>53</v>
      </c>
      <c r="AO119" s="446" t="s">
        <v>506</v>
      </c>
      <c r="AP119" s="442">
        <v>0</v>
      </c>
      <c r="AQ119" s="442"/>
    </row>
    <row r="120" spans="1:43">
      <c r="A120" s="453">
        <v>1145</v>
      </c>
      <c r="B120" s="442" t="s">
        <v>131</v>
      </c>
      <c r="C120" s="442" t="s">
        <v>265</v>
      </c>
      <c r="D120" s="442">
        <v>3</v>
      </c>
      <c r="E120" s="442" t="s">
        <v>507</v>
      </c>
      <c r="F120" s="454" t="s">
        <v>125</v>
      </c>
      <c r="G120" s="442" t="str">
        <f>VLOOKUP(C120,'舰种|战术|技能信息查询'!$O$52:$Q$72,3,0)</f>
        <v>护卫舰</v>
      </c>
      <c r="H120" s="442" t="str">
        <f>VLOOKUP(C120,'舰种|战术|技能信息查询'!$O$52:$Q$72,2,0)</f>
        <v>中型舰</v>
      </c>
      <c r="I120" s="442">
        <v>2</v>
      </c>
      <c r="J120" s="442">
        <v>2</v>
      </c>
      <c r="K120" s="442">
        <v>40</v>
      </c>
      <c r="L120" s="442">
        <f t="shared" si="4"/>
        <v>0</v>
      </c>
      <c r="M120" s="442">
        <v>50</v>
      </c>
      <c r="N120" s="442">
        <v>33</v>
      </c>
      <c r="O120" s="442">
        <v>85</v>
      </c>
      <c r="P120" s="442">
        <v>59</v>
      </c>
      <c r="Q120" s="442">
        <v>88</v>
      </c>
      <c r="R120" s="442">
        <v>32</v>
      </c>
      <c r="S120" s="442">
        <v>87</v>
      </c>
      <c r="T120" s="442">
        <v>95</v>
      </c>
      <c r="U120" s="442">
        <v>13</v>
      </c>
      <c r="V120" s="442">
        <v>35.2</v>
      </c>
      <c r="W120" s="442" t="s">
        <v>238</v>
      </c>
      <c r="X120" s="442">
        <v>0</v>
      </c>
      <c r="Y120" s="442">
        <v>0</v>
      </c>
      <c r="Z120" s="442">
        <v>3</v>
      </c>
      <c r="AA120" s="442" t="s">
        <v>508</v>
      </c>
      <c r="AB120" s="442">
        <v>20</v>
      </c>
      <c r="AC120" s="442">
        <v>35</v>
      </c>
      <c r="AD120" s="442">
        <v>1</v>
      </c>
      <c r="AE120" s="442">
        <v>1.6</v>
      </c>
      <c r="AF120" s="442">
        <v>0.55</v>
      </c>
      <c r="AG120" s="442">
        <v>10</v>
      </c>
      <c r="AH120" s="442">
        <v>16</v>
      </c>
      <c r="AI120" s="442">
        <v>10</v>
      </c>
      <c r="AJ120" s="442">
        <v>0</v>
      </c>
      <c r="AK120" s="442">
        <v>10</v>
      </c>
      <c r="AL120" s="442">
        <v>43</v>
      </c>
      <c r="AM120" s="442">
        <v>7</v>
      </c>
      <c r="AN120" s="442">
        <v>15</v>
      </c>
      <c r="AO120" s="446" t="s">
        <v>509</v>
      </c>
      <c r="AP120" s="442">
        <v>0</v>
      </c>
      <c r="AQ120" s="442"/>
    </row>
    <row r="121" spans="1:43">
      <c r="A121" s="453">
        <v>1150</v>
      </c>
      <c r="B121" s="442" t="s">
        <v>122</v>
      </c>
      <c r="C121" s="442" t="s">
        <v>265</v>
      </c>
      <c r="D121" s="442">
        <v>3</v>
      </c>
      <c r="E121" s="442" t="s">
        <v>510</v>
      </c>
      <c r="F121" s="454" t="s">
        <v>125</v>
      </c>
      <c r="G121" s="442" t="str">
        <f>VLOOKUP(C121,'舰种|战术|技能信息查询'!$O$52:$Q$72,3,0)</f>
        <v>护卫舰</v>
      </c>
      <c r="H121" s="442" t="str">
        <f>VLOOKUP(C121,'舰种|战术|技能信息查询'!$O$52:$Q$72,2,0)</f>
        <v>中型舰</v>
      </c>
      <c r="I121" s="442">
        <v>2</v>
      </c>
      <c r="J121" s="442">
        <v>2</v>
      </c>
      <c r="K121" s="442">
        <v>45</v>
      </c>
      <c r="L121" s="442">
        <f t="shared" si="4"/>
        <v>-1</v>
      </c>
      <c r="M121" s="442">
        <v>55</v>
      </c>
      <c r="N121" s="442">
        <v>42</v>
      </c>
      <c r="O121" s="442">
        <v>75</v>
      </c>
      <c r="P121" s="442">
        <v>72</v>
      </c>
      <c r="Q121" s="442">
        <v>1</v>
      </c>
      <c r="R121" s="442">
        <v>42</v>
      </c>
      <c r="S121" s="442">
        <v>77</v>
      </c>
      <c r="T121" s="442">
        <v>95</v>
      </c>
      <c r="U121" s="442">
        <v>24</v>
      </c>
      <c r="V121" s="442">
        <v>33</v>
      </c>
      <c r="W121" s="442" t="s">
        <v>238</v>
      </c>
      <c r="X121" s="442">
        <v>0</v>
      </c>
      <c r="Y121" s="442">
        <v>0</v>
      </c>
      <c r="Z121" s="442">
        <v>3</v>
      </c>
      <c r="AA121" s="442" t="s">
        <v>511</v>
      </c>
      <c r="AB121" s="442">
        <v>20</v>
      </c>
      <c r="AC121" s="442">
        <v>30</v>
      </c>
      <c r="AD121" s="442">
        <v>0.8</v>
      </c>
      <c r="AE121" s="442">
        <v>1.5</v>
      </c>
      <c r="AF121" s="442">
        <v>0.5</v>
      </c>
      <c r="AG121" s="442">
        <v>10</v>
      </c>
      <c r="AH121" s="442">
        <v>16</v>
      </c>
      <c r="AI121" s="442">
        <v>10</v>
      </c>
      <c r="AJ121" s="442">
        <v>0</v>
      </c>
      <c r="AK121" s="442">
        <v>17</v>
      </c>
      <c r="AL121" s="442">
        <v>30</v>
      </c>
      <c r="AM121" s="442">
        <v>11</v>
      </c>
      <c r="AN121" s="442">
        <v>27</v>
      </c>
      <c r="AO121" s="446" t="s">
        <v>512</v>
      </c>
      <c r="AP121" s="442">
        <v>0</v>
      </c>
      <c r="AQ121" s="442"/>
    </row>
    <row r="122" spans="1:43">
      <c r="A122" s="453">
        <v>1151</v>
      </c>
      <c r="B122" s="442" t="s">
        <v>122</v>
      </c>
      <c r="C122" s="442" t="s">
        <v>265</v>
      </c>
      <c r="D122" s="442">
        <v>3</v>
      </c>
      <c r="E122" s="442" t="s">
        <v>513</v>
      </c>
      <c r="F122" s="454" t="s">
        <v>125</v>
      </c>
      <c r="G122" s="442" t="str">
        <f>VLOOKUP(C122,'舰种|战术|技能信息查询'!$O$52:$Q$72,3,0)</f>
        <v>护卫舰</v>
      </c>
      <c r="H122" s="442" t="str">
        <f>VLOOKUP(C122,'舰种|战术|技能信息查询'!$O$52:$Q$72,2,0)</f>
        <v>中型舰</v>
      </c>
      <c r="I122" s="442">
        <v>2</v>
      </c>
      <c r="J122" s="442">
        <v>2</v>
      </c>
      <c r="K122" s="442">
        <v>45</v>
      </c>
      <c r="L122" s="442">
        <f t="shared" si="4"/>
        <v>-1</v>
      </c>
      <c r="M122" s="442">
        <v>58</v>
      </c>
      <c r="N122" s="442">
        <v>43</v>
      </c>
      <c r="O122" s="442">
        <v>75</v>
      </c>
      <c r="P122" s="442">
        <v>72</v>
      </c>
      <c r="Q122" s="442">
        <v>1</v>
      </c>
      <c r="R122" s="442">
        <v>42</v>
      </c>
      <c r="S122" s="442">
        <v>77</v>
      </c>
      <c r="T122" s="442">
        <v>95</v>
      </c>
      <c r="U122" s="442">
        <v>25</v>
      </c>
      <c r="V122" s="442">
        <v>33</v>
      </c>
      <c r="W122" s="442" t="s">
        <v>238</v>
      </c>
      <c r="X122" s="442">
        <v>0</v>
      </c>
      <c r="Y122" s="442">
        <v>0</v>
      </c>
      <c r="Z122" s="442">
        <v>3</v>
      </c>
      <c r="AA122" s="442" t="s">
        <v>514</v>
      </c>
      <c r="AB122" s="442">
        <v>20</v>
      </c>
      <c r="AC122" s="442">
        <v>30</v>
      </c>
      <c r="AD122" s="442">
        <v>0.8</v>
      </c>
      <c r="AE122" s="442">
        <v>1.5</v>
      </c>
      <c r="AF122" s="442">
        <v>0.5</v>
      </c>
      <c r="AG122" s="442">
        <v>10</v>
      </c>
      <c r="AH122" s="442">
        <v>16</v>
      </c>
      <c r="AI122" s="442">
        <v>10</v>
      </c>
      <c r="AJ122" s="442">
        <v>0</v>
      </c>
      <c r="AK122" s="442">
        <v>18</v>
      </c>
      <c r="AL122" s="442">
        <v>30</v>
      </c>
      <c r="AM122" s="442">
        <v>12</v>
      </c>
      <c r="AN122" s="442">
        <v>27</v>
      </c>
      <c r="AO122" s="446" t="s">
        <v>515</v>
      </c>
      <c r="AP122" s="442">
        <v>0</v>
      </c>
      <c r="AQ122" s="442"/>
    </row>
    <row r="123" spans="1:43">
      <c r="A123" s="453">
        <v>1160</v>
      </c>
      <c r="B123" s="442" t="s">
        <v>338</v>
      </c>
      <c r="C123" s="442" t="s">
        <v>265</v>
      </c>
      <c r="D123" s="442">
        <v>4</v>
      </c>
      <c r="E123" s="442" t="s">
        <v>516</v>
      </c>
      <c r="F123" s="454" t="s">
        <v>125</v>
      </c>
      <c r="G123" s="442" t="str">
        <f>VLOOKUP(C123,'舰种|战术|技能信息查询'!$O$52:$Q$72,3,0)</f>
        <v>护卫舰</v>
      </c>
      <c r="H123" s="442" t="str">
        <f>VLOOKUP(C123,'舰种|战术|技能信息查询'!$O$52:$Q$72,2,0)</f>
        <v>中型舰</v>
      </c>
      <c r="I123" s="442">
        <v>2</v>
      </c>
      <c r="J123" s="442">
        <v>2</v>
      </c>
      <c r="K123" s="442">
        <v>43</v>
      </c>
      <c r="L123" s="442">
        <f t="shared" si="4"/>
        <v>1</v>
      </c>
      <c r="M123" s="442">
        <v>58</v>
      </c>
      <c r="N123" s="442">
        <v>38</v>
      </c>
      <c r="O123" s="442">
        <v>67</v>
      </c>
      <c r="P123" s="442">
        <v>67</v>
      </c>
      <c r="Q123" s="442">
        <v>72</v>
      </c>
      <c r="R123" s="442">
        <v>29</v>
      </c>
      <c r="S123" s="442">
        <v>80</v>
      </c>
      <c r="T123" s="442">
        <v>96</v>
      </c>
      <c r="U123" s="442">
        <v>20</v>
      </c>
      <c r="V123" s="442">
        <v>35</v>
      </c>
      <c r="W123" s="442" t="s">
        <v>238</v>
      </c>
      <c r="X123" s="442" t="s">
        <v>239</v>
      </c>
      <c r="Y123" s="442">
        <v>6</v>
      </c>
      <c r="Z123" s="442">
        <v>3</v>
      </c>
      <c r="AA123" s="442" t="s">
        <v>517</v>
      </c>
      <c r="AB123" s="442">
        <v>25</v>
      </c>
      <c r="AC123" s="442">
        <v>25</v>
      </c>
      <c r="AD123" s="442">
        <v>0.8</v>
      </c>
      <c r="AE123" s="442">
        <v>1.5</v>
      </c>
      <c r="AF123" s="442">
        <v>0.4</v>
      </c>
      <c r="AG123" s="442">
        <v>10</v>
      </c>
      <c r="AH123" s="442">
        <v>16</v>
      </c>
      <c r="AI123" s="442">
        <v>10</v>
      </c>
      <c r="AJ123" s="442">
        <v>0</v>
      </c>
      <c r="AK123" s="442">
        <v>14</v>
      </c>
      <c r="AL123" s="442">
        <v>22</v>
      </c>
      <c r="AM123" s="442">
        <v>9</v>
      </c>
      <c r="AN123" s="442">
        <v>20</v>
      </c>
      <c r="AO123" s="446" t="s">
        <v>518</v>
      </c>
      <c r="AP123" s="442">
        <v>0</v>
      </c>
      <c r="AQ123" s="442"/>
    </row>
    <row r="124" spans="1:43">
      <c r="A124" s="453">
        <v>1162</v>
      </c>
      <c r="B124" s="442" t="s">
        <v>294</v>
      </c>
      <c r="C124" s="442" t="s">
        <v>265</v>
      </c>
      <c r="D124" s="442">
        <v>5</v>
      </c>
      <c r="E124" s="442" t="s">
        <v>519</v>
      </c>
      <c r="F124" s="454" t="s">
        <v>125</v>
      </c>
      <c r="G124" s="442" t="str">
        <f>VLOOKUP(C124,'舰种|战术|技能信息查询'!$O$52:$Q$72,3,0)</f>
        <v>护卫舰</v>
      </c>
      <c r="H124" s="442" t="str">
        <f>VLOOKUP(C124,'舰种|战术|技能信息查询'!$O$52:$Q$72,2,0)</f>
        <v>中型舰</v>
      </c>
      <c r="I124" s="442">
        <v>1</v>
      </c>
      <c r="J124" s="442">
        <v>2</v>
      </c>
      <c r="K124" s="442">
        <v>33</v>
      </c>
      <c r="L124" s="442">
        <f t="shared" si="4"/>
        <v>-1</v>
      </c>
      <c r="M124" s="442">
        <v>47</v>
      </c>
      <c r="N124" s="442">
        <v>33</v>
      </c>
      <c r="O124" s="442">
        <v>58</v>
      </c>
      <c r="P124" s="442">
        <v>65</v>
      </c>
      <c r="Q124" s="442">
        <v>8</v>
      </c>
      <c r="R124" s="442">
        <v>38</v>
      </c>
      <c r="S124" s="442">
        <v>68</v>
      </c>
      <c r="T124" s="442">
        <v>97</v>
      </c>
      <c r="U124" s="442">
        <v>35</v>
      </c>
      <c r="V124" s="442">
        <v>20</v>
      </c>
      <c r="W124" s="442" t="s">
        <v>238</v>
      </c>
      <c r="X124" s="442">
        <v>0</v>
      </c>
      <c r="Y124" s="442">
        <v>0</v>
      </c>
      <c r="Z124" s="442">
        <v>3</v>
      </c>
      <c r="AA124" s="442" t="s">
        <v>520</v>
      </c>
      <c r="AB124" s="442">
        <v>30</v>
      </c>
      <c r="AC124" s="442">
        <v>35</v>
      </c>
      <c r="AD124" s="442">
        <v>0.8</v>
      </c>
      <c r="AE124" s="442">
        <v>1.5</v>
      </c>
      <c r="AF124" s="442">
        <v>0.4</v>
      </c>
      <c r="AG124" s="442">
        <v>10</v>
      </c>
      <c r="AH124" s="442">
        <v>16</v>
      </c>
      <c r="AI124" s="442">
        <v>10</v>
      </c>
      <c r="AJ124" s="442">
        <v>0</v>
      </c>
      <c r="AK124" s="442">
        <v>9</v>
      </c>
      <c r="AL124" s="442">
        <v>13</v>
      </c>
      <c r="AM124" s="442">
        <v>7</v>
      </c>
      <c r="AN124" s="442">
        <v>18</v>
      </c>
      <c r="AO124" s="446" t="s">
        <v>521</v>
      </c>
      <c r="AP124" s="442">
        <v>0</v>
      </c>
      <c r="AQ124" s="442"/>
    </row>
    <row r="125" spans="1:43">
      <c r="A125" s="453">
        <v>1164</v>
      </c>
      <c r="B125" s="442" t="s">
        <v>131</v>
      </c>
      <c r="C125" s="442" t="s">
        <v>325</v>
      </c>
      <c r="D125" s="442">
        <v>3</v>
      </c>
      <c r="E125" s="442" t="s">
        <v>522</v>
      </c>
      <c r="F125" s="454" t="s">
        <v>125</v>
      </c>
      <c r="G125" s="442" t="str">
        <f>VLOOKUP(C125,'舰种|战术|技能信息查询'!$O$52:$Q$72,3,0)</f>
        <v>护卫舰</v>
      </c>
      <c r="H125" s="442" t="str">
        <f>VLOOKUP(C125,'舰种|战术|技能信息查询'!$O$52:$Q$72,2,0)</f>
        <v>小型舰</v>
      </c>
      <c r="I125" s="442">
        <v>2</v>
      </c>
      <c r="J125" s="442">
        <v>2</v>
      </c>
      <c r="K125" s="442">
        <v>34</v>
      </c>
      <c r="L125" s="442">
        <f t="shared" si="4"/>
        <v>2</v>
      </c>
      <c r="M125" s="442">
        <v>40</v>
      </c>
      <c r="N125" s="442">
        <v>38</v>
      </c>
      <c r="O125" s="442">
        <v>85</v>
      </c>
      <c r="P125" s="442">
        <v>70</v>
      </c>
      <c r="Q125" s="442">
        <v>7</v>
      </c>
      <c r="R125" s="442">
        <v>41</v>
      </c>
      <c r="S125" s="442">
        <v>84</v>
      </c>
      <c r="T125" s="442">
        <v>93</v>
      </c>
      <c r="U125" s="442">
        <v>10</v>
      </c>
      <c r="V125" s="442">
        <v>33</v>
      </c>
      <c r="W125" s="442" t="s">
        <v>194</v>
      </c>
      <c r="X125" s="442">
        <v>0</v>
      </c>
      <c r="Y125" s="442">
        <v>0</v>
      </c>
      <c r="Z125" s="442">
        <v>3</v>
      </c>
      <c r="AA125" s="442" t="s">
        <v>523</v>
      </c>
      <c r="AB125" s="442">
        <v>15</v>
      </c>
      <c r="AC125" s="442">
        <v>25</v>
      </c>
      <c r="AD125" s="442">
        <v>0.48</v>
      </c>
      <c r="AE125" s="442">
        <v>0.9</v>
      </c>
      <c r="AF125" s="442">
        <v>0.5</v>
      </c>
      <c r="AG125" s="442">
        <v>4</v>
      </c>
      <c r="AH125" s="442">
        <v>8</v>
      </c>
      <c r="AI125" s="442">
        <v>6</v>
      </c>
      <c r="AJ125" s="442">
        <v>0</v>
      </c>
      <c r="AK125" s="442">
        <v>0</v>
      </c>
      <c r="AL125" s="442">
        <v>33</v>
      </c>
      <c r="AM125" s="442">
        <v>13</v>
      </c>
      <c r="AN125" s="442">
        <v>4</v>
      </c>
      <c r="AO125" s="446" t="s">
        <v>524</v>
      </c>
      <c r="AP125" s="442">
        <v>0</v>
      </c>
      <c r="AQ125" s="442"/>
    </row>
    <row r="126" spans="1:43">
      <c r="A126" s="453">
        <v>1165</v>
      </c>
      <c r="B126" s="442" t="s">
        <v>131</v>
      </c>
      <c r="C126" s="442" t="s">
        <v>325</v>
      </c>
      <c r="D126" s="442">
        <v>3</v>
      </c>
      <c r="E126" s="442" t="s">
        <v>525</v>
      </c>
      <c r="F126" s="454" t="s">
        <v>125</v>
      </c>
      <c r="G126" s="442" t="str">
        <f>VLOOKUP(C126,'舰种|战术|技能信息查询'!$O$52:$Q$72,3,0)</f>
        <v>护卫舰</v>
      </c>
      <c r="H126" s="442" t="str">
        <f>VLOOKUP(C126,'舰种|战术|技能信息查询'!$O$52:$Q$72,2,0)</f>
        <v>小型舰</v>
      </c>
      <c r="I126" s="442">
        <v>2</v>
      </c>
      <c r="J126" s="442">
        <v>2</v>
      </c>
      <c r="K126" s="442">
        <v>34</v>
      </c>
      <c r="L126" s="442">
        <f t="shared" si="4"/>
        <v>2</v>
      </c>
      <c r="M126" s="442">
        <v>40</v>
      </c>
      <c r="N126" s="442">
        <v>38</v>
      </c>
      <c r="O126" s="442">
        <v>85</v>
      </c>
      <c r="P126" s="442">
        <v>72</v>
      </c>
      <c r="Q126" s="442">
        <v>67</v>
      </c>
      <c r="R126" s="442">
        <v>41</v>
      </c>
      <c r="S126" s="442">
        <v>84</v>
      </c>
      <c r="T126" s="442">
        <v>92</v>
      </c>
      <c r="U126" s="442">
        <v>15</v>
      </c>
      <c r="V126" s="442">
        <v>34</v>
      </c>
      <c r="W126" s="442" t="s">
        <v>194</v>
      </c>
      <c r="X126" s="442">
        <v>0</v>
      </c>
      <c r="Y126" s="442">
        <v>0</v>
      </c>
      <c r="Z126" s="442">
        <v>3</v>
      </c>
      <c r="AA126" s="442" t="s">
        <v>526</v>
      </c>
      <c r="AB126" s="442">
        <v>15</v>
      </c>
      <c r="AC126" s="442">
        <v>25</v>
      </c>
      <c r="AD126" s="442">
        <v>0.48</v>
      </c>
      <c r="AE126" s="442">
        <v>0.9</v>
      </c>
      <c r="AF126" s="442">
        <v>0.5</v>
      </c>
      <c r="AG126" s="442">
        <v>4</v>
      </c>
      <c r="AH126" s="442">
        <v>8</v>
      </c>
      <c r="AI126" s="442">
        <v>6</v>
      </c>
      <c r="AJ126" s="442">
        <v>0</v>
      </c>
      <c r="AK126" s="442">
        <v>0</v>
      </c>
      <c r="AL126" s="442">
        <v>33</v>
      </c>
      <c r="AM126" s="442">
        <v>13</v>
      </c>
      <c r="AN126" s="442">
        <v>6</v>
      </c>
      <c r="AO126" s="446" t="s">
        <v>524</v>
      </c>
      <c r="AP126" s="442">
        <v>0</v>
      </c>
      <c r="AQ126" s="442"/>
    </row>
    <row r="127" spans="1:43">
      <c r="A127" s="453">
        <v>1166</v>
      </c>
      <c r="B127" s="442" t="s">
        <v>131</v>
      </c>
      <c r="C127" s="442" t="s">
        <v>325</v>
      </c>
      <c r="D127" s="442">
        <v>4</v>
      </c>
      <c r="E127" s="442" t="s">
        <v>527</v>
      </c>
      <c r="F127" s="454" t="s">
        <v>125</v>
      </c>
      <c r="G127" s="442" t="str">
        <f>VLOOKUP(C127,'舰种|战术|技能信息查询'!$O$52:$Q$72,3,0)</f>
        <v>护卫舰</v>
      </c>
      <c r="H127" s="442" t="str">
        <f>VLOOKUP(C127,'舰种|战术|技能信息查询'!$O$52:$Q$72,2,0)</f>
        <v>小型舰</v>
      </c>
      <c r="I127" s="442">
        <v>2</v>
      </c>
      <c r="J127" s="442">
        <v>4</v>
      </c>
      <c r="K127" s="442">
        <v>31</v>
      </c>
      <c r="L127" s="442">
        <f t="shared" si="4"/>
        <v>1</v>
      </c>
      <c r="M127" s="442">
        <v>38</v>
      </c>
      <c r="N127" s="442">
        <v>38</v>
      </c>
      <c r="O127" s="442">
        <v>97</v>
      </c>
      <c r="P127" s="442">
        <v>55</v>
      </c>
      <c r="Q127" s="442">
        <v>69</v>
      </c>
      <c r="R127" s="442">
        <v>39</v>
      </c>
      <c r="S127" s="442">
        <v>94</v>
      </c>
      <c r="T127" s="442">
        <v>93</v>
      </c>
      <c r="U127" s="442">
        <v>10</v>
      </c>
      <c r="V127" s="442">
        <v>34</v>
      </c>
      <c r="W127" s="442" t="s">
        <v>194</v>
      </c>
      <c r="X127" s="442">
        <v>0</v>
      </c>
      <c r="Y127" s="442">
        <v>0</v>
      </c>
      <c r="Z127" s="442">
        <v>3</v>
      </c>
      <c r="AA127" s="442" t="s">
        <v>508</v>
      </c>
      <c r="AB127" s="442">
        <v>15</v>
      </c>
      <c r="AC127" s="442">
        <v>20</v>
      </c>
      <c r="AD127" s="442">
        <v>0.48</v>
      </c>
      <c r="AE127" s="442">
        <v>0.9</v>
      </c>
      <c r="AF127" s="442">
        <v>0.5</v>
      </c>
      <c r="AG127" s="442">
        <v>4</v>
      </c>
      <c r="AH127" s="442">
        <v>8</v>
      </c>
      <c r="AI127" s="442">
        <v>6</v>
      </c>
      <c r="AJ127" s="442">
        <v>0</v>
      </c>
      <c r="AK127" s="442">
        <v>0</v>
      </c>
      <c r="AL127" s="442">
        <v>46</v>
      </c>
      <c r="AM127" s="442">
        <v>13</v>
      </c>
      <c r="AN127" s="442">
        <v>0</v>
      </c>
      <c r="AO127" s="446" t="s">
        <v>528</v>
      </c>
      <c r="AP127" s="442">
        <v>0</v>
      </c>
      <c r="AQ127" s="442"/>
    </row>
    <row r="128" spans="1:43">
      <c r="A128" s="453">
        <v>1167</v>
      </c>
      <c r="B128" s="442" t="s">
        <v>131</v>
      </c>
      <c r="C128" s="442" t="s">
        <v>325</v>
      </c>
      <c r="D128" s="442">
        <v>3</v>
      </c>
      <c r="E128" s="442" t="s">
        <v>529</v>
      </c>
      <c r="F128" s="454" t="s">
        <v>125</v>
      </c>
      <c r="G128" s="442" t="str">
        <f>VLOOKUP(C128,'舰种|战术|技能信息查询'!$O$52:$Q$72,3,0)</f>
        <v>护卫舰</v>
      </c>
      <c r="H128" s="442" t="str">
        <f>VLOOKUP(C128,'舰种|战术|技能信息查询'!$O$52:$Q$72,2,0)</f>
        <v>小型舰</v>
      </c>
      <c r="I128" s="442">
        <v>2</v>
      </c>
      <c r="J128" s="442">
        <v>2</v>
      </c>
      <c r="K128" s="442">
        <v>31</v>
      </c>
      <c r="L128" s="442">
        <f t="shared" si="4"/>
        <v>1</v>
      </c>
      <c r="M128" s="442">
        <v>38</v>
      </c>
      <c r="N128" s="442">
        <v>38</v>
      </c>
      <c r="O128" s="442">
        <v>97</v>
      </c>
      <c r="P128" s="442">
        <v>50</v>
      </c>
      <c r="Q128" s="442">
        <v>69</v>
      </c>
      <c r="R128" s="442">
        <v>39</v>
      </c>
      <c r="S128" s="442">
        <v>94</v>
      </c>
      <c r="T128" s="442">
        <v>92</v>
      </c>
      <c r="U128" s="442">
        <v>15</v>
      </c>
      <c r="V128" s="442">
        <v>34</v>
      </c>
      <c r="W128" s="442" t="s">
        <v>194</v>
      </c>
      <c r="X128" s="442">
        <v>0</v>
      </c>
      <c r="Y128" s="442">
        <v>0</v>
      </c>
      <c r="Z128" s="442">
        <v>3</v>
      </c>
      <c r="AA128" s="442" t="s">
        <v>508</v>
      </c>
      <c r="AB128" s="442">
        <v>15</v>
      </c>
      <c r="AC128" s="442">
        <v>20</v>
      </c>
      <c r="AD128" s="442">
        <v>0.48</v>
      </c>
      <c r="AE128" s="442">
        <v>0.9</v>
      </c>
      <c r="AF128" s="442">
        <v>0.5</v>
      </c>
      <c r="AG128" s="442">
        <v>4</v>
      </c>
      <c r="AH128" s="442">
        <v>8</v>
      </c>
      <c r="AI128" s="442">
        <v>6</v>
      </c>
      <c r="AJ128" s="442">
        <v>0</v>
      </c>
      <c r="AK128" s="442">
        <v>0</v>
      </c>
      <c r="AL128" s="442">
        <v>46</v>
      </c>
      <c r="AM128" s="442">
        <v>13</v>
      </c>
      <c r="AN128" s="442">
        <v>0</v>
      </c>
      <c r="AO128" s="446" t="s">
        <v>530</v>
      </c>
      <c r="AP128" s="442">
        <v>0</v>
      </c>
      <c r="AQ128" s="442"/>
    </row>
    <row r="129" spans="1:43">
      <c r="A129" s="453">
        <v>1168</v>
      </c>
      <c r="B129" s="442" t="s">
        <v>131</v>
      </c>
      <c r="C129" s="442" t="s">
        <v>325</v>
      </c>
      <c r="D129" s="442">
        <v>3</v>
      </c>
      <c r="E129" s="442" t="s">
        <v>531</v>
      </c>
      <c r="F129" s="454" t="s">
        <v>125</v>
      </c>
      <c r="G129" s="442" t="str">
        <f>VLOOKUP(C129,'舰种|战术|技能信息查询'!$O$52:$Q$72,3,0)</f>
        <v>护卫舰</v>
      </c>
      <c r="H129" s="442" t="str">
        <f>VLOOKUP(C129,'舰种|战术|技能信息查询'!$O$52:$Q$72,2,0)</f>
        <v>小型舰</v>
      </c>
      <c r="I129" s="442">
        <v>2</v>
      </c>
      <c r="J129" s="442">
        <v>3</v>
      </c>
      <c r="K129" s="442">
        <v>31</v>
      </c>
      <c r="L129" s="442">
        <f t="shared" si="4"/>
        <v>1</v>
      </c>
      <c r="M129" s="442">
        <v>38</v>
      </c>
      <c r="N129" s="442">
        <v>38</v>
      </c>
      <c r="O129" s="442">
        <v>97</v>
      </c>
      <c r="P129" s="442">
        <v>52</v>
      </c>
      <c r="Q129" s="442">
        <v>74</v>
      </c>
      <c r="R129" s="442">
        <v>40</v>
      </c>
      <c r="S129" s="442">
        <v>94</v>
      </c>
      <c r="T129" s="442">
        <v>92</v>
      </c>
      <c r="U129" s="442">
        <v>10</v>
      </c>
      <c r="V129" s="442">
        <v>34</v>
      </c>
      <c r="W129" s="442" t="s">
        <v>194</v>
      </c>
      <c r="X129" s="442">
        <v>0</v>
      </c>
      <c r="Y129" s="442">
        <v>0</v>
      </c>
      <c r="Z129" s="442">
        <v>3</v>
      </c>
      <c r="AA129" s="442" t="s">
        <v>508</v>
      </c>
      <c r="AB129" s="442">
        <v>15</v>
      </c>
      <c r="AC129" s="442">
        <v>20</v>
      </c>
      <c r="AD129" s="442">
        <v>0.48</v>
      </c>
      <c r="AE129" s="442">
        <v>0.9</v>
      </c>
      <c r="AF129" s="442">
        <v>0.5</v>
      </c>
      <c r="AG129" s="442">
        <v>4</v>
      </c>
      <c r="AH129" s="442">
        <v>8</v>
      </c>
      <c r="AI129" s="442">
        <v>6</v>
      </c>
      <c r="AJ129" s="442">
        <v>0</v>
      </c>
      <c r="AK129" s="442">
        <v>0</v>
      </c>
      <c r="AL129" s="442">
        <v>46</v>
      </c>
      <c r="AM129" s="442">
        <v>13</v>
      </c>
      <c r="AN129" s="442">
        <v>0</v>
      </c>
      <c r="AO129" s="446" t="s">
        <v>532</v>
      </c>
      <c r="AP129" s="442">
        <v>0</v>
      </c>
      <c r="AQ129" s="442"/>
    </row>
    <row r="130" spans="1:43">
      <c r="A130" s="453">
        <v>1169</v>
      </c>
      <c r="B130" s="442" t="s">
        <v>294</v>
      </c>
      <c r="C130" s="442" t="s">
        <v>325</v>
      </c>
      <c r="D130" s="442">
        <v>6</v>
      </c>
      <c r="E130" s="442" t="s">
        <v>533</v>
      </c>
      <c r="F130" s="454" t="s">
        <v>125</v>
      </c>
      <c r="G130" s="442" t="str">
        <f>VLOOKUP(C130,'舰种|战术|技能信息查询'!$O$52:$Q$72,3,0)</f>
        <v>护卫舰</v>
      </c>
      <c r="H130" s="442" t="str">
        <f>VLOOKUP(C130,'舰种|战术|技能信息查询'!$O$52:$Q$72,2,0)</f>
        <v>小型舰</v>
      </c>
      <c r="I130" s="442">
        <v>4</v>
      </c>
      <c r="J130" s="442">
        <v>5</v>
      </c>
      <c r="K130" s="442">
        <v>32</v>
      </c>
      <c r="L130" s="442">
        <f t="shared" si="4"/>
        <v>0</v>
      </c>
      <c r="M130" s="442">
        <v>37</v>
      </c>
      <c r="N130" s="442">
        <v>34</v>
      </c>
      <c r="O130" s="442">
        <v>83</v>
      </c>
      <c r="P130" s="442">
        <v>75</v>
      </c>
      <c r="Q130" s="442">
        <v>89</v>
      </c>
      <c r="R130" s="442">
        <v>40</v>
      </c>
      <c r="S130" s="442">
        <v>104</v>
      </c>
      <c r="T130" s="442">
        <v>95</v>
      </c>
      <c r="U130" s="442">
        <v>53</v>
      </c>
      <c r="V130" s="442">
        <v>35</v>
      </c>
      <c r="W130" s="442" t="s">
        <v>194</v>
      </c>
      <c r="X130" s="442">
        <v>0</v>
      </c>
      <c r="Y130" s="442">
        <v>0</v>
      </c>
      <c r="Z130" s="442">
        <v>3</v>
      </c>
      <c r="AA130" s="442" t="s">
        <v>534</v>
      </c>
      <c r="AB130" s="442">
        <v>15</v>
      </c>
      <c r="AC130" s="442">
        <v>25</v>
      </c>
      <c r="AD130" s="442">
        <v>0.45</v>
      </c>
      <c r="AE130" s="442">
        <v>0.8</v>
      </c>
      <c r="AF130" s="442">
        <v>0.4</v>
      </c>
      <c r="AG130" s="442">
        <v>4</v>
      </c>
      <c r="AH130" s="442">
        <v>8</v>
      </c>
      <c r="AI130" s="442">
        <v>6</v>
      </c>
      <c r="AJ130" s="442">
        <v>0</v>
      </c>
      <c r="AK130" s="442">
        <v>0</v>
      </c>
      <c r="AL130" s="442">
        <v>28</v>
      </c>
      <c r="AM130" s="442">
        <v>9</v>
      </c>
      <c r="AN130" s="442">
        <v>9</v>
      </c>
      <c r="AO130" s="446" t="s">
        <v>535</v>
      </c>
      <c r="AP130" s="442" t="s">
        <v>536</v>
      </c>
      <c r="AQ130" s="442"/>
    </row>
    <row r="131" spans="1:43">
      <c r="A131" s="453">
        <v>1171</v>
      </c>
      <c r="B131" s="442" t="s">
        <v>147</v>
      </c>
      <c r="C131" s="442" t="s">
        <v>325</v>
      </c>
      <c r="D131" s="442">
        <v>6</v>
      </c>
      <c r="E131" s="442" t="s">
        <v>537</v>
      </c>
      <c r="F131" s="454" t="s">
        <v>125</v>
      </c>
      <c r="G131" s="442" t="str">
        <f>VLOOKUP(C131,'舰种|战术|技能信息查询'!$O$52:$Q$72,3,0)</f>
        <v>护卫舰</v>
      </c>
      <c r="H131" s="442" t="str">
        <f>VLOOKUP(C131,'舰种|战术|技能信息查询'!$O$52:$Q$72,2,0)</f>
        <v>小型舰</v>
      </c>
      <c r="I131" s="442">
        <v>2</v>
      </c>
      <c r="J131" s="442">
        <v>3</v>
      </c>
      <c r="K131" s="442">
        <v>36</v>
      </c>
      <c r="L131" s="442">
        <f t="shared" si="4"/>
        <v>0</v>
      </c>
      <c r="M131" s="442">
        <v>40</v>
      </c>
      <c r="N131" s="442">
        <v>38</v>
      </c>
      <c r="O131" s="442">
        <v>83</v>
      </c>
      <c r="P131" s="442">
        <v>68</v>
      </c>
      <c r="Q131" s="442">
        <v>68</v>
      </c>
      <c r="R131" s="442">
        <v>21</v>
      </c>
      <c r="S131" s="442">
        <v>92</v>
      </c>
      <c r="T131" s="442">
        <v>95</v>
      </c>
      <c r="U131" s="442">
        <v>8</v>
      </c>
      <c r="V131" s="442">
        <v>36</v>
      </c>
      <c r="W131" s="442" t="s">
        <v>194</v>
      </c>
      <c r="X131" s="442">
        <v>0</v>
      </c>
      <c r="Y131" s="442">
        <v>0</v>
      </c>
      <c r="Z131" s="442">
        <v>3</v>
      </c>
      <c r="AA131" s="442" t="s">
        <v>538</v>
      </c>
      <c r="AB131" s="442">
        <v>10</v>
      </c>
      <c r="AC131" s="442">
        <v>20</v>
      </c>
      <c r="AD131" s="442">
        <v>0.48</v>
      </c>
      <c r="AE131" s="442">
        <v>0.9</v>
      </c>
      <c r="AF131" s="442">
        <v>0.5</v>
      </c>
      <c r="AG131" s="442">
        <v>4</v>
      </c>
      <c r="AH131" s="442">
        <v>8</v>
      </c>
      <c r="AI131" s="442">
        <v>6</v>
      </c>
      <c r="AJ131" s="442">
        <v>0</v>
      </c>
      <c r="AK131" s="442">
        <v>0</v>
      </c>
      <c r="AL131" s="442">
        <v>28</v>
      </c>
      <c r="AM131" s="442">
        <v>15</v>
      </c>
      <c r="AN131" s="442">
        <v>2</v>
      </c>
      <c r="AO131" s="446" t="s">
        <v>539</v>
      </c>
      <c r="AP131" s="442">
        <v>0</v>
      </c>
      <c r="AQ131" s="442"/>
    </row>
    <row r="132" spans="1:43">
      <c r="A132" s="453">
        <v>1175</v>
      </c>
      <c r="B132" s="442" t="s">
        <v>122</v>
      </c>
      <c r="C132" s="442" t="s">
        <v>325</v>
      </c>
      <c r="D132" s="442">
        <v>4</v>
      </c>
      <c r="E132" s="442" t="s">
        <v>540</v>
      </c>
      <c r="F132" s="454" t="s">
        <v>125</v>
      </c>
      <c r="G132" s="442" t="str">
        <f>VLOOKUP(C132,'舰种|战术|技能信息查询'!$O$52:$Q$72,3,0)</f>
        <v>护卫舰</v>
      </c>
      <c r="H132" s="442" t="str">
        <f>VLOOKUP(C132,'舰种|战术|技能信息查询'!$O$52:$Q$72,2,0)</f>
        <v>小型舰</v>
      </c>
      <c r="I132" s="442">
        <v>2</v>
      </c>
      <c r="J132" s="442">
        <v>2</v>
      </c>
      <c r="K132" s="442">
        <v>29</v>
      </c>
      <c r="L132" s="442">
        <f t="shared" si="4"/>
        <v>-1</v>
      </c>
      <c r="M132" s="442">
        <v>40</v>
      </c>
      <c r="N132" s="442">
        <v>39</v>
      </c>
      <c r="O132" s="442">
        <v>87</v>
      </c>
      <c r="P132" s="442">
        <v>57</v>
      </c>
      <c r="Q132" s="442">
        <v>89</v>
      </c>
      <c r="R132" s="442">
        <v>37</v>
      </c>
      <c r="S132" s="442">
        <v>92</v>
      </c>
      <c r="T132" s="442">
        <v>93</v>
      </c>
      <c r="U132" s="442">
        <v>20</v>
      </c>
      <c r="V132" s="442">
        <v>37</v>
      </c>
      <c r="W132" s="442" t="s">
        <v>194</v>
      </c>
      <c r="X132" s="442">
        <v>0</v>
      </c>
      <c r="Y132" s="442">
        <v>0</v>
      </c>
      <c r="Z132" s="442">
        <v>3</v>
      </c>
      <c r="AA132" s="442" t="s">
        <v>378</v>
      </c>
      <c r="AB132" s="442">
        <v>15</v>
      </c>
      <c r="AC132" s="442">
        <v>25</v>
      </c>
      <c r="AD132" s="442">
        <v>0.48</v>
      </c>
      <c r="AE132" s="442">
        <v>0.9</v>
      </c>
      <c r="AF132" s="442">
        <v>0.475</v>
      </c>
      <c r="AG132" s="442">
        <v>4</v>
      </c>
      <c r="AH132" s="442">
        <v>8</v>
      </c>
      <c r="AI132" s="442">
        <v>6</v>
      </c>
      <c r="AJ132" s="442">
        <v>0</v>
      </c>
      <c r="AK132" s="442">
        <v>3</v>
      </c>
      <c r="AL132" s="442">
        <v>32</v>
      </c>
      <c r="AM132" s="442">
        <v>14</v>
      </c>
      <c r="AN132" s="442">
        <v>0</v>
      </c>
      <c r="AO132" s="446" t="s">
        <v>541</v>
      </c>
      <c r="AP132" s="442">
        <v>0</v>
      </c>
      <c r="AQ132" s="442"/>
    </row>
    <row r="133" spans="1:43">
      <c r="A133" s="453">
        <v>1178</v>
      </c>
      <c r="B133" s="442" t="s">
        <v>166</v>
      </c>
      <c r="C133" s="442" t="s">
        <v>325</v>
      </c>
      <c r="D133" s="442">
        <v>3</v>
      </c>
      <c r="E133" s="442" t="s">
        <v>542</v>
      </c>
      <c r="F133" s="454" t="s">
        <v>125</v>
      </c>
      <c r="G133" s="442" t="str">
        <f>VLOOKUP(C133,'舰种|战术|技能信息查询'!$O$52:$Q$72,3,0)</f>
        <v>护卫舰</v>
      </c>
      <c r="H133" s="442" t="str">
        <f>VLOOKUP(C133,'舰种|战术|技能信息查询'!$O$52:$Q$72,2,0)</f>
        <v>小型舰</v>
      </c>
      <c r="I133" s="442">
        <v>3</v>
      </c>
      <c r="J133" s="442">
        <v>3</v>
      </c>
      <c r="K133" s="442">
        <v>32</v>
      </c>
      <c r="L133" s="442">
        <f t="shared" si="4"/>
        <v>0</v>
      </c>
      <c r="M133" s="442">
        <v>41</v>
      </c>
      <c r="N133" s="442">
        <v>39</v>
      </c>
      <c r="O133" s="442">
        <v>83</v>
      </c>
      <c r="P133" s="442">
        <v>80</v>
      </c>
      <c r="Q133" s="442">
        <v>115</v>
      </c>
      <c r="R133" s="442">
        <v>43</v>
      </c>
      <c r="S133" s="442">
        <v>91</v>
      </c>
      <c r="T133" s="442">
        <v>92</v>
      </c>
      <c r="U133" s="442">
        <v>35</v>
      </c>
      <c r="V133" s="442">
        <v>37</v>
      </c>
      <c r="W133" s="442" t="s">
        <v>194</v>
      </c>
      <c r="X133" s="442">
        <v>0</v>
      </c>
      <c r="Y133" s="442">
        <v>0</v>
      </c>
      <c r="Z133" s="442">
        <v>3</v>
      </c>
      <c r="AA133" s="442" t="s">
        <v>389</v>
      </c>
      <c r="AB133" s="442">
        <v>15</v>
      </c>
      <c r="AC133" s="442">
        <v>25</v>
      </c>
      <c r="AD133" s="442">
        <v>0.48</v>
      </c>
      <c r="AE133" s="442">
        <v>0.9</v>
      </c>
      <c r="AF133" s="442">
        <v>0.4</v>
      </c>
      <c r="AG133" s="442">
        <v>4</v>
      </c>
      <c r="AH133" s="442">
        <v>8</v>
      </c>
      <c r="AI133" s="442">
        <v>6</v>
      </c>
      <c r="AJ133" s="442">
        <v>0</v>
      </c>
      <c r="AK133" s="442">
        <v>0</v>
      </c>
      <c r="AL133" s="442">
        <v>28</v>
      </c>
      <c r="AM133" s="442">
        <v>14</v>
      </c>
      <c r="AN133" s="442">
        <v>20</v>
      </c>
      <c r="AO133" s="446" t="s">
        <v>543</v>
      </c>
      <c r="AP133" s="442">
        <v>0</v>
      </c>
      <c r="AQ133" s="442"/>
    </row>
    <row r="134" spans="1:43">
      <c r="A134" s="453">
        <v>1181</v>
      </c>
      <c r="B134" s="442" t="s">
        <v>166</v>
      </c>
      <c r="C134" s="442" t="s">
        <v>325</v>
      </c>
      <c r="D134" s="442">
        <v>6</v>
      </c>
      <c r="E134" s="442" t="s">
        <v>544</v>
      </c>
      <c r="F134" s="454" t="s">
        <v>125</v>
      </c>
      <c r="G134" s="442" t="str">
        <f>VLOOKUP(C134,'舰种|战术|技能信息查询'!$O$52:$Q$72,3,0)</f>
        <v>护卫舰</v>
      </c>
      <c r="H134" s="442" t="str">
        <f>VLOOKUP(C134,'舰种|战术|技能信息查询'!$O$52:$Q$72,2,0)</f>
        <v>小型舰</v>
      </c>
      <c r="I134" s="442">
        <v>2</v>
      </c>
      <c r="J134" s="442">
        <v>5</v>
      </c>
      <c r="K134" s="442">
        <v>32</v>
      </c>
      <c r="L134" s="442">
        <f t="shared" si="4"/>
        <v>0</v>
      </c>
      <c r="M134" s="442">
        <v>41</v>
      </c>
      <c r="N134" s="442">
        <v>39</v>
      </c>
      <c r="O134" s="442">
        <v>85</v>
      </c>
      <c r="P134" s="442">
        <v>75</v>
      </c>
      <c r="Q134" s="442">
        <v>84</v>
      </c>
      <c r="R134" s="442">
        <v>37</v>
      </c>
      <c r="S134" s="442">
        <v>91</v>
      </c>
      <c r="T134" s="442">
        <v>93</v>
      </c>
      <c r="U134" s="442">
        <v>10</v>
      </c>
      <c r="V134" s="442">
        <v>37</v>
      </c>
      <c r="W134" s="442" t="s">
        <v>194</v>
      </c>
      <c r="X134" s="442">
        <v>0</v>
      </c>
      <c r="Y134" s="442">
        <v>0</v>
      </c>
      <c r="Z134" s="442">
        <v>3</v>
      </c>
      <c r="AA134" s="442" t="s">
        <v>386</v>
      </c>
      <c r="AB134" s="442">
        <v>15</v>
      </c>
      <c r="AC134" s="442">
        <v>25</v>
      </c>
      <c r="AD134" s="442">
        <v>0.48</v>
      </c>
      <c r="AE134" s="442">
        <v>0.9</v>
      </c>
      <c r="AF134" s="442">
        <v>0.4</v>
      </c>
      <c r="AG134" s="442">
        <v>4</v>
      </c>
      <c r="AH134" s="442">
        <v>8</v>
      </c>
      <c r="AI134" s="442">
        <v>6</v>
      </c>
      <c r="AJ134" s="442">
        <v>0</v>
      </c>
      <c r="AK134" s="442">
        <v>0</v>
      </c>
      <c r="AL134" s="442">
        <v>30</v>
      </c>
      <c r="AM134" s="442">
        <v>14</v>
      </c>
      <c r="AN134" s="442">
        <v>15</v>
      </c>
      <c r="AO134" s="446" t="s">
        <v>545</v>
      </c>
      <c r="AP134" s="442" t="s">
        <v>546</v>
      </c>
      <c r="AQ134" s="442"/>
    </row>
    <row r="135" spans="1:43">
      <c r="A135" s="453">
        <v>1182</v>
      </c>
      <c r="B135" s="442" t="s">
        <v>166</v>
      </c>
      <c r="C135" s="442" t="s">
        <v>325</v>
      </c>
      <c r="D135" s="442">
        <v>4</v>
      </c>
      <c r="E135" s="442" t="s">
        <v>547</v>
      </c>
      <c r="F135" s="454" t="s">
        <v>125</v>
      </c>
      <c r="G135" s="442" t="str">
        <f>VLOOKUP(C135,'舰种|战术|技能信息查询'!$O$52:$Q$72,3,0)</f>
        <v>护卫舰</v>
      </c>
      <c r="H135" s="442" t="str">
        <f>VLOOKUP(C135,'舰种|战术|技能信息查询'!$O$52:$Q$72,2,0)</f>
        <v>小型舰</v>
      </c>
      <c r="I135" s="442">
        <v>2</v>
      </c>
      <c r="J135" s="442">
        <v>2</v>
      </c>
      <c r="K135" s="442">
        <v>33</v>
      </c>
      <c r="L135" s="442">
        <f t="shared" si="4"/>
        <v>-1</v>
      </c>
      <c r="M135" s="442">
        <v>49</v>
      </c>
      <c r="N135" s="442">
        <v>40</v>
      </c>
      <c r="O135" s="442">
        <v>85</v>
      </c>
      <c r="P135" s="442">
        <v>65</v>
      </c>
      <c r="Q135" s="442">
        <v>79</v>
      </c>
      <c r="R135" s="442">
        <v>37</v>
      </c>
      <c r="S135" s="442">
        <v>90</v>
      </c>
      <c r="T135" s="442">
        <v>93</v>
      </c>
      <c r="U135" s="442">
        <v>9</v>
      </c>
      <c r="V135" s="442">
        <v>38.5</v>
      </c>
      <c r="W135" s="442" t="s">
        <v>194</v>
      </c>
      <c r="X135" s="442">
        <v>0</v>
      </c>
      <c r="Y135" s="442">
        <v>0</v>
      </c>
      <c r="Z135" s="442">
        <v>3</v>
      </c>
      <c r="AA135" s="442" t="s">
        <v>548</v>
      </c>
      <c r="AB135" s="442">
        <v>15</v>
      </c>
      <c r="AC135" s="442">
        <v>25</v>
      </c>
      <c r="AD135" s="442">
        <v>0.48</v>
      </c>
      <c r="AE135" s="442">
        <v>0.9</v>
      </c>
      <c r="AF135" s="442">
        <v>0.4</v>
      </c>
      <c r="AG135" s="442">
        <v>4</v>
      </c>
      <c r="AH135" s="442">
        <v>8</v>
      </c>
      <c r="AI135" s="442">
        <v>6</v>
      </c>
      <c r="AJ135" s="442">
        <v>0</v>
      </c>
      <c r="AK135" s="442">
        <v>0</v>
      </c>
      <c r="AL135" s="442">
        <v>30</v>
      </c>
      <c r="AM135" s="442">
        <v>15</v>
      </c>
      <c r="AN135" s="442">
        <v>5</v>
      </c>
      <c r="AO135" s="446" t="s">
        <v>549</v>
      </c>
      <c r="AP135" s="442">
        <v>0</v>
      </c>
      <c r="AQ135" s="442"/>
    </row>
    <row r="136" spans="1:43">
      <c r="A136" s="453">
        <v>1183</v>
      </c>
      <c r="B136" s="442" t="s">
        <v>166</v>
      </c>
      <c r="C136" s="442" t="s">
        <v>325</v>
      </c>
      <c r="D136" s="442">
        <v>5</v>
      </c>
      <c r="E136" s="442" t="s">
        <v>550</v>
      </c>
      <c r="F136" s="454" t="s">
        <v>125</v>
      </c>
      <c r="G136" s="442" t="str">
        <f>VLOOKUP(C136,'舰种|战术|技能信息查询'!$O$52:$Q$72,3,0)</f>
        <v>护卫舰</v>
      </c>
      <c r="H136" s="442" t="str">
        <f>VLOOKUP(C136,'舰种|战术|技能信息查询'!$O$52:$Q$72,2,0)</f>
        <v>小型舰</v>
      </c>
      <c r="I136" s="442">
        <v>3</v>
      </c>
      <c r="J136" s="442">
        <v>4</v>
      </c>
      <c r="K136" s="442">
        <v>37</v>
      </c>
      <c r="L136" s="442">
        <f t="shared" si="4"/>
        <v>-1</v>
      </c>
      <c r="M136" s="442">
        <v>41</v>
      </c>
      <c r="N136" s="442">
        <v>40</v>
      </c>
      <c r="O136" s="442">
        <v>83</v>
      </c>
      <c r="P136" s="442">
        <v>75</v>
      </c>
      <c r="Q136" s="442">
        <v>84</v>
      </c>
      <c r="R136" s="442">
        <v>37</v>
      </c>
      <c r="S136" s="442">
        <v>90</v>
      </c>
      <c r="T136" s="442">
        <v>94</v>
      </c>
      <c r="U136" s="442">
        <v>45</v>
      </c>
      <c r="V136" s="442">
        <v>38.5</v>
      </c>
      <c r="W136" s="442" t="s">
        <v>194</v>
      </c>
      <c r="X136" s="442">
        <v>0</v>
      </c>
      <c r="Y136" s="442">
        <v>0</v>
      </c>
      <c r="Z136" s="442">
        <v>3</v>
      </c>
      <c r="AA136" s="442" t="s">
        <v>551</v>
      </c>
      <c r="AB136" s="442">
        <v>15</v>
      </c>
      <c r="AC136" s="442">
        <v>25</v>
      </c>
      <c r="AD136" s="442">
        <v>0.48</v>
      </c>
      <c r="AE136" s="442">
        <v>0.9</v>
      </c>
      <c r="AF136" s="442">
        <v>0.4</v>
      </c>
      <c r="AG136" s="442">
        <v>4</v>
      </c>
      <c r="AH136" s="442">
        <v>8</v>
      </c>
      <c r="AI136" s="442">
        <v>6</v>
      </c>
      <c r="AJ136" s="442">
        <v>0</v>
      </c>
      <c r="AK136" s="442">
        <v>0</v>
      </c>
      <c r="AL136" s="442">
        <v>28</v>
      </c>
      <c r="AM136" s="442">
        <v>15</v>
      </c>
      <c r="AN136" s="442">
        <v>15</v>
      </c>
      <c r="AO136" s="446" t="s">
        <v>552</v>
      </c>
      <c r="AP136" s="442">
        <v>0</v>
      </c>
      <c r="AQ136" s="442"/>
    </row>
    <row r="137" spans="1:43">
      <c r="A137" s="453">
        <v>1185</v>
      </c>
      <c r="B137" s="442" t="s">
        <v>338</v>
      </c>
      <c r="C137" s="442" t="s">
        <v>325</v>
      </c>
      <c r="D137" s="442">
        <v>5</v>
      </c>
      <c r="E137" s="442" t="s">
        <v>553</v>
      </c>
      <c r="F137" s="454" t="s">
        <v>125</v>
      </c>
      <c r="G137" s="442" t="str">
        <f>VLOOKUP(C137,'舰种|战术|技能信息查询'!$O$52:$Q$72,3,0)</f>
        <v>护卫舰</v>
      </c>
      <c r="H137" s="442" t="str">
        <f>VLOOKUP(C137,'舰种|战术|技能信息查询'!$O$52:$Q$72,2,0)</f>
        <v>小型舰</v>
      </c>
      <c r="I137" s="442">
        <v>2</v>
      </c>
      <c r="J137" s="442">
        <v>2</v>
      </c>
      <c r="K137" s="442">
        <v>33</v>
      </c>
      <c r="L137" s="442">
        <f t="shared" si="4"/>
        <v>-1</v>
      </c>
      <c r="M137" s="442">
        <v>40</v>
      </c>
      <c r="N137" s="442">
        <v>40</v>
      </c>
      <c r="O137" s="442">
        <v>75</v>
      </c>
      <c r="P137" s="442">
        <v>70</v>
      </c>
      <c r="Q137" s="442">
        <v>78</v>
      </c>
      <c r="R137" s="442">
        <v>43</v>
      </c>
      <c r="S137" s="442">
        <v>93</v>
      </c>
      <c r="T137" s="442">
        <v>94</v>
      </c>
      <c r="U137" s="442">
        <v>21</v>
      </c>
      <c r="V137" s="442">
        <v>38</v>
      </c>
      <c r="W137" s="442" t="s">
        <v>194</v>
      </c>
      <c r="X137" s="442">
        <v>0</v>
      </c>
      <c r="Y137" s="442">
        <v>0</v>
      </c>
      <c r="Z137" s="442">
        <v>3</v>
      </c>
      <c r="AA137" s="442" t="s">
        <v>554</v>
      </c>
      <c r="AB137" s="442">
        <v>15</v>
      </c>
      <c r="AC137" s="442">
        <v>25</v>
      </c>
      <c r="AD137" s="442">
        <v>0.48</v>
      </c>
      <c r="AE137" s="442">
        <v>0.9</v>
      </c>
      <c r="AF137" s="442">
        <v>0.4</v>
      </c>
      <c r="AG137" s="442">
        <v>4</v>
      </c>
      <c r="AH137" s="442">
        <v>8</v>
      </c>
      <c r="AI137" s="442">
        <v>6</v>
      </c>
      <c r="AJ137" s="442">
        <v>0</v>
      </c>
      <c r="AK137" s="442">
        <v>0</v>
      </c>
      <c r="AL137" s="442">
        <v>20</v>
      </c>
      <c r="AM137" s="442">
        <v>15</v>
      </c>
      <c r="AN137" s="442">
        <v>4</v>
      </c>
      <c r="AO137" s="446" t="s">
        <v>555</v>
      </c>
      <c r="AP137" s="442">
        <v>0</v>
      </c>
      <c r="AQ137" s="442"/>
    </row>
    <row r="138" spans="1:43">
      <c r="A138" s="453">
        <v>1187</v>
      </c>
      <c r="B138" s="442" t="s">
        <v>171</v>
      </c>
      <c r="C138" s="442" t="s">
        <v>325</v>
      </c>
      <c r="D138" s="442">
        <v>5</v>
      </c>
      <c r="E138" s="442" t="s">
        <v>556</v>
      </c>
      <c r="F138" s="454" t="s">
        <v>125</v>
      </c>
      <c r="G138" s="442" t="str">
        <f>VLOOKUP(C138,'舰种|战术|技能信息查询'!$O$52:$Q$72,3,0)</f>
        <v>护卫舰</v>
      </c>
      <c r="H138" s="442" t="str">
        <f>VLOOKUP(C138,'舰种|战术|技能信息查询'!$O$52:$Q$72,2,0)</f>
        <v>小型舰</v>
      </c>
      <c r="I138" s="442">
        <v>3</v>
      </c>
      <c r="J138" s="442">
        <v>3</v>
      </c>
      <c r="K138" s="442">
        <v>35</v>
      </c>
      <c r="L138" s="442">
        <f t="shared" si="4"/>
        <v>1</v>
      </c>
      <c r="M138" s="442">
        <v>38</v>
      </c>
      <c r="N138" s="442">
        <v>40</v>
      </c>
      <c r="O138" s="442">
        <v>8</v>
      </c>
      <c r="P138" s="442">
        <v>53</v>
      </c>
      <c r="Q138" s="442">
        <v>65</v>
      </c>
      <c r="R138" s="442">
        <v>29</v>
      </c>
      <c r="S138" s="442">
        <v>94</v>
      </c>
      <c r="T138" s="442">
        <v>94</v>
      </c>
      <c r="U138" s="442">
        <v>15</v>
      </c>
      <c r="V138" s="442">
        <v>39</v>
      </c>
      <c r="W138" s="442" t="s">
        <v>194</v>
      </c>
      <c r="X138" s="442">
        <v>0</v>
      </c>
      <c r="Y138" s="442">
        <v>0</v>
      </c>
      <c r="Z138" s="442">
        <v>3</v>
      </c>
      <c r="AA138" s="442" t="s">
        <v>557</v>
      </c>
      <c r="AB138" s="442">
        <v>15</v>
      </c>
      <c r="AC138" s="442">
        <v>25</v>
      </c>
      <c r="AD138" s="442">
        <v>0.48</v>
      </c>
      <c r="AE138" s="442">
        <v>0.9</v>
      </c>
      <c r="AF138" s="442">
        <v>0.4</v>
      </c>
      <c r="AG138" s="442">
        <v>4</v>
      </c>
      <c r="AH138" s="442">
        <v>8</v>
      </c>
      <c r="AI138" s="442">
        <v>6</v>
      </c>
      <c r="AJ138" s="442">
        <v>0</v>
      </c>
      <c r="AK138" s="442">
        <v>0</v>
      </c>
      <c r="AL138" s="442">
        <v>25</v>
      </c>
      <c r="AM138" s="442">
        <v>15</v>
      </c>
      <c r="AN138" s="442">
        <v>0</v>
      </c>
      <c r="AO138" s="446" t="s">
        <v>558</v>
      </c>
      <c r="AP138" s="442">
        <v>0</v>
      </c>
      <c r="AQ138" s="442"/>
    </row>
    <row r="139" spans="1:43">
      <c r="A139" s="453">
        <v>1188</v>
      </c>
      <c r="B139" s="442" t="s">
        <v>171</v>
      </c>
      <c r="C139" s="442" t="s">
        <v>325</v>
      </c>
      <c r="D139" s="442">
        <v>5</v>
      </c>
      <c r="E139" s="442" t="s">
        <v>559</v>
      </c>
      <c r="F139" s="454" t="s">
        <v>125</v>
      </c>
      <c r="G139" s="442" t="str">
        <f>VLOOKUP(C139,'舰种|战术|技能信息查询'!$O$52:$Q$72,3,0)</f>
        <v>护卫舰</v>
      </c>
      <c r="H139" s="442" t="str">
        <f>VLOOKUP(C139,'舰种|战术|技能信息查询'!$O$52:$Q$72,2,0)</f>
        <v>小型舰</v>
      </c>
      <c r="I139" s="442">
        <v>5</v>
      </c>
      <c r="J139" s="442">
        <v>5</v>
      </c>
      <c r="K139" s="442">
        <v>35</v>
      </c>
      <c r="L139" s="442">
        <f t="shared" si="4"/>
        <v>1</v>
      </c>
      <c r="M139" s="442">
        <v>38</v>
      </c>
      <c r="N139" s="442">
        <v>40</v>
      </c>
      <c r="O139" s="442">
        <v>82</v>
      </c>
      <c r="P139" s="442">
        <v>51</v>
      </c>
      <c r="Q139" s="442">
        <v>65</v>
      </c>
      <c r="R139" s="442">
        <v>40</v>
      </c>
      <c r="S139" s="442">
        <v>94</v>
      </c>
      <c r="T139" s="442">
        <v>94</v>
      </c>
      <c r="U139" s="442">
        <v>20</v>
      </c>
      <c r="V139" s="442">
        <v>39</v>
      </c>
      <c r="W139" s="442" t="s">
        <v>194</v>
      </c>
      <c r="X139" s="442">
        <v>0</v>
      </c>
      <c r="Y139" s="442">
        <v>0</v>
      </c>
      <c r="Z139" s="442">
        <v>3</v>
      </c>
      <c r="AA139" s="442" t="s">
        <v>560</v>
      </c>
      <c r="AB139" s="442">
        <v>15</v>
      </c>
      <c r="AC139" s="442">
        <v>25</v>
      </c>
      <c r="AD139" s="442">
        <v>0.48</v>
      </c>
      <c r="AE139" s="442">
        <v>0.9</v>
      </c>
      <c r="AF139" s="442">
        <v>0.4</v>
      </c>
      <c r="AG139" s="442">
        <v>4</v>
      </c>
      <c r="AH139" s="442">
        <v>8</v>
      </c>
      <c r="AI139" s="442">
        <v>6</v>
      </c>
      <c r="AJ139" s="442">
        <v>0</v>
      </c>
      <c r="AK139" s="442">
        <v>0</v>
      </c>
      <c r="AL139" s="442">
        <v>27</v>
      </c>
      <c r="AM139" s="442">
        <v>15</v>
      </c>
      <c r="AN139" s="442">
        <v>0</v>
      </c>
      <c r="AO139" s="446" t="s">
        <v>561</v>
      </c>
      <c r="AP139" s="442">
        <v>0</v>
      </c>
      <c r="AQ139" s="442"/>
    </row>
    <row r="140" spans="1:43">
      <c r="A140" s="453">
        <v>1192</v>
      </c>
      <c r="B140" s="442" t="s">
        <v>338</v>
      </c>
      <c r="C140" s="442" t="s">
        <v>325</v>
      </c>
      <c r="D140" s="442">
        <v>6</v>
      </c>
      <c r="E140" s="442" t="s">
        <v>562</v>
      </c>
      <c r="F140" s="454" t="s">
        <v>125</v>
      </c>
      <c r="G140" s="442" t="str">
        <f>VLOOKUP(C140,'舰种|战术|技能信息查询'!$O$52:$Q$72,3,0)</f>
        <v>护卫舰</v>
      </c>
      <c r="H140" s="442" t="str">
        <f>VLOOKUP(C140,'舰种|战术|技能信息查询'!$O$52:$Q$72,2,0)</f>
        <v>小型舰</v>
      </c>
      <c r="I140" s="442">
        <v>3</v>
      </c>
      <c r="J140" s="442">
        <v>3</v>
      </c>
      <c r="K140" s="442">
        <v>36</v>
      </c>
      <c r="L140" s="442">
        <f t="shared" ref="L140:L171" si="5">IF(OR(MOD(K140,4)=2,MOD(K140,4)=0),MOD(K140,4),IF(MOD(K140,4)=1,-1,1))</f>
        <v>0</v>
      </c>
      <c r="M140" s="442">
        <v>46</v>
      </c>
      <c r="N140" s="442">
        <v>40</v>
      </c>
      <c r="O140" s="442">
        <v>87</v>
      </c>
      <c r="P140" s="442">
        <v>65</v>
      </c>
      <c r="Q140" s="442">
        <v>69</v>
      </c>
      <c r="R140" s="442">
        <v>18</v>
      </c>
      <c r="S140" s="442">
        <v>104</v>
      </c>
      <c r="T140" s="442">
        <v>95</v>
      </c>
      <c r="U140" s="442">
        <v>17</v>
      </c>
      <c r="V140" s="442">
        <v>42.7</v>
      </c>
      <c r="W140" s="442" t="s">
        <v>194</v>
      </c>
      <c r="X140" s="442">
        <v>0</v>
      </c>
      <c r="Y140" s="442">
        <v>0</v>
      </c>
      <c r="Z140" s="442">
        <v>3</v>
      </c>
      <c r="AA140" s="442" t="s">
        <v>563</v>
      </c>
      <c r="AB140" s="442">
        <v>15</v>
      </c>
      <c r="AC140" s="442">
        <v>20</v>
      </c>
      <c r="AD140" s="442">
        <v>0.65</v>
      </c>
      <c r="AE140" s="442">
        <v>1.1</v>
      </c>
      <c r="AF140" s="442">
        <v>0.55</v>
      </c>
      <c r="AG140" s="442">
        <v>4</v>
      </c>
      <c r="AH140" s="442">
        <v>8</v>
      </c>
      <c r="AI140" s="442">
        <v>6</v>
      </c>
      <c r="AJ140" s="442">
        <v>0</v>
      </c>
      <c r="AK140" s="442">
        <v>0</v>
      </c>
      <c r="AL140" s="442">
        <v>32</v>
      </c>
      <c r="AM140" s="442">
        <v>15</v>
      </c>
      <c r="AN140" s="442">
        <v>0</v>
      </c>
      <c r="AO140" s="446" t="s">
        <v>564</v>
      </c>
      <c r="AP140" s="442">
        <v>0</v>
      </c>
      <c r="AQ140" s="442"/>
    </row>
    <row r="141" spans="1:43">
      <c r="A141" s="453">
        <v>1194</v>
      </c>
      <c r="B141" s="442" t="s">
        <v>166</v>
      </c>
      <c r="C141" s="454" t="s">
        <v>565</v>
      </c>
      <c r="D141" s="442">
        <v>6</v>
      </c>
      <c r="E141" s="442" t="s">
        <v>566</v>
      </c>
      <c r="F141" s="454" t="s">
        <v>125</v>
      </c>
      <c r="G141" s="442" t="str">
        <f>VLOOKUP(C141,'舰种|战术|技能信息查询'!$O$52:$Q$72,3,0)</f>
        <v>护卫舰</v>
      </c>
      <c r="H141" s="442" t="str">
        <f>VLOOKUP(C141,'舰种|战术|技能信息查询'!$O$52:$Q$72,2,0)</f>
        <v>小型舰</v>
      </c>
      <c r="I141" s="442">
        <v>7</v>
      </c>
      <c r="J141" s="442">
        <v>6</v>
      </c>
      <c r="K141" s="442">
        <v>17</v>
      </c>
      <c r="L141" s="442">
        <f t="shared" si="5"/>
        <v>-1</v>
      </c>
      <c r="M141" s="442">
        <v>26</v>
      </c>
      <c r="N141" s="442">
        <v>32</v>
      </c>
      <c r="O141" s="442">
        <v>89</v>
      </c>
      <c r="P141" s="442">
        <v>0</v>
      </c>
      <c r="Q141" s="442">
        <v>0</v>
      </c>
      <c r="R141" s="442">
        <v>49</v>
      </c>
      <c r="S141" s="442">
        <v>47</v>
      </c>
      <c r="T141" s="442">
        <v>108</v>
      </c>
      <c r="U141" s="442">
        <v>25</v>
      </c>
      <c r="V141" s="442">
        <v>21</v>
      </c>
      <c r="W141" s="442" t="s">
        <v>194</v>
      </c>
      <c r="X141" s="442">
        <v>0</v>
      </c>
      <c r="Y141" s="442">
        <v>0</v>
      </c>
      <c r="Z141" s="442">
        <v>3</v>
      </c>
      <c r="AA141" s="442" t="s">
        <v>567</v>
      </c>
      <c r="AB141" s="442">
        <v>20</v>
      </c>
      <c r="AC141" s="442">
        <v>25</v>
      </c>
      <c r="AD141" s="442">
        <v>0.64</v>
      </c>
      <c r="AE141" s="442">
        <v>0.75</v>
      </c>
      <c r="AF141" s="442">
        <v>0.33</v>
      </c>
      <c r="AG141" s="442">
        <v>10</v>
      </c>
      <c r="AH141" s="442">
        <v>10</v>
      </c>
      <c r="AI141" s="442">
        <v>20</v>
      </c>
      <c r="AJ141" s="442">
        <v>0</v>
      </c>
      <c r="AK141" s="442">
        <v>0</v>
      </c>
      <c r="AL141" s="442">
        <v>34</v>
      </c>
      <c r="AM141" s="442">
        <v>17</v>
      </c>
      <c r="AN141" s="442">
        <v>0</v>
      </c>
      <c r="AO141" s="446" t="s">
        <v>568</v>
      </c>
      <c r="AP141" s="442">
        <v>0</v>
      </c>
      <c r="AQ141" s="442"/>
    </row>
    <row r="142" spans="1:43">
      <c r="A142" s="453">
        <v>1195</v>
      </c>
      <c r="B142" s="442" t="s">
        <v>166</v>
      </c>
      <c r="C142" s="454" t="s">
        <v>565</v>
      </c>
      <c r="D142" s="442">
        <v>6</v>
      </c>
      <c r="E142" s="442" t="s">
        <v>569</v>
      </c>
      <c r="F142" s="454" t="s">
        <v>125</v>
      </c>
      <c r="G142" s="442" t="str">
        <f>VLOOKUP(C142,'舰种|战术|技能信息查询'!$O$52:$Q$72,3,0)</f>
        <v>护卫舰</v>
      </c>
      <c r="H142" s="442" t="str">
        <f>VLOOKUP(C142,'舰种|战术|技能信息查询'!$O$52:$Q$72,2,0)</f>
        <v>小型舰</v>
      </c>
      <c r="I142" s="442">
        <v>7</v>
      </c>
      <c r="J142" s="442">
        <v>6</v>
      </c>
      <c r="K142" s="442">
        <v>17</v>
      </c>
      <c r="L142" s="442">
        <f t="shared" si="5"/>
        <v>-1</v>
      </c>
      <c r="M142" s="442">
        <v>26</v>
      </c>
      <c r="N142" s="442">
        <v>32</v>
      </c>
      <c r="O142" s="442">
        <v>89</v>
      </c>
      <c r="P142" s="442">
        <v>0</v>
      </c>
      <c r="Q142" s="442">
        <v>0</v>
      </c>
      <c r="R142" s="442">
        <v>49</v>
      </c>
      <c r="S142" s="442">
        <v>47</v>
      </c>
      <c r="T142" s="442">
        <v>108</v>
      </c>
      <c r="U142" s="442">
        <v>30</v>
      </c>
      <c r="V142" s="442">
        <v>21</v>
      </c>
      <c r="W142" s="442" t="s">
        <v>194</v>
      </c>
      <c r="X142" s="442">
        <v>0</v>
      </c>
      <c r="Y142" s="442">
        <v>0</v>
      </c>
      <c r="Z142" s="442">
        <v>3</v>
      </c>
      <c r="AA142" s="442" t="s">
        <v>567</v>
      </c>
      <c r="AB142" s="442">
        <v>20</v>
      </c>
      <c r="AC142" s="442">
        <v>25</v>
      </c>
      <c r="AD142" s="442">
        <v>0.64</v>
      </c>
      <c r="AE142" s="442">
        <v>0.75</v>
      </c>
      <c r="AF142" s="442">
        <v>0.33</v>
      </c>
      <c r="AG142" s="442">
        <v>10</v>
      </c>
      <c r="AH142" s="442">
        <v>10</v>
      </c>
      <c r="AI142" s="442">
        <v>20</v>
      </c>
      <c r="AJ142" s="442">
        <v>0</v>
      </c>
      <c r="AK142" s="442">
        <v>0</v>
      </c>
      <c r="AL142" s="442">
        <v>34</v>
      </c>
      <c r="AM142" s="442">
        <v>17</v>
      </c>
      <c r="AN142" s="442">
        <v>0</v>
      </c>
      <c r="AO142" s="446" t="s">
        <v>570</v>
      </c>
      <c r="AP142" s="442">
        <v>0</v>
      </c>
      <c r="AQ142" s="442"/>
    </row>
    <row r="143" spans="1:43">
      <c r="A143" s="453">
        <v>1197</v>
      </c>
      <c r="B143" s="442" t="s">
        <v>147</v>
      </c>
      <c r="C143" s="454" t="s">
        <v>565</v>
      </c>
      <c r="D143" s="442">
        <v>5</v>
      </c>
      <c r="E143" s="442" t="s">
        <v>571</v>
      </c>
      <c r="F143" s="454" t="s">
        <v>125</v>
      </c>
      <c r="G143" s="442" t="str">
        <f>VLOOKUP(C143,'舰种|战术|技能信息查询'!$O$52:$Q$72,3,0)</f>
        <v>护卫舰</v>
      </c>
      <c r="H143" s="442" t="str">
        <f>VLOOKUP(C143,'舰种|战术|技能信息查询'!$O$52:$Q$72,2,0)</f>
        <v>小型舰</v>
      </c>
      <c r="I143" s="442">
        <v>7</v>
      </c>
      <c r="J143" s="442">
        <v>6</v>
      </c>
      <c r="K143" s="442">
        <v>15</v>
      </c>
      <c r="L143" s="442">
        <f t="shared" si="5"/>
        <v>1</v>
      </c>
      <c r="M143" s="442">
        <v>25</v>
      </c>
      <c r="N143" s="442">
        <v>30</v>
      </c>
      <c r="O143" s="442">
        <v>8</v>
      </c>
      <c r="P143" s="442">
        <v>0</v>
      </c>
      <c r="Q143" s="442">
        <v>0</v>
      </c>
      <c r="R143" s="442">
        <v>48</v>
      </c>
      <c r="S143" s="442">
        <v>45</v>
      </c>
      <c r="T143" s="442">
        <v>102</v>
      </c>
      <c r="U143" s="442">
        <v>20</v>
      </c>
      <c r="V143" s="442">
        <v>18</v>
      </c>
      <c r="W143" s="442" t="s">
        <v>194</v>
      </c>
      <c r="X143" s="442">
        <v>0</v>
      </c>
      <c r="Y143" s="442">
        <v>0</v>
      </c>
      <c r="Z143" s="442">
        <v>3</v>
      </c>
      <c r="AA143" s="442" t="s">
        <v>572</v>
      </c>
      <c r="AB143" s="442">
        <v>15</v>
      </c>
      <c r="AC143" s="442">
        <v>20</v>
      </c>
      <c r="AD143" s="442">
        <v>0.6</v>
      </c>
      <c r="AE143" s="442">
        <v>0.5</v>
      </c>
      <c r="AF143" s="442">
        <v>0.275</v>
      </c>
      <c r="AG143" s="442">
        <v>10</v>
      </c>
      <c r="AH143" s="442">
        <v>10</v>
      </c>
      <c r="AI143" s="442">
        <v>20</v>
      </c>
      <c r="AJ143" s="442">
        <v>0</v>
      </c>
      <c r="AK143" s="442">
        <v>0</v>
      </c>
      <c r="AL143" s="442">
        <v>30</v>
      </c>
      <c r="AM143" s="442">
        <v>17</v>
      </c>
      <c r="AN143" s="442">
        <v>0</v>
      </c>
      <c r="AO143" s="446" t="s">
        <v>573</v>
      </c>
      <c r="AP143" s="442" t="s">
        <v>574</v>
      </c>
      <c r="AQ143" s="442"/>
    </row>
    <row r="144" spans="1:43">
      <c r="A144" s="453">
        <v>1199</v>
      </c>
      <c r="B144" s="442" t="s">
        <v>402</v>
      </c>
      <c r="C144" s="442" t="s">
        <v>575</v>
      </c>
      <c r="D144" s="442">
        <v>4</v>
      </c>
      <c r="E144" s="442" t="s">
        <v>576</v>
      </c>
      <c r="F144" s="454" t="s">
        <v>125</v>
      </c>
      <c r="G144" s="442" t="str">
        <f>VLOOKUP(C144,'舰种|战术|技能信息查询'!$O$52:$Q$72,3,0)</f>
        <v>护卫舰</v>
      </c>
      <c r="H144" s="442" t="str">
        <f>VLOOKUP(C144,'舰种|战术|技能信息查询'!$O$52:$Q$72,2,0)</f>
        <v>小型舰</v>
      </c>
      <c r="I144" s="442">
        <v>5</v>
      </c>
      <c r="J144" s="442">
        <v>5</v>
      </c>
      <c r="K144" s="442">
        <v>25</v>
      </c>
      <c r="L144" s="442">
        <f t="shared" si="5"/>
        <v>-1</v>
      </c>
      <c r="M144" s="442">
        <v>55</v>
      </c>
      <c r="N144" s="442">
        <v>35</v>
      </c>
      <c r="O144" s="442">
        <v>68</v>
      </c>
      <c r="P144" s="442">
        <v>0</v>
      </c>
      <c r="Q144" s="442">
        <v>0</v>
      </c>
      <c r="R144" s="442">
        <v>45</v>
      </c>
      <c r="S144" s="442">
        <v>46</v>
      </c>
      <c r="T144" s="442">
        <v>96</v>
      </c>
      <c r="U144" s="442">
        <v>10</v>
      </c>
      <c r="V144" s="442">
        <v>18.5</v>
      </c>
      <c r="W144" s="442" t="s">
        <v>194</v>
      </c>
      <c r="X144" s="442">
        <v>0</v>
      </c>
      <c r="Y144" s="442">
        <v>0</v>
      </c>
      <c r="Z144" s="442">
        <v>3</v>
      </c>
      <c r="AA144" s="442" t="s">
        <v>577</v>
      </c>
      <c r="AB144" s="442">
        <v>25</v>
      </c>
      <c r="AC144" s="442">
        <v>40</v>
      </c>
      <c r="AD144" s="442">
        <v>1</v>
      </c>
      <c r="AE144" s="442">
        <v>1</v>
      </c>
      <c r="AF144" s="442">
        <v>0.45</v>
      </c>
      <c r="AG144" s="442">
        <v>4</v>
      </c>
      <c r="AH144" s="442">
        <v>8</v>
      </c>
      <c r="AI144" s="442">
        <v>6</v>
      </c>
      <c r="AJ144" s="442">
        <v>0</v>
      </c>
      <c r="AK144" s="442">
        <v>0</v>
      </c>
      <c r="AL144" s="442">
        <v>28</v>
      </c>
      <c r="AM144" s="442">
        <v>20</v>
      </c>
      <c r="AN144" s="442">
        <v>0</v>
      </c>
      <c r="AO144" s="446" t="s">
        <v>578</v>
      </c>
      <c r="AP144" s="442">
        <v>0</v>
      </c>
      <c r="AQ144" s="442"/>
    </row>
    <row r="145" spans="1:43">
      <c r="A145" s="453">
        <v>1206</v>
      </c>
      <c r="B145" s="442" t="s">
        <v>166</v>
      </c>
      <c r="C145" s="442" t="s">
        <v>137</v>
      </c>
      <c r="D145" s="442">
        <v>6</v>
      </c>
      <c r="E145" s="442" t="s">
        <v>579</v>
      </c>
      <c r="F145" s="454" t="s">
        <v>125</v>
      </c>
      <c r="G145" s="442" t="str">
        <f>VLOOKUP(C145,'舰种|战术|技能信息查询'!$O$52:$Q$72,3,0)</f>
        <v>主力舰</v>
      </c>
      <c r="H145" s="442" t="str">
        <f>VLOOKUP(C145,'舰种|战术|技能信息查询'!$O$52:$Q$72,2,0)</f>
        <v>大型舰</v>
      </c>
      <c r="I145" s="442">
        <v>6</v>
      </c>
      <c r="J145" s="442">
        <v>6</v>
      </c>
      <c r="K145" s="442">
        <v>80</v>
      </c>
      <c r="L145" s="442">
        <f t="shared" si="5"/>
        <v>0</v>
      </c>
      <c r="M145" s="442">
        <v>120</v>
      </c>
      <c r="N145" s="442">
        <v>98</v>
      </c>
      <c r="O145" s="442">
        <v>0</v>
      </c>
      <c r="P145" s="442">
        <v>103</v>
      </c>
      <c r="Q145" s="442">
        <v>0</v>
      </c>
      <c r="R145" s="442">
        <v>51</v>
      </c>
      <c r="S145" s="442">
        <v>62</v>
      </c>
      <c r="T145" s="442">
        <v>102</v>
      </c>
      <c r="U145" s="442">
        <v>25</v>
      </c>
      <c r="V145" s="442">
        <v>28</v>
      </c>
      <c r="W145" s="442" t="s">
        <v>126</v>
      </c>
      <c r="X145" s="442">
        <v>0</v>
      </c>
      <c r="Y145" s="442">
        <v>0</v>
      </c>
      <c r="Z145" s="442">
        <v>4</v>
      </c>
      <c r="AA145" s="442" t="s">
        <v>580</v>
      </c>
      <c r="AB145" s="442">
        <v>95</v>
      </c>
      <c r="AC145" s="442">
        <v>140</v>
      </c>
      <c r="AD145" s="442">
        <v>4.2</v>
      </c>
      <c r="AE145" s="442">
        <v>8</v>
      </c>
      <c r="AF145" s="442">
        <v>0.8</v>
      </c>
      <c r="AG145" s="442">
        <v>50</v>
      </c>
      <c r="AH145" s="442">
        <v>60</v>
      </c>
      <c r="AI145" s="442">
        <v>60</v>
      </c>
      <c r="AJ145" s="442">
        <v>0</v>
      </c>
      <c r="AK145" s="442">
        <v>95</v>
      </c>
      <c r="AL145" s="442">
        <v>0</v>
      </c>
      <c r="AM145" s="442">
        <v>78</v>
      </c>
      <c r="AN145" s="442">
        <v>81</v>
      </c>
      <c r="AO145" s="446" t="s">
        <v>581</v>
      </c>
      <c r="AP145" s="442" t="s">
        <v>582</v>
      </c>
      <c r="AQ145" s="442"/>
    </row>
    <row r="146" spans="1:43">
      <c r="A146" s="453">
        <v>1207</v>
      </c>
      <c r="B146" s="442" t="s">
        <v>166</v>
      </c>
      <c r="C146" s="442" t="s">
        <v>137</v>
      </c>
      <c r="D146" s="442">
        <v>6</v>
      </c>
      <c r="E146" s="442" t="s">
        <v>583</v>
      </c>
      <c r="F146" s="454" t="s">
        <v>125</v>
      </c>
      <c r="G146" s="442" t="str">
        <f>VLOOKUP(C146,'舰种|战术|技能信息查询'!$O$52:$Q$72,3,0)</f>
        <v>主力舰</v>
      </c>
      <c r="H146" s="442" t="str">
        <f>VLOOKUP(C146,'舰种|战术|技能信息查询'!$O$52:$Q$72,2,0)</f>
        <v>大型舰</v>
      </c>
      <c r="I146" s="442">
        <v>6</v>
      </c>
      <c r="J146" s="442">
        <v>6</v>
      </c>
      <c r="K146" s="442">
        <v>80</v>
      </c>
      <c r="L146" s="442">
        <f t="shared" si="5"/>
        <v>0</v>
      </c>
      <c r="M146" s="442">
        <v>120</v>
      </c>
      <c r="N146" s="442">
        <v>105</v>
      </c>
      <c r="O146" s="442">
        <v>0</v>
      </c>
      <c r="P146" s="442">
        <v>108</v>
      </c>
      <c r="Q146" s="442">
        <v>0</v>
      </c>
      <c r="R146" s="442">
        <v>51</v>
      </c>
      <c r="S146" s="442">
        <v>61</v>
      </c>
      <c r="T146" s="442">
        <v>102</v>
      </c>
      <c r="U146" s="442">
        <v>25</v>
      </c>
      <c r="V146" s="442">
        <v>27.5</v>
      </c>
      <c r="W146" s="442" t="s">
        <v>126</v>
      </c>
      <c r="X146" s="442" t="s">
        <v>127</v>
      </c>
      <c r="Y146" s="442">
        <v>12</v>
      </c>
      <c r="Z146" s="442">
        <v>4</v>
      </c>
      <c r="AA146" s="442" t="s">
        <v>584</v>
      </c>
      <c r="AB146" s="442">
        <v>95</v>
      </c>
      <c r="AC146" s="442">
        <v>145</v>
      </c>
      <c r="AD146" s="442">
        <v>4.2</v>
      </c>
      <c r="AE146" s="442">
        <v>8</v>
      </c>
      <c r="AF146" s="442">
        <v>0.8</v>
      </c>
      <c r="AG146" s="442">
        <v>50</v>
      </c>
      <c r="AH146" s="442">
        <v>60</v>
      </c>
      <c r="AI146" s="442">
        <v>60</v>
      </c>
      <c r="AJ146" s="442">
        <v>0</v>
      </c>
      <c r="AK146" s="442">
        <v>95</v>
      </c>
      <c r="AL146" s="442">
        <v>0</v>
      </c>
      <c r="AM146" s="442">
        <v>85</v>
      </c>
      <c r="AN146" s="442">
        <v>88</v>
      </c>
      <c r="AO146" s="446" t="s">
        <v>585</v>
      </c>
      <c r="AP146" s="442" t="s">
        <v>586</v>
      </c>
      <c r="AQ146" s="442"/>
    </row>
    <row r="147" spans="1:43">
      <c r="A147" s="453">
        <v>1209</v>
      </c>
      <c r="B147" s="442" t="s">
        <v>166</v>
      </c>
      <c r="C147" s="442" t="s">
        <v>587</v>
      </c>
      <c r="D147" s="442">
        <v>6</v>
      </c>
      <c r="E147" s="442" t="s">
        <v>588</v>
      </c>
      <c r="F147" s="454" t="s">
        <v>125</v>
      </c>
      <c r="G147" s="442" t="str">
        <f>VLOOKUP(C147,'舰种|战术|技能信息查询'!$O$52:$Q$72,3,0)</f>
        <v>主力舰</v>
      </c>
      <c r="H147" s="442" t="str">
        <f>VLOOKUP(C147,'舰种|战术|技能信息查询'!$O$52:$Q$72,2,0)</f>
        <v>大型舰</v>
      </c>
      <c r="I147" s="442">
        <v>7</v>
      </c>
      <c r="J147" s="442">
        <v>6</v>
      </c>
      <c r="K147" s="442">
        <v>92</v>
      </c>
      <c r="L147" s="442">
        <f t="shared" si="5"/>
        <v>0</v>
      </c>
      <c r="M147" s="442">
        <v>118</v>
      </c>
      <c r="N147" s="442">
        <v>107</v>
      </c>
      <c r="O147" s="442">
        <v>0</v>
      </c>
      <c r="P147" s="442">
        <v>116</v>
      </c>
      <c r="Q147" s="442">
        <v>0</v>
      </c>
      <c r="R147" s="442">
        <v>47</v>
      </c>
      <c r="S147" s="442">
        <v>59</v>
      </c>
      <c r="T147" s="442">
        <v>103</v>
      </c>
      <c r="U147" s="442">
        <v>28</v>
      </c>
      <c r="V147" s="442">
        <v>33</v>
      </c>
      <c r="W147" s="442" t="s">
        <v>126</v>
      </c>
      <c r="X147" s="442">
        <v>0</v>
      </c>
      <c r="Y147" s="442">
        <v>0</v>
      </c>
      <c r="Z147" s="442">
        <v>4</v>
      </c>
      <c r="AA147" s="442" t="s">
        <v>589</v>
      </c>
      <c r="AB147" s="442">
        <v>145</v>
      </c>
      <c r="AC147" s="442">
        <v>200</v>
      </c>
      <c r="AD147" s="442">
        <v>4.8</v>
      </c>
      <c r="AE147" s="442">
        <v>9</v>
      </c>
      <c r="AF147" s="442">
        <v>0.8</v>
      </c>
      <c r="AG147" s="442">
        <v>50</v>
      </c>
      <c r="AH147" s="442">
        <v>60</v>
      </c>
      <c r="AI147" s="442">
        <v>60</v>
      </c>
      <c r="AJ147" s="442">
        <v>0</v>
      </c>
      <c r="AK147" s="442">
        <v>93</v>
      </c>
      <c r="AL147" s="442">
        <v>0</v>
      </c>
      <c r="AM147" s="442">
        <v>87</v>
      </c>
      <c r="AN147" s="442">
        <v>100</v>
      </c>
      <c r="AO147" s="446" t="s">
        <v>590</v>
      </c>
      <c r="AP147" s="442" t="s">
        <v>591</v>
      </c>
      <c r="AQ147" s="442"/>
    </row>
    <row r="148" spans="1:43">
      <c r="A148" s="453">
        <v>1211</v>
      </c>
      <c r="B148" s="442" t="s">
        <v>171</v>
      </c>
      <c r="C148" s="442" t="s">
        <v>137</v>
      </c>
      <c r="D148" s="442">
        <v>6</v>
      </c>
      <c r="E148" s="442" t="s">
        <v>592</v>
      </c>
      <c r="F148" s="454" t="s">
        <v>125</v>
      </c>
      <c r="G148" s="442" t="str">
        <f>VLOOKUP(C148,'舰种|战术|技能信息查询'!$O$52:$Q$72,3,0)</f>
        <v>主力舰</v>
      </c>
      <c r="H148" s="442" t="str">
        <f>VLOOKUP(C148,'舰种|战术|技能信息查询'!$O$52:$Q$72,2,0)</f>
        <v>大型舰</v>
      </c>
      <c r="I148" s="442">
        <v>2</v>
      </c>
      <c r="J148" s="442">
        <v>3</v>
      </c>
      <c r="K148" s="442">
        <v>64</v>
      </c>
      <c r="L148" s="442">
        <f t="shared" si="5"/>
        <v>0</v>
      </c>
      <c r="M148" s="442">
        <v>89</v>
      </c>
      <c r="N148" s="442">
        <v>89</v>
      </c>
      <c r="O148" s="442">
        <v>0</v>
      </c>
      <c r="P148" s="442">
        <v>72</v>
      </c>
      <c r="Q148" s="442">
        <v>0</v>
      </c>
      <c r="R148" s="442">
        <v>40</v>
      </c>
      <c r="S148" s="442">
        <v>63</v>
      </c>
      <c r="T148" s="442">
        <v>102</v>
      </c>
      <c r="U148" s="442">
        <v>20</v>
      </c>
      <c r="V148" s="442">
        <v>27</v>
      </c>
      <c r="W148" s="442" t="s">
        <v>126</v>
      </c>
      <c r="X148" s="442" t="s">
        <v>127</v>
      </c>
      <c r="Y148" s="442">
        <v>12</v>
      </c>
      <c r="Z148" s="442">
        <v>4</v>
      </c>
      <c r="AA148" s="442" t="s">
        <v>173</v>
      </c>
      <c r="AB148" s="442">
        <v>70</v>
      </c>
      <c r="AC148" s="442">
        <v>110</v>
      </c>
      <c r="AD148" s="442">
        <v>2.25</v>
      </c>
      <c r="AE148" s="442">
        <v>4.55</v>
      </c>
      <c r="AF148" s="442">
        <v>1</v>
      </c>
      <c r="AG148" s="442">
        <v>50</v>
      </c>
      <c r="AH148" s="442">
        <v>60</v>
      </c>
      <c r="AI148" s="442">
        <v>60</v>
      </c>
      <c r="AJ148" s="442">
        <v>0</v>
      </c>
      <c r="AK148" s="442">
        <v>64</v>
      </c>
      <c r="AL148" s="442">
        <v>0</v>
      </c>
      <c r="AM148" s="442">
        <v>64</v>
      </c>
      <c r="AN148" s="442">
        <v>25</v>
      </c>
      <c r="AO148" s="446" t="s">
        <v>593</v>
      </c>
      <c r="AP148" s="442">
        <v>0</v>
      </c>
      <c r="AQ148" s="442"/>
    </row>
    <row r="149" spans="1:43">
      <c r="A149" s="453">
        <v>1219</v>
      </c>
      <c r="B149" s="442" t="s">
        <v>131</v>
      </c>
      <c r="C149" s="442" t="s">
        <v>192</v>
      </c>
      <c r="D149" s="442">
        <v>6</v>
      </c>
      <c r="E149" s="442" t="s">
        <v>594</v>
      </c>
      <c r="F149" s="454" t="s">
        <v>125</v>
      </c>
      <c r="G149" s="442" t="str">
        <f>VLOOKUP(C149,'舰种|战术|技能信息查询'!$O$52:$Q$72,3,0)</f>
        <v>主力舰</v>
      </c>
      <c r="H149" s="442" t="str">
        <f>VLOOKUP(C149,'舰种|战术|技能信息查询'!$O$52:$Q$72,2,0)</f>
        <v>大型舰</v>
      </c>
      <c r="I149" s="442">
        <v>4</v>
      </c>
      <c r="J149" s="442">
        <v>5</v>
      </c>
      <c r="K149" s="442">
        <v>72</v>
      </c>
      <c r="L149" s="442">
        <f t="shared" si="5"/>
        <v>0</v>
      </c>
      <c r="M149" s="442">
        <v>45</v>
      </c>
      <c r="N149" s="442">
        <v>72</v>
      </c>
      <c r="O149" s="442">
        <v>0</v>
      </c>
      <c r="P149" s="442">
        <v>79</v>
      </c>
      <c r="Q149" s="442">
        <v>0</v>
      </c>
      <c r="R149" s="442">
        <v>85</v>
      </c>
      <c r="S149" s="442">
        <v>69</v>
      </c>
      <c r="T149" s="442">
        <v>102</v>
      </c>
      <c r="U149" s="442">
        <v>40</v>
      </c>
      <c r="V149" s="442">
        <v>34.2</v>
      </c>
      <c r="W149" s="442" t="s">
        <v>194</v>
      </c>
      <c r="X149" s="442" t="s">
        <v>595</v>
      </c>
      <c r="Y149" s="442">
        <v>87</v>
      </c>
      <c r="Z149" s="442">
        <v>4</v>
      </c>
      <c r="AA149" s="442" t="s">
        <v>596</v>
      </c>
      <c r="AB149" s="442">
        <v>60</v>
      </c>
      <c r="AC149" s="442">
        <v>55</v>
      </c>
      <c r="AD149" s="442">
        <v>2.4</v>
      </c>
      <c r="AE149" s="442">
        <v>4.5</v>
      </c>
      <c r="AF149" s="442">
        <v>1</v>
      </c>
      <c r="AG149" s="442">
        <v>30</v>
      </c>
      <c r="AH149" s="442">
        <v>40</v>
      </c>
      <c r="AI149" s="442">
        <v>60</v>
      </c>
      <c r="AJ149" s="442">
        <v>40</v>
      </c>
      <c r="AK149" s="442">
        <v>0</v>
      </c>
      <c r="AL149" s="442">
        <v>0</v>
      </c>
      <c r="AM149" s="442">
        <v>21</v>
      </c>
      <c r="AN149" s="442">
        <v>62</v>
      </c>
      <c r="AO149" s="446" t="s">
        <v>597</v>
      </c>
      <c r="AP149" s="442">
        <v>0</v>
      </c>
      <c r="AQ149" s="442"/>
    </row>
    <row r="150" spans="1:43">
      <c r="A150" s="453">
        <v>1220</v>
      </c>
      <c r="B150" s="442" t="s">
        <v>131</v>
      </c>
      <c r="C150" s="442" t="s">
        <v>192</v>
      </c>
      <c r="D150" s="442">
        <v>6</v>
      </c>
      <c r="E150" s="442" t="s">
        <v>598</v>
      </c>
      <c r="F150" s="454" t="s">
        <v>125</v>
      </c>
      <c r="G150" s="442" t="str">
        <f>VLOOKUP(C150,'舰种|战术|技能信息查询'!$O$52:$Q$72,3,0)</f>
        <v>主力舰</v>
      </c>
      <c r="H150" s="442" t="str">
        <f>VLOOKUP(C150,'舰种|战术|技能信息查询'!$O$52:$Q$72,2,0)</f>
        <v>大型舰</v>
      </c>
      <c r="I150" s="442">
        <v>4</v>
      </c>
      <c r="J150" s="442">
        <v>5</v>
      </c>
      <c r="K150" s="442">
        <v>72</v>
      </c>
      <c r="L150" s="442">
        <f t="shared" si="5"/>
        <v>0</v>
      </c>
      <c r="M150" s="442">
        <v>45</v>
      </c>
      <c r="N150" s="442">
        <v>65</v>
      </c>
      <c r="O150" s="442">
        <v>0</v>
      </c>
      <c r="P150" s="442">
        <v>75</v>
      </c>
      <c r="Q150" s="442">
        <v>0</v>
      </c>
      <c r="R150" s="442">
        <v>90</v>
      </c>
      <c r="S150" s="442">
        <v>62</v>
      </c>
      <c r="T150" s="442">
        <v>102</v>
      </c>
      <c r="U150" s="442">
        <v>9</v>
      </c>
      <c r="V150" s="442">
        <v>34.2</v>
      </c>
      <c r="W150" s="442" t="s">
        <v>194</v>
      </c>
      <c r="X150" s="442" t="s">
        <v>595</v>
      </c>
      <c r="Y150" s="442">
        <v>87</v>
      </c>
      <c r="Z150" s="442">
        <v>4</v>
      </c>
      <c r="AA150" s="442" t="s">
        <v>599</v>
      </c>
      <c r="AB150" s="442">
        <v>60</v>
      </c>
      <c r="AC150" s="442">
        <v>55</v>
      </c>
      <c r="AD150" s="442">
        <v>2.4</v>
      </c>
      <c r="AE150" s="442">
        <v>4.5</v>
      </c>
      <c r="AF150" s="442">
        <v>1</v>
      </c>
      <c r="AG150" s="442">
        <v>30</v>
      </c>
      <c r="AH150" s="442">
        <v>40</v>
      </c>
      <c r="AI150" s="442">
        <v>60</v>
      </c>
      <c r="AJ150" s="442">
        <v>40</v>
      </c>
      <c r="AK150" s="442">
        <v>0</v>
      </c>
      <c r="AL150" s="442">
        <v>0</v>
      </c>
      <c r="AM150" s="442">
        <v>18</v>
      </c>
      <c r="AN150" s="442">
        <v>54</v>
      </c>
      <c r="AO150" s="446" t="s">
        <v>600</v>
      </c>
      <c r="AP150" s="442">
        <v>0</v>
      </c>
      <c r="AQ150" s="442"/>
    </row>
    <row r="151" spans="1:43">
      <c r="A151" s="453">
        <v>1221</v>
      </c>
      <c r="B151" s="442" t="s">
        <v>131</v>
      </c>
      <c r="C151" s="442" t="s">
        <v>192</v>
      </c>
      <c r="D151" s="442">
        <v>5</v>
      </c>
      <c r="E151" s="442" t="s">
        <v>601</v>
      </c>
      <c r="F151" s="454" t="s">
        <v>125</v>
      </c>
      <c r="G151" s="442" t="str">
        <f>VLOOKUP(C151,'舰种|战术|技能信息查询'!$O$52:$Q$72,3,0)</f>
        <v>主力舰</v>
      </c>
      <c r="H151" s="442" t="str">
        <f>VLOOKUP(C151,'舰种|战术|技能信息查询'!$O$52:$Q$72,2,0)</f>
        <v>大型舰</v>
      </c>
      <c r="I151" s="442">
        <v>4</v>
      </c>
      <c r="J151" s="442">
        <v>4</v>
      </c>
      <c r="K151" s="442">
        <v>58</v>
      </c>
      <c r="L151" s="442">
        <f t="shared" si="5"/>
        <v>2</v>
      </c>
      <c r="M151" s="442">
        <v>45</v>
      </c>
      <c r="N151" s="442">
        <v>60</v>
      </c>
      <c r="O151" s="442">
        <v>0</v>
      </c>
      <c r="P151" s="442">
        <v>65</v>
      </c>
      <c r="Q151" s="442">
        <v>0</v>
      </c>
      <c r="R151" s="442">
        <v>65</v>
      </c>
      <c r="S151" s="442">
        <v>65</v>
      </c>
      <c r="T151" s="442">
        <v>101</v>
      </c>
      <c r="U151" s="442">
        <v>13</v>
      </c>
      <c r="V151" s="442">
        <v>34.5</v>
      </c>
      <c r="W151" s="442" t="s">
        <v>194</v>
      </c>
      <c r="X151" s="442" t="s">
        <v>602</v>
      </c>
      <c r="Y151" s="442">
        <v>73</v>
      </c>
      <c r="Z151" s="442">
        <v>4</v>
      </c>
      <c r="AA151" s="442" t="s">
        <v>603</v>
      </c>
      <c r="AB151" s="442">
        <v>60</v>
      </c>
      <c r="AC151" s="442">
        <v>60</v>
      </c>
      <c r="AD151" s="442">
        <v>2.4</v>
      </c>
      <c r="AE151" s="442">
        <v>4.3</v>
      </c>
      <c r="AF151" s="442">
        <v>0.95</v>
      </c>
      <c r="AG151" s="442">
        <v>30</v>
      </c>
      <c r="AH151" s="442">
        <v>40</v>
      </c>
      <c r="AI151" s="442">
        <v>60</v>
      </c>
      <c r="AJ151" s="442">
        <v>40</v>
      </c>
      <c r="AK151" s="442">
        <v>0</v>
      </c>
      <c r="AL151" s="442">
        <v>0</v>
      </c>
      <c r="AM151" s="442">
        <v>15</v>
      </c>
      <c r="AN151" s="442">
        <v>35</v>
      </c>
      <c r="AO151" s="446" t="s">
        <v>604</v>
      </c>
      <c r="AP151" s="442" t="s">
        <v>605</v>
      </c>
      <c r="AQ151" s="442"/>
    </row>
    <row r="152" spans="1:43">
      <c r="A152" s="453">
        <v>1222</v>
      </c>
      <c r="B152" s="442" t="s">
        <v>131</v>
      </c>
      <c r="C152" s="442" t="s">
        <v>192</v>
      </c>
      <c r="D152" s="442">
        <v>5</v>
      </c>
      <c r="E152" s="442" t="s">
        <v>606</v>
      </c>
      <c r="F152" s="454" t="s">
        <v>125</v>
      </c>
      <c r="G152" s="442" t="str">
        <f>VLOOKUP(C152,'舰种|战术|技能信息查询'!$O$52:$Q$72,3,0)</f>
        <v>主力舰</v>
      </c>
      <c r="H152" s="442" t="str">
        <f>VLOOKUP(C152,'舰种|战术|技能信息查询'!$O$52:$Q$72,2,0)</f>
        <v>大型舰</v>
      </c>
      <c r="I152" s="442">
        <v>4</v>
      </c>
      <c r="J152" s="442">
        <v>4</v>
      </c>
      <c r="K152" s="442">
        <v>56</v>
      </c>
      <c r="L152" s="442">
        <f t="shared" si="5"/>
        <v>0</v>
      </c>
      <c r="M152" s="442">
        <v>45</v>
      </c>
      <c r="N152" s="442">
        <v>59</v>
      </c>
      <c r="O152" s="442">
        <v>0</v>
      </c>
      <c r="P152" s="442">
        <v>65</v>
      </c>
      <c r="Q152" s="442">
        <v>0</v>
      </c>
      <c r="R152" s="442">
        <v>65</v>
      </c>
      <c r="S152" s="442">
        <v>65</v>
      </c>
      <c r="T152" s="442">
        <v>101</v>
      </c>
      <c r="U152" s="442">
        <v>10</v>
      </c>
      <c r="V152" s="442">
        <v>34.5</v>
      </c>
      <c r="W152" s="442" t="s">
        <v>194</v>
      </c>
      <c r="X152" s="442" t="s">
        <v>607</v>
      </c>
      <c r="Y152" s="442">
        <v>7</v>
      </c>
      <c r="Z152" s="442">
        <v>4</v>
      </c>
      <c r="AA152" s="442" t="s">
        <v>608</v>
      </c>
      <c r="AB152" s="442">
        <v>60</v>
      </c>
      <c r="AC152" s="442">
        <v>60</v>
      </c>
      <c r="AD152" s="442">
        <v>2.4</v>
      </c>
      <c r="AE152" s="442">
        <v>4.2</v>
      </c>
      <c r="AF152" s="442">
        <v>0.95</v>
      </c>
      <c r="AG152" s="442">
        <v>30</v>
      </c>
      <c r="AH152" s="442">
        <v>40</v>
      </c>
      <c r="AI152" s="442">
        <v>60</v>
      </c>
      <c r="AJ152" s="442">
        <v>40</v>
      </c>
      <c r="AK152" s="442">
        <v>0</v>
      </c>
      <c r="AL152" s="442">
        <v>0</v>
      </c>
      <c r="AM152" s="442">
        <v>15</v>
      </c>
      <c r="AN152" s="442">
        <v>35</v>
      </c>
      <c r="AO152" s="446" t="s">
        <v>609</v>
      </c>
      <c r="AP152" s="442">
        <v>0</v>
      </c>
      <c r="AQ152" s="442"/>
    </row>
    <row r="153" spans="1:43">
      <c r="A153" s="453">
        <v>1223</v>
      </c>
      <c r="B153" s="442" t="s">
        <v>131</v>
      </c>
      <c r="C153" s="442" t="s">
        <v>446</v>
      </c>
      <c r="D153" s="442">
        <v>6</v>
      </c>
      <c r="E153" s="442" t="s">
        <v>610</v>
      </c>
      <c r="F153" s="454" t="s">
        <v>125</v>
      </c>
      <c r="G153" s="442" t="str">
        <f>VLOOKUP(C153,'舰种|战术|技能信息查询'!$O$52:$Q$72,3,0)</f>
        <v>主力舰</v>
      </c>
      <c r="H153" s="442" t="str">
        <f>VLOOKUP(C153,'舰种|战术|技能信息查询'!$O$52:$Q$72,2,0)</f>
        <v>大型舰</v>
      </c>
      <c r="I153" s="442">
        <v>6</v>
      </c>
      <c r="J153" s="442">
        <v>5</v>
      </c>
      <c r="K153" s="442">
        <v>111</v>
      </c>
      <c r="L153" s="442">
        <f t="shared" si="5"/>
        <v>1</v>
      </c>
      <c r="M153" s="442">
        <v>45</v>
      </c>
      <c r="N153" s="442">
        <v>103</v>
      </c>
      <c r="O153" s="442">
        <v>0</v>
      </c>
      <c r="P153" s="442">
        <v>73</v>
      </c>
      <c r="Q153" s="442">
        <v>0</v>
      </c>
      <c r="R153" s="442">
        <v>74</v>
      </c>
      <c r="S153" s="442">
        <v>50</v>
      </c>
      <c r="T153" s="442">
        <v>92</v>
      </c>
      <c r="U153" s="442">
        <v>5</v>
      </c>
      <c r="V153" s="442">
        <v>27</v>
      </c>
      <c r="W153" s="442" t="s">
        <v>194</v>
      </c>
      <c r="X153" s="442" t="s">
        <v>611</v>
      </c>
      <c r="Y153" s="442">
        <v>72</v>
      </c>
      <c r="Z153" s="442">
        <v>4</v>
      </c>
      <c r="AA153" s="442" t="s">
        <v>612</v>
      </c>
      <c r="AB153" s="442">
        <v>135</v>
      </c>
      <c r="AC153" s="442">
        <v>140</v>
      </c>
      <c r="AD153" s="442">
        <v>3.9</v>
      </c>
      <c r="AE153" s="442">
        <v>7</v>
      </c>
      <c r="AF153" s="442">
        <v>1.1</v>
      </c>
      <c r="AG153" s="442">
        <v>20</v>
      </c>
      <c r="AH153" s="442">
        <v>20</v>
      </c>
      <c r="AI153" s="442">
        <v>40</v>
      </c>
      <c r="AJ153" s="442">
        <v>10</v>
      </c>
      <c r="AK153" s="442">
        <v>0</v>
      </c>
      <c r="AL153" s="442">
        <v>0</v>
      </c>
      <c r="AM153" s="442">
        <v>39</v>
      </c>
      <c r="AN153" s="442">
        <v>50</v>
      </c>
      <c r="AO153" s="446" t="s">
        <v>613</v>
      </c>
      <c r="AP153" s="442" t="s">
        <v>614</v>
      </c>
      <c r="AQ153" s="442"/>
    </row>
    <row r="154" spans="1:43">
      <c r="A154" s="453">
        <v>1224</v>
      </c>
      <c r="B154" s="442" t="s">
        <v>122</v>
      </c>
      <c r="C154" s="442" t="s">
        <v>446</v>
      </c>
      <c r="D154" s="442">
        <v>6</v>
      </c>
      <c r="E154" s="442" t="s">
        <v>615</v>
      </c>
      <c r="F154" s="454" t="s">
        <v>125</v>
      </c>
      <c r="G154" s="442" t="str">
        <f>VLOOKUP(C154,'舰种|战术|技能信息查询'!$O$52:$Q$72,3,0)</f>
        <v>主力舰</v>
      </c>
      <c r="H154" s="442" t="str">
        <f>VLOOKUP(C154,'舰种|战术|技能信息查询'!$O$52:$Q$72,2,0)</f>
        <v>大型舰</v>
      </c>
      <c r="I154" s="442">
        <v>3</v>
      </c>
      <c r="J154" s="442">
        <v>4</v>
      </c>
      <c r="K154" s="442">
        <v>81</v>
      </c>
      <c r="L154" s="442">
        <f t="shared" si="5"/>
        <v>-1</v>
      </c>
      <c r="M154" s="442">
        <v>45</v>
      </c>
      <c r="N154" s="442">
        <v>99</v>
      </c>
      <c r="O154" s="442">
        <v>0</v>
      </c>
      <c r="P154" s="442">
        <v>95</v>
      </c>
      <c r="Q154" s="442">
        <v>0</v>
      </c>
      <c r="R154" s="442">
        <v>72</v>
      </c>
      <c r="S154" s="442">
        <v>65</v>
      </c>
      <c r="T154" s="442">
        <v>97</v>
      </c>
      <c r="U154" s="442">
        <v>24</v>
      </c>
      <c r="V154" s="442">
        <v>30.5</v>
      </c>
      <c r="W154" s="442" t="s">
        <v>194</v>
      </c>
      <c r="X154" s="442" t="s">
        <v>616</v>
      </c>
      <c r="Y154" s="442">
        <v>69</v>
      </c>
      <c r="Z154" s="442">
        <v>4</v>
      </c>
      <c r="AA154" s="442" t="s">
        <v>617</v>
      </c>
      <c r="AB154" s="442">
        <v>70</v>
      </c>
      <c r="AC154" s="442">
        <v>80</v>
      </c>
      <c r="AD154" s="442">
        <v>3</v>
      </c>
      <c r="AE154" s="442">
        <v>5.5</v>
      </c>
      <c r="AF154" s="442">
        <v>1</v>
      </c>
      <c r="AG154" s="442">
        <v>20</v>
      </c>
      <c r="AH154" s="442">
        <v>20</v>
      </c>
      <c r="AI154" s="442">
        <v>40</v>
      </c>
      <c r="AJ154" s="442">
        <v>10</v>
      </c>
      <c r="AK154" s="442">
        <v>3</v>
      </c>
      <c r="AL154" s="442">
        <v>0</v>
      </c>
      <c r="AM154" s="442">
        <v>35</v>
      </c>
      <c r="AN154" s="442">
        <v>94</v>
      </c>
      <c r="AO154" s="446" t="s">
        <v>618</v>
      </c>
      <c r="AP154" s="442" t="s">
        <v>619</v>
      </c>
      <c r="AQ154" s="442"/>
    </row>
    <row r="155" spans="1:43">
      <c r="A155" s="453">
        <v>1225</v>
      </c>
      <c r="B155" s="442" t="s">
        <v>166</v>
      </c>
      <c r="C155" s="442" t="s">
        <v>192</v>
      </c>
      <c r="D155" s="442">
        <v>5</v>
      </c>
      <c r="E155" s="442" t="s">
        <v>620</v>
      </c>
      <c r="F155" s="454" t="s">
        <v>125</v>
      </c>
      <c r="G155" s="442" t="str">
        <f>VLOOKUP(C155,'舰种|战术|技能信息查询'!$O$52:$Q$72,3,0)</f>
        <v>主力舰</v>
      </c>
      <c r="H155" s="442" t="str">
        <f>VLOOKUP(C155,'舰种|战术|技能信息查询'!$O$52:$Q$72,2,0)</f>
        <v>大型舰</v>
      </c>
      <c r="I155" s="442">
        <v>3</v>
      </c>
      <c r="J155" s="442">
        <v>4</v>
      </c>
      <c r="K155" s="442">
        <v>56</v>
      </c>
      <c r="L155" s="442">
        <f t="shared" si="5"/>
        <v>0</v>
      </c>
      <c r="M155" s="442">
        <v>40</v>
      </c>
      <c r="N155" s="442">
        <v>62</v>
      </c>
      <c r="O155" s="442">
        <v>0</v>
      </c>
      <c r="P155" s="442">
        <v>82</v>
      </c>
      <c r="Q155" s="442">
        <v>0</v>
      </c>
      <c r="R155" s="442">
        <v>67</v>
      </c>
      <c r="S155" s="442">
        <v>57</v>
      </c>
      <c r="T155" s="442">
        <v>101</v>
      </c>
      <c r="U155" s="442">
        <v>10</v>
      </c>
      <c r="V155" s="442">
        <v>29.5</v>
      </c>
      <c r="W155" s="442" t="s">
        <v>194</v>
      </c>
      <c r="X155" s="442" t="s">
        <v>621</v>
      </c>
      <c r="Y155" s="442">
        <v>82</v>
      </c>
      <c r="Z155" s="442">
        <v>4</v>
      </c>
      <c r="AA155" s="442" t="s">
        <v>622</v>
      </c>
      <c r="AB155" s="442">
        <v>55</v>
      </c>
      <c r="AC155" s="442">
        <v>60</v>
      </c>
      <c r="AD155" s="442">
        <v>2.08</v>
      </c>
      <c r="AE155" s="442">
        <v>3.9</v>
      </c>
      <c r="AF155" s="442">
        <v>0.8</v>
      </c>
      <c r="AG155" s="442">
        <v>30</v>
      </c>
      <c r="AH155" s="442">
        <v>40</v>
      </c>
      <c r="AI155" s="442">
        <v>60</v>
      </c>
      <c r="AJ155" s="442">
        <v>40</v>
      </c>
      <c r="AK155" s="442">
        <v>0</v>
      </c>
      <c r="AL155" s="442">
        <v>0</v>
      </c>
      <c r="AM155" s="442">
        <v>16</v>
      </c>
      <c r="AN155" s="442">
        <v>74</v>
      </c>
      <c r="AO155" s="446" t="s">
        <v>623</v>
      </c>
      <c r="AP155" s="442">
        <v>0</v>
      </c>
      <c r="AQ155" s="442"/>
    </row>
    <row r="156" spans="1:43">
      <c r="A156" s="453">
        <v>1227</v>
      </c>
      <c r="B156" s="442" t="s">
        <v>131</v>
      </c>
      <c r="C156" s="442" t="s">
        <v>204</v>
      </c>
      <c r="D156" s="442">
        <v>4</v>
      </c>
      <c r="E156" s="442" t="s">
        <v>624</v>
      </c>
      <c r="F156" s="454" t="s">
        <v>125</v>
      </c>
      <c r="G156" s="442" t="str">
        <f>VLOOKUP(C156,'舰种|战术|技能信息查询'!$O$52:$Q$72,3,0)</f>
        <v>护卫舰</v>
      </c>
      <c r="H156" s="442" t="str">
        <f>VLOOKUP(C156,'舰种|战术|技能信息查询'!$O$52:$Q$72,2,0)</f>
        <v>中型舰</v>
      </c>
      <c r="I156" s="442">
        <v>3</v>
      </c>
      <c r="J156" s="442">
        <v>4</v>
      </c>
      <c r="K156" s="442">
        <v>70</v>
      </c>
      <c r="L156" s="442">
        <f t="shared" si="5"/>
        <v>2</v>
      </c>
      <c r="M156" s="442">
        <v>30</v>
      </c>
      <c r="N156" s="442">
        <v>45</v>
      </c>
      <c r="O156" s="442">
        <v>0</v>
      </c>
      <c r="P156" s="442">
        <v>63</v>
      </c>
      <c r="Q156" s="442">
        <v>0</v>
      </c>
      <c r="R156" s="442">
        <v>65</v>
      </c>
      <c r="S156" s="442">
        <v>51</v>
      </c>
      <c r="T156" s="442">
        <v>95</v>
      </c>
      <c r="U156" s="442">
        <v>9</v>
      </c>
      <c r="V156" s="442">
        <v>25.5</v>
      </c>
      <c r="W156" s="442" t="s">
        <v>194</v>
      </c>
      <c r="X156" s="442" t="s">
        <v>625</v>
      </c>
      <c r="Y156" s="442">
        <v>55</v>
      </c>
      <c r="Z156" s="442">
        <v>3</v>
      </c>
      <c r="AA156" s="442" t="s">
        <v>626</v>
      </c>
      <c r="AB156" s="442">
        <v>35</v>
      </c>
      <c r="AC156" s="442">
        <v>35</v>
      </c>
      <c r="AD156" s="442">
        <v>1.28</v>
      </c>
      <c r="AE156" s="442">
        <v>2.4</v>
      </c>
      <c r="AF156" s="442">
        <v>0.75</v>
      </c>
      <c r="AG156" s="442">
        <v>20</v>
      </c>
      <c r="AH156" s="442">
        <v>30</v>
      </c>
      <c r="AI156" s="442">
        <v>50</v>
      </c>
      <c r="AJ156" s="442">
        <v>20</v>
      </c>
      <c r="AK156" s="442">
        <v>0</v>
      </c>
      <c r="AL156" s="442">
        <v>0</v>
      </c>
      <c r="AM156" s="442">
        <v>13</v>
      </c>
      <c r="AN156" s="442">
        <v>33</v>
      </c>
      <c r="AO156" s="446" t="s">
        <v>627</v>
      </c>
      <c r="AP156" s="442">
        <v>0</v>
      </c>
      <c r="AQ156" s="442"/>
    </row>
    <row r="157" spans="1:43">
      <c r="A157" s="453">
        <v>1228</v>
      </c>
      <c r="B157" s="442" t="s">
        <v>131</v>
      </c>
      <c r="C157" s="442" t="s">
        <v>204</v>
      </c>
      <c r="D157" s="442">
        <v>4</v>
      </c>
      <c r="E157" s="442" t="s">
        <v>628</v>
      </c>
      <c r="F157" s="454" t="s">
        <v>125</v>
      </c>
      <c r="G157" s="442" t="str">
        <f>VLOOKUP(C157,'舰种|战术|技能信息查询'!$O$52:$Q$72,3,0)</f>
        <v>护卫舰</v>
      </c>
      <c r="H157" s="442" t="str">
        <f>VLOOKUP(C157,'舰种|战术|技能信息查询'!$O$52:$Q$72,2,0)</f>
        <v>中型舰</v>
      </c>
      <c r="I157" s="442">
        <v>3</v>
      </c>
      <c r="J157" s="442">
        <v>3</v>
      </c>
      <c r="K157" s="442">
        <v>70</v>
      </c>
      <c r="L157" s="442">
        <f t="shared" si="5"/>
        <v>2</v>
      </c>
      <c r="M157" s="442">
        <v>30</v>
      </c>
      <c r="N157" s="442">
        <v>47</v>
      </c>
      <c r="O157" s="442">
        <v>0</v>
      </c>
      <c r="P157" s="442">
        <v>66</v>
      </c>
      <c r="Q157" s="442">
        <v>0</v>
      </c>
      <c r="R157" s="442">
        <v>65</v>
      </c>
      <c r="S157" s="442">
        <v>51</v>
      </c>
      <c r="T157" s="442">
        <v>95</v>
      </c>
      <c r="U157" s="442">
        <v>22</v>
      </c>
      <c r="V157" s="442">
        <v>25.5</v>
      </c>
      <c r="W157" s="442" t="s">
        <v>194</v>
      </c>
      <c r="X157" s="442" t="s">
        <v>625</v>
      </c>
      <c r="Y157" s="442">
        <v>55</v>
      </c>
      <c r="Z157" s="442">
        <v>3</v>
      </c>
      <c r="AA157" s="442" t="s">
        <v>626</v>
      </c>
      <c r="AB157" s="442">
        <v>35</v>
      </c>
      <c r="AC157" s="442">
        <v>35</v>
      </c>
      <c r="AD157" s="442">
        <v>1.28</v>
      </c>
      <c r="AE157" s="442">
        <v>2.4</v>
      </c>
      <c r="AF157" s="442">
        <v>0.75</v>
      </c>
      <c r="AG157" s="442">
        <v>20</v>
      </c>
      <c r="AH157" s="442">
        <v>30</v>
      </c>
      <c r="AI157" s="442">
        <v>50</v>
      </c>
      <c r="AJ157" s="442">
        <v>20</v>
      </c>
      <c r="AK157" s="442">
        <v>0</v>
      </c>
      <c r="AL157" s="442">
        <v>0</v>
      </c>
      <c r="AM157" s="442">
        <v>14</v>
      </c>
      <c r="AN157" s="442">
        <v>36</v>
      </c>
      <c r="AO157" s="446" t="s">
        <v>629</v>
      </c>
      <c r="AP157" s="442">
        <v>0</v>
      </c>
      <c r="AQ157" s="442"/>
    </row>
    <row r="158" spans="1:43">
      <c r="A158" s="453">
        <v>1233</v>
      </c>
      <c r="B158" s="442" t="s">
        <v>131</v>
      </c>
      <c r="C158" s="442" t="s">
        <v>630</v>
      </c>
      <c r="D158" s="442">
        <v>5</v>
      </c>
      <c r="E158" s="442" t="s">
        <v>631</v>
      </c>
      <c r="F158" s="454" t="s">
        <v>125</v>
      </c>
      <c r="G158" s="442" t="str">
        <f>VLOOKUP(C158,'舰种|战术|技能信息查询'!$O$52:$Q$72,3,0)</f>
        <v>护卫舰</v>
      </c>
      <c r="H158" s="442" t="str">
        <f>VLOOKUP(C158,'舰种|战术|技能信息查询'!$O$52:$Q$72,2,0)</f>
        <v>中型舰</v>
      </c>
      <c r="I158" s="442">
        <v>3</v>
      </c>
      <c r="J158" s="442">
        <v>4</v>
      </c>
      <c r="K158" s="442">
        <v>52</v>
      </c>
      <c r="L158" s="442">
        <f t="shared" si="5"/>
        <v>0</v>
      </c>
      <c r="M158" s="442">
        <v>63</v>
      </c>
      <c r="N158" s="442">
        <v>52</v>
      </c>
      <c r="O158" s="442">
        <v>79</v>
      </c>
      <c r="P158" s="442">
        <v>65</v>
      </c>
      <c r="Q158" s="442">
        <v>52</v>
      </c>
      <c r="R158" s="442">
        <v>51</v>
      </c>
      <c r="S158" s="442">
        <v>87</v>
      </c>
      <c r="T158" s="442">
        <v>100</v>
      </c>
      <c r="U158" s="442">
        <v>10</v>
      </c>
      <c r="V158" s="442">
        <v>35</v>
      </c>
      <c r="W158" s="442" t="s">
        <v>238</v>
      </c>
      <c r="X158" s="442" t="s">
        <v>632</v>
      </c>
      <c r="Y158" s="442">
        <v>12</v>
      </c>
      <c r="Z158" s="442">
        <v>4</v>
      </c>
      <c r="AA158" s="442" t="s">
        <v>633</v>
      </c>
      <c r="AB158" s="442">
        <v>40</v>
      </c>
      <c r="AC158" s="442">
        <v>75</v>
      </c>
      <c r="AD158" s="442">
        <v>1.3</v>
      </c>
      <c r="AE158" s="442">
        <v>2.4</v>
      </c>
      <c r="AF158" s="442">
        <v>0.75</v>
      </c>
      <c r="AG158" s="442">
        <v>50</v>
      </c>
      <c r="AH158" s="442">
        <v>40</v>
      </c>
      <c r="AI158" s="442">
        <v>60</v>
      </c>
      <c r="AJ158" s="442">
        <v>6</v>
      </c>
      <c r="AK158" s="442">
        <v>38</v>
      </c>
      <c r="AL158" s="442">
        <v>18</v>
      </c>
      <c r="AM158" s="442">
        <v>19</v>
      </c>
      <c r="AN158" s="442">
        <v>35</v>
      </c>
      <c r="AO158" s="446" t="s">
        <v>634</v>
      </c>
      <c r="AP158" s="442">
        <v>0</v>
      </c>
      <c r="AQ158" s="442"/>
    </row>
    <row r="159" spans="1:43">
      <c r="A159" s="453">
        <v>1239</v>
      </c>
      <c r="B159" s="442" t="s">
        <v>122</v>
      </c>
      <c r="C159" s="442" t="s">
        <v>236</v>
      </c>
      <c r="D159" s="442">
        <v>4</v>
      </c>
      <c r="E159" s="442" t="s">
        <v>635</v>
      </c>
      <c r="F159" s="454" t="s">
        <v>125</v>
      </c>
      <c r="G159" s="442" t="str">
        <f>VLOOKUP(C159,'舰种|战术|技能信息查询'!$O$52:$Q$72,3,0)</f>
        <v>护卫舰</v>
      </c>
      <c r="H159" s="442" t="str">
        <f>VLOOKUP(C159,'舰种|战术|技能信息查询'!$O$52:$Q$72,2,0)</f>
        <v>中型舰</v>
      </c>
      <c r="I159" s="442">
        <v>2</v>
      </c>
      <c r="J159" s="442">
        <v>2</v>
      </c>
      <c r="K159" s="442">
        <v>48</v>
      </c>
      <c r="L159" s="442">
        <f t="shared" si="5"/>
        <v>0</v>
      </c>
      <c r="M159" s="442">
        <v>63</v>
      </c>
      <c r="N159" s="442">
        <v>48</v>
      </c>
      <c r="O159" s="442">
        <v>58</v>
      </c>
      <c r="P159" s="442">
        <v>73</v>
      </c>
      <c r="Q159" s="442">
        <v>0</v>
      </c>
      <c r="R159" s="442">
        <v>62</v>
      </c>
      <c r="S159" s="442">
        <v>82</v>
      </c>
      <c r="T159" s="442">
        <v>97</v>
      </c>
      <c r="U159" s="442">
        <v>10</v>
      </c>
      <c r="V159" s="442">
        <v>32</v>
      </c>
      <c r="W159" s="442" t="s">
        <v>238</v>
      </c>
      <c r="X159" s="442" t="s">
        <v>139</v>
      </c>
      <c r="Y159" s="442">
        <v>8</v>
      </c>
      <c r="Z159" s="442">
        <v>4</v>
      </c>
      <c r="AA159" s="442" t="s">
        <v>636</v>
      </c>
      <c r="AB159" s="442">
        <v>35</v>
      </c>
      <c r="AC159" s="442">
        <v>70</v>
      </c>
      <c r="AD159" s="442">
        <v>1.28</v>
      </c>
      <c r="AE159" s="442">
        <v>2.4</v>
      </c>
      <c r="AF159" s="442">
        <v>0.75</v>
      </c>
      <c r="AG159" s="442">
        <v>30</v>
      </c>
      <c r="AH159" s="442">
        <v>40</v>
      </c>
      <c r="AI159" s="442">
        <v>30</v>
      </c>
      <c r="AJ159" s="442">
        <v>0</v>
      </c>
      <c r="AK159" s="442">
        <v>37</v>
      </c>
      <c r="AL159" s="442">
        <v>9</v>
      </c>
      <c r="AM159" s="442">
        <v>17</v>
      </c>
      <c r="AN159" s="442">
        <v>29</v>
      </c>
      <c r="AO159" s="446" t="s">
        <v>637</v>
      </c>
      <c r="AP159" s="442">
        <v>0</v>
      </c>
      <c r="AQ159" s="442"/>
    </row>
    <row r="160" spans="1:43">
      <c r="A160" s="453">
        <v>1240</v>
      </c>
      <c r="B160" s="442" t="s">
        <v>166</v>
      </c>
      <c r="C160" s="442" t="s">
        <v>236</v>
      </c>
      <c r="D160" s="442">
        <v>5</v>
      </c>
      <c r="E160" s="442" t="s">
        <v>638</v>
      </c>
      <c r="F160" s="454" t="s">
        <v>125</v>
      </c>
      <c r="G160" s="442" t="str">
        <f>VLOOKUP(C160,'舰种|战术|技能信息查询'!$O$52:$Q$72,3,0)</f>
        <v>护卫舰</v>
      </c>
      <c r="H160" s="442" t="str">
        <f>VLOOKUP(C160,'舰种|战术|技能信息查询'!$O$52:$Q$72,2,0)</f>
        <v>中型舰</v>
      </c>
      <c r="I160" s="442">
        <v>4</v>
      </c>
      <c r="J160" s="442">
        <v>3</v>
      </c>
      <c r="K160" s="442">
        <v>58</v>
      </c>
      <c r="L160" s="442">
        <f t="shared" si="5"/>
        <v>2</v>
      </c>
      <c r="M160" s="442">
        <v>73</v>
      </c>
      <c r="N160" s="442">
        <v>56</v>
      </c>
      <c r="O160" s="442">
        <v>0</v>
      </c>
      <c r="P160" s="442">
        <v>83</v>
      </c>
      <c r="Q160" s="442">
        <v>0</v>
      </c>
      <c r="R160" s="442">
        <v>58</v>
      </c>
      <c r="S160" s="442">
        <v>83</v>
      </c>
      <c r="T160" s="442">
        <v>98</v>
      </c>
      <c r="U160" s="442">
        <v>20</v>
      </c>
      <c r="V160" s="442">
        <v>32.7</v>
      </c>
      <c r="W160" s="442" t="s">
        <v>238</v>
      </c>
      <c r="X160" s="442" t="s">
        <v>139</v>
      </c>
      <c r="Y160" s="442">
        <v>8</v>
      </c>
      <c r="Z160" s="442">
        <v>4</v>
      </c>
      <c r="AA160" s="442" t="s">
        <v>639</v>
      </c>
      <c r="AB160" s="442">
        <v>40</v>
      </c>
      <c r="AC160" s="442">
        <v>70</v>
      </c>
      <c r="AD160" s="442">
        <v>1.28</v>
      </c>
      <c r="AE160" s="442">
        <v>2.4</v>
      </c>
      <c r="AF160" s="442">
        <v>0.625</v>
      </c>
      <c r="AG160" s="442">
        <v>30</v>
      </c>
      <c r="AH160" s="442">
        <v>40</v>
      </c>
      <c r="AI160" s="442">
        <v>30</v>
      </c>
      <c r="AJ160" s="442">
        <v>0</v>
      </c>
      <c r="AK160" s="442">
        <v>43</v>
      </c>
      <c r="AL160" s="442">
        <v>0</v>
      </c>
      <c r="AM160" s="442">
        <v>18</v>
      </c>
      <c r="AN160" s="442">
        <v>50</v>
      </c>
      <c r="AO160" s="446" t="s">
        <v>640</v>
      </c>
      <c r="AP160" s="442">
        <v>0</v>
      </c>
      <c r="AQ160" s="442"/>
    </row>
    <row r="161" spans="1:43">
      <c r="A161" s="453">
        <v>1241</v>
      </c>
      <c r="B161" s="442" t="s">
        <v>166</v>
      </c>
      <c r="C161" s="442" t="s">
        <v>236</v>
      </c>
      <c r="D161" s="442">
        <v>6</v>
      </c>
      <c r="E161" s="442" t="s">
        <v>641</v>
      </c>
      <c r="F161" s="454" t="s">
        <v>125</v>
      </c>
      <c r="G161" s="442" t="str">
        <f>VLOOKUP(C161,'舰种|战术|技能信息查询'!$O$52:$Q$72,3,0)</f>
        <v>护卫舰</v>
      </c>
      <c r="H161" s="442" t="str">
        <f>VLOOKUP(C161,'舰种|战术|技能信息查询'!$O$52:$Q$72,2,0)</f>
        <v>中型舰</v>
      </c>
      <c r="I161" s="442">
        <v>4</v>
      </c>
      <c r="J161" s="442">
        <v>4</v>
      </c>
      <c r="K161" s="442">
        <v>62</v>
      </c>
      <c r="L161" s="442">
        <f t="shared" si="5"/>
        <v>2</v>
      </c>
      <c r="M161" s="442">
        <v>78</v>
      </c>
      <c r="N161" s="442">
        <v>60</v>
      </c>
      <c r="O161" s="442">
        <v>0</v>
      </c>
      <c r="P161" s="442">
        <v>101</v>
      </c>
      <c r="Q161" s="442">
        <v>0</v>
      </c>
      <c r="R161" s="442">
        <v>58</v>
      </c>
      <c r="S161" s="442">
        <v>83</v>
      </c>
      <c r="T161" s="442">
        <v>99</v>
      </c>
      <c r="U161" s="442">
        <v>18</v>
      </c>
      <c r="V161" s="442">
        <v>33</v>
      </c>
      <c r="W161" s="442" t="s">
        <v>238</v>
      </c>
      <c r="X161" s="442" t="s">
        <v>139</v>
      </c>
      <c r="Y161" s="442">
        <v>8</v>
      </c>
      <c r="Z161" s="442">
        <v>4</v>
      </c>
      <c r="AA161" s="442" t="s">
        <v>642</v>
      </c>
      <c r="AB161" s="442">
        <v>45</v>
      </c>
      <c r="AC161" s="442">
        <v>75</v>
      </c>
      <c r="AD161" s="442">
        <v>1.28</v>
      </c>
      <c r="AE161" s="442">
        <v>2.4</v>
      </c>
      <c r="AF161" s="442">
        <v>0.625</v>
      </c>
      <c r="AG161" s="442">
        <v>30</v>
      </c>
      <c r="AH161" s="442">
        <v>40</v>
      </c>
      <c r="AI161" s="442">
        <v>30</v>
      </c>
      <c r="AJ161" s="442">
        <v>0</v>
      </c>
      <c r="AK161" s="442">
        <v>48</v>
      </c>
      <c r="AL161" s="442">
        <v>0</v>
      </c>
      <c r="AM161" s="442">
        <v>20</v>
      </c>
      <c r="AN161" s="442">
        <v>78</v>
      </c>
      <c r="AO161" s="446" t="s">
        <v>643</v>
      </c>
      <c r="AP161" s="442" t="s">
        <v>644</v>
      </c>
      <c r="AQ161" s="442"/>
    </row>
    <row r="162" spans="1:43">
      <c r="A162" s="453">
        <v>1247</v>
      </c>
      <c r="B162" s="442" t="s">
        <v>131</v>
      </c>
      <c r="C162" s="442" t="s">
        <v>265</v>
      </c>
      <c r="D162" s="442">
        <v>4</v>
      </c>
      <c r="E162" s="442" t="s">
        <v>645</v>
      </c>
      <c r="F162" s="454" t="s">
        <v>125</v>
      </c>
      <c r="G162" s="442" t="str">
        <f>VLOOKUP(C162,'舰种|战术|技能信息查询'!$O$52:$Q$72,3,0)</f>
        <v>护卫舰</v>
      </c>
      <c r="H162" s="442" t="str">
        <f>VLOOKUP(C162,'舰种|战术|技能信息查询'!$O$52:$Q$72,2,0)</f>
        <v>中型舰</v>
      </c>
      <c r="I162" s="442">
        <v>2</v>
      </c>
      <c r="J162" s="442">
        <v>2</v>
      </c>
      <c r="K162" s="442">
        <v>38</v>
      </c>
      <c r="L162" s="442">
        <f t="shared" si="5"/>
        <v>2</v>
      </c>
      <c r="M162" s="442">
        <v>47</v>
      </c>
      <c r="N162" s="442">
        <v>33</v>
      </c>
      <c r="O162" s="442">
        <v>65</v>
      </c>
      <c r="P162" s="442">
        <v>57</v>
      </c>
      <c r="Q162" s="442">
        <v>85</v>
      </c>
      <c r="R162" s="442">
        <v>38</v>
      </c>
      <c r="S162" s="442">
        <v>62</v>
      </c>
      <c r="T162" s="442">
        <v>96</v>
      </c>
      <c r="U162" s="442">
        <v>16</v>
      </c>
      <c r="V162" s="442">
        <v>18</v>
      </c>
      <c r="W162" s="442" t="s">
        <v>238</v>
      </c>
      <c r="X162" s="442" t="s">
        <v>239</v>
      </c>
      <c r="Y162" s="442">
        <v>6</v>
      </c>
      <c r="Z162" s="442">
        <v>3</v>
      </c>
      <c r="AA162" s="442" t="s">
        <v>646</v>
      </c>
      <c r="AB162" s="442">
        <v>25</v>
      </c>
      <c r="AC162" s="442">
        <v>20</v>
      </c>
      <c r="AD162" s="442">
        <v>0.8</v>
      </c>
      <c r="AE162" s="442">
        <v>1.5</v>
      </c>
      <c r="AF162" s="442">
        <v>0.5</v>
      </c>
      <c r="AG162" s="442">
        <v>10</v>
      </c>
      <c r="AH162" s="442">
        <v>16</v>
      </c>
      <c r="AI162" s="442">
        <v>10</v>
      </c>
      <c r="AJ162" s="442">
        <v>0</v>
      </c>
      <c r="AK162" s="442">
        <v>9</v>
      </c>
      <c r="AL162" s="442">
        <v>23</v>
      </c>
      <c r="AM162" s="442">
        <v>7</v>
      </c>
      <c r="AN162" s="442">
        <v>14</v>
      </c>
      <c r="AO162" s="446" t="s">
        <v>647</v>
      </c>
      <c r="AP162" s="442">
        <v>0</v>
      </c>
      <c r="AQ162" s="442"/>
    </row>
    <row r="163" spans="1:43">
      <c r="A163" s="453">
        <v>1248</v>
      </c>
      <c r="B163" s="442" t="s">
        <v>131</v>
      </c>
      <c r="C163" s="442" t="s">
        <v>630</v>
      </c>
      <c r="D163" s="442">
        <v>6</v>
      </c>
      <c r="E163" s="442" t="s">
        <v>648</v>
      </c>
      <c r="F163" s="454" t="s">
        <v>125</v>
      </c>
      <c r="G163" s="442" t="str">
        <f>VLOOKUP(C163,'舰种|战术|技能信息查询'!$O$52:$Q$72,3,0)</f>
        <v>护卫舰</v>
      </c>
      <c r="H163" s="442" t="str">
        <f>VLOOKUP(C163,'舰种|战术|技能信息查询'!$O$52:$Q$72,2,0)</f>
        <v>中型舰</v>
      </c>
      <c r="I163" s="442">
        <v>2</v>
      </c>
      <c r="J163" s="442">
        <v>4</v>
      </c>
      <c r="K163" s="442">
        <v>40</v>
      </c>
      <c r="L163" s="442">
        <f t="shared" si="5"/>
        <v>0</v>
      </c>
      <c r="M163" s="442">
        <v>52</v>
      </c>
      <c r="N163" s="442">
        <v>54</v>
      </c>
      <c r="O163" s="442">
        <v>0</v>
      </c>
      <c r="P163" s="442">
        <v>68</v>
      </c>
      <c r="Q163" s="442">
        <v>52</v>
      </c>
      <c r="R163" s="442">
        <v>52</v>
      </c>
      <c r="S163" s="442">
        <v>81</v>
      </c>
      <c r="T163" s="442">
        <v>101</v>
      </c>
      <c r="U163" s="442">
        <v>17</v>
      </c>
      <c r="V163" s="442">
        <v>34</v>
      </c>
      <c r="W163" s="442" t="s">
        <v>238</v>
      </c>
      <c r="X163" s="442" t="s">
        <v>649</v>
      </c>
      <c r="Y163" s="442">
        <v>18</v>
      </c>
      <c r="Z163" s="442">
        <v>4</v>
      </c>
      <c r="AA163" s="442" t="s">
        <v>650</v>
      </c>
      <c r="AB163" s="442">
        <v>40</v>
      </c>
      <c r="AC163" s="442">
        <v>70</v>
      </c>
      <c r="AD163" s="442">
        <v>1.3</v>
      </c>
      <c r="AE163" s="442">
        <v>2.3</v>
      </c>
      <c r="AF163" s="442">
        <v>0.75</v>
      </c>
      <c r="AG163" s="442">
        <v>50</v>
      </c>
      <c r="AH163" s="442">
        <v>60</v>
      </c>
      <c r="AI163" s="442">
        <v>60</v>
      </c>
      <c r="AJ163" s="442">
        <v>0</v>
      </c>
      <c r="AK163" s="442">
        <v>22</v>
      </c>
      <c r="AL163" s="442">
        <v>0</v>
      </c>
      <c r="AM163" s="442">
        <v>15</v>
      </c>
      <c r="AN163" s="442">
        <v>40</v>
      </c>
      <c r="AO163" s="446" t="s">
        <v>651</v>
      </c>
      <c r="AP163" s="442">
        <v>0</v>
      </c>
      <c r="AQ163" s="442"/>
    </row>
    <row r="164" spans="1:43">
      <c r="A164" s="453">
        <v>1249</v>
      </c>
      <c r="B164" s="442" t="s">
        <v>147</v>
      </c>
      <c r="C164" s="442" t="s">
        <v>265</v>
      </c>
      <c r="D164" s="442">
        <v>4</v>
      </c>
      <c r="E164" s="442" t="s">
        <v>652</v>
      </c>
      <c r="F164" s="454" t="s">
        <v>125</v>
      </c>
      <c r="G164" s="442" t="str">
        <f>VLOOKUP(C164,'舰种|战术|技能信息查询'!$O$52:$Q$72,3,0)</f>
        <v>护卫舰</v>
      </c>
      <c r="H164" s="442" t="str">
        <f>VLOOKUP(C164,'舰种|战术|技能信息查询'!$O$52:$Q$72,2,0)</f>
        <v>中型舰</v>
      </c>
      <c r="I164" s="442">
        <v>2</v>
      </c>
      <c r="J164" s="442">
        <v>2</v>
      </c>
      <c r="K164" s="442">
        <v>50</v>
      </c>
      <c r="L164" s="442">
        <f t="shared" si="5"/>
        <v>2</v>
      </c>
      <c r="M164" s="442">
        <v>58</v>
      </c>
      <c r="N164" s="442">
        <v>44</v>
      </c>
      <c r="O164" s="442">
        <v>7</v>
      </c>
      <c r="P164" s="442">
        <v>68</v>
      </c>
      <c r="Q164" s="442">
        <v>87</v>
      </c>
      <c r="R164" s="442">
        <v>33</v>
      </c>
      <c r="S164" s="442">
        <v>77</v>
      </c>
      <c r="T164" s="442">
        <v>96</v>
      </c>
      <c r="U164" s="442">
        <v>20</v>
      </c>
      <c r="V164" s="442">
        <v>32</v>
      </c>
      <c r="W164" s="442" t="s">
        <v>238</v>
      </c>
      <c r="X164" s="442" t="s">
        <v>239</v>
      </c>
      <c r="Y164" s="442">
        <v>6</v>
      </c>
      <c r="Z164" s="442">
        <v>3</v>
      </c>
      <c r="AA164" s="442" t="s">
        <v>653</v>
      </c>
      <c r="AB164" s="442">
        <v>20</v>
      </c>
      <c r="AC164" s="442">
        <v>25</v>
      </c>
      <c r="AD164" s="442">
        <v>0.8</v>
      </c>
      <c r="AE164" s="442">
        <v>1.65</v>
      </c>
      <c r="AF164" s="442">
        <v>0.5</v>
      </c>
      <c r="AG164" s="442">
        <v>10</v>
      </c>
      <c r="AH164" s="442">
        <v>16</v>
      </c>
      <c r="AI164" s="442">
        <v>10</v>
      </c>
      <c r="AJ164" s="442">
        <v>0</v>
      </c>
      <c r="AK164" s="442">
        <v>14</v>
      </c>
      <c r="AL164" s="442">
        <v>25</v>
      </c>
      <c r="AM164" s="442">
        <v>14</v>
      </c>
      <c r="AN164" s="442">
        <v>21</v>
      </c>
      <c r="AO164" s="446" t="s">
        <v>654</v>
      </c>
      <c r="AP164" s="442">
        <v>0</v>
      </c>
      <c r="AQ164" s="442"/>
    </row>
    <row r="165" spans="1:43">
      <c r="A165" s="453">
        <v>1265</v>
      </c>
      <c r="B165" s="442" t="s">
        <v>131</v>
      </c>
      <c r="C165" s="442" t="s">
        <v>325</v>
      </c>
      <c r="D165" s="442">
        <v>5</v>
      </c>
      <c r="E165" s="442" t="s">
        <v>655</v>
      </c>
      <c r="F165" s="454" t="s">
        <v>125</v>
      </c>
      <c r="G165" s="442" t="str">
        <f>VLOOKUP(C165,'舰种|战术|技能信息查询'!$O$52:$Q$72,3,0)</f>
        <v>护卫舰</v>
      </c>
      <c r="H165" s="442" t="str">
        <f>VLOOKUP(C165,'舰种|战术|技能信息查询'!$O$52:$Q$72,2,0)</f>
        <v>小型舰</v>
      </c>
      <c r="I165" s="442">
        <v>2</v>
      </c>
      <c r="J165" s="442">
        <v>3</v>
      </c>
      <c r="K165" s="442">
        <v>31</v>
      </c>
      <c r="L165" s="442">
        <f t="shared" si="5"/>
        <v>1</v>
      </c>
      <c r="M165" s="442">
        <v>38</v>
      </c>
      <c r="N165" s="442">
        <v>38</v>
      </c>
      <c r="O165" s="442">
        <v>97</v>
      </c>
      <c r="P165" s="442">
        <v>48</v>
      </c>
      <c r="Q165" s="442">
        <v>72</v>
      </c>
      <c r="R165" s="442">
        <v>39</v>
      </c>
      <c r="S165" s="442">
        <v>94</v>
      </c>
      <c r="T165" s="442">
        <v>94</v>
      </c>
      <c r="U165" s="442">
        <v>10</v>
      </c>
      <c r="V165" s="442">
        <v>34</v>
      </c>
      <c r="W165" s="442" t="s">
        <v>194</v>
      </c>
      <c r="X165" s="442">
        <v>0</v>
      </c>
      <c r="Y165" s="442">
        <v>0</v>
      </c>
      <c r="Z165" s="442">
        <v>3</v>
      </c>
      <c r="AA165" s="442" t="s">
        <v>656</v>
      </c>
      <c r="AB165" s="442">
        <v>15</v>
      </c>
      <c r="AC165" s="442">
        <v>20</v>
      </c>
      <c r="AD165" s="442">
        <v>0.48</v>
      </c>
      <c r="AE165" s="442">
        <v>0.9</v>
      </c>
      <c r="AF165" s="442">
        <v>0.5</v>
      </c>
      <c r="AG165" s="442">
        <v>4</v>
      </c>
      <c r="AH165" s="442">
        <v>8</v>
      </c>
      <c r="AI165" s="442">
        <v>6</v>
      </c>
      <c r="AJ165" s="442">
        <v>0</v>
      </c>
      <c r="AK165" s="442">
        <v>0</v>
      </c>
      <c r="AL165" s="442">
        <v>46</v>
      </c>
      <c r="AM165" s="442">
        <v>13</v>
      </c>
      <c r="AN165" s="442">
        <v>0</v>
      </c>
      <c r="AO165" s="446" t="s">
        <v>657</v>
      </c>
      <c r="AP165" s="442">
        <v>0</v>
      </c>
      <c r="AQ165" s="442"/>
    </row>
    <row r="166" spans="1:43">
      <c r="A166" s="453">
        <v>1269</v>
      </c>
      <c r="B166" s="442" t="s">
        <v>147</v>
      </c>
      <c r="C166" s="442" t="s">
        <v>325</v>
      </c>
      <c r="D166" s="442">
        <v>3</v>
      </c>
      <c r="E166" s="442" t="s">
        <v>658</v>
      </c>
      <c r="F166" s="454" t="s">
        <v>125</v>
      </c>
      <c r="G166" s="442" t="str">
        <f>VLOOKUP(C166,'舰种|战术|技能信息查询'!$O$52:$Q$72,3,0)</f>
        <v>护卫舰</v>
      </c>
      <c r="H166" s="442" t="str">
        <f>VLOOKUP(C166,'舰种|战术|技能信息查询'!$O$52:$Q$72,2,0)</f>
        <v>小型舰</v>
      </c>
      <c r="I166" s="442">
        <v>4</v>
      </c>
      <c r="J166" s="442">
        <v>6</v>
      </c>
      <c r="K166" s="442">
        <v>39</v>
      </c>
      <c r="L166" s="442">
        <f t="shared" si="5"/>
        <v>1</v>
      </c>
      <c r="M166" s="442">
        <v>38</v>
      </c>
      <c r="N166" s="442">
        <v>40</v>
      </c>
      <c r="O166" s="442">
        <v>8</v>
      </c>
      <c r="P166" s="442">
        <v>48</v>
      </c>
      <c r="Q166" s="442">
        <v>66</v>
      </c>
      <c r="R166" s="442">
        <v>35</v>
      </c>
      <c r="S166" s="442">
        <v>92</v>
      </c>
      <c r="T166" s="442">
        <v>92</v>
      </c>
      <c r="U166" s="442">
        <v>10</v>
      </c>
      <c r="V166" s="442">
        <v>38.5</v>
      </c>
      <c r="W166" s="442" t="s">
        <v>194</v>
      </c>
      <c r="X166" s="442">
        <v>0</v>
      </c>
      <c r="Y166" s="442">
        <v>0</v>
      </c>
      <c r="Z166" s="442">
        <v>3</v>
      </c>
      <c r="AA166" s="442" t="s">
        <v>659</v>
      </c>
      <c r="AB166" s="442">
        <v>10</v>
      </c>
      <c r="AC166" s="442">
        <v>20</v>
      </c>
      <c r="AD166" s="442">
        <v>0.48</v>
      </c>
      <c r="AE166" s="442">
        <v>0.99</v>
      </c>
      <c r="AF166" s="442">
        <v>0.5</v>
      </c>
      <c r="AG166" s="442">
        <v>4</v>
      </c>
      <c r="AH166" s="442">
        <v>8</v>
      </c>
      <c r="AI166" s="442">
        <v>6</v>
      </c>
      <c r="AJ166" s="442">
        <v>0</v>
      </c>
      <c r="AK166" s="442">
        <v>0</v>
      </c>
      <c r="AL166" s="442">
        <v>25</v>
      </c>
      <c r="AM166" s="442">
        <v>17</v>
      </c>
      <c r="AN166" s="442">
        <v>0</v>
      </c>
      <c r="AO166" s="446" t="s">
        <v>660</v>
      </c>
      <c r="AP166" s="442">
        <v>0</v>
      </c>
      <c r="AQ166" s="442"/>
    </row>
    <row r="167" spans="1:43">
      <c r="A167" s="453">
        <v>1270</v>
      </c>
      <c r="B167" s="442" t="s">
        <v>147</v>
      </c>
      <c r="C167" s="442" t="s">
        <v>325</v>
      </c>
      <c r="D167" s="442">
        <v>3</v>
      </c>
      <c r="E167" s="442" t="s">
        <v>661</v>
      </c>
      <c r="F167" s="454" t="s">
        <v>125</v>
      </c>
      <c r="G167" s="442" t="str">
        <f>VLOOKUP(C167,'舰种|战术|技能信息查询'!$O$52:$Q$72,3,0)</f>
        <v>护卫舰</v>
      </c>
      <c r="H167" s="442" t="str">
        <f>VLOOKUP(C167,'舰种|战术|技能信息查询'!$O$52:$Q$72,2,0)</f>
        <v>小型舰</v>
      </c>
      <c r="I167" s="442">
        <v>2</v>
      </c>
      <c r="J167" s="442">
        <v>2</v>
      </c>
      <c r="K167" s="442">
        <v>39</v>
      </c>
      <c r="L167" s="442">
        <f t="shared" si="5"/>
        <v>1</v>
      </c>
      <c r="M167" s="442">
        <v>38</v>
      </c>
      <c r="N167" s="442">
        <v>40</v>
      </c>
      <c r="O167" s="442">
        <v>8</v>
      </c>
      <c r="P167" s="442">
        <v>48</v>
      </c>
      <c r="Q167" s="442">
        <v>66</v>
      </c>
      <c r="R167" s="442">
        <v>37</v>
      </c>
      <c r="S167" s="442">
        <v>92</v>
      </c>
      <c r="T167" s="442">
        <v>92</v>
      </c>
      <c r="U167" s="442">
        <v>10</v>
      </c>
      <c r="V167" s="442">
        <v>38.5</v>
      </c>
      <c r="W167" s="442" t="s">
        <v>194</v>
      </c>
      <c r="X167" s="442">
        <v>0</v>
      </c>
      <c r="Y167" s="442">
        <v>0</v>
      </c>
      <c r="Z167" s="442">
        <v>3</v>
      </c>
      <c r="AA167" s="442" t="s">
        <v>659</v>
      </c>
      <c r="AB167" s="442">
        <v>10</v>
      </c>
      <c r="AC167" s="442">
        <v>20</v>
      </c>
      <c r="AD167" s="442">
        <v>0.48</v>
      </c>
      <c r="AE167" s="442">
        <v>0.99</v>
      </c>
      <c r="AF167" s="442">
        <v>0.5</v>
      </c>
      <c r="AG167" s="442">
        <v>4</v>
      </c>
      <c r="AH167" s="442">
        <v>8</v>
      </c>
      <c r="AI167" s="442">
        <v>6</v>
      </c>
      <c r="AJ167" s="442">
        <v>0</v>
      </c>
      <c r="AK167" s="442">
        <v>0</v>
      </c>
      <c r="AL167" s="442">
        <v>25</v>
      </c>
      <c r="AM167" s="442">
        <v>17</v>
      </c>
      <c r="AN167" s="442">
        <v>0</v>
      </c>
      <c r="AO167" s="446" t="s">
        <v>662</v>
      </c>
      <c r="AP167" s="442">
        <v>0</v>
      </c>
      <c r="AQ167" s="442"/>
    </row>
    <row r="168" spans="1:43">
      <c r="A168" s="453">
        <v>1275</v>
      </c>
      <c r="B168" s="442" t="s">
        <v>166</v>
      </c>
      <c r="C168" s="442" t="s">
        <v>325</v>
      </c>
      <c r="D168" s="442">
        <v>5</v>
      </c>
      <c r="E168" s="442" t="s">
        <v>663</v>
      </c>
      <c r="F168" s="454" t="s">
        <v>125</v>
      </c>
      <c r="G168" s="442" t="str">
        <f>VLOOKUP(C168,'舰种|战术|技能信息查询'!$O$52:$Q$72,3,0)</f>
        <v>护卫舰</v>
      </c>
      <c r="H168" s="442" t="str">
        <f>VLOOKUP(C168,'舰种|战术|技能信息查询'!$O$52:$Q$72,2,0)</f>
        <v>小型舰</v>
      </c>
      <c r="I168" s="442">
        <v>2</v>
      </c>
      <c r="J168" s="442">
        <v>4</v>
      </c>
      <c r="K168" s="442">
        <v>32</v>
      </c>
      <c r="L168" s="442">
        <f t="shared" si="5"/>
        <v>0</v>
      </c>
      <c r="M168" s="442">
        <v>41</v>
      </c>
      <c r="N168" s="442">
        <v>39</v>
      </c>
      <c r="O168" s="442">
        <v>83</v>
      </c>
      <c r="P168" s="442">
        <v>79</v>
      </c>
      <c r="Q168" s="442">
        <v>84</v>
      </c>
      <c r="R168" s="442">
        <v>37</v>
      </c>
      <c r="S168" s="442">
        <v>91</v>
      </c>
      <c r="T168" s="442">
        <v>94</v>
      </c>
      <c r="U168" s="442">
        <v>20</v>
      </c>
      <c r="V168" s="442">
        <v>37</v>
      </c>
      <c r="W168" s="442" t="s">
        <v>194</v>
      </c>
      <c r="X168" s="442">
        <v>0</v>
      </c>
      <c r="Y168" s="442">
        <v>0</v>
      </c>
      <c r="Z168" s="442">
        <v>3</v>
      </c>
      <c r="AA168" s="442" t="s">
        <v>664</v>
      </c>
      <c r="AB168" s="442">
        <v>15</v>
      </c>
      <c r="AC168" s="442">
        <v>25</v>
      </c>
      <c r="AD168" s="442">
        <v>0.48</v>
      </c>
      <c r="AE168" s="442">
        <v>0.9</v>
      </c>
      <c r="AF168" s="442">
        <v>0.4</v>
      </c>
      <c r="AG168" s="442">
        <v>4</v>
      </c>
      <c r="AH168" s="442">
        <v>8</v>
      </c>
      <c r="AI168" s="442">
        <v>6</v>
      </c>
      <c r="AJ168" s="442">
        <v>0</v>
      </c>
      <c r="AK168" s="442">
        <v>0</v>
      </c>
      <c r="AL168" s="442">
        <v>28</v>
      </c>
      <c r="AM168" s="442">
        <v>14</v>
      </c>
      <c r="AN168" s="442">
        <v>19</v>
      </c>
      <c r="AO168" s="446" t="s">
        <v>665</v>
      </c>
      <c r="AP168" s="442">
        <v>0</v>
      </c>
      <c r="AQ168" s="442"/>
    </row>
    <row r="169" spans="1:43">
      <c r="A169" s="453">
        <v>1278</v>
      </c>
      <c r="B169" s="442" t="s">
        <v>166</v>
      </c>
      <c r="C169" s="442" t="s">
        <v>325</v>
      </c>
      <c r="D169" s="442">
        <v>5</v>
      </c>
      <c r="E169" s="442" t="s">
        <v>666</v>
      </c>
      <c r="F169" s="454" t="s">
        <v>125</v>
      </c>
      <c r="G169" s="442" t="str">
        <f>VLOOKUP(C169,'舰种|战术|技能信息查询'!$O$52:$Q$72,3,0)</f>
        <v>护卫舰</v>
      </c>
      <c r="H169" s="442" t="str">
        <f>VLOOKUP(C169,'舰种|战术|技能信息查询'!$O$52:$Q$72,2,0)</f>
        <v>小型舰</v>
      </c>
      <c r="I169" s="442">
        <v>2</v>
      </c>
      <c r="J169" s="442">
        <v>3</v>
      </c>
      <c r="K169" s="442">
        <v>32</v>
      </c>
      <c r="L169" s="442">
        <f t="shared" si="5"/>
        <v>0</v>
      </c>
      <c r="M169" s="442">
        <v>43</v>
      </c>
      <c r="N169" s="442">
        <v>39</v>
      </c>
      <c r="O169" s="442">
        <v>87</v>
      </c>
      <c r="P169" s="442">
        <v>70</v>
      </c>
      <c r="Q169" s="442">
        <v>84</v>
      </c>
      <c r="R169" s="442">
        <v>37</v>
      </c>
      <c r="S169" s="442">
        <v>91</v>
      </c>
      <c r="T169" s="442">
        <v>94</v>
      </c>
      <c r="U169" s="442">
        <v>18</v>
      </c>
      <c r="V169" s="442">
        <v>37</v>
      </c>
      <c r="W169" s="442" t="s">
        <v>194</v>
      </c>
      <c r="X169" s="442">
        <v>0</v>
      </c>
      <c r="Y169" s="442">
        <v>0</v>
      </c>
      <c r="Z169" s="442">
        <v>3</v>
      </c>
      <c r="AA169" s="442" t="s">
        <v>667</v>
      </c>
      <c r="AB169" s="442">
        <v>15</v>
      </c>
      <c r="AC169" s="442">
        <v>25</v>
      </c>
      <c r="AD169" s="442">
        <v>0.48</v>
      </c>
      <c r="AE169" s="442">
        <v>0.9</v>
      </c>
      <c r="AF169" s="442">
        <v>0.4</v>
      </c>
      <c r="AG169" s="442">
        <v>4</v>
      </c>
      <c r="AH169" s="442">
        <v>8</v>
      </c>
      <c r="AI169" s="442">
        <v>6</v>
      </c>
      <c r="AJ169" s="442">
        <v>0</v>
      </c>
      <c r="AK169" s="442">
        <v>0</v>
      </c>
      <c r="AL169" s="442">
        <v>32</v>
      </c>
      <c r="AM169" s="442">
        <v>14</v>
      </c>
      <c r="AN169" s="442">
        <v>9</v>
      </c>
      <c r="AO169" s="446" t="s">
        <v>668</v>
      </c>
      <c r="AP169" s="442" t="s">
        <v>669</v>
      </c>
      <c r="AQ169" s="442"/>
    </row>
    <row r="170" spans="1:43">
      <c r="A170" s="453">
        <v>1279</v>
      </c>
      <c r="B170" s="442" t="s">
        <v>166</v>
      </c>
      <c r="C170" s="442" t="s">
        <v>325</v>
      </c>
      <c r="D170" s="442">
        <v>5</v>
      </c>
      <c r="E170" s="442" t="s">
        <v>670</v>
      </c>
      <c r="F170" s="454" t="s">
        <v>125</v>
      </c>
      <c r="G170" s="442" t="str">
        <f>VLOOKUP(C170,'舰种|战术|技能信息查询'!$O$52:$Q$72,3,0)</f>
        <v>护卫舰</v>
      </c>
      <c r="H170" s="442" t="str">
        <f>VLOOKUP(C170,'舰种|战术|技能信息查询'!$O$52:$Q$72,2,0)</f>
        <v>小型舰</v>
      </c>
      <c r="I170" s="442">
        <v>3</v>
      </c>
      <c r="J170" s="442">
        <v>4</v>
      </c>
      <c r="K170" s="442">
        <v>28</v>
      </c>
      <c r="L170" s="442">
        <f t="shared" si="5"/>
        <v>0</v>
      </c>
      <c r="M170" s="442">
        <v>42</v>
      </c>
      <c r="N170" s="442">
        <v>37</v>
      </c>
      <c r="O170" s="442">
        <v>83</v>
      </c>
      <c r="P170" s="442">
        <v>65</v>
      </c>
      <c r="Q170" s="442">
        <v>84</v>
      </c>
      <c r="R170" s="442">
        <v>36</v>
      </c>
      <c r="S170" s="442">
        <v>88</v>
      </c>
      <c r="T170" s="442">
        <v>94</v>
      </c>
      <c r="U170" s="442">
        <v>18</v>
      </c>
      <c r="V170" s="442">
        <v>28.7</v>
      </c>
      <c r="W170" s="442" t="s">
        <v>194</v>
      </c>
      <c r="X170" s="442">
        <v>0</v>
      </c>
      <c r="Y170" s="442">
        <v>0</v>
      </c>
      <c r="Z170" s="442">
        <v>3</v>
      </c>
      <c r="AA170" s="442" t="s">
        <v>671</v>
      </c>
      <c r="AB170" s="442">
        <v>15</v>
      </c>
      <c r="AC170" s="442">
        <v>25</v>
      </c>
      <c r="AD170" s="442">
        <v>0.45</v>
      </c>
      <c r="AE170" s="442">
        <v>0.8</v>
      </c>
      <c r="AF170" s="442">
        <v>0.35</v>
      </c>
      <c r="AG170" s="442">
        <v>4</v>
      </c>
      <c r="AH170" s="442">
        <v>8</v>
      </c>
      <c r="AI170" s="442">
        <v>6</v>
      </c>
      <c r="AJ170" s="442">
        <v>0</v>
      </c>
      <c r="AK170" s="442">
        <v>0</v>
      </c>
      <c r="AL170" s="442">
        <v>28</v>
      </c>
      <c r="AM170" s="442">
        <v>12</v>
      </c>
      <c r="AN170" s="442">
        <v>5</v>
      </c>
      <c r="AO170" s="446" t="s">
        <v>672</v>
      </c>
      <c r="AP170" s="442" t="s">
        <v>669</v>
      </c>
      <c r="AQ170" s="442"/>
    </row>
    <row r="171" spans="1:43">
      <c r="A171" s="453">
        <v>1280</v>
      </c>
      <c r="B171" s="442" t="s">
        <v>166</v>
      </c>
      <c r="C171" s="442" t="s">
        <v>325</v>
      </c>
      <c r="D171" s="442">
        <v>5</v>
      </c>
      <c r="E171" s="442" t="s">
        <v>673</v>
      </c>
      <c r="F171" s="454" t="s">
        <v>125</v>
      </c>
      <c r="G171" s="442" t="str">
        <f>VLOOKUP(C171,'舰种|战术|技能信息查询'!$O$52:$Q$72,3,0)</f>
        <v>护卫舰</v>
      </c>
      <c r="H171" s="442" t="str">
        <f>VLOOKUP(C171,'舰种|战术|技能信息查询'!$O$52:$Q$72,2,0)</f>
        <v>小型舰</v>
      </c>
      <c r="I171" s="442">
        <v>3</v>
      </c>
      <c r="J171" s="442">
        <v>3</v>
      </c>
      <c r="K171" s="442">
        <v>32</v>
      </c>
      <c r="L171" s="442">
        <f t="shared" si="5"/>
        <v>0</v>
      </c>
      <c r="M171" s="442">
        <v>45</v>
      </c>
      <c r="N171" s="442">
        <v>41</v>
      </c>
      <c r="O171" s="442">
        <v>9</v>
      </c>
      <c r="P171" s="442">
        <v>72</v>
      </c>
      <c r="Q171" s="442">
        <v>84</v>
      </c>
      <c r="R171" s="442">
        <v>37</v>
      </c>
      <c r="S171" s="442">
        <v>91</v>
      </c>
      <c r="T171" s="442">
        <v>94</v>
      </c>
      <c r="U171" s="442">
        <v>18</v>
      </c>
      <c r="V171" s="442">
        <v>37</v>
      </c>
      <c r="W171" s="442" t="s">
        <v>194</v>
      </c>
      <c r="X171" s="442">
        <v>0</v>
      </c>
      <c r="Y171" s="442">
        <v>0</v>
      </c>
      <c r="Z171" s="442">
        <v>3</v>
      </c>
      <c r="AA171" s="442" t="s">
        <v>674</v>
      </c>
      <c r="AB171" s="442">
        <v>15</v>
      </c>
      <c r="AC171" s="442">
        <v>25</v>
      </c>
      <c r="AD171" s="442">
        <v>0.48</v>
      </c>
      <c r="AE171" s="442">
        <v>0.9</v>
      </c>
      <c r="AF171" s="442">
        <v>0.4</v>
      </c>
      <c r="AG171" s="442">
        <v>4</v>
      </c>
      <c r="AH171" s="442">
        <v>8</v>
      </c>
      <c r="AI171" s="442">
        <v>6</v>
      </c>
      <c r="AJ171" s="442">
        <v>0</v>
      </c>
      <c r="AK171" s="442">
        <v>0</v>
      </c>
      <c r="AL171" s="442">
        <v>35</v>
      </c>
      <c r="AM171" s="442">
        <v>16</v>
      </c>
      <c r="AN171" s="442">
        <v>12</v>
      </c>
      <c r="AO171" s="446" t="s">
        <v>675</v>
      </c>
      <c r="AP171" s="442" t="s">
        <v>669</v>
      </c>
      <c r="AQ171" s="442"/>
    </row>
    <row r="172" spans="1:43">
      <c r="A172" s="453">
        <v>1289</v>
      </c>
      <c r="B172" s="442" t="s">
        <v>147</v>
      </c>
      <c r="C172" s="454" t="s">
        <v>565</v>
      </c>
      <c r="D172" s="442">
        <v>5</v>
      </c>
      <c r="E172" s="442" t="s">
        <v>676</v>
      </c>
      <c r="F172" s="454" t="s">
        <v>125</v>
      </c>
      <c r="G172" s="442" t="str">
        <f>VLOOKUP(C172,'舰种|战术|技能信息查询'!$O$52:$Q$72,3,0)</f>
        <v>护卫舰</v>
      </c>
      <c r="H172" s="442" t="str">
        <f>VLOOKUP(C172,'舰种|战术|技能信息查询'!$O$52:$Q$72,2,0)</f>
        <v>小型舰</v>
      </c>
      <c r="I172" s="442">
        <v>7</v>
      </c>
      <c r="J172" s="442">
        <v>6</v>
      </c>
      <c r="K172" s="442">
        <v>15</v>
      </c>
      <c r="L172" s="442">
        <f t="shared" ref="L172:L196" si="6">IF(OR(MOD(K172,4)=2,MOD(K172,4)=0),MOD(K172,4),IF(MOD(K172,4)=1,-1,1))</f>
        <v>1</v>
      </c>
      <c r="M172" s="442">
        <v>25</v>
      </c>
      <c r="N172" s="442">
        <v>30</v>
      </c>
      <c r="O172" s="442">
        <v>78</v>
      </c>
      <c r="P172" s="442">
        <v>0</v>
      </c>
      <c r="Q172" s="442">
        <v>0</v>
      </c>
      <c r="R172" s="442">
        <v>49</v>
      </c>
      <c r="S172" s="442">
        <v>45</v>
      </c>
      <c r="T172" s="442">
        <v>102</v>
      </c>
      <c r="U172" s="442">
        <v>18</v>
      </c>
      <c r="V172" s="442">
        <v>18</v>
      </c>
      <c r="W172" s="442" t="s">
        <v>194</v>
      </c>
      <c r="X172" s="442">
        <v>0</v>
      </c>
      <c r="Y172" s="442">
        <v>0</v>
      </c>
      <c r="Z172" s="442">
        <v>3</v>
      </c>
      <c r="AA172" s="442" t="s">
        <v>677</v>
      </c>
      <c r="AB172" s="442">
        <v>15</v>
      </c>
      <c r="AC172" s="442">
        <v>20</v>
      </c>
      <c r="AD172" s="442">
        <v>0.6</v>
      </c>
      <c r="AE172" s="442">
        <v>0.5</v>
      </c>
      <c r="AF172" s="442">
        <v>0.275</v>
      </c>
      <c r="AG172" s="442">
        <v>10</v>
      </c>
      <c r="AH172" s="442">
        <v>10</v>
      </c>
      <c r="AI172" s="442">
        <v>20</v>
      </c>
      <c r="AJ172" s="442">
        <v>0</v>
      </c>
      <c r="AK172" s="442">
        <v>0</v>
      </c>
      <c r="AL172" s="442">
        <v>28</v>
      </c>
      <c r="AM172" s="442">
        <v>17</v>
      </c>
      <c r="AN172" s="442">
        <v>0</v>
      </c>
      <c r="AO172" s="446" t="s">
        <v>678</v>
      </c>
      <c r="AP172" s="442">
        <v>0</v>
      </c>
      <c r="AQ172" s="442"/>
    </row>
    <row r="173" spans="1:43">
      <c r="A173" s="453">
        <v>1290</v>
      </c>
      <c r="B173" s="442" t="s">
        <v>147</v>
      </c>
      <c r="C173" s="454" t="s">
        <v>565</v>
      </c>
      <c r="D173" s="442">
        <v>6</v>
      </c>
      <c r="E173" s="442" t="s">
        <v>679</v>
      </c>
      <c r="F173" s="454" t="s">
        <v>125</v>
      </c>
      <c r="G173" s="442" t="str">
        <f>VLOOKUP(C173,'舰种|战术|技能信息查询'!$O$52:$Q$72,3,0)</f>
        <v>护卫舰</v>
      </c>
      <c r="H173" s="442" t="str">
        <f>VLOOKUP(C173,'舰种|战术|技能信息查询'!$O$52:$Q$72,2,0)</f>
        <v>小型舰</v>
      </c>
      <c r="I173" s="442">
        <v>7</v>
      </c>
      <c r="J173" s="442">
        <v>6</v>
      </c>
      <c r="K173" s="442">
        <v>15</v>
      </c>
      <c r="L173" s="442">
        <f t="shared" si="6"/>
        <v>1</v>
      </c>
      <c r="M173" s="442">
        <v>23</v>
      </c>
      <c r="N173" s="442">
        <v>30</v>
      </c>
      <c r="O173" s="442">
        <v>80</v>
      </c>
      <c r="P173" s="442">
        <v>0</v>
      </c>
      <c r="Q173" s="442">
        <v>0</v>
      </c>
      <c r="R173" s="442">
        <v>48</v>
      </c>
      <c r="S173" s="442">
        <v>47</v>
      </c>
      <c r="T173" s="442">
        <v>102</v>
      </c>
      <c r="U173" s="442">
        <v>19</v>
      </c>
      <c r="V173" s="442">
        <v>18</v>
      </c>
      <c r="W173" s="442" t="s">
        <v>194</v>
      </c>
      <c r="X173" s="442">
        <v>0</v>
      </c>
      <c r="Y173" s="442">
        <v>0</v>
      </c>
      <c r="Z173" s="442">
        <v>3</v>
      </c>
      <c r="AA173" s="442" t="s">
        <v>677</v>
      </c>
      <c r="AB173" s="442">
        <v>15</v>
      </c>
      <c r="AC173" s="442">
        <v>20</v>
      </c>
      <c r="AD173" s="442">
        <v>0.6</v>
      </c>
      <c r="AE173" s="442">
        <v>0.5</v>
      </c>
      <c r="AF173" s="442">
        <v>0.275</v>
      </c>
      <c r="AG173" s="442">
        <v>10</v>
      </c>
      <c r="AH173" s="442">
        <v>10</v>
      </c>
      <c r="AI173" s="442">
        <v>20</v>
      </c>
      <c r="AJ173" s="442">
        <v>0</v>
      </c>
      <c r="AK173" s="442">
        <v>0</v>
      </c>
      <c r="AL173" s="442">
        <v>17</v>
      </c>
      <c r="AM173" s="442">
        <v>30</v>
      </c>
      <c r="AN173" s="442">
        <v>0</v>
      </c>
      <c r="AO173" s="446" t="s">
        <v>680</v>
      </c>
      <c r="AP173" s="442">
        <v>0</v>
      </c>
      <c r="AQ173" s="442"/>
    </row>
    <row r="174" spans="1:43">
      <c r="A174" s="453">
        <v>1293</v>
      </c>
      <c r="B174" s="442" t="s">
        <v>147</v>
      </c>
      <c r="C174" s="454" t="s">
        <v>565</v>
      </c>
      <c r="D174" s="442">
        <v>5</v>
      </c>
      <c r="E174" s="442" t="s">
        <v>681</v>
      </c>
      <c r="F174" s="454" t="s">
        <v>125</v>
      </c>
      <c r="G174" s="442" t="str">
        <f>VLOOKUP(C174,'舰种|战术|技能信息查询'!$O$52:$Q$72,3,0)</f>
        <v>护卫舰</v>
      </c>
      <c r="H174" s="442" t="str">
        <f>VLOOKUP(C174,'舰种|战术|技能信息查询'!$O$52:$Q$72,2,0)</f>
        <v>小型舰</v>
      </c>
      <c r="I174" s="442">
        <v>6</v>
      </c>
      <c r="J174" s="442">
        <v>6</v>
      </c>
      <c r="K174" s="442">
        <v>15</v>
      </c>
      <c r="L174" s="442">
        <f t="shared" si="6"/>
        <v>1</v>
      </c>
      <c r="M174" s="442">
        <v>25</v>
      </c>
      <c r="N174" s="442">
        <v>30</v>
      </c>
      <c r="O174" s="442">
        <v>77</v>
      </c>
      <c r="P174" s="442">
        <v>0</v>
      </c>
      <c r="Q174" s="442">
        <v>0</v>
      </c>
      <c r="R174" s="442">
        <v>49</v>
      </c>
      <c r="S174" s="442">
        <v>45</v>
      </c>
      <c r="T174" s="442">
        <v>101</v>
      </c>
      <c r="U174" s="442">
        <v>8</v>
      </c>
      <c r="V174" s="442">
        <v>18</v>
      </c>
      <c r="W174" s="442" t="s">
        <v>194</v>
      </c>
      <c r="X174" s="442">
        <v>0</v>
      </c>
      <c r="Y174" s="442">
        <v>0</v>
      </c>
      <c r="Z174" s="442">
        <v>3</v>
      </c>
      <c r="AA174" s="442" t="s">
        <v>677</v>
      </c>
      <c r="AB174" s="442">
        <v>15</v>
      </c>
      <c r="AC174" s="442">
        <v>20</v>
      </c>
      <c r="AD174" s="442">
        <v>0.6</v>
      </c>
      <c r="AE174" s="442">
        <v>0.5</v>
      </c>
      <c r="AF174" s="442">
        <v>0.55</v>
      </c>
      <c r="AG174" s="442">
        <v>10</v>
      </c>
      <c r="AH174" s="442">
        <v>10</v>
      </c>
      <c r="AI174" s="442">
        <v>20</v>
      </c>
      <c r="AJ174" s="442">
        <v>0</v>
      </c>
      <c r="AK174" s="442">
        <v>0</v>
      </c>
      <c r="AL174" s="442">
        <v>27</v>
      </c>
      <c r="AM174" s="442">
        <v>17</v>
      </c>
      <c r="AN174" s="442">
        <v>0</v>
      </c>
      <c r="AO174" s="446" t="s">
        <v>682</v>
      </c>
      <c r="AP174" s="442">
        <v>0</v>
      </c>
      <c r="AQ174" s="442"/>
    </row>
    <row r="175" spans="1:43">
      <c r="A175" s="453">
        <v>1299</v>
      </c>
      <c r="B175" s="442" t="s">
        <v>402</v>
      </c>
      <c r="C175" s="442" t="s">
        <v>587</v>
      </c>
      <c r="D175" s="442">
        <v>6</v>
      </c>
      <c r="E175" s="442" t="s">
        <v>683</v>
      </c>
      <c r="F175" s="454" t="s">
        <v>125</v>
      </c>
      <c r="G175" s="442" t="str">
        <f>VLOOKUP(C175,'舰种|战术|技能信息查询'!$O$52:$Q$72,3,0)</f>
        <v>主力舰</v>
      </c>
      <c r="H175" s="442" t="str">
        <f>VLOOKUP(C175,'舰种|战术|技能信息查询'!$O$52:$Q$72,2,0)</f>
        <v>大型舰</v>
      </c>
      <c r="I175" s="442">
        <v>2</v>
      </c>
      <c r="J175" s="442">
        <v>6</v>
      </c>
      <c r="K175" s="442">
        <v>88</v>
      </c>
      <c r="L175" s="442">
        <f t="shared" si="6"/>
        <v>0</v>
      </c>
      <c r="M175" s="442">
        <v>108</v>
      </c>
      <c r="N175" s="442">
        <v>110</v>
      </c>
      <c r="O175" s="442">
        <v>0</v>
      </c>
      <c r="P175" s="442">
        <v>115</v>
      </c>
      <c r="Q175" s="442">
        <v>0</v>
      </c>
      <c r="R175" s="442">
        <v>47</v>
      </c>
      <c r="S175" s="442">
        <v>56</v>
      </c>
      <c r="T175" s="442">
        <v>97</v>
      </c>
      <c r="U175" s="442">
        <v>20</v>
      </c>
      <c r="V175" s="442">
        <v>32</v>
      </c>
      <c r="W175" s="442" t="s">
        <v>126</v>
      </c>
      <c r="X175" s="442">
        <v>0</v>
      </c>
      <c r="Y175" s="442">
        <v>0</v>
      </c>
      <c r="Z175" s="442">
        <v>4</v>
      </c>
      <c r="AA175" s="442" t="s">
        <v>684</v>
      </c>
      <c r="AB175" s="442">
        <v>110</v>
      </c>
      <c r="AC175" s="442">
        <v>190</v>
      </c>
      <c r="AD175" s="442">
        <v>4.5</v>
      </c>
      <c r="AE175" s="442">
        <v>8.5</v>
      </c>
      <c r="AF175" s="442">
        <v>1.1</v>
      </c>
      <c r="AG175" s="442">
        <v>50</v>
      </c>
      <c r="AH175" s="442">
        <v>60</v>
      </c>
      <c r="AI175" s="442">
        <v>60</v>
      </c>
      <c r="AJ175" s="442">
        <v>0</v>
      </c>
      <c r="AK175" s="442">
        <v>83</v>
      </c>
      <c r="AL175" s="442">
        <v>0</v>
      </c>
      <c r="AM175" s="442">
        <v>90</v>
      </c>
      <c r="AN175" s="442">
        <v>92</v>
      </c>
      <c r="AO175" s="446" t="s">
        <v>685</v>
      </c>
      <c r="AP175" s="442" t="s">
        <v>686</v>
      </c>
      <c r="AQ175" s="442"/>
    </row>
    <row r="176" spans="1:43">
      <c r="A176" s="453">
        <v>1301</v>
      </c>
      <c r="B176" s="442" t="s">
        <v>166</v>
      </c>
      <c r="C176" s="442" t="s">
        <v>325</v>
      </c>
      <c r="D176" s="442">
        <v>5</v>
      </c>
      <c r="E176" s="442" t="s">
        <v>687</v>
      </c>
      <c r="F176" s="454" t="s">
        <v>125</v>
      </c>
      <c r="G176" s="442" t="str">
        <f>VLOOKUP(C176,'舰种|战术|技能信息查询'!$O$52:$Q$72,3,0)</f>
        <v>护卫舰</v>
      </c>
      <c r="H176" s="442" t="str">
        <f>VLOOKUP(C176,'舰种|战术|技能信息查询'!$O$52:$Q$72,2,0)</f>
        <v>小型舰</v>
      </c>
      <c r="I176" s="442">
        <v>2</v>
      </c>
      <c r="J176" s="442">
        <v>3</v>
      </c>
      <c r="K176" s="442">
        <v>32</v>
      </c>
      <c r="L176" s="442">
        <f t="shared" si="6"/>
        <v>0</v>
      </c>
      <c r="M176" s="442">
        <v>40</v>
      </c>
      <c r="N176" s="442">
        <v>39</v>
      </c>
      <c r="O176" s="442">
        <v>87</v>
      </c>
      <c r="P176" s="442">
        <v>62</v>
      </c>
      <c r="Q176" s="442">
        <v>79</v>
      </c>
      <c r="R176" s="442">
        <v>32</v>
      </c>
      <c r="S176" s="442">
        <v>90</v>
      </c>
      <c r="T176" s="442">
        <v>94</v>
      </c>
      <c r="U176" s="442">
        <v>10</v>
      </c>
      <c r="V176" s="442">
        <v>37</v>
      </c>
      <c r="W176" s="442" t="s">
        <v>194</v>
      </c>
      <c r="X176" s="442">
        <v>0</v>
      </c>
      <c r="Y176" s="442">
        <v>0</v>
      </c>
      <c r="Z176" s="442">
        <v>3</v>
      </c>
      <c r="AA176" s="442" t="s">
        <v>664</v>
      </c>
      <c r="AB176" s="442">
        <v>15</v>
      </c>
      <c r="AC176" s="442">
        <v>25</v>
      </c>
      <c r="AD176" s="442">
        <v>0.48</v>
      </c>
      <c r="AE176" s="442">
        <v>0.9</v>
      </c>
      <c r="AF176" s="442">
        <v>0.4</v>
      </c>
      <c r="AG176" s="442">
        <v>4</v>
      </c>
      <c r="AH176" s="442">
        <v>8</v>
      </c>
      <c r="AI176" s="442">
        <v>6</v>
      </c>
      <c r="AJ176" s="442">
        <v>0</v>
      </c>
      <c r="AK176" s="442">
        <v>0</v>
      </c>
      <c r="AL176" s="442">
        <v>32</v>
      </c>
      <c r="AM176" s="442">
        <v>14</v>
      </c>
      <c r="AN176" s="442">
        <v>5</v>
      </c>
      <c r="AO176" s="446" t="s">
        <v>688</v>
      </c>
      <c r="AP176" s="442">
        <v>0</v>
      </c>
      <c r="AQ176" s="442"/>
    </row>
    <row r="177" spans="1:43">
      <c r="A177" s="453">
        <v>1306</v>
      </c>
      <c r="B177" s="442" t="s">
        <v>122</v>
      </c>
      <c r="C177" s="442" t="s">
        <v>325</v>
      </c>
      <c r="D177" s="442">
        <v>5</v>
      </c>
      <c r="E177" s="442" t="s">
        <v>689</v>
      </c>
      <c r="F177" s="454" t="s">
        <v>125</v>
      </c>
      <c r="G177" s="442" t="str">
        <f>VLOOKUP(C177,'舰种|战术|技能信息查询'!$O$52:$Q$72,3,0)</f>
        <v>护卫舰</v>
      </c>
      <c r="H177" s="442" t="str">
        <f>VLOOKUP(C177,'舰种|战术|技能信息查询'!$O$52:$Q$72,2,0)</f>
        <v>小型舰</v>
      </c>
      <c r="I177" s="442">
        <v>2</v>
      </c>
      <c r="J177" s="442">
        <v>2</v>
      </c>
      <c r="K177" s="442">
        <v>32</v>
      </c>
      <c r="L177" s="442">
        <f t="shared" si="6"/>
        <v>0</v>
      </c>
      <c r="M177" s="442">
        <v>43</v>
      </c>
      <c r="N177" s="442">
        <v>41</v>
      </c>
      <c r="O177" s="442">
        <v>91</v>
      </c>
      <c r="P177" s="442">
        <v>76</v>
      </c>
      <c r="Q177" s="442">
        <v>72</v>
      </c>
      <c r="R177" s="442">
        <v>38</v>
      </c>
      <c r="S177" s="442">
        <v>90</v>
      </c>
      <c r="T177" s="442">
        <v>94</v>
      </c>
      <c r="U177" s="442">
        <v>16</v>
      </c>
      <c r="V177" s="442">
        <v>35.8</v>
      </c>
      <c r="W177" s="442" t="s">
        <v>194</v>
      </c>
      <c r="X177" s="442">
        <v>0</v>
      </c>
      <c r="Y177" s="442">
        <v>0</v>
      </c>
      <c r="Z177" s="442">
        <v>3</v>
      </c>
      <c r="AA177" s="442" t="s">
        <v>690</v>
      </c>
      <c r="AB177" s="442">
        <v>15</v>
      </c>
      <c r="AC177" s="442">
        <v>25</v>
      </c>
      <c r="AD177" s="442">
        <v>0.5</v>
      </c>
      <c r="AE177" s="442">
        <v>0.95</v>
      </c>
      <c r="AF177" s="442">
        <v>0.5</v>
      </c>
      <c r="AG177" s="442">
        <v>4</v>
      </c>
      <c r="AH177" s="442">
        <v>8</v>
      </c>
      <c r="AI177" s="442">
        <v>6</v>
      </c>
      <c r="AJ177" s="442">
        <v>0</v>
      </c>
      <c r="AK177" s="442">
        <v>3</v>
      </c>
      <c r="AL177" s="442">
        <v>36</v>
      </c>
      <c r="AM177" s="442">
        <v>16</v>
      </c>
      <c r="AN177" s="442">
        <v>10</v>
      </c>
      <c r="AO177" s="446" t="s">
        <v>691</v>
      </c>
      <c r="AP177" s="442">
        <v>0</v>
      </c>
      <c r="AQ177" s="442"/>
    </row>
    <row r="178" spans="1:43">
      <c r="A178" s="453">
        <v>1316</v>
      </c>
      <c r="B178" s="442" t="s">
        <v>338</v>
      </c>
      <c r="C178" s="442" t="s">
        <v>325</v>
      </c>
      <c r="D178" s="442">
        <v>5</v>
      </c>
      <c r="E178" s="442" t="s">
        <v>692</v>
      </c>
      <c r="F178" s="454" t="s">
        <v>125</v>
      </c>
      <c r="G178" s="442" t="str">
        <f>VLOOKUP(C178,'舰种|战术|技能信息查询'!$O$52:$Q$72,3,0)</f>
        <v>护卫舰</v>
      </c>
      <c r="H178" s="442" t="str">
        <f>VLOOKUP(C178,'舰种|战术|技能信息查询'!$O$52:$Q$72,2,0)</f>
        <v>小型舰</v>
      </c>
      <c r="I178" s="442">
        <v>2</v>
      </c>
      <c r="J178" s="442">
        <v>2</v>
      </c>
      <c r="K178" s="442">
        <v>32</v>
      </c>
      <c r="L178" s="442">
        <f t="shared" si="6"/>
        <v>0</v>
      </c>
      <c r="M178" s="442">
        <v>40</v>
      </c>
      <c r="N178" s="442">
        <v>35</v>
      </c>
      <c r="O178" s="442">
        <v>82</v>
      </c>
      <c r="P178" s="442">
        <v>62</v>
      </c>
      <c r="Q178" s="442">
        <v>73</v>
      </c>
      <c r="R178" s="442">
        <v>26</v>
      </c>
      <c r="S178" s="442">
        <v>94</v>
      </c>
      <c r="T178" s="442">
        <v>94</v>
      </c>
      <c r="U178" s="442">
        <v>25</v>
      </c>
      <c r="V178" s="442">
        <v>41.7</v>
      </c>
      <c r="W178" s="442" t="s">
        <v>194</v>
      </c>
      <c r="X178" s="442">
        <v>0</v>
      </c>
      <c r="Y178" s="442">
        <v>0</v>
      </c>
      <c r="Z178" s="442">
        <v>3</v>
      </c>
      <c r="AA178" s="442" t="s">
        <v>693</v>
      </c>
      <c r="AB178" s="442">
        <v>15</v>
      </c>
      <c r="AC178" s="442">
        <v>15</v>
      </c>
      <c r="AD178" s="442">
        <v>0.5</v>
      </c>
      <c r="AE178" s="442">
        <v>0.9</v>
      </c>
      <c r="AF178" s="442">
        <v>0.5</v>
      </c>
      <c r="AG178" s="442">
        <v>4</v>
      </c>
      <c r="AH178" s="442">
        <v>8</v>
      </c>
      <c r="AI178" s="442">
        <v>6</v>
      </c>
      <c r="AJ178" s="442">
        <v>0</v>
      </c>
      <c r="AK178" s="442">
        <v>0</v>
      </c>
      <c r="AL178" s="442">
        <v>27</v>
      </c>
      <c r="AM178" s="442">
        <v>10</v>
      </c>
      <c r="AN178" s="442">
        <v>0</v>
      </c>
      <c r="AO178" s="446" t="s">
        <v>694</v>
      </c>
      <c r="AP178" s="442">
        <v>0</v>
      </c>
      <c r="AQ178" s="442"/>
    </row>
    <row r="179" spans="1:43">
      <c r="A179" s="453">
        <v>1323</v>
      </c>
      <c r="B179" s="442" t="s">
        <v>338</v>
      </c>
      <c r="C179" s="442" t="s">
        <v>325</v>
      </c>
      <c r="D179" s="442">
        <v>6</v>
      </c>
      <c r="E179" s="442" t="s">
        <v>695</v>
      </c>
      <c r="F179" s="454" t="s">
        <v>125</v>
      </c>
      <c r="G179" s="442" t="str">
        <f>VLOOKUP(C179,'舰种|战术|技能信息查询'!$O$52:$Q$72,3,0)</f>
        <v>护卫舰</v>
      </c>
      <c r="H179" s="442" t="str">
        <f>VLOOKUP(C179,'舰种|战术|技能信息查询'!$O$52:$Q$72,2,0)</f>
        <v>小型舰</v>
      </c>
      <c r="I179" s="442">
        <v>2</v>
      </c>
      <c r="J179" s="442">
        <v>2</v>
      </c>
      <c r="K179" s="442">
        <v>39</v>
      </c>
      <c r="L179" s="442">
        <f t="shared" si="6"/>
        <v>1</v>
      </c>
      <c r="M179" s="442">
        <v>45</v>
      </c>
      <c r="N179" s="442">
        <v>37</v>
      </c>
      <c r="O179" s="442">
        <v>87</v>
      </c>
      <c r="P179" s="442">
        <v>69</v>
      </c>
      <c r="Q179" s="442">
        <v>68</v>
      </c>
      <c r="R179" s="442">
        <v>26</v>
      </c>
      <c r="S179" s="442">
        <v>102</v>
      </c>
      <c r="T179" s="442">
        <v>95</v>
      </c>
      <c r="U179" s="442">
        <v>8</v>
      </c>
      <c r="V179" s="442">
        <v>42.5</v>
      </c>
      <c r="W179" s="442" t="s">
        <v>194</v>
      </c>
      <c r="X179" s="442">
        <v>0</v>
      </c>
      <c r="Y179" s="442">
        <v>0</v>
      </c>
      <c r="Z179" s="442">
        <v>3</v>
      </c>
      <c r="AA179" s="442" t="s">
        <v>696</v>
      </c>
      <c r="AB179" s="442">
        <v>20</v>
      </c>
      <c r="AC179" s="442">
        <v>25</v>
      </c>
      <c r="AD179" s="442">
        <v>0.5</v>
      </c>
      <c r="AE179" s="442">
        <v>0.9</v>
      </c>
      <c r="AF179" s="442">
        <v>0.425</v>
      </c>
      <c r="AG179" s="442">
        <v>4</v>
      </c>
      <c r="AH179" s="442">
        <v>8</v>
      </c>
      <c r="AI179" s="442">
        <v>6</v>
      </c>
      <c r="AJ179" s="442">
        <v>0</v>
      </c>
      <c r="AK179" s="442">
        <v>0</v>
      </c>
      <c r="AL179" s="442">
        <v>32</v>
      </c>
      <c r="AM179" s="442">
        <v>12</v>
      </c>
      <c r="AN179" s="442">
        <v>3</v>
      </c>
      <c r="AO179" s="446" t="s">
        <v>697</v>
      </c>
      <c r="AP179" s="442">
        <v>0</v>
      </c>
      <c r="AQ179" s="442"/>
    </row>
    <row r="180" spans="1:43">
      <c r="A180" s="453">
        <v>1335</v>
      </c>
      <c r="B180" s="442" t="s">
        <v>402</v>
      </c>
      <c r="C180" s="442" t="s">
        <v>325</v>
      </c>
      <c r="D180" s="442">
        <v>5</v>
      </c>
      <c r="E180" s="442" t="s">
        <v>698</v>
      </c>
      <c r="F180" s="454" t="s">
        <v>125</v>
      </c>
      <c r="G180" s="442" t="str">
        <f>VLOOKUP(C180,'舰种|战术|技能信息查询'!$O$52:$Q$72,3,0)</f>
        <v>护卫舰</v>
      </c>
      <c r="H180" s="442" t="str">
        <f>VLOOKUP(C180,'舰种|战术|技能信息查询'!$O$52:$Q$72,2,0)</f>
        <v>小型舰</v>
      </c>
      <c r="I180" s="442">
        <v>3</v>
      </c>
      <c r="J180" s="442">
        <v>4</v>
      </c>
      <c r="K180" s="442">
        <v>39</v>
      </c>
      <c r="L180" s="442">
        <f t="shared" si="6"/>
        <v>1</v>
      </c>
      <c r="M180" s="442">
        <v>50</v>
      </c>
      <c r="N180" s="442">
        <v>40</v>
      </c>
      <c r="O180" s="442">
        <v>93</v>
      </c>
      <c r="P180" s="442">
        <v>55</v>
      </c>
      <c r="Q180" s="442">
        <v>74</v>
      </c>
      <c r="R180" s="442">
        <v>42</v>
      </c>
      <c r="S180" s="442">
        <v>102</v>
      </c>
      <c r="T180" s="442">
        <v>94</v>
      </c>
      <c r="U180" s="442">
        <v>10</v>
      </c>
      <c r="V180" s="442">
        <v>41.6</v>
      </c>
      <c r="W180" s="442" t="s">
        <v>194</v>
      </c>
      <c r="X180" s="442">
        <v>0</v>
      </c>
      <c r="Y180" s="442">
        <v>0</v>
      </c>
      <c r="Z180" s="442">
        <v>3</v>
      </c>
      <c r="AA180" s="442" t="s">
        <v>699</v>
      </c>
      <c r="AB180" s="442">
        <v>20</v>
      </c>
      <c r="AC180" s="442">
        <v>25</v>
      </c>
      <c r="AD180" s="442">
        <v>0.6</v>
      </c>
      <c r="AE180" s="442">
        <v>1</v>
      </c>
      <c r="AF180" s="442">
        <v>0.55</v>
      </c>
      <c r="AG180" s="442">
        <v>4</v>
      </c>
      <c r="AH180" s="442">
        <v>8</v>
      </c>
      <c r="AI180" s="442">
        <v>6</v>
      </c>
      <c r="AJ180" s="442">
        <v>0</v>
      </c>
      <c r="AK180" s="442">
        <v>0</v>
      </c>
      <c r="AL180" s="442">
        <v>38</v>
      </c>
      <c r="AM180" s="442">
        <v>15</v>
      </c>
      <c r="AN180" s="442">
        <v>0</v>
      </c>
      <c r="AO180" s="446" t="s">
        <v>700</v>
      </c>
      <c r="AP180" s="442">
        <v>0</v>
      </c>
      <c r="AQ180" s="442"/>
    </row>
    <row r="181" spans="1:43">
      <c r="A181" s="453">
        <v>1339</v>
      </c>
      <c r="B181" s="442" t="s">
        <v>171</v>
      </c>
      <c r="C181" s="442" t="s">
        <v>192</v>
      </c>
      <c r="D181" s="442">
        <v>6</v>
      </c>
      <c r="E181" s="442" t="s">
        <v>701</v>
      </c>
      <c r="F181" s="454" t="s">
        <v>125</v>
      </c>
      <c r="G181" s="442" t="str">
        <f>VLOOKUP(C181,'舰种|战术|技能信息查询'!$O$52:$Q$72,3,0)</f>
        <v>主力舰</v>
      </c>
      <c r="H181" s="442" t="str">
        <f>VLOOKUP(C181,'舰种|战术|技能信息查询'!$O$52:$Q$72,2,0)</f>
        <v>大型舰</v>
      </c>
      <c r="I181" s="442">
        <v>4</v>
      </c>
      <c r="J181" s="442">
        <v>5</v>
      </c>
      <c r="K181" s="442">
        <v>80</v>
      </c>
      <c r="L181" s="442">
        <f t="shared" si="6"/>
        <v>0</v>
      </c>
      <c r="M181" s="442">
        <v>40</v>
      </c>
      <c r="N181" s="442">
        <v>84</v>
      </c>
      <c r="O181" s="442">
        <v>0</v>
      </c>
      <c r="P181" s="442">
        <v>73</v>
      </c>
      <c r="Q181" s="442">
        <v>0</v>
      </c>
      <c r="R181" s="442">
        <v>72</v>
      </c>
      <c r="S181" s="442">
        <v>58</v>
      </c>
      <c r="T181" s="442">
        <v>102</v>
      </c>
      <c r="U181" s="442">
        <v>9</v>
      </c>
      <c r="V181" s="442">
        <v>30</v>
      </c>
      <c r="W181" s="442" t="s">
        <v>194</v>
      </c>
      <c r="X181" s="442" t="s">
        <v>702</v>
      </c>
      <c r="Y181" s="442">
        <v>82</v>
      </c>
      <c r="Z181" s="442">
        <v>4</v>
      </c>
      <c r="AA181" s="442" t="s">
        <v>703</v>
      </c>
      <c r="AB181" s="442">
        <v>70</v>
      </c>
      <c r="AC181" s="442">
        <v>75</v>
      </c>
      <c r="AD181" s="442">
        <v>2.6</v>
      </c>
      <c r="AE181" s="442">
        <v>4.9</v>
      </c>
      <c r="AF181" s="442">
        <v>1.05</v>
      </c>
      <c r="AG181" s="442">
        <v>30</v>
      </c>
      <c r="AH181" s="442">
        <v>40</v>
      </c>
      <c r="AI181" s="442">
        <v>60</v>
      </c>
      <c r="AJ181" s="442">
        <v>40</v>
      </c>
      <c r="AK181" s="442">
        <v>0</v>
      </c>
      <c r="AL181" s="442">
        <v>0</v>
      </c>
      <c r="AM181" s="442">
        <v>32</v>
      </c>
      <c r="AN181" s="442">
        <v>50</v>
      </c>
      <c r="AO181" s="446" t="s">
        <v>704</v>
      </c>
      <c r="AP181" s="442" t="s">
        <v>705</v>
      </c>
      <c r="AQ181" s="442"/>
    </row>
    <row r="182" spans="1:43">
      <c r="A182" s="453">
        <v>1342</v>
      </c>
      <c r="B182" s="442" t="s">
        <v>166</v>
      </c>
      <c r="C182" s="442" t="s">
        <v>325</v>
      </c>
      <c r="D182" s="442">
        <v>5</v>
      </c>
      <c r="E182" s="442" t="s">
        <v>706</v>
      </c>
      <c r="F182" s="454" t="s">
        <v>125</v>
      </c>
      <c r="G182" s="442" t="str">
        <f>VLOOKUP(C182,'舰种|战术|技能信息查询'!$O$52:$Q$72,3,0)</f>
        <v>护卫舰</v>
      </c>
      <c r="H182" s="442" t="str">
        <f>VLOOKUP(C182,'舰种|战术|技能信息查询'!$O$52:$Q$72,2,0)</f>
        <v>小型舰</v>
      </c>
      <c r="I182" s="442">
        <v>2</v>
      </c>
      <c r="J182" s="442">
        <v>3</v>
      </c>
      <c r="K182" s="442">
        <v>35</v>
      </c>
      <c r="L182" s="442">
        <f t="shared" si="6"/>
        <v>1</v>
      </c>
      <c r="M182" s="442">
        <v>45</v>
      </c>
      <c r="N182" s="442">
        <v>40</v>
      </c>
      <c r="O182" s="442">
        <v>78</v>
      </c>
      <c r="P182" s="442">
        <v>86</v>
      </c>
      <c r="Q182" s="442">
        <v>125</v>
      </c>
      <c r="R182" s="442">
        <v>43</v>
      </c>
      <c r="S182" s="442">
        <v>86</v>
      </c>
      <c r="T182" s="442">
        <v>94</v>
      </c>
      <c r="U182" s="442">
        <v>22</v>
      </c>
      <c r="V182" s="442">
        <v>35</v>
      </c>
      <c r="W182" s="442" t="s">
        <v>194</v>
      </c>
      <c r="X182" s="442">
        <v>0</v>
      </c>
      <c r="Y182" s="442">
        <v>0</v>
      </c>
      <c r="Z182" s="442">
        <v>3</v>
      </c>
      <c r="AA182" s="442" t="s">
        <v>305</v>
      </c>
      <c r="AB182" s="442">
        <v>15</v>
      </c>
      <c r="AC182" s="442">
        <v>25</v>
      </c>
      <c r="AD182" s="442">
        <v>0.48</v>
      </c>
      <c r="AE182" s="442">
        <v>0.9</v>
      </c>
      <c r="AF182" s="442">
        <v>0.4</v>
      </c>
      <c r="AG182" s="442">
        <v>4</v>
      </c>
      <c r="AH182" s="442">
        <v>8</v>
      </c>
      <c r="AI182" s="442">
        <v>6</v>
      </c>
      <c r="AJ182" s="442">
        <v>0</v>
      </c>
      <c r="AK182" s="442">
        <v>0</v>
      </c>
      <c r="AL182" s="442">
        <v>23</v>
      </c>
      <c r="AM182" s="442">
        <v>15</v>
      </c>
      <c r="AN182" s="442">
        <v>26</v>
      </c>
      <c r="AO182" s="446" t="s">
        <v>707</v>
      </c>
      <c r="AP182" s="442">
        <v>0</v>
      </c>
      <c r="AQ182" s="442"/>
    </row>
    <row r="183" spans="1:43">
      <c r="A183" s="453">
        <v>1343</v>
      </c>
      <c r="B183" s="442" t="s">
        <v>708</v>
      </c>
      <c r="C183" s="442" t="s">
        <v>398</v>
      </c>
      <c r="D183" s="442">
        <v>6</v>
      </c>
      <c r="E183" s="442" t="s">
        <v>709</v>
      </c>
      <c r="F183" s="454" t="s">
        <v>125</v>
      </c>
      <c r="G183" s="442" t="str">
        <f>VLOOKUP(C183,'舰种|战术|技能信息查询'!$O$52:$Q$72,3,0)</f>
        <v>主力舰</v>
      </c>
      <c r="H183" s="442" t="str">
        <f>VLOOKUP(C183,'舰种|战术|技能信息查询'!$O$52:$Q$72,2,0)</f>
        <v>小型舰</v>
      </c>
      <c r="I183" s="442">
        <v>2</v>
      </c>
      <c r="J183" s="442">
        <v>4</v>
      </c>
      <c r="K183" s="442">
        <v>31</v>
      </c>
      <c r="L183" s="442">
        <f t="shared" si="6"/>
        <v>1</v>
      </c>
      <c r="M183" s="442">
        <v>37</v>
      </c>
      <c r="N183" s="442">
        <v>37</v>
      </c>
      <c r="O183" s="442">
        <v>1</v>
      </c>
      <c r="P183" s="442">
        <v>95</v>
      </c>
      <c r="Q183" s="442">
        <v>0</v>
      </c>
      <c r="R183" s="442">
        <v>48</v>
      </c>
      <c r="S183" s="442">
        <v>95</v>
      </c>
      <c r="T183" s="442">
        <v>87</v>
      </c>
      <c r="U183" s="442">
        <v>15</v>
      </c>
      <c r="V183" s="442">
        <v>34</v>
      </c>
      <c r="W183" s="442" t="s">
        <v>194</v>
      </c>
      <c r="X183" s="442">
        <v>0</v>
      </c>
      <c r="Y183" s="442">
        <v>0</v>
      </c>
      <c r="Z183" s="442">
        <v>3</v>
      </c>
      <c r="AA183" s="442" t="s">
        <v>589</v>
      </c>
      <c r="AB183" s="442">
        <v>25</v>
      </c>
      <c r="AC183" s="442">
        <v>35</v>
      </c>
      <c r="AD183" s="442">
        <v>0.48</v>
      </c>
      <c r="AE183" s="442">
        <v>0.7</v>
      </c>
      <c r="AF183" s="442">
        <v>0.5</v>
      </c>
      <c r="AG183" s="442">
        <v>8</v>
      </c>
      <c r="AH183" s="442">
        <v>12</v>
      </c>
      <c r="AI183" s="442">
        <v>10</v>
      </c>
      <c r="AJ183" s="442">
        <v>16</v>
      </c>
      <c r="AK183" s="442">
        <v>12</v>
      </c>
      <c r="AL183" s="442">
        <v>1</v>
      </c>
      <c r="AM183" s="442">
        <v>12</v>
      </c>
      <c r="AN183" s="442">
        <v>94</v>
      </c>
      <c r="AO183" s="446" t="s">
        <v>710</v>
      </c>
      <c r="AP183" s="442">
        <v>0</v>
      </c>
      <c r="AQ183" s="442"/>
    </row>
    <row r="184" spans="1:43">
      <c r="A184" s="453">
        <v>1344</v>
      </c>
      <c r="B184" s="442" t="s">
        <v>166</v>
      </c>
      <c r="C184" s="442" t="s">
        <v>325</v>
      </c>
      <c r="D184" s="442">
        <v>5</v>
      </c>
      <c r="E184" s="442" t="s">
        <v>711</v>
      </c>
      <c r="F184" s="454" t="s">
        <v>125</v>
      </c>
      <c r="G184" s="442" t="str">
        <f>VLOOKUP(C184,'舰种|战术|技能信息查询'!$O$52:$Q$72,3,0)</f>
        <v>护卫舰</v>
      </c>
      <c r="H184" s="442" t="str">
        <f>VLOOKUP(C184,'舰种|战术|技能信息查询'!$O$52:$Q$72,2,0)</f>
        <v>小型舰</v>
      </c>
      <c r="I184" s="442">
        <v>2</v>
      </c>
      <c r="J184" s="442">
        <v>3</v>
      </c>
      <c r="K184" s="442">
        <v>32</v>
      </c>
      <c r="L184" s="442">
        <f t="shared" si="6"/>
        <v>0</v>
      </c>
      <c r="M184" s="442">
        <v>43</v>
      </c>
      <c r="N184" s="442">
        <v>39</v>
      </c>
      <c r="O184" s="442">
        <v>79</v>
      </c>
      <c r="P184" s="442">
        <v>83</v>
      </c>
      <c r="Q184" s="442">
        <v>115</v>
      </c>
      <c r="R184" s="442">
        <v>43</v>
      </c>
      <c r="S184" s="442">
        <v>91</v>
      </c>
      <c r="T184" s="442">
        <v>94</v>
      </c>
      <c r="U184" s="442">
        <v>21</v>
      </c>
      <c r="V184" s="442">
        <v>37</v>
      </c>
      <c r="W184" s="442" t="s">
        <v>194</v>
      </c>
      <c r="X184" s="442">
        <v>0</v>
      </c>
      <c r="Y184" s="442">
        <v>0</v>
      </c>
      <c r="Z184" s="442">
        <v>3</v>
      </c>
      <c r="AA184" s="442" t="s">
        <v>712</v>
      </c>
      <c r="AB184" s="442">
        <v>15</v>
      </c>
      <c r="AC184" s="442">
        <v>25</v>
      </c>
      <c r="AD184" s="442">
        <v>0.48</v>
      </c>
      <c r="AE184" s="442">
        <v>0.9</v>
      </c>
      <c r="AF184" s="442">
        <v>0.4</v>
      </c>
      <c r="AG184" s="442">
        <v>4</v>
      </c>
      <c r="AH184" s="442">
        <v>8</v>
      </c>
      <c r="AI184" s="442">
        <v>6</v>
      </c>
      <c r="AJ184" s="442">
        <v>0</v>
      </c>
      <c r="AK184" s="442">
        <v>0</v>
      </c>
      <c r="AL184" s="442">
        <v>24</v>
      </c>
      <c r="AM184" s="442">
        <v>14</v>
      </c>
      <c r="AN184" s="442">
        <v>23</v>
      </c>
      <c r="AO184" s="446" t="s">
        <v>713</v>
      </c>
      <c r="AP184" s="442">
        <v>0</v>
      </c>
      <c r="AQ184" s="442"/>
    </row>
    <row r="185" spans="1:43">
      <c r="A185" s="453">
        <v>1351</v>
      </c>
      <c r="B185" s="442" t="s">
        <v>147</v>
      </c>
      <c r="C185" s="454" t="s">
        <v>565</v>
      </c>
      <c r="D185" s="442">
        <v>5</v>
      </c>
      <c r="E185" s="442" t="s">
        <v>714</v>
      </c>
      <c r="F185" s="454" t="s">
        <v>125</v>
      </c>
      <c r="G185" s="442" t="str">
        <f>VLOOKUP(C185,'舰种|战术|技能信息查询'!$O$52:$Q$72,3,0)</f>
        <v>护卫舰</v>
      </c>
      <c r="H185" s="442" t="str">
        <f>VLOOKUP(C185,'舰种|战术|技能信息查询'!$O$52:$Q$72,2,0)</f>
        <v>小型舰</v>
      </c>
      <c r="I185" s="442">
        <v>7</v>
      </c>
      <c r="J185" s="442">
        <v>6</v>
      </c>
      <c r="K185" s="442">
        <v>12</v>
      </c>
      <c r="L185" s="442">
        <f t="shared" si="6"/>
        <v>0</v>
      </c>
      <c r="M185" s="442">
        <v>22</v>
      </c>
      <c r="N185" s="442">
        <v>25</v>
      </c>
      <c r="O185" s="442">
        <v>67</v>
      </c>
      <c r="P185" s="442">
        <v>0</v>
      </c>
      <c r="Q185" s="442">
        <v>0</v>
      </c>
      <c r="R185" s="442">
        <v>28</v>
      </c>
      <c r="S185" s="442">
        <v>68</v>
      </c>
      <c r="T185" s="442">
        <v>102</v>
      </c>
      <c r="U185" s="442">
        <v>10</v>
      </c>
      <c r="V185" s="442">
        <v>25</v>
      </c>
      <c r="W185" s="442" t="s">
        <v>194</v>
      </c>
      <c r="X185" s="442">
        <v>0</v>
      </c>
      <c r="Y185" s="442">
        <v>0</v>
      </c>
      <c r="Z185" s="442">
        <v>3</v>
      </c>
      <c r="AA185" s="442" t="s">
        <v>677</v>
      </c>
      <c r="AB185" s="442">
        <v>10</v>
      </c>
      <c r="AC185" s="442">
        <v>15</v>
      </c>
      <c r="AD185" s="442">
        <v>0.5</v>
      </c>
      <c r="AE185" s="442">
        <v>0.5</v>
      </c>
      <c r="AF185" s="442">
        <v>0.2</v>
      </c>
      <c r="AG185" s="442">
        <v>10</v>
      </c>
      <c r="AH185" s="442">
        <v>10</v>
      </c>
      <c r="AI185" s="442">
        <v>20</v>
      </c>
      <c r="AJ185" s="442">
        <v>0</v>
      </c>
      <c r="AK185" s="442">
        <v>0</v>
      </c>
      <c r="AL185" s="442">
        <v>17</v>
      </c>
      <c r="AM185" s="442">
        <v>12</v>
      </c>
      <c r="AN185" s="442">
        <v>0</v>
      </c>
      <c r="AO185" s="446" t="s">
        <v>715</v>
      </c>
      <c r="AP185" s="442">
        <v>0</v>
      </c>
      <c r="AQ185" s="442"/>
    </row>
    <row r="186" spans="1:43">
      <c r="A186" s="453">
        <v>1362</v>
      </c>
      <c r="B186" s="442" t="s">
        <v>166</v>
      </c>
      <c r="C186" s="442" t="s">
        <v>123</v>
      </c>
      <c r="D186" s="442">
        <v>5</v>
      </c>
      <c r="E186" s="442" t="s">
        <v>716</v>
      </c>
      <c r="F186" s="454" t="s">
        <v>125</v>
      </c>
      <c r="G186" s="442" t="str">
        <f>VLOOKUP(C186,'舰种|战术|技能信息查询'!$O$52:$Q$72,3,0)</f>
        <v>主力舰</v>
      </c>
      <c r="H186" s="442" t="str">
        <f>VLOOKUP(C186,'舰种|战术|技能信息查询'!$O$52:$Q$72,2,0)</f>
        <v>大型舰</v>
      </c>
      <c r="I186" s="442">
        <v>6</v>
      </c>
      <c r="J186" s="442">
        <v>6</v>
      </c>
      <c r="K186" s="442">
        <v>84</v>
      </c>
      <c r="L186" s="442">
        <f t="shared" si="6"/>
        <v>0</v>
      </c>
      <c r="M186" s="442">
        <v>115</v>
      </c>
      <c r="N186" s="442">
        <v>90</v>
      </c>
      <c r="O186" s="442">
        <v>0</v>
      </c>
      <c r="P186" s="442">
        <v>95</v>
      </c>
      <c r="Q186" s="442">
        <v>0</v>
      </c>
      <c r="R186" s="442">
        <v>45</v>
      </c>
      <c r="S186" s="442">
        <v>69</v>
      </c>
      <c r="T186" s="442">
        <v>101</v>
      </c>
      <c r="U186" s="442">
        <v>8</v>
      </c>
      <c r="V186" s="442">
        <v>33</v>
      </c>
      <c r="W186" s="442" t="s">
        <v>126</v>
      </c>
      <c r="X186" s="442" t="s">
        <v>127</v>
      </c>
      <c r="Y186" s="442">
        <v>12</v>
      </c>
      <c r="Z186" s="442">
        <v>4</v>
      </c>
      <c r="AA186" s="442" t="s">
        <v>717</v>
      </c>
      <c r="AB186" s="442">
        <v>90</v>
      </c>
      <c r="AC186" s="442">
        <v>130</v>
      </c>
      <c r="AD186" s="442">
        <v>3.5</v>
      </c>
      <c r="AE186" s="442">
        <v>5.6</v>
      </c>
      <c r="AF186" s="442">
        <v>0.9</v>
      </c>
      <c r="AG186" s="442">
        <v>40</v>
      </c>
      <c r="AH186" s="442">
        <v>50</v>
      </c>
      <c r="AI186" s="442">
        <v>40</v>
      </c>
      <c r="AJ186" s="442">
        <v>0</v>
      </c>
      <c r="AK186" s="442">
        <v>90</v>
      </c>
      <c r="AL186" s="442">
        <v>0</v>
      </c>
      <c r="AM186" s="442">
        <v>65</v>
      </c>
      <c r="AN186" s="442">
        <v>68</v>
      </c>
      <c r="AO186" s="446" t="s">
        <v>718</v>
      </c>
      <c r="AP186" s="442" t="s">
        <v>719</v>
      </c>
      <c r="AQ186" s="442"/>
    </row>
    <row r="187" spans="1:43">
      <c r="A187" s="453">
        <v>1372</v>
      </c>
      <c r="B187" s="442" t="s">
        <v>131</v>
      </c>
      <c r="C187" s="442" t="s">
        <v>325</v>
      </c>
      <c r="D187" s="442">
        <v>5</v>
      </c>
      <c r="E187" s="442" t="s">
        <v>720</v>
      </c>
      <c r="F187" s="454" t="s">
        <v>125</v>
      </c>
      <c r="G187" s="442" t="str">
        <f>VLOOKUP(C187,'舰种|战术|技能信息查询'!$O$52:$Q$72,3,0)</f>
        <v>护卫舰</v>
      </c>
      <c r="H187" s="442" t="str">
        <f>VLOOKUP(C187,'舰种|战术|技能信息查询'!$O$52:$Q$72,2,0)</f>
        <v>小型舰</v>
      </c>
      <c r="I187" s="442">
        <v>5</v>
      </c>
      <c r="J187" s="442">
        <v>5</v>
      </c>
      <c r="K187" s="442">
        <v>36</v>
      </c>
      <c r="L187" s="442">
        <f t="shared" si="6"/>
        <v>0</v>
      </c>
      <c r="M187" s="442">
        <v>40</v>
      </c>
      <c r="N187" s="442">
        <v>38</v>
      </c>
      <c r="O187" s="442">
        <v>93</v>
      </c>
      <c r="P187" s="442">
        <v>75</v>
      </c>
      <c r="Q187" s="442">
        <v>84</v>
      </c>
      <c r="R187" s="442">
        <v>21</v>
      </c>
      <c r="S187" s="442">
        <v>90</v>
      </c>
      <c r="T187" s="442">
        <v>94</v>
      </c>
      <c r="U187" s="442">
        <v>7</v>
      </c>
      <c r="V187" s="442">
        <v>36.7</v>
      </c>
      <c r="W187" s="442" t="s">
        <v>194</v>
      </c>
      <c r="X187" s="442">
        <v>0</v>
      </c>
      <c r="Y187" s="442">
        <v>0</v>
      </c>
      <c r="Z187" s="442">
        <v>3</v>
      </c>
      <c r="AA187" s="442" t="s">
        <v>721</v>
      </c>
      <c r="AB187" s="442">
        <v>15</v>
      </c>
      <c r="AC187" s="442">
        <v>25</v>
      </c>
      <c r="AD187" s="442">
        <v>0.5</v>
      </c>
      <c r="AE187" s="442">
        <v>0.9</v>
      </c>
      <c r="AF187" s="442">
        <v>0.5</v>
      </c>
      <c r="AG187" s="442">
        <v>4</v>
      </c>
      <c r="AH187" s="442">
        <v>8</v>
      </c>
      <c r="AI187" s="442">
        <v>6</v>
      </c>
      <c r="AJ187" s="442">
        <v>0</v>
      </c>
      <c r="AK187" s="442">
        <v>0</v>
      </c>
      <c r="AL187" s="442">
        <v>41</v>
      </c>
      <c r="AM187" s="442">
        <v>13</v>
      </c>
      <c r="AN187" s="442">
        <v>9</v>
      </c>
      <c r="AO187" s="446" t="s">
        <v>722</v>
      </c>
      <c r="AP187" s="442">
        <v>0</v>
      </c>
      <c r="AQ187" s="442"/>
    </row>
    <row r="188" spans="1:43">
      <c r="A188" s="453">
        <v>1380</v>
      </c>
      <c r="B188" s="442" t="s">
        <v>122</v>
      </c>
      <c r="C188" s="442" t="s">
        <v>137</v>
      </c>
      <c r="D188" s="442">
        <v>6</v>
      </c>
      <c r="E188" s="442" t="s">
        <v>723</v>
      </c>
      <c r="F188" s="454" t="s">
        <v>125</v>
      </c>
      <c r="G188" s="442" t="str">
        <f>VLOOKUP(C188,'舰种|战术|技能信息查询'!$O$52:$Q$72,3,0)</f>
        <v>主力舰</v>
      </c>
      <c r="H188" s="442" t="str">
        <f>VLOOKUP(C188,'舰种|战术|技能信息查询'!$O$52:$Q$72,2,0)</f>
        <v>大型舰</v>
      </c>
      <c r="I188" s="442">
        <v>6</v>
      </c>
      <c r="J188" s="442">
        <v>6</v>
      </c>
      <c r="K188" s="442">
        <v>92</v>
      </c>
      <c r="L188" s="442">
        <f t="shared" si="6"/>
        <v>0</v>
      </c>
      <c r="M188" s="442">
        <v>128</v>
      </c>
      <c r="N188" s="442">
        <v>115</v>
      </c>
      <c r="O188" s="442">
        <v>0</v>
      </c>
      <c r="P188" s="442">
        <v>80</v>
      </c>
      <c r="Q188" s="442">
        <v>0</v>
      </c>
      <c r="R188" s="442">
        <v>45</v>
      </c>
      <c r="S188" s="442">
        <v>48</v>
      </c>
      <c r="T188" s="442">
        <v>102</v>
      </c>
      <c r="U188" s="442">
        <v>9</v>
      </c>
      <c r="V188" s="442">
        <v>23</v>
      </c>
      <c r="W188" s="442" t="s">
        <v>126</v>
      </c>
      <c r="X188" s="442">
        <v>0</v>
      </c>
      <c r="Y188" s="442">
        <v>0</v>
      </c>
      <c r="Z188" s="442">
        <v>4</v>
      </c>
      <c r="AA188" s="442" t="s">
        <v>724</v>
      </c>
      <c r="AB188" s="442">
        <v>130</v>
      </c>
      <c r="AC188" s="442">
        <v>185</v>
      </c>
      <c r="AD188" s="442">
        <v>5</v>
      </c>
      <c r="AE188" s="442">
        <v>9</v>
      </c>
      <c r="AF188" s="442">
        <v>1.05</v>
      </c>
      <c r="AG188" s="442">
        <v>50</v>
      </c>
      <c r="AH188" s="442">
        <v>60</v>
      </c>
      <c r="AI188" s="442">
        <v>60</v>
      </c>
      <c r="AJ188" s="442">
        <v>0</v>
      </c>
      <c r="AK188" s="442">
        <v>109</v>
      </c>
      <c r="AL188" s="442">
        <v>0</v>
      </c>
      <c r="AM188" s="442">
        <v>95</v>
      </c>
      <c r="AN188" s="442">
        <v>39</v>
      </c>
      <c r="AO188" s="446" t="s">
        <v>725</v>
      </c>
      <c r="AP188" s="442" t="s">
        <v>726</v>
      </c>
      <c r="AQ188" s="442"/>
    </row>
    <row r="189" spans="1:43">
      <c r="A189" s="453">
        <v>1408</v>
      </c>
      <c r="B189" s="442" t="s">
        <v>166</v>
      </c>
      <c r="C189" s="454" t="s">
        <v>565</v>
      </c>
      <c r="D189" s="442">
        <v>6</v>
      </c>
      <c r="E189" s="442" t="s">
        <v>727</v>
      </c>
      <c r="F189" s="454" t="s">
        <v>125</v>
      </c>
      <c r="G189" s="442" t="str">
        <f>VLOOKUP(C189,'舰种|战术|技能信息查询'!$O$52:$Q$72,3,0)</f>
        <v>护卫舰</v>
      </c>
      <c r="H189" s="442" t="str">
        <f>VLOOKUP(C189,'舰种|战术|技能信息查询'!$O$52:$Q$72,2,0)</f>
        <v>小型舰</v>
      </c>
      <c r="I189" s="442">
        <v>4</v>
      </c>
      <c r="J189" s="442">
        <v>5</v>
      </c>
      <c r="K189" s="442">
        <v>17</v>
      </c>
      <c r="L189" s="442">
        <f t="shared" si="6"/>
        <v>-1</v>
      </c>
      <c r="M189" s="442">
        <v>26</v>
      </c>
      <c r="N189" s="442">
        <v>32</v>
      </c>
      <c r="O189" s="442">
        <v>89</v>
      </c>
      <c r="P189" s="442">
        <v>0</v>
      </c>
      <c r="Q189" s="442">
        <v>0</v>
      </c>
      <c r="R189" s="442">
        <v>47</v>
      </c>
      <c r="S189" s="442">
        <v>47</v>
      </c>
      <c r="T189" s="442">
        <v>100</v>
      </c>
      <c r="U189" s="442">
        <v>20</v>
      </c>
      <c r="V189" s="442">
        <v>21</v>
      </c>
      <c r="W189" s="442" t="s">
        <v>194</v>
      </c>
      <c r="X189" s="442">
        <v>0</v>
      </c>
      <c r="Y189" s="442">
        <v>0</v>
      </c>
      <c r="Z189" s="442">
        <v>3</v>
      </c>
      <c r="AA189" s="442" t="s">
        <v>567</v>
      </c>
      <c r="AB189" s="442">
        <v>20</v>
      </c>
      <c r="AC189" s="442">
        <v>25</v>
      </c>
      <c r="AD189" s="442">
        <v>0.64</v>
      </c>
      <c r="AE189" s="442">
        <v>0.75</v>
      </c>
      <c r="AF189" s="442">
        <v>0.66</v>
      </c>
      <c r="AG189" s="442">
        <v>10</v>
      </c>
      <c r="AH189" s="442">
        <v>10</v>
      </c>
      <c r="AI189" s="442">
        <v>20</v>
      </c>
      <c r="AJ189" s="442">
        <v>0</v>
      </c>
      <c r="AK189" s="442">
        <v>0</v>
      </c>
      <c r="AL189" s="442">
        <v>24</v>
      </c>
      <c r="AM189" s="442">
        <v>10</v>
      </c>
      <c r="AN189" s="442">
        <v>0</v>
      </c>
      <c r="AO189" s="446" t="s">
        <v>728</v>
      </c>
      <c r="AP189" s="442">
        <v>0</v>
      </c>
      <c r="AQ189" s="442"/>
    </row>
    <row r="190" spans="1:43">
      <c r="A190" s="453">
        <v>1413</v>
      </c>
      <c r="B190" s="442" t="s">
        <v>171</v>
      </c>
      <c r="C190" s="442" t="s">
        <v>729</v>
      </c>
      <c r="D190" s="442">
        <v>5</v>
      </c>
      <c r="E190" s="442" t="s">
        <v>730</v>
      </c>
      <c r="F190" s="454" t="s">
        <v>125</v>
      </c>
      <c r="G190" s="442" t="str">
        <f>VLOOKUP(C190,'舰种|战术|技能信息查询'!$O$52:$Q$72,3,0)</f>
        <v>护卫舰</v>
      </c>
      <c r="H190" s="442" t="str">
        <f>VLOOKUP(C190,'舰种|战术|技能信息查询'!$O$52:$Q$72,2,0)</f>
        <v>中型舰</v>
      </c>
      <c r="I190" s="442">
        <v>2</v>
      </c>
      <c r="J190" s="442">
        <v>4</v>
      </c>
      <c r="K190" s="442">
        <v>52</v>
      </c>
      <c r="L190" s="442">
        <f t="shared" si="6"/>
        <v>0</v>
      </c>
      <c r="M190" s="442">
        <v>56</v>
      </c>
      <c r="N190" s="442">
        <v>66</v>
      </c>
      <c r="O190" s="442">
        <v>0</v>
      </c>
      <c r="P190" s="442">
        <v>100</v>
      </c>
      <c r="Q190" s="442">
        <v>0</v>
      </c>
      <c r="R190" s="442">
        <v>47</v>
      </c>
      <c r="S190" s="442">
        <v>77</v>
      </c>
      <c r="T190" s="442">
        <v>97</v>
      </c>
      <c r="U190" s="442">
        <v>25</v>
      </c>
      <c r="V190" s="442">
        <v>29</v>
      </c>
      <c r="W190" s="442" t="s">
        <v>238</v>
      </c>
      <c r="X190" s="442">
        <v>0</v>
      </c>
      <c r="Y190" s="442">
        <v>0</v>
      </c>
      <c r="Z190" s="442">
        <v>4</v>
      </c>
      <c r="AA190" s="442" t="s">
        <v>731</v>
      </c>
      <c r="AB190" s="442">
        <v>45</v>
      </c>
      <c r="AC190" s="442">
        <v>75</v>
      </c>
      <c r="AD190" s="442">
        <v>1.3</v>
      </c>
      <c r="AE190" s="442">
        <v>2.45</v>
      </c>
      <c r="AF190" s="442">
        <v>0.725</v>
      </c>
      <c r="AG190" s="442">
        <v>50</v>
      </c>
      <c r="AH190" s="442">
        <v>60</v>
      </c>
      <c r="AI190" s="442">
        <v>60</v>
      </c>
      <c r="AJ190" s="442">
        <v>0</v>
      </c>
      <c r="AK190" s="442">
        <v>31</v>
      </c>
      <c r="AL190" s="442">
        <v>0</v>
      </c>
      <c r="AM190" s="442">
        <v>41</v>
      </c>
      <c r="AN190" s="442">
        <v>69</v>
      </c>
      <c r="AO190" s="446" t="s">
        <v>732</v>
      </c>
      <c r="AP190" s="442">
        <v>0</v>
      </c>
      <c r="AQ190" s="442"/>
    </row>
    <row r="191" spans="1:43">
      <c r="A191" s="453">
        <v>1425</v>
      </c>
      <c r="B191" s="442" t="s">
        <v>166</v>
      </c>
      <c r="C191" s="442" t="s">
        <v>325</v>
      </c>
      <c r="D191" s="442">
        <v>5</v>
      </c>
      <c r="E191" s="442" t="s">
        <v>733</v>
      </c>
      <c r="F191" s="454" t="s">
        <v>125</v>
      </c>
      <c r="G191" s="442" t="str">
        <f>VLOOKUP(C191,'舰种|战术|技能信息查询'!$O$52:$Q$72,3,0)</f>
        <v>护卫舰</v>
      </c>
      <c r="H191" s="442" t="str">
        <f>VLOOKUP(C191,'舰种|战术|技能信息查询'!$O$52:$Q$72,2,0)</f>
        <v>小型舰</v>
      </c>
      <c r="I191" s="442">
        <v>2</v>
      </c>
      <c r="J191" s="442">
        <v>2</v>
      </c>
      <c r="K191" s="442">
        <v>32</v>
      </c>
      <c r="L191" s="442">
        <f t="shared" si="6"/>
        <v>0</v>
      </c>
      <c r="M191" s="442">
        <v>40</v>
      </c>
      <c r="N191" s="442">
        <v>39</v>
      </c>
      <c r="O191" s="442">
        <v>87</v>
      </c>
      <c r="P191" s="442">
        <v>62</v>
      </c>
      <c r="Q191" s="442">
        <v>79</v>
      </c>
      <c r="R191" s="442">
        <v>32</v>
      </c>
      <c r="S191" s="442">
        <v>90</v>
      </c>
      <c r="T191" s="442">
        <v>94</v>
      </c>
      <c r="U191" s="442">
        <v>20</v>
      </c>
      <c r="V191" s="442">
        <v>37</v>
      </c>
      <c r="W191" s="442" t="s">
        <v>194</v>
      </c>
      <c r="X191" s="442">
        <v>0</v>
      </c>
      <c r="Y191" s="442">
        <v>0</v>
      </c>
      <c r="Z191" s="442">
        <v>3</v>
      </c>
      <c r="AA191" s="442" t="s">
        <v>664</v>
      </c>
      <c r="AB191" s="442">
        <v>15</v>
      </c>
      <c r="AC191" s="442">
        <v>25</v>
      </c>
      <c r="AD191" s="442">
        <v>0.48</v>
      </c>
      <c r="AE191" s="442">
        <v>0.9</v>
      </c>
      <c r="AF191" s="442">
        <v>0.4</v>
      </c>
      <c r="AG191" s="442">
        <v>4</v>
      </c>
      <c r="AH191" s="442">
        <v>8</v>
      </c>
      <c r="AI191" s="442">
        <v>6</v>
      </c>
      <c r="AJ191" s="442">
        <v>0</v>
      </c>
      <c r="AK191" s="442">
        <v>0</v>
      </c>
      <c r="AL191" s="442">
        <v>14</v>
      </c>
      <c r="AM191" s="442">
        <v>32</v>
      </c>
      <c r="AN191" s="442">
        <v>5</v>
      </c>
      <c r="AO191" s="446" t="s">
        <v>734</v>
      </c>
      <c r="AP191" s="442">
        <v>0</v>
      </c>
      <c r="AQ191" s="442"/>
    </row>
    <row r="192" spans="1:43">
      <c r="A192" s="453">
        <v>1431</v>
      </c>
      <c r="B192" s="442" t="s">
        <v>122</v>
      </c>
      <c r="C192" s="442" t="s">
        <v>236</v>
      </c>
      <c r="D192" s="442">
        <v>5</v>
      </c>
      <c r="E192" s="442" t="s">
        <v>735</v>
      </c>
      <c r="F192" s="454" t="s">
        <v>125</v>
      </c>
      <c r="G192" s="442" t="str">
        <f>VLOOKUP(C192,'舰种|战术|技能信息查询'!$O$52:$Q$72,3,0)</f>
        <v>护卫舰</v>
      </c>
      <c r="H192" s="442" t="str">
        <f>VLOOKUP(C192,'舰种|战术|技能信息查询'!$O$52:$Q$72,2,0)</f>
        <v>中型舰</v>
      </c>
      <c r="I192" s="442">
        <v>1</v>
      </c>
      <c r="J192" s="442">
        <v>3</v>
      </c>
      <c r="K192" s="442">
        <v>60</v>
      </c>
      <c r="L192" s="442">
        <f t="shared" si="6"/>
        <v>0</v>
      </c>
      <c r="M192" s="442">
        <v>65</v>
      </c>
      <c r="N192" s="442">
        <v>47</v>
      </c>
      <c r="O192" s="442">
        <v>60</v>
      </c>
      <c r="P192" s="442">
        <v>81</v>
      </c>
      <c r="Q192" s="442">
        <v>0</v>
      </c>
      <c r="R192" s="442">
        <v>62</v>
      </c>
      <c r="S192" s="442">
        <v>84</v>
      </c>
      <c r="T192" s="442">
        <v>97</v>
      </c>
      <c r="U192" s="442">
        <v>20</v>
      </c>
      <c r="V192" s="442">
        <v>31.5</v>
      </c>
      <c r="W192" s="442" t="s">
        <v>238</v>
      </c>
      <c r="X192" s="442">
        <v>0</v>
      </c>
      <c r="Y192" s="442">
        <v>0</v>
      </c>
      <c r="Z192" s="442">
        <v>4</v>
      </c>
      <c r="AA192" s="442" t="s">
        <v>736</v>
      </c>
      <c r="AB192" s="442">
        <v>35</v>
      </c>
      <c r="AC192" s="442">
        <v>70</v>
      </c>
      <c r="AD192" s="442">
        <v>1.28</v>
      </c>
      <c r="AE192" s="442">
        <v>2.4</v>
      </c>
      <c r="AF192" s="442">
        <v>0.75</v>
      </c>
      <c r="AG192" s="442">
        <v>30</v>
      </c>
      <c r="AH192" s="442">
        <v>40</v>
      </c>
      <c r="AI192" s="442">
        <v>30</v>
      </c>
      <c r="AJ192" s="442">
        <v>0</v>
      </c>
      <c r="AK192" s="442">
        <v>44</v>
      </c>
      <c r="AL192" s="442">
        <v>10</v>
      </c>
      <c r="AM192" s="442">
        <v>16</v>
      </c>
      <c r="AN192" s="442">
        <v>41</v>
      </c>
      <c r="AO192" s="446" t="s">
        <v>737</v>
      </c>
      <c r="AP192" s="442">
        <v>0</v>
      </c>
      <c r="AQ192" s="442"/>
    </row>
    <row r="193" spans="1:43">
      <c r="A193" s="453">
        <v>1456</v>
      </c>
      <c r="B193" s="442" t="s">
        <v>338</v>
      </c>
      <c r="C193" s="442" t="s">
        <v>265</v>
      </c>
      <c r="D193" s="442">
        <v>5</v>
      </c>
      <c r="E193" s="442" t="s">
        <v>738</v>
      </c>
      <c r="F193" s="454" t="s">
        <v>125</v>
      </c>
      <c r="G193" s="442" t="str">
        <f>VLOOKUP(C193,'舰种|战术|技能信息查询'!$O$52:$Q$72,3,0)</f>
        <v>护卫舰</v>
      </c>
      <c r="H193" s="442" t="str">
        <f>VLOOKUP(C193,'舰种|战术|技能信息查询'!$O$52:$Q$72,2,0)</f>
        <v>中型舰</v>
      </c>
      <c r="I193" s="442">
        <v>2</v>
      </c>
      <c r="J193" s="442">
        <v>2</v>
      </c>
      <c r="K193" s="442">
        <v>64</v>
      </c>
      <c r="L193" s="442">
        <f t="shared" si="6"/>
        <v>0</v>
      </c>
      <c r="M193" s="442">
        <v>76</v>
      </c>
      <c r="N193" s="442">
        <v>67</v>
      </c>
      <c r="O193" s="442">
        <v>0</v>
      </c>
      <c r="P193" s="442">
        <v>100</v>
      </c>
      <c r="Q193" s="442">
        <v>79</v>
      </c>
      <c r="R193" s="442">
        <v>59</v>
      </c>
      <c r="S193" s="442">
        <v>83</v>
      </c>
      <c r="T193" s="442">
        <v>97</v>
      </c>
      <c r="U193" s="442">
        <v>19</v>
      </c>
      <c r="V193" s="442">
        <v>32.6</v>
      </c>
      <c r="W193" s="442" t="s">
        <v>238</v>
      </c>
      <c r="X193" s="442">
        <v>0</v>
      </c>
      <c r="Y193" s="442">
        <v>0</v>
      </c>
      <c r="Z193" s="442">
        <v>4</v>
      </c>
      <c r="AA193" s="442" t="s">
        <v>739</v>
      </c>
      <c r="AB193" s="442">
        <v>45</v>
      </c>
      <c r="AC193" s="442">
        <v>80</v>
      </c>
      <c r="AD193" s="442">
        <v>1.5</v>
      </c>
      <c r="AE193" s="442">
        <v>2.8</v>
      </c>
      <c r="AF193" s="442">
        <v>0.8</v>
      </c>
      <c r="AG193" s="442">
        <v>10</v>
      </c>
      <c r="AH193" s="442">
        <v>16</v>
      </c>
      <c r="AI193" s="442">
        <v>10</v>
      </c>
      <c r="AJ193" s="442">
        <v>0</v>
      </c>
      <c r="AK193" s="442">
        <v>21</v>
      </c>
      <c r="AL193" s="442">
        <v>0</v>
      </c>
      <c r="AM193" s="442">
        <v>21</v>
      </c>
      <c r="AN193" s="442">
        <v>69</v>
      </c>
      <c r="AO193" s="446" t="s">
        <v>740</v>
      </c>
      <c r="AP193" s="442">
        <v>0</v>
      </c>
      <c r="AQ193" s="442"/>
    </row>
    <row r="194" spans="1:43">
      <c r="A194" s="453">
        <v>1483</v>
      </c>
      <c r="B194" s="442" t="s">
        <v>122</v>
      </c>
      <c r="C194" s="442" t="s">
        <v>446</v>
      </c>
      <c r="D194" s="442">
        <v>6</v>
      </c>
      <c r="E194" s="442" t="s">
        <v>741</v>
      </c>
      <c r="F194" s="454" t="s">
        <v>125</v>
      </c>
      <c r="G194" s="442" t="str">
        <f>VLOOKUP(C194,'舰种|战术|技能信息查询'!$O$52:$Q$72,3,0)</f>
        <v>主力舰</v>
      </c>
      <c r="H194" s="442" t="str">
        <f>VLOOKUP(C194,'舰种|战术|技能信息查询'!$O$52:$Q$72,2,0)</f>
        <v>大型舰</v>
      </c>
      <c r="I194" s="442">
        <v>2</v>
      </c>
      <c r="J194" s="442">
        <v>5</v>
      </c>
      <c r="K194" s="442">
        <v>80</v>
      </c>
      <c r="L194" s="442">
        <f t="shared" si="6"/>
        <v>0</v>
      </c>
      <c r="M194" s="442">
        <v>45</v>
      </c>
      <c r="N194" s="442">
        <v>96</v>
      </c>
      <c r="O194" s="442">
        <v>0</v>
      </c>
      <c r="P194" s="442">
        <v>101</v>
      </c>
      <c r="Q194" s="442">
        <v>0</v>
      </c>
      <c r="R194" s="442">
        <v>78</v>
      </c>
      <c r="S194" s="442">
        <v>66</v>
      </c>
      <c r="T194" s="442">
        <v>97</v>
      </c>
      <c r="U194" s="442">
        <v>25</v>
      </c>
      <c r="V194" s="442">
        <v>30.5</v>
      </c>
      <c r="W194" s="442" t="s">
        <v>194</v>
      </c>
      <c r="X194" s="442" t="s">
        <v>742</v>
      </c>
      <c r="Y194" s="442">
        <v>67</v>
      </c>
      <c r="Z194" s="442">
        <v>4</v>
      </c>
      <c r="AA194" s="442" t="s">
        <v>743</v>
      </c>
      <c r="AB194" s="442">
        <v>75</v>
      </c>
      <c r="AC194" s="442">
        <v>90</v>
      </c>
      <c r="AD194" s="442">
        <v>3</v>
      </c>
      <c r="AE194" s="442">
        <v>5.5</v>
      </c>
      <c r="AF194" s="442">
        <v>1</v>
      </c>
      <c r="AG194" s="442">
        <v>20</v>
      </c>
      <c r="AH194" s="442">
        <v>20</v>
      </c>
      <c r="AI194" s="442">
        <v>40</v>
      </c>
      <c r="AJ194" s="442">
        <v>10</v>
      </c>
      <c r="AK194" s="442">
        <v>3</v>
      </c>
      <c r="AL194" s="442">
        <v>0</v>
      </c>
      <c r="AM194" s="442">
        <v>33</v>
      </c>
      <c r="AN194" s="442">
        <v>106</v>
      </c>
      <c r="AO194" s="446" t="s">
        <v>744</v>
      </c>
      <c r="AP194" s="442" t="s">
        <v>745</v>
      </c>
      <c r="AQ194" s="442"/>
    </row>
    <row r="195" spans="1:55">
      <c r="A195" s="453">
        <v>1496</v>
      </c>
      <c r="B195" s="442" t="s">
        <v>166</v>
      </c>
      <c r="C195" s="442" t="s">
        <v>325</v>
      </c>
      <c r="D195" s="442">
        <v>5</v>
      </c>
      <c r="E195" s="442" t="s">
        <v>746</v>
      </c>
      <c r="F195" s="454" t="s">
        <v>125</v>
      </c>
      <c r="G195" s="442" t="str">
        <f>VLOOKUP(C195,'舰种|战术|技能信息查询'!$O$52:$Q$72,3,0)</f>
        <v>护卫舰</v>
      </c>
      <c r="H195" s="442" t="str">
        <f>VLOOKUP(C195,'舰种|战术|技能信息查询'!$O$52:$Q$72,2,0)</f>
        <v>小型舰</v>
      </c>
      <c r="I195" s="442">
        <v>2</v>
      </c>
      <c r="J195" s="442">
        <v>3</v>
      </c>
      <c r="K195" s="442">
        <v>43</v>
      </c>
      <c r="L195" s="442">
        <f t="shared" si="6"/>
        <v>1</v>
      </c>
      <c r="M195" s="442">
        <v>46</v>
      </c>
      <c r="N195" s="442">
        <v>42</v>
      </c>
      <c r="O195" s="442">
        <v>83</v>
      </c>
      <c r="P195" s="442">
        <v>95</v>
      </c>
      <c r="Q195" s="442">
        <v>136</v>
      </c>
      <c r="R195" s="442">
        <v>51</v>
      </c>
      <c r="S195" s="442">
        <v>91</v>
      </c>
      <c r="T195" s="442">
        <v>92</v>
      </c>
      <c r="U195" s="442">
        <v>10</v>
      </c>
      <c r="V195" s="442">
        <v>32</v>
      </c>
      <c r="W195" s="442" t="s">
        <v>194</v>
      </c>
      <c r="X195" s="442">
        <v>0</v>
      </c>
      <c r="Y195" s="442">
        <v>0</v>
      </c>
      <c r="Z195" s="442">
        <v>3</v>
      </c>
      <c r="AA195" s="442">
        <v>0</v>
      </c>
      <c r="AB195" s="442">
        <v>25</v>
      </c>
      <c r="AC195" s="442">
        <v>35</v>
      </c>
      <c r="AD195" s="442">
        <v>0.7</v>
      </c>
      <c r="AE195" s="442">
        <v>1.2</v>
      </c>
      <c r="AF195" s="442">
        <v>0.4</v>
      </c>
      <c r="AG195" s="442">
        <v>4</v>
      </c>
      <c r="AH195" s="442">
        <v>8</v>
      </c>
      <c r="AI195" s="442">
        <v>6</v>
      </c>
      <c r="AJ195" s="442">
        <v>0</v>
      </c>
      <c r="AK195" s="442">
        <v>0</v>
      </c>
      <c r="AL195" s="442">
        <v>28</v>
      </c>
      <c r="AM195" s="442">
        <v>17</v>
      </c>
      <c r="AN195" s="442">
        <v>35</v>
      </c>
      <c r="AO195" s="446" t="s">
        <v>747</v>
      </c>
      <c r="AP195" s="442">
        <v>0</v>
      </c>
      <c r="AQ195" s="442"/>
      <c r="AR195" s="442"/>
      <c r="AS195" s="442"/>
      <c r="AT195" s="442"/>
      <c r="AU195" s="442"/>
      <c r="AV195" s="442"/>
      <c r="AW195" s="442"/>
      <c r="AX195" s="442"/>
      <c r="AY195" s="442"/>
      <c r="AZ195" s="442"/>
      <c r="BA195" s="442"/>
      <c r="BB195" s="442"/>
      <c r="BC195" s="442"/>
    </row>
    <row r="196" spans="1:43">
      <c r="A196" s="453">
        <v>1528</v>
      </c>
      <c r="B196" s="442" t="s">
        <v>166</v>
      </c>
      <c r="C196" s="442" t="s">
        <v>729</v>
      </c>
      <c r="D196" s="442">
        <v>5</v>
      </c>
      <c r="E196" s="442" t="s">
        <v>748</v>
      </c>
      <c r="F196" s="454" t="s">
        <v>125</v>
      </c>
      <c r="G196" s="442" t="str">
        <f>VLOOKUP(C196,'舰种|战术|技能信息查询'!$O$52:$Q$72,3,0)</f>
        <v>护卫舰</v>
      </c>
      <c r="H196" s="442" t="str">
        <f>VLOOKUP(C196,'舰种|战术|技能信息查询'!$O$52:$Q$72,2,0)</f>
        <v>中型舰</v>
      </c>
      <c r="I196" s="442">
        <v>5</v>
      </c>
      <c r="J196" s="442">
        <v>5</v>
      </c>
      <c r="K196" s="442">
        <v>60</v>
      </c>
      <c r="L196" s="442">
        <f t="shared" si="6"/>
        <v>0</v>
      </c>
      <c r="M196" s="442">
        <v>61</v>
      </c>
      <c r="N196" s="442">
        <v>68</v>
      </c>
      <c r="O196" s="442">
        <v>0</v>
      </c>
      <c r="P196" s="442">
        <v>112</v>
      </c>
      <c r="Q196" s="442">
        <v>0</v>
      </c>
      <c r="R196" s="442">
        <v>54</v>
      </c>
      <c r="S196" s="442">
        <v>85</v>
      </c>
      <c r="T196" s="442">
        <v>97</v>
      </c>
      <c r="U196" s="442">
        <v>18</v>
      </c>
      <c r="V196" s="442">
        <v>33</v>
      </c>
      <c r="W196" s="442" t="s">
        <v>238</v>
      </c>
      <c r="X196" s="442">
        <v>0</v>
      </c>
      <c r="Y196" s="442">
        <v>0</v>
      </c>
      <c r="Z196" s="442">
        <v>4</v>
      </c>
      <c r="AA196" s="442" t="s">
        <v>187</v>
      </c>
      <c r="AB196" s="442">
        <v>40</v>
      </c>
      <c r="AC196" s="442">
        <v>70</v>
      </c>
      <c r="AD196" s="442">
        <v>1.28</v>
      </c>
      <c r="AE196" s="442">
        <v>2.4</v>
      </c>
      <c r="AF196" s="442">
        <v>0.625</v>
      </c>
      <c r="AG196" s="442">
        <v>50</v>
      </c>
      <c r="AH196" s="442">
        <v>60</v>
      </c>
      <c r="AI196" s="442">
        <v>60</v>
      </c>
      <c r="AJ196" s="442">
        <v>0</v>
      </c>
      <c r="AK196" s="442">
        <v>36</v>
      </c>
      <c r="AL196" s="442">
        <v>0</v>
      </c>
      <c r="AM196" s="442">
        <v>43</v>
      </c>
      <c r="AN196" s="442">
        <v>94</v>
      </c>
      <c r="AO196" s="446" t="s">
        <v>749</v>
      </c>
      <c r="AP196" s="442">
        <v>0</v>
      </c>
      <c r="AQ196" s="442"/>
    </row>
    <row r="197" spans="6:6">
      <c r="F197" s="454"/>
    </row>
    <row r="198" spans="6:6">
      <c r="F198" s="454"/>
    </row>
    <row r="199" spans="6:6">
      <c r="F199" s="454"/>
    </row>
    <row r="200" spans="6:6">
      <c r="F200" s="454"/>
    </row>
    <row r="201" spans="6:6">
      <c r="F201" s="454"/>
    </row>
    <row r="202" spans="6:6">
      <c r="F202" s="454"/>
    </row>
    <row r="203" spans="6:6">
      <c r="F203" s="454"/>
    </row>
    <row r="204" spans="6:6">
      <c r="F204" s="454"/>
    </row>
    <row r="205" spans="6:6">
      <c r="F205" s="454"/>
    </row>
    <row r="206" spans="6:6">
      <c r="F206" s="454"/>
    </row>
    <row r="207" spans="6:6">
      <c r="F207" s="454"/>
    </row>
    <row r="208" spans="6:6">
      <c r="F208" s="454"/>
    </row>
    <row r="209" spans="6:6">
      <c r="F209" s="454"/>
    </row>
    <row r="210" spans="6:6">
      <c r="F210" s="454"/>
    </row>
    <row r="211" spans="6:6">
      <c r="F211" s="454"/>
    </row>
  </sheetData>
  <autoFilter ref="A1:AQ196">
    <extLst/>
  </autoFilter>
  <conditionalFormatting sqref="D2:E500">
    <cfRule type="expression" dxfId="0" priority="1">
      <formula>IF($D2=6,1,0)</formula>
    </cfRule>
    <cfRule type="expression" dxfId="5" priority="2">
      <formula>IF($D2=5,1,0)</formula>
    </cfRule>
    <cfRule type="expression" dxfId="2" priority="3">
      <formula>IF($D2=4,1,0)</formula>
    </cfRule>
    <cfRule type="expression" dxfId="3" priority="4">
      <formula>IF($D2=3,1,0)</formula>
    </cfRule>
  </conditionalFormatting>
  <dataValidations count="1">
    <dataValidation type="list" allowBlank="1" showInputMessage="1" showErrorMessage="1" sqref="F2:F196 F197:F502">
      <formula1>"已拥有,未拥有"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A514"/>
  <sheetViews>
    <sheetView zoomScale="145" zoomScaleNormal="145" workbookViewId="0">
      <selection activeCell="L8" sqref="L8"/>
    </sheetView>
  </sheetViews>
  <sheetFormatPr defaultColWidth="9" defaultRowHeight="14.4"/>
  <cols>
    <col min="1" max="1" width="3.77777777777778" style="442" customWidth="1"/>
    <col min="2" max="2" width="4.33333333333333" style="442" customWidth="1"/>
    <col min="3" max="3" width="10.3240740740741" style="442" customWidth="1"/>
    <col min="4" max="4" width="6.33333333333333" style="442" customWidth="1"/>
    <col min="5" max="5" width="18.2222222222222" style="442" customWidth="1"/>
    <col min="6" max="6" width="7.22222222222222" style="442" customWidth="1"/>
    <col min="7" max="8" width="5.77777777777778" style="442" customWidth="1"/>
    <col min="9" max="9" width="7.55555555555556" style="442" customWidth="1"/>
    <col min="10" max="18" width="7.22222222222222" style="442" customWidth="1"/>
    <col min="19" max="23" width="7.22222222222222" customWidth="1"/>
    <col min="24" max="24" width="11.7777777777778" customWidth="1"/>
    <col min="25" max="25" width="8.66666666666667" customWidth="1"/>
    <col min="26" max="26" width="10.1111111111111" customWidth="1"/>
    <col min="27" max="27" width="54.7777777777778" customWidth="1"/>
    <col min="28" max="29" width="7.22222222222222" customWidth="1"/>
    <col min="30" max="32" width="10.1111111111111" customWidth="1"/>
    <col min="33" max="36" width="8.66666666666667" customWidth="1"/>
    <col min="37" max="40" width="10.1111111111111" customWidth="1"/>
    <col min="41" max="41" width="13.5555555555556" style="443" customWidth="1"/>
    <col min="42" max="42" width="8.11111111111111" customWidth="1"/>
    <col min="43" max="43" width="38.5555555555556" customWidth="1"/>
    <col min="44" max="44" width="7.22222222222222" style="444" customWidth="1"/>
  </cols>
  <sheetData>
    <row r="1" s="441" customFormat="1" ht="26.4" spans="1:45">
      <c r="A1" s="445" t="s">
        <v>35</v>
      </c>
      <c r="B1" s="445" t="s">
        <v>750</v>
      </c>
      <c r="C1" s="445" t="s">
        <v>751</v>
      </c>
      <c r="D1" s="445" t="s">
        <v>752</v>
      </c>
      <c r="E1" s="445" t="s">
        <v>753</v>
      </c>
      <c r="F1" s="445" t="s">
        <v>40</v>
      </c>
      <c r="G1" s="445" t="s">
        <v>44</v>
      </c>
      <c r="H1" s="445" t="s">
        <v>45</v>
      </c>
      <c r="I1" s="445" t="s">
        <v>754</v>
      </c>
      <c r="J1" s="445" t="s">
        <v>755</v>
      </c>
      <c r="K1" s="445" t="s">
        <v>756</v>
      </c>
      <c r="L1" s="445" t="s">
        <v>757</v>
      </c>
      <c r="M1" s="445" t="s">
        <v>758</v>
      </c>
      <c r="N1" s="445" t="s">
        <v>759</v>
      </c>
      <c r="O1" s="445" t="s">
        <v>760</v>
      </c>
      <c r="P1" s="445" t="s">
        <v>761</v>
      </c>
      <c r="Q1" s="445" t="s">
        <v>762</v>
      </c>
      <c r="R1" s="445" t="s">
        <v>763</v>
      </c>
      <c r="S1" s="445" t="s">
        <v>764</v>
      </c>
      <c r="T1" s="445" t="s">
        <v>765</v>
      </c>
      <c r="U1" s="445" t="s">
        <v>766</v>
      </c>
      <c r="V1" s="445" t="s">
        <v>767</v>
      </c>
      <c r="W1" s="445" t="s">
        <v>768</v>
      </c>
      <c r="X1" s="445" t="s">
        <v>769</v>
      </c>
      <c r="Y1" s="445" t="s">
        <v>770</v>
      </c>
      <c r="Z1" s="445" t="s">
        <v>771</v>
      </c>
      <c r="AA1" s="445" t="s">
        <v>772</v>
      </c>
      <c r="AB1" s="445" t="s">
        <v>773</v>
      </c>
      <c r="AC1" s="445" t="s">
        <v>774</v>
      </c>
      <c r="AD1" s="445" t="s">
        <v>775</v>
      </c>
      <c r="AE1" s="445" t="s">
        <v>776</v>
      </c>
      <c r="AF1" s="445" t="s">
        <v>777</v>
      </c>
      <c r="AG1" s="445" t="s">
        <v>778</v>
      </c>
      <c r="AH1" s="445" t="s">
        <v>779</v>
      </c>
      <c r="AI1" s="445" t="s">
        <v>780</v>
      </c>
      <c r="AJ1" s="445" t="s">
        <v>781</v>
      </c>
      <c r="AK1" s="445" t="s">
        <v>782</v>
      </c>
      <c r="AL1" s="445" t="s">
        <v>783</v>
      </c>
      <c r="AM1" s="445" t="s">
        <v>784</v>
      </c>
      <c r="AN1" s="445" t="s">
        <v>785</v>
      </c>
      <c r="AO1" s="447" t="s">
        <v>786</v>
      </c>
      <c r="AP1" s="445" t="s">
        <v>787</v>
      </c>
      <c r="AQ1" s="445" t="s">
        <v>80</v>
      </c>
      <c r="AR1" s="448" t="s">
        <v>81</v>
      </c>
      <c r="AS1" s="449" t="s">
        <v>34</v>
      </c>
    </row>
    <row r="2" spans="1:53">
      <c r="A2" s="442">
        <v>1</v>
      </c>
      <c r="B2" s="442" t="s">
        <v>122</v>
      </c>
      <c r="C2" s="442" t="s">
        <v>123</v>
      </c>
      <c r="D2" s="442">
        <v>5</v>
      </c>
      <c r="E2" s="442" t="s">
        <v>788</v>
      </c>
      <c r="F2" s="442" t="s">
        <v>125</v>
      </c>
      <c r="G2" s="442" t="str">
        <f>VLOOKUP(C2,'舰种|战术|技能信息查询'!$O$52:$Q$72,3,0)</f>
        <v>主力舰</v>
      </c>
      <c r="H2" s="442" t="str">
        <f>VLOOKUP(C2,'舰种|战术|技能信息查询'!$O$52:$Q$72,2,0)</f>
        <v>大型舰</v>
      </c>
      <c r="I2" s="442">
        <v>3</v>
      </c>
      <c r="J2" s="442">
        <v>3</v>
      </c>
      <c r="K2" s="442">
        <v>75</v>
      </c>
      <c r="L2" s="442">
        <f>IF(OR(MOD(K2,4)=2,MOD(K2,4)=0),MOD(K2,4),IF(MOD(K2,4)=1,-1,1))</f>
        <v>1</v>
      </c>
      <c r="M2" s="442">
        <v>93</v>
      </c>
      <c r="N2" s="442">
        <v>80</v>
      </c>
      <c r="O2" s="442">
        <v>0</v>
      </c>
      <c r="P2" s="442">
        <v>70</v>
      </c>
      <c r="Q2" s="442">
        <v>0</v>
      </c>
      <c r="R2" s="442">
        <v>40</v>
      </c>
      <c r="S2" s="442">
        <v>60</v>
      </c>
      <c r="T2" s="442">
        <v>96</v>
      </c>
      <c r="U2" s="442">
        <v>5</v>
      </c>
      <c r="V2" s="442">
        <v>31</v>
      </c>
      <c r="W2" s="442" t="s">
        <v>126</v>
      </c>
      <c r="X2" s="442" t="s">
        <v>127</v>
      </c>
      <c r="Y2" s="442">
        <v>12</v>
      </c>
      <c r="Z2" s="442">
        <v>4</v>
      </c>
      <c r="AA2" s="446" t="s">
        <v>789</v>
      </c>
      <c r="AB2" s="442">
        <v>70</v>
      </c>
      <c r="AC2" s="442">
        <v>120</v>
      </c>
      <c r="AD2" s="442">
        <v>2.88</v>
      </c>
      <c r="AE2" s="442">
        <v>5.4</v>
      </c>
      <c r="AF2" s="442">
        <v>0.75</v>
      </c>
      <c r="AG2" s="442">
        <v>40</v>
      </c>
      <c r="AH2" s="442">
        <v>50</v>
      </c>
      <c r="AI2" s="442">
        <v>40</v>
      </c>
      <c r="AJ2" s="442">
        <v>0</v>
      </c>
      <c r="AK2" s="442">
        <v>73</v>
      </c>
      <c r="AL2" s="442">
        <v>0</v>
      </c>
      <c r="AM2" s="442">
        <v>65</v>
      </c>
      <c r="AN2" s="442">
        <v>24</v>
      </c>
      <c r="AO2" s="442">
        <v>0</v>
      </c>
      <c r="AP2" s="442">
        <v>0</v>
      </c>
      <c r="AQ2" s="446" t="s">
        <v>790</v>
      </c>
      <c r="AR2" s="442">
        <v>0</v>
      </c>
      <c r="AS2" s="442"/>
      <c r="AT2" s="442"/>
      <c r="AU2" s="442"/>
      <c r="AV2" s="442"/>
      <c r="AW2" s="442"/>
      <c r="AX2" s="442"/>
      <c r="AY2" s="442"/>
      <c r="AZ2" s="442"/>
      <c r="BA2" s="442"/>
    </row>
    <row r="3" spans="1:53">
      <c r="A3" s="442">
        <v>2</v>
      </c>
      <c r="B3" s="442" t="s">
        <v>131</v>
      </c>
      <c r="C3" s="442" t="s">
        <v>137</v>
      </c>
      <c r="D3" s="442">
        <v>3</v>
      </c>
      <c r="E3" s="442" t="s">
        <v>791</v>
      </c>
      <c r="F3" s="442" t="s">
        <v>125</v>
      </c>
      <c r="G3" s="442" t="str">
        <f>VLOOKUP(C3,'舰种|战术|技能信息查询'!$O$52:$Q$72,3,0)</f>
        <v>主力舰</v>
      </c>
      <c r="H3" s="442" t="str">
        <f>VLOOKUP(C3,'舰种|战术|技能信息查询'!$O$52:$Q$72,2,0)</f>
        <v>大型舰</v>
      </c>
      <c r="I3" s="442">
        <v>2</v>
      </c>
      <c r="J3" s="442">
        <v>2</v>
      </c>
      <c r="K3" s="442">
        <v>67</v>
      </c>
      <c r="L3" s="442">
        <f t="shared" ref="L3:L10" si="0">IF(OR(MOD(K3,4)=2,MOD(K3,4)=0),MOD(K3,4),IF(MOD(K3,4)=1,-1,1))</f>
        <v>1</v>
      </c>
      <c r="M3" s="442">
        <v>90</v>
      </c>
      <c r="N3" s="442">
        <v>81</v>
      </c>
      <c r="O3" s="442">
        <v>0</v>
      </c>
      <c r="P3" s="442">
        <v>50</v>
      </c>
      <c r="Q3" s="442">
        <v>0</v>
      </c>
      <c r="R3" s="442">
        <v>36</v>
      </c>
      <c r="S3" s="442">
        <v>43</v>
      </c>
      <c r="T3" s="442">
        <v>94</v>
      </c>
      <c r="U3" s="442">
        <v>7</v>
      </c>
      <c r="V3" s="442">
        <v>25</v>
      </c>
      <c r="W3" s="442" t="s">
        <v>126</v>
      </c>
      <c r="X3" s="442" t="s">
        <v>127</v>
      </c>
      <c r="Y3" s="442">
        <v>12</v>
      </c>
      <c r="Z3" s="442">
        <v>4</v>
      </c>
      <c r="AA3" s="446" t="s">
        <v>792</v>
      </c>
      <c r="AB3" s="442">
        <v>85</v>
      </c>
      <c r="AC3" s="442">
        <v>120</v>
      </c>
      <c r="AD3" s="442">
        <v>2.5</v>
      </c>
      <c r="AE3" s="442">
        <v>5.1</v>
      </c>
      <c r="AF3" s="442">
        <v>1</v>
      </c>
      <c r="AG3" s="442">
        <v>50</v>
      </c>
      <c r="AH3" s="442">
        <v>60</v>
      </c>
      <c r="AI3" s="442">
        <v>60</v>
      </c>
      <c r="AJ3" s="442">
        <v>0</v>
      </c>
      <c r="AK3" s="442">
        <v>70</v>
      </c>
      <c r="AL3" s="442">
        <v>0</v>
      </c>
      <c r="AM3" s="442">
        <v>61</v>
      </c>
      <c r="AN3" s="442">
        <v>10</v>
      </c>
      <c r="AO3" s="442">
        <v>0</v>
      </c>
      <c r="AP3" s="442">
        <v>0</v>
      </c>
      <c r="AQ3" s="446" t="s">
        <v>793</v>
      </c>
      <c r="AR3" s="442">
        <v>0</v>
      </c>
      <c r="AS3" s="442"/>
      <c r="AT3" s="442"/>
      <c r="AU3" s="442"/>
      <c r="AV3" s="442"/>
      <c r="AW3" s="442"/>
      <c r="AX3" s="442"/>
      <c r="AY3" s="442"/>
      <c r="AZ3" s="442"/>
      <c r="BA3" s="442"/>
    </row>
    <row r="4" spans="1:53">
      <c r="A4" s="442">
        <v>3</v>
      </c>
      <c r="B4" s="442" t="s">
        <v>131</v>
      </c>
      <c r="C4" s="442" t="s">
        <v>137</v>
      </c>
      <c r="D4" s="442">
        <v>3</v>
      </c>
      <c r="E4" s="442" t="s">
        <v>794</v>
      </c>
      <c r="F4" s="442" t="s">
        <v>125</v>
      </c>
      <c r="G4" s="442" t="str">
        <f>VLOOKUP(C4,'舰种|战术|技能信息查询'!$O$52:$Q$72,3,0)</f>
        <v>主力舰</v>
      </c>
      <c r="H4" s="442" t="str">
        <f>VLOOKUP(C4,'舰种|战术|技能信息查询'!$O$52:$Q$72,2,0)</f>
        <v>大型舰</v>
      </c>
      <c r="I4" s="442">
        <v>2</v>
      </c>
      <c r="J4" s="442">
        <v>2</v>
      </c>
      <c r="K4" s="442">
        <v>67</v>
      </c>
      <c r="L4" s="442">
        <f t="shared" si="0"/>
        <v>1</v>
      </c>
      <c r="M4" s="442">
        <v>90</v>
      </c>
      <c r="N4" s="442">
        <v>81</v>
      </c>
      <c r="O4" s="442">
        <v>0</v>
      </c>
      <c r="P4" s="442">
        <v>50</v>
      </c>
      <c r="Q4" s="442">
        <v>0</v>
      </c>
      <c r="R4" s="442">
        <v>36</v>
      </c>
      <c r="S4" s="442">
        <v>43</v>
      </c>
      <c r="T4" s="442">
        <v>94</v>
      </c>
      <c r="U4" s="442">
        <v>7</v>
      </c>
      <c r="V4" s="442">
        <v>25</v>
      </c>
      <c r="W4" s="442" t="s">
        <v>126</v>
      </c>
      <c r="X4" s="442" t="s">
        <v>127</v>
      </c>
      <c r="Y4" s="442">
        <v>12</v>
      </c>
      <c r="Z4" s="442">
        <v>4</v>
      </c>
      <c r="AA4" s="446" t="s">
        <v>792</v>
      </c>
      <c r="AB4" s="442">
        <v>85</v>
      </c>
      <c r="AC4" s="442">
        <v>120</v>
      </c>
      <c r="AD4" s="442">
        <v>2.5</v>
      </c>
      <c r="AE4" s="442">
        <v>5.1</v>
      </c>
      <c r="AF4" s="442">
        <v>1</v>
      </c>
      <c r="AG4" s="442">
        <v>50</v>
      </c>
      <c r="AH4" s="442">
        <v>60</v>
      </c>
      <c r="AI4" s="442">
        <v>60</v>
      </c>
      <c r="AJ4" s="442">
        <v>0</v>
      </c>
      <c r="AK4" s="442">
        <v>70</v>
      </c>
      <c r="AL4" s="442">
        <v>0</v>
      </c>
      <c r="AM4" s="442">
        <v>61</v>
      </c>
      <c r="AN4" s="442">
        <v>10</v>
      </c>
      <c r="AO4" s="442">
        <v>0</v>
      </c>
      <c r="AP4" s="442">
        <v>0</v>
      </c>
      <c r="AQ4" s="446" t="s">
        <v>793</v>
      </c>
      <c r="AR4" s="442">
        <v>0</v>
      </c>
      <c r="AS4" s="442"/>
      <c r="AT4" s="442"/>
      <c r="AU4" s="442"/>
      <c r="AV4" s="442"/>
      <c r="AW4" s="442"/>
      <c r="AX4" s="442"/>
      <c r="AY4" s="442"/>
      <c r="AZ4" s="442"/>
      <c r="BA4" s="442"/>
    </row>
    <row r="5" spans="1:53">
      <c r="A5" s="442">
        <v>4</v>
      </c>
      <c r="B5" s="442" t="s">
        <v>131</v>
      </c>
      <c r="C5" s="442" t="s">
        <v>137</v>
      </c>
      <c r="D5" s="442">
        <v>3</v>
      </c>
      <c r="E5" s="442" t="s">
        <v>795</v>
      </c>
      <c r="F5" s="442" t="s">
        <v>125</v>
      </c>
      <c r="G5" s="442" t="str">
        <f>VLOOKUP(C5,'舰种|战术|技能信息查询'!$O$52:$Q$72,3,0)</f>
        <v>主力舰</v>
      </c>
      <c r="H5" s="442" t="str">
        <f>VLOOKUP(C5,'舰种|战术|技能信息查询'!$O$52:$Q$72,2,0)</f>
        <v>大型舰</v>
      </c>
      <c r="I5" s="442">
        <v>2</v>
      </c>
      <c r="J5" s="442">
        <v>2</v>
      </c>
      <c r="K5" s="442">
        <v>74</v>
      </c>
      <c r="L5" s="442">
        <f t="shared" si="0"/>
        <v>2</v>
      </c>
      <c r="M5" s="442">
        <v>91</v>
      </c>
      <c r="N5" s="442">
        <v>82</v>
      </c>
      <c r="O5" s="442">
        <v>0</v>
      </c>
      <c r="P5" s="442">
        <v>52</v>
      </c>
      <c r="Q5" s="442">
        <v>0</v>
      </c>
      <c r="R5" s="442">
        <v>37</v>
      </c>
      <c r="S5" s="442">
        <v>46</v>
      </c>
      <c r="T5" s="442">
        <v>94</v>
      </c>
      <c r="U5" s="442">
        <v>16</v>
      </c>
      <c r="V5" s="442">
        <v>24.5</v>
      </c>
      <c r="W5" s="442" t="s">
        <v>126</v>
      </c>
      <c r="X5" s="442" t="s">
        <v>127</v>
      </c>
      <c r="Y5" s="442">
        <v>12</v>
      </c>
      <c r="Z5" s="442">
        <v>4</v>
      </c>
      <c r="AA5" s="446" t="s">
        <v>796</v>
      </c>
      <c r="AB5" s="442">
        <v>85</v>
      </c>
      <c r="AC5" s="442">
        <v>120</v>
      </c>
      <c r="AD5" s="442">
        <v>2.5</v>
      </c>
      <c r="AE5" s="442">
        <v>5.1</v>
      </c>
      <c r="AF5" s="442">
        <v>1</v>
      </c>
      <c r="AG5" s="442">
        <v>50</v>
      </c>
      <c r="AH5" s="442">
        <v>60</v>
      </c>
      <c r="AI5" s="442">
        <v>60</v>
      </c>
      <c r="AJ5" s="442">
        <v>0</v>
      </c>
      <c r="AK5" s="442">
        <v>71</v>
      </c>
      <c r="AL5" s="442">
        <v>0</v>
      </c>
      <c r="AM5" s="442">
        <v>62</v>
      </c>
      <c r="AN5" s="442">
        <v>11</v>
      </c>
      <c r="AO5" s="442">
        <v>0</v>
      </c>
      <c r="AP5" s="442">
        <v>0</v>
      </c>
      <c r="AQ5" s="446" t="s">
        <v>797</v>
      </c>
      <c r="AR5" s="442">
        <v>0</v>
      </c>
      <c r="AS5" s="442"/>
      <c r="AT5" s="442"/>
      <c r="AU5" s="442"/>
      <c r="AV5" s="442"/>
      <c r="AW5" s="442"/>
      <c r="AX5" s="442"/>
      <c r="AY5" s="442"/>
      <c r="AZ5" s="442"/>
      <c r="BA5" s="442"/>
    </row>
    <row r="6" spans="1:53">
      <c r="A6" s="442">
        <v>5</v>
      </c>
      <c r="B6" s="442" t="s">
        <v>131</v>
      </c>
      <c r="C6" s="442" t="s">
        <v>137</v>
      </c>
      <c r="D6" s="442">
        <v>3</v>
      </c>
      <c r="E6" s="442" t="s">
        <v>798</v>
      </c>
      <c r="F6" s="442" t="s">
        <v>125</v>
      </c>
      <c r="G6" s="442" t="str">
        <f>VLOOKUP(C6,'舰种|战术|技能信息查询'!$O$52:$Q$72,3,0)</f>
        <v>主力舰</v>
      </c>
      <c r="H6" s="442" t="str">
        <f>VLOOKUP(C6,'舰种|战术|技能信息查询'!$O$52:$Q$72,2,0)</f>
        <v>大型舰</v>
      </c>
      <c r="I6" s="442">
        <v>2</v>
      </c>
      <c r="J6" s="442">
        <v>2</v>
      </c>
      <c r="K6" s="442">
        <v>74</v>
      </c>
      <c r="L6" s="442">
        <f t="shared" si="0"/>
        <v>2</v>
      </c>
      <c r="M6" s="442">
        <v>91</v>
      </c>
      <c r="N6" s="442">
        <v>82</v>
      </c>
      <c r="O6" s="442">
        <v>0</v>
      </c>
      <c r="P6" s="442">
        <v>52</v>
      </c>
      <c r="Q6" s="442">
        <v>0</v>
      </c>
      <c r="R6" s="442">
        <v>37</v>
      </c>
      <c r="S6" s="442">
        <v>46</v>
      </c>
      <c r="T6" s="442">
        <v>94</v>
      </c>
      <c r="U6" s="442">
        <v>16</v>
      </c>
      <c r="V6" s="442">
        <v>24.5</v>
      </c>
      <c r="W6" s="442" t="s">
        <v>126</v>
      </c>
      <c r="X6" s="442" t="s">
        <v>127</v>
      </c>
      <c r="Y6" s="442">
        <v>12</v>
      </c>
      <c r="Z6" s="442">
        <v>4</v>
      </c>
      <c r="AA6" s="446" t="s">
        <v>796</v>
      </c>
      <c r="AB6" s="442">
        <v>85</v>
      </c>
      <c r="AC6" s="442">
        <v>120</v>
      </c>
      <c r="AD6" s="442">
        <v>2.5</v>
      </c>
      <c r="AE6" s="442">
        <v>5.1</v>
      </c>
      <c r="AF6" s="442">
        <v>1</v>
      </c>
      <c r="AG6" s="442">
        <v>50</v>
      </c>
      <c r="AH6" s="442">
        <v>60</v>
      </c>
      <c r="AI6" s="442">
        <v>60</v>
      </c>
      <c r="AJ6" s="442">
        <v>0</v>
      </c>
      <c r="AK6" s="442">
        <v>71</v>
      </c>
      <c r="AL6" s="442">
        <v>0</v>
      </c>
      <c r="AM6" s="442">
        <v>62</v>
      </c>
      <c r="AN6" s="442">
        <v>11</v>
      </c>
      <c r="AO6" s="442">
        <v>0</v>
      </c>
      <c r="AP6" s="442">
        <v>0</v>
      </c>
      <c r="AQ6" s="446" t="s">
        <v>797</v>
      </c>
      <c r="AR6" s="442">
        <v>0</v>
      </c>
      <c r="AS6" s="442"/>
      <c r="AT6" s="442"/>
      <c r="AU6" s="442"/>
      <c r="AV6" s="442"/>
      <c r="AW6" s="442"/>
      <c r="AX6" s="442"/>
      <c r="AY6" s="442"/>
      <c r="AZ6" s="442"/>
      <c r="BA6" s="442"/>
    </row>
    <row r="7" spans="1:53">
      <c r="A7" s="442">
        <v>6</v>
      </c>
      <c r="B7" s="442" t="s">
        <v>147</v>
      </c>
      <c r="C7" s="442" t="s">
        <v>137</v>
      </c>
      <c r="D7" s="442">
        <v>5</v>
      </c>
      <c r="E7" s="442" t="s">
        <v>799</v>
      </c>
      <c r="F7" s="442" t="s">
        <v>125</v>
      </c>
      <c r="G7" s="442" t="str">
        <f>VLOOKUP(C7,'舰种|战术|技能信息查询'!$O$52:$Q$72,3,0)</f>
        <v>主力舰</v>
      </c>
      <c r="H7" s="442" t="str">
        <f>VLOOKUP(C7,'舰种|战术|技能信息查询'!$O$52:$Q$72,2,0)</f>
        <v>大型舰</v>
      </c>
      <c r="I7" s="442">
        <v>3</v>
      </c>
      <c r="J7" s="442">
        <v>3</v>
      </c>
      <c r="K7" s="442">
        <v>90</v>
      </c>
      <c r="L7" s="442">
        <f t="shared" si="0"/>
        <v>2</v>
      </c>
      <c r="M7" s="442">
        <v>92</v>
      </c>
      <c r="N7" s="442">
        <v>100</v>
      </c>
      <c r="O7" s="442">
        <v>0</v>
      </c>
      <c r="P7" s="442">
        <v>55</v>
      </c>
      <c r="Q7" s="442">
        <v>0</v>
      </c>
      <c r="R7" s="442">
        <v>43</v>
      </c>
      <c r="S7" s="442">
        <v>48</v>
      </c>
      <c r="T7" s="442">
        <v>96</v>
      </c>
      <c r="U7" s="442">
        <v>15</v>
      </c>
      <c r="V7" s="442">
        <v>30</v>
      </c>
      <c r="W7" s="442" t="s">
        <v>126</v>
      </c>
      <c r="X7" s="442" t="s">
        <v>149</v>
      </c>
      <c r="Y7" s="442">
        <v>16</v>
      </c>
      <c r="Z7" s="442">
        <v>4</v>
      </c>
      <c r="AA7" s="446" t="s">
        <v>800</v>
      </c>
      <c r="AB7" s="442">
        <v>90</v>
      </c>
      <c r="AC7" s="442">
        <v>130</v>
      </c>
      <c r="AD7" s="442">
        <v>4.2</v>
      </c>
      <c r="AE7" s="442">
        <v>8.8</v>
      </c>
      <c r="AF7" s="442">
        <v>1</v>
      </c>
      <c r="AG7" s="442">
        <v>50</v>
      </c>
      <c r="AH7" s="442">
        <v>60</v>
      </c>
      <c r="AI7" s="442">
        <v>60</v>
      </c>
      <c r="AJ7" s="442">
        <v>0</v>
      </c>
      <c r="AK7" s="442">
        <v>72</v>
      </c>
      <c r="AL7" s="442">
        <v>0</v>
      </c>
      <c r="AM7" s="442">
        <v>84</v>
      </c>
      <c r="AN7" s="442">
        <v>13</v>
      </c>
      <c r="AO7" s="442" t="s">
        <v>151</v>
      </c>
      <c r="AP7" s="442">
        <v>0</v>
      </c>
      <c r="AQ7" s="446" t="s">
        <v>801</v>
      </c>
      <c r="AR7" s="442">
        <v>0</v>
      </c>
      <c r="AS7" s="442"/>
      <c r="AT7" s="442"/>
      <c r="AU7" s="442"/>
      <c r="AV7" s="442"/>
      <c r="AW7" s="442"/>
      <c r="AX7" s="442"/>
      <c r="AY7" s="442"/>
      <c r="AZ7" s="442"/>
      <c r="BA7" s="442"/>
    </row>
    <row r="8" spans="1:53">
      <c r="A8" s="442">
        <v>7</v>
      </c>
      <c r="B8" s="442" t="s">
        <v>147</v>
      </c>
      <c r="C8" s="442" t="s">
        <v>137</v>
      </c>
      <c r="D8" s="442">
        <v>5</v>
      </c>
      <c r="E8" s="442" t="s">
        <v>802</v>
      </c>
      <c r="F8" s="442" t="s">
        <v>125</v>
      </c>
      <c r="G8" s="442" t="str">
        <f>VLOOKUP(C8,'舰种|战术|技能信息查询'!$O$52:$Q$72,3,0)</f>
        <v>主力舰</v>
      </c>
      <c r="H8" s="442" t="str">
        <f>VLOOKUP(C8,'舰种|战术|技能信息查询'!$O$52:$Q$72,2,0)</f>
        <v>大型舰</v>
      </c>
      <c r="I8" s="442">
        <v>3</v>
      </c>
      <c r="J8" s="442">
        <v>3</v>
      </c>
      <c r="K8" s="442">
        <v>91</v>
      </c>
      <c r="L8" s="442">
        <f t="shared" si="0"/>
        <v>1</v>
      </c>
      <c r="M8" s="442">
        <v>92</v>
      </c>
      <c r="N8" s="442">
        <v>100</v>
      </c>
      <c r="O8" s="442">
        <v>0</v>
      </c>
      <c r="P8" s="442">
        <v>55</v>
      </c>
      <c r="Q8" s="442">
        <v>0</v>
      </c>
      <c r="R8" s="442">
        <v>43</v>
      </c>
      <c r="S8" s="442">
        <v>48</v>
      </c>
      <c r="T8" s="442">
        <v>96</v>
      </c>
      <c r="U8" s="442">
        <v>16</v>
      </c>
      <c r="V8" s="442">
        <v>30.8</v>
      </c>
      <c r="W8" s="442" t="s">
        <v>126</v>
      </c>
      <c r="X8" s="442" t="s">
        <v>149</v>
      </c>
      <c r="Y8" s="442">
        <v>16</v>
      </c>
      <c r="Z8" s="442">
        <v>4</v>
      </c>
      <c r="AA8" s="446" t="s">
        <v>800</v>
      </c>
      <c r="AB8" s="442">
        <v>90</v>
      </c>
      <c r="AC8" s="442">
        <v>130</v>
      </c>
      <c r="AD8" s="442">
        <v>4.2</v>
      </c>
      <c r="AE8" s="442">
        <v>8.8</v>
      </c>
      <c r="AF8" s="442">
        <v>1</v>
      </c>
      <c r="AG8" s="442">
        <v>50</v>
      </c>
      <c r="AH8" s="442">
        <v>60</v>
      </c>
      <c r="AI8" s="442">
        <v>60</v>
      </c>
      <c r="AJ8" s="442">
        <v>0</v>
      </c>
      <c r="AK8" s="442">
        <v>72</v>
      </c>
      <c r="AL8" s="442">
        <v>0</v>
      </c>
      <c r="AM8" s="442">
        <v>84</v>
      </c>
      <c r="AN8" s="442">
        <v>13</v>
      </c>
      <c r="AO8" s="442">
        <v>0</v>
      </c>
      <c r="AP8" s="442">
        <v>0</v>
      </c>
      <c r="AQ8" s="446" t="s">
        <v>801</v>
      </c>
      <c r="AR8" s="450">
        <v>0.229166666666667</v>
      </c>
      <c r="AS8" s="442"/>
      <c r="AT8" s="442"/>
      <c r="AU8" s="442"/>
      <c r="AV8" s="442"/>
      <c r="AW8" s="442"/>
      <c r="AX8" s="442"/>
      <c r="AY8" s="442"/>
      <c r="AZ8" s="442"/>
      <c r="BA8" s="442"/>
    </row>
    <row r="9" spans="1:53">
      <c r="A9" s="442">
        <v>8</v>
      </c>
      <c r="B9" s="442" t="s">
        <v>122</v>
      </c>
      <c r="C9" s="442" t="s">
        <v>137</v>
      </c>
      <c r="D9" s="442">
        <v>4</v>
      </c>
      <c r="E9" s="442" t="s">
        <v>803</v>
      </c>
      <c r="F9" s="442" t="s">
        <v>125</v>
      </c>
      <c r="G9" s="442" t="str">
        <f>VLOOKUP(C9,'舰种|战术|技能信息查询'!$O$52:$Q$72,3,0)</f>
        <v>主力舰</v>
      </c>
      <c r="H9" s="442" t="str">
        <f>VLOOKUP(C9,'舰种|战术|技能信息查询'!$O$52:$Q$72,2,0)</f>
        <v>大型舰</v>
      </c>
      <c r="I9" s="442">
        <v>3</v>
      </c>
      <c r="J9" s="442">
        <v>3</v>
      </c>
      <c r="K9" s="442">
        <v>72</v>
      </c>
      <c r="L9" s="442">
        <f t="shared" si="0"/>
        <v>0</v>
      </c>
      <c r="M9" s="442">
        <v>104</v>
      </c>
      <c r="N9" s="442">
        <v>92</v>
      </c>
      <c r="O9" s="442">
        <v>0</v>
      </c>
      <c r="P9" s="442">
        <v>72</v>
      </c>
      <c r="Q9" s="442">
        <v>0</v>
      </c>
      <c r="R9" s="442">
        <v>39</v>
      </c>
      <c r="S9" s="442">
        <v>41</v>
      </c>
      <c r="T9" s="442">
        <v>95</v>
      </c>
      <c r="U9" s="442">
        <v>20</v>
      </c>
      <c r="V9" s="442">
        <v>23.5</v>
      </c>
      <c r="W9" s="442" t="s">
        <v>126</v>
      </c>
      <c r="X9" s="442">
        <v>0</v>
      </c>
      <c r="Y9" s="442">
        <v>0</v>
      </c>
      <c r="Z9" s="442">
        <v>4</v>
      </c>
      <c r="AA9" s="446" t="s">
        <v>804</v>
      </c>
      <c r="AB9" s="442">
        <v>90</v>
      </c>
      <c r="AC9" s="442">
        <v>140</v>
      </c>
      <c r="AD9" s="442">
        <v>3.2</v>
      </c>
      <c r="AE9" s="442">
        <v>6</v>
      </c>
      <c r="AF9" s="442">
        <v>1</v>
      </c>
      <c r="AG9" s="442">
        <v>50</v>
      </c>
      <c r="AH9" s="442">
        <v>60</v>
      </c>
      <c r="AI9" s="442">
        <v>60</v>
      </c>
      <c r="AJ9" s="442">
        <v>0</v>
      </c>
      <c r="AK9" s="442">
        <v>89</v>
      </c>
      <c r="AL9" s="442">
        <v>0</v>
      </c>
      <c r="AM9" s="442">
        <v>72</v>
      </c>
      <c r="AN9" s="442">
        <v>27</v>
      </c>
      <c r="AO9" s="442">
        <v>0</v>
      </c>
      <c r="AP9" s="442">
        <v>0</v>
      </c>
      <c r="AQ9" s="446" t="s">
        <v>805</v>
      </c>
      <c r="AR9" s="442">
        <v>0</v>
      </c>
      <c r="AS9" s="442"/>
      <c r="AT9" s="442"/>
      <c r="AU9" s="442"/>
      <c r="AV9" s="442"/>
      <c r="AW9" s="442"/>
      <c r="AX9" s="442"/>
      <c r="AY9" s="442"/>
      <c r="AZ9" s="442"/>
      <c r="BA9" s="442"/>
    </row>
    <row r="10" spans="1:53">
      <c r="A10" s="442">
        <v>9</v>
      </c>
      <c r="B10" s="442" t="s">
        <v>122</v>
      </c>
      <c r="C10" s="442" t="s">
        <v>137</v>
      </c>
      <c r="D10" s="442">
        <v>4</v>
      </c>
      <c r="E10" s="442" t="s">
        <v>806</v>
      </c>
      <c r="F10" s="442" t="s">
        <v>125</v>
      </c>
      <c r="G10" s="442" t="str">
        <f>VLOOKUP(C10,'舰种|战术|技能信息查询'!$O$52:$Q$72,3,0)</f>
        <v>主力舰</v>
      </c>
      <c r="H10" s="442" t="str">
        <f>VLOOKUP(C10,'舰种|战术|技能信息查询'!$O$52:$Q$72,2,0)</f>
        <v>大型舰</v>
      </c>
      <c r="I10" s="442">
        <v>3</v>
      </c>
      <c r="J10" s="442">
        <v>3</v>
      </c>
      <c r="K10" s="442">
        <v>72</v>
      </c>
      <c r="L10" s="442">
        <f t="shared" si="0"/>
        <v>0</v>
      </c>
      <c r="M10" s="442">
        <v>104</v>
      </c>
      <c r="N10" s="442">
        <v>92</v>
      </c>
      <c r="O10" s="442">
        <v>0</v>
      </c>
      <c r="P10" s="442">
        <v>72</v>
      </c>
      <c r="Q10" s="442">
        <v>0</v>
      </c>
      <c r="R10" s="442">
        <v>39</v>
      </c>
      <c r="S10" s="442">
        <v>41</v>
      </c>
      <c r="T10" s="442">
        <v>95</v>
      </c>
      <c r="U10" s="442">
        <v>20</v>
      </c>
      <c r="V10" s="442">
        <v>23.5</v>
      </c>
      <c r="W10" s="442" t="s">
        <v>126</v>
      </c>
      <c r="X10" s="442">
        <v>0</v>
      </c>
      <c r="Y10" s="442">
        <v>0</v>
      </c>
      <c r="Z10" s="442">
        <v>4</v>
      </c>
      <c r="AA10" s="446" t="s">
        <v>804</v>
      </c>
      <c r="AB10" s="442">
        <v>90</v>
      </c>
      <c r="AC10" s="442">
        <v>140</v>
      </c>
      <c r="AD10" s="442">
        <v>3.2</v>
      </c>
      <c r="AE10" s="442">
        <v>6</v>
      </c>
      <c r="AF10" s="442">
        <v>1</v>
      </c>
      <c r="AG10" s="442">
        <v>50</v>
      </c>
      <c r="AH10" s="442">
        <v>60</v>
      </c>
      <c r="AI10" s="442">
        <v>60</v>
      </c>
      <c r="AJ10" s="442">
        <v>0</v>
      </c>
      <c r="AK10" s="442">
        <v>89</v>
      </c>
      <c r="AL10" s="442">
        <v>0</v>
      </c>
      <c r="AM10" s="442">
        <v>72</v>
      </c>
      <c r="AN10" s="442">
        <v>27</v>
      </c>
      <c r="AO10" s="442">
        <v>0</v>
      </c>
      <c r="AP10" s="442">
        <v>0</v>
      </c>
      <c r="AQ10" s="446" t="s">
        <v>805</v>
      </c>
      <c r="AR10" s="450">
        <v>0.201388888888889</v>
      </c>
      <c r="AS10" s="442"/>
      <c r="AT10" s="442"/>
      <c r="AU10" s="442"/>
      <c r="AV10" s="442"/>
      <c r="AW10" s="442"/>
      <c r="AX10" s="442"/>
      <c r="AY10" s="442"/>
      <c r="AZ10" s="442"/>
      <c r="BA10" s="442"/>
    </row>
    <row r="11" spans="1:53">
      <c r="A11" s="442">
        <v>10</v>
      </c>
      <c r="B11" s="442" t="s">
        <v>122</v>
      </c>
      <c r="C11" s="442" t="s">
        <v>137</v>
      </c>
      <c r="D11" s="442">
        <v>5</v>
      </c>
      <c r="E11" s="442" t="s">
        <v>807</v>
      </c>
      <c r="F11" s="442" t="s">
        <v>125</v>
      </c>
      <c r="G11" s="442" t="str">
        <f>VLOOKUP(C11,'舰种|战术|技能信息查询'!$O$52:$Q$72,3,0)</f>
        <v>主力舰</v>
      </c>
      <c r="H11" s="442" t="str">
        <f>VLOOKUP(C11,'舰种|战术|技能信息查询'!$O$52:$Q$72,2,0)</f>
        <v>大型舰</v>
      </c>
      <c r="I11" s="442">
        <v>3</v>
      </c>
      <c r="J11" s="442">
        <v>3</v>
      </c>
      <c r="K11" s="442">
        <v>74</v>
      </c>
      <c r="L11" s="442">
        <f t="shared" ref="L11:L26" si="1">IF(OR(MOD(K11,4)=2,MOD(K11,4)=0),MOD(K11,4),IF(MOD(K11,4)=1,-1,1))</f>
        <v>2</v>
      </c>
      <c r="M11" s="442">
        <v>95</v>
      </c>
      <c r="N11" s="442">
        <v>95</v>
      </c>
      <c r="O11" s="442">
        <v>0</v>
      </c>
      <c r="P11" s="442">
        <v>82</v>
      </c>
      <c r="Q11" s="442">
        <v>0</v>
      </c>
      <c r="R11" s="442">
        <v>42</v>
      </c>
      <c r="S11" s="442">
        <v>48</v>
      </c>
      <c r="T11" s="442">
        <v>96</v>
      </c>
      <c r="U11" s="442">
        <v>10</v>
      </c>
      <c r="V11" s="442">
        <v>29</v>
      </c>
      <c r="W11" s="442" t="s">
        <v>126</v>
      </c>
      <c r="X11" s="442" t="s">
        <v>149</v>
      </c>
      <c r="Y11" s="442">
        <v>16</v>
      </c>
      <c r="Z11" s="442">
        <v>4</v>
      </c>
      <c r="AA11" s="446" t="s">
        <v>808</v>
      </c>
      <c r="AB11" s="442">
        <v>90</v>
      </c>
      <c r="AC11" s="442">
        <v>140</v>
      </c>
      <c r="AD11" s="442">
        <v>4.2</v>
      </c>
      <c r="AE11" s="442">
        <v>8</v>
      </c>
      <c r="AF11" s="442">
        <v>1</v>
      </c>
      <c r="AG11" s="442">
        <v>50</v>
      </c>
      <c r="AH11" s="442">
        <v>60</v>
      </c>
      <c r="AI11" s="442">
        <v>60</v>
      </c>
      <c r="AJ11" s="442">
        <v>0</v>
      </c>
      <c r="AK11" s="442">
        <v>80</v>
      </c>
      <c r="AL11" s="442">
        <v>0</v>
      </c>
      <c r="AM11" s="442">
        <v>75</v>
      </c>
      <c r="AN11" s="442">
        <v>42</v>
      </c>
      <c r="AO11" s="442">
        <v>0</v>
      </c>
      <c r="AP11" s="442">
        <v>0</v>
      </c>
      <c r="AQ11" s="446" t="s">
        <v>809</v>
      </c>
      <c r="AR11" s="442">
        <v>0</v>
      </c>
      <c r="AS11" s="442"/>
      <c r="AT11" s="442"/>
      <c r="AU11" s="442"/>
      <c r="AV11" s="442"/>
      <c r="AW11" s="442"/>
      <c r="AX11" s="442"/>
      <c r="AY11" s="442"/>
      <c r="AZ11" s="442"/>
      <c r="BA11" s="442"/>
    </row>
    <row r="12" spans="1:53">
      <c r="A12" s="442">
        <v>11</v>
      </c>
      <c r="B12" s="442" t="s">
        <v>166</v>
      </c>
      <c r="C12" s="442" t="s">
        <v>137</v>
      </c>
      <c r="D12" s="442">
        <v>3</v>
      </c>
      <c r="E12" s="442" t="s">
        <v>810</v>
      </c>
      <c r="F12" s="442" t="s">
        <v>125</v>
      </c>
      <c r="G12" s="442" t="str">
        <f>VLOOKUP(C12,'舰种|战术|技能信息查询'!$O$52:$Q$72,3,0)</f>
        <v>主力舰</v>
      </c>
      <c r="H12" s="442" t="str">
        <f>VLOOKUP(C12,'舰种|战术|技能信息查询'!$O$52:$Q$72,2,0)</f>
        <v>大型舰</v>
      </c>
      <c r="I12" s="442">
        <v>2</v>
      </c>
      <c r="J12" s="442">
        <v>2</v>
      </c>
      <c r="K12" s="442">
        <v>64</v>
      </c>
      <c r="L12" s="442">
        <f t="shared" si="1"/>
        <v>0</v>
      </c>
      <c r="M12" s="442">
        <v>85</v>
      </c>
      <c r="N12" s="442">
        <v>88</v>
      </c>
      <c r="O12" s="442">
        <v>0</v>
      </c>
      <c r="P12" s="442">
        <v>63</v>
      </c>
      <c r="Q12" s="442">
        <v>0</v>
      </c>
      <c r="R12" s="442">
        <v>37</v>
      </c>
      <c r="S12" s="442">
        <v>37</v>
      </c>
      <c r="T12" s="442">
        <v>94</v>
      </c>
      <c r="U12" s="442">
        <v>25</v>
      </c>
      <c r="V12" s="442">
        <v>21</v>
      </c>
      <c r="W12" s="442" t="s">
        <v>126</v>
      </c>
      <c r="X12" s="442" t="s">
        <v>127</v>
      </c>
      <c r="Y12" s="442">
        <v>12</v>
      </c>
      <c r="Z12" s="442">
        <v>4</v>
      </c>
      <c r="AA12" s="446" t="s">
        <v>811</v>
      </c>
      <c r="AB12" s="442">
        <v>85</v>
      </c>
      <c r="AC12" s="442">
        <v>125</v>
      </c>
      <c r="AD12" s="442">
        <v>2.5</v>
      </c>
      <c r="AE12" s="442">
        <v>5.1</v>
      </c>
      <c r="AF12" s="442">
        <v>0.8</v>
      </c>
      <c r="AG12" s="442">
        <v>50</v>
      </c>
      <c r="AH12" s="442">
        <v>60</v>
      </c>
      <c r="AI12" s="442">
        <v>60</v>
      </c>
      <c r="AJ12" s="442">
        <v>0</v>
      </c>
      <c r="AK12" s="442">
        <v>65</v>
      </c>
      <c r="AL12" s="442">
        <v>0</v>
      </c>
      <c r="AM12" s="442">
        <v>68</v>
      </c>
      <c r="AN12" s="442">
        <v>22</v>
      </c>
      <c r="AO12" s="442">
        <v>0</v>
      </c>
      <c r="AP12" s="442">
        <v>0</v>
      </c>
      <c r="AQ12" s="446" t="s">
        <v>812</v>
      </c>
      <c r="AR12" s="442">
        <v>0</v>
      </c>
      <c r="AS12" s="442"/>
      <c r="AT12" s="442"/>
      <c r="AU12" s="442"/>
      <c r="AV12" s="442"/>
      <c r="AW12" s="442"/>
      <c r="AX12" s="442"/>
      <c r="AY12" s="442"/>
      <c r="AZ12" s="442"/>
      <c r="BA12" s="442"/>
    </row>
    <row r="13" spans="1:53">
      <c r="A13" s="442">
        <v>12</v>
      </c>
      <c r="B13" s="442" t="s">
        <v>166</v>
      </c>
      <c r="C13" s="442" t="s">
        <v>137</v>
      </c>
      <c r="D13" s="442">
        <v>3</v>
      </c>
      <c r="E13" s="442" t="s">
        <v>813</v>
      </c>
      <c r="F13" s="442" t="s">
        <v>125</v>
      </c>
      <c r="G13" s="442" t="str">
        <f>VLOOKUP(C13,'舰种|战术|技能信息查询'!$O$52:$Q$72,3,0)</f>
        <v>主力舰</v>
      </c>
      <c r="H13" s="442" t="str">
        <f>VLOOKUP(C13,'舰种|战术|技能信息查询'!$O$52:$Q$72,2,0)</f>
        <v>大型舰</v>
      </c>
      <c r="I13" s="442">
        <v>2</v>
      </c>
      <c r="J13" s="442">
        <v>2</v>
      </c>
      <c r="K13" s="442">
        <v>64</v>
      </c>
      <c r="L13" s="442">
        <f t="shared" si="1"/>
        <v>0</v>
      </c>
      <c r="M13" s="442">
        <v>85</v>
      </c>
      <c r="N13" s="442">
        <v>88</v>
      </c>
      <c r="O13" s="442">
        <v>0</v>
      </c>
      <c r="P13" s="442">
        <v>63</v>
      </c>
      <c r="Q13" s="442">
        <v>0</v>
      </c>
      <c r="R13" s="442">
        <v>37</v>
      </c>
      <c r="S13" s="442">
        <v>37</v>
      </c>
      <c r="T13" s="442">
        <v>94</v>
      </c>
      <c r="U13" s="442">
        <v>10</v>
      </c>
      <c r="V13" s="442">
        <v>21</v>
      </c>
      <c r="W13" s="442" t="s">
        <v>126</v>
      </c>
      <c r="X13" s="442" t="s">
        <v>127</v>
      </c>
      <c r="Y13" s="442">
        <v>12</v>
      </c>
      <c r="Z13" s="442">
        <v>4</v>
      </c>
      <c r="AA13" s="446" t="s">
        <v>811</v>
      </c>
      <c r="AB13" s="442">
        <v>85</v>
      </c>
      <c r="AC13" s="442">
        <v>125</v>
      </c>
      <c r="AD13" s="442">
        <v>2.5</v>
      </c>
      <c r="AE13" s="442">
        <v>5.1</v>
      </c>
      <c r="AF13" s="442">
        <v>0.8</v>
      </c>
      <c r="AG13" s="442">
        <v>50</v>
      </c>
      <c r="AH13" s="442">
        <v>60</v>
      </c>
      <c r="AI13" s="442">
        <v>60</v>
      </c>
      <c r="AJ13" s="442">
        <v>0</v>
      </c>
      <c r="AK13" s="442">
        <v>65</v>
      </c>
      <c r="AL13" s="442">
        <v>0</v>
      </c>
      <c r="AM13" s="442">
        <v>68</v>
      </c>
      <c r="AN13" s="442">
        <v>22</v>
      </c>
      <c r="AO13" s="442">
        <v>0</v>
      </c>
      <c r="AP13" s="442">
        <v>0</v>
      </c>
      <c r="AQ13" s="446" t="s">
        <v>812</v>
      </c>
      <c r="AR13" s="442">
        <v>0</v>
      </c>
      <c r="AS13" s="442"/>
      <c r="AT13" s="442"/>
      <c r="AU13" s="442"/>
      <c r="AV13" s="442"/>
      <c r="AW13" s="442"/>
      <c r="AX13" s="442"/>
      <c r="AY13" s="442"/>
      <c r="AZ13" s="442"/>
      <c r="BA13" s="442"/>
    </row>
    <row r="14" spans="1:53">
      <c r="A14" s="442">
        <v>13</v>
      </c>
      <c r="B14" s="442" t="s">
        <v>171</v>
      </c>
      <c r="C14" s="442" t="s">
        <v>137</v>
      </c>
      <c r="D14" s="442">
        <v>5</v>
      </c>
      <c r="E14" s="442" t="s">
        <v>814</v>
      </c>
      <c r="F14" s="442" t="s">
        <v>125</v>
      </c>
      <c r="G14" s="442" t="str">
        <f>VLOOKUP(C14,'舰种|战术|技能信息查询'!$O$52:$Q$72,3,0)</f>
        <v>主力舰</v>
      </c>
      <c r="H14" s="442" t="str">
        <f>VLOOKUP(C14,'舰种|战术|技能信息查询'!$O$52:$Q$72,2,0)</f>
        <v>大型舰</v>
      </c>
      <c r="I14" s="442">
        <v>2</v>
      </c>
      <c r="J14" s="442">
        <v>2</v>
      </c>
      <c r="K14" s="442">
        <v>54</v>
      </c>
      <c r="L14" s="442">
        <f t="shared" si="1"/>
        <v>2</v>
      </c>
      <c r="M14" s="442">
        <v>79</v>
      </c>
      <c r="N14" s="442">
        <v>79</v>
      </c>
      <c r="O14" s="442">
        <v>0</v>
      </c>
      <c r="P14" s="442">
        <v>48</v>
      </c>
      <c r="Q14" s="442">
        <v>0</v>
      </c>
      <c r="R14" s="442">
        <v>37</v>
      </c>
      <c r="S14" s="442">
        <v>44</v>
      </c>
      <c r="T14" s="442">
        <v>96</v>
      </c>
      <c r="U14" s="442">
        <v>20</v>
      </c>
      <c r="V14" s="442">
        <v>22</v>
      </c>
      <c r="W14" s="442" t="s">
        <v>126</v>
      </c>
      <c r="X14" s="442" t="s">
        <v>127</v>
      </c>
      <c r="Y14" s="442">
        <v>12</v>
      </c>
      <c r="Z14" s="442">
        <v>4</v>
      </c>
      <c r="AA14" s="446" t="s">
        <v>815</v>
      </c>
      <c r="AB14" s="442">
        <v>70</v>
      </c>
      <c r="AC14" s="442">
        <v>110</v>
      </c>
      <c r="AD14" s="442">
        <v>2.25</v>
      </c>
      <c r="AE14" s="442">
        <v>4.55</v>
      </c>
      <c r="AF14" s="442">
        <v>1</v>
      </c>
      <c r="AG14" s="442">
        <v>50</v>
      </c>
      <c r="AH14" s="442">
        <v>60</v>
      </c>
      <c r="AI14" s="442">
        <v>60</v>
      </c>
      <c r="AJ14" s="442">
        <v>0</v>
      </c>
      <c r="AK14" s="442">
        <v>59</v>
      </c>
      <c r="AL14" s="442">
        <v>0</v>
      </c>
      <c r="AM14" s="442">
        <v>59</v>
      </c>
      <c r="AN14" s="442">
        <v>9</v>
      </c>
      <c r="AO14" s="442">
        <v>0</v>
      </c>
      <c r="AP14" s="442">
        <v>0</v>
      </c>
      <c r="AQ14" s="446" t="s">
        <v>816</v>
      </c>
      <c r="AR14" s="450">
        <v>0.173611111111111</v>
      </c>
      <c r="AS14" s="442"/>
      <c r="AT14" s="442"/>
      <c r="AU14" s="442"/>
      <c r="AV14" s="442"/>
      <c r="AW14" s="442"/>
      <c r="AX14" s="442"/>
      <c r="AY14" s="442"/>
      <c r="AZ14" s="442"/>
      <c r="BA14" s="442"/>
    </row>
    <row r="15" spans="1:53">
      <c r="A15" s="442">
        <v>14</v>
      </c>
      <c r="B15" s="442" t="s">
        <v>131</v>
      </c>
      <c r="C15" s="442" t="s">
        <v>123</v>
      </c>
      <c r="D15" s="442">
        <v>3</v>
      </c>
      <c r="E15" s="442" t="s">
        <v>817</v>
      </c>
      <c r="F15" s="442" t="s">
        <v>125</v>
      </c>
      <c r="G15" s="442" t="str">
        <f>VLOOKUP(C15,'舰种|战术|技能信息查询'!$O$52:$Q$72,3,0)</f>
        <v>主力舰</v>
      </c>
      <c r="H15" s="442" t="str">
        <f>VLOOKUP(C15,'舰种|战术|技能信息查询'!$O$52:$Q$72,2,0)</f>
        <v>大型舰</v>
      </c>
      <c r="I15" s="442">
        <v>2</v>
      </c>
      <c r="J15" s="442">
        <v>2</v>
      </c>
      <c r="K15" s="442">
        <v>63</v>
      </c>
      <c r="L15" s="442">
        <f t="shared" si="1"/>
        <v>1</v>
      </c>
      <c r="M15" s="442">
        <v>90</v>
      </c>
      <c r="N15" s="442">
        <v>70</v>
      </c>
      <c r="O15" s="442">
        <v>0</v>
      </c>
      <c r="P15" s="442">
        <v>56</v>
      </c>
      <c r="Q15" s="442">
        <v>0</v>
      </c>
      <c r="R15" s="442">
        <v>40</v>
      </c>
      <c r="S15" s="442">
        <v>65</v>
      </c>
      <c r="T15" s="442">
        <v>94</v>
      </c>
      <c r="U15" s="442">
        <v>15</v>
      </c>
      <c r="V15" s="442">
        <v>30.3</v>
      </c>
      <c r="W15" s="442" t="s">
        <v>126</v>
      </c>
      <c r="X15" s="442" t="s">
        <v>127</v>
      </c>
      <c r="Y15" s="442">
        <v>12</v>
      </c>
      <c r="Z15" s="442">
        <v>4</v>
      </c>
      <c r="AA15" s="446" t="s">
        <v>792</v>
      </c>
      <c r="AB15" s="442">
        <v>80</v>
      </c>
      <c r="AC15" s="442">
        <v>110</v>
      </c>
      <c r="AD15" s="442">
        <v>2.88</v>
      </c>
      <c r="AE15" s="442">
        <v>5.4</v>
      </c>
      <c r="AF15" s="442">
        <v>0.75</v>
      </c>
      <c r="AG15" s="442">
        <v>40</v>
      </c>
      <c r="AH15" s="442">
        <v>50</v>
      </c>
      <c r="AI15" s="442">
        <v>40</v>
      </c>
      <c r="AJ15" s="442">
        <v>0</v>
      </c>
      <c r="AK15" s="442">
        <v>65</v>
      </c>
      <c r="AL15" s="442">
        <v>0</v>
      </c>
      <c r="AM15" s="442">
        <v>55</v>
      </c>
      <c r="AN15" s="442">
        <v>13</v>
      </c>
      <c r="AO15" s="442">
        <v>0</v>
      </c>
      <c r="AP15" s="442">
        <v>0</v>
      </c>
      <c r="AQ15" s="446" t="s">
        <v>818</v>
      </c>
      <c r="AR15" s="442">
        <v>0</v>
      </c>
      <c r="AS15" s="442"/>
      <c r="AT15" s="442"/>
      <c r="AU15" s="442"/>
      <c r="AV15" s="442"/>
      <c r="AW15" s="442"/>
      <c r="AX15" s="442"/>
      <c r="AY15" s="442"/>
      <c r="AZ15" s="442"/>
      <c r="BA15" s="442"/>
    </row>
    <row r="16" spans="1:53">
      <c r="A16" s="442">
        <v>15</v>
      </c>
      <c r="B16" s="442" t="s">
        <v>131</v>
      </c>
      <c r="C16" s="442" t="s">
        <v>123</v>
      </c>
      <c r="D16" s="442">
        <v>3</v>
      </c>
      <c r="E16" s="442" t="s">
        <v>819</v>
      </c>
      <c r="F16" s="442" t="s">
        <v>125</v>
      </c>
      <c r="G16" s="442" t="str">
        <f>VLOOKUP(C16,'舰种|战术|技能信息查询'!$O$52:$Q$72,3,0)</f>
        <v>主力舰</v>
      </c>
      <c r="H16" s="442" t="str">
        <f>VLOOKUP(C16,'舰种|战术|技能信息查询'!$O$52:$Q$72,2,0)</f>
        <v>大型舰</v>
      </c>
      <c r="I16" s="442">
        <v>2</v>
      </c>
      <c r="J16" s="442">
        <v>2</v>
      </c>
      <c r="K16" s="442">
        <v>63</v>
      </c>
      <c r="L16" s="442">
        <f t="shared" si="1"/>
        <v>1</v>
      </c>
      <c r="M16" s="442">
        <v>90</v>
      </c>
      <c r="N16" s="442">
        <v>70</v>
      </c>
      <c r="O16" s="442">
        <v>0</v>
      </c>
      <c r="P16" s="442">
        <v>50</v>
      </c>
      <c r="Q16" s="442">
        <v>0</v>
      </c>
      <c r="R16" s="442">
        <v>40</v>
      </c>
      <c r="S16" s="442">
        <v>65</v>
      </c>
      <c r="T16" s="442">
        <v>94</v>
      </c>
      <c r="U16" s="442">
        <v>7</v>
      </c>
      <c r="V16" s="442">
        <v>30.3</v>
      </c>
      <c r="W16" s="442" t="s">
        <v>126</v>
      </c>
      <c r="X16" s="442" t="s">
        <v>127</v>
      </c>
      <c r="Y16" s="442">
        <v>12</v>
      </c>
      <c r="Z16" s="442">
        <v>4</v>
      </c>
      <c r="AA16" s="446" t="s">
        <v>792</v>
      </c>
      <c r="AB16" s="442">
        <v>80</v>
      </c>
      <c r="AC16" s="442">
        <v>110</v>
      </c>
      <c r="AD16" s="442">
        <v>2.88</v>
      </c>
      <c r="AE16" s="442">
        <v>5.4</v>
      </c>
      <c r="AF16" s="442">
        <v>0.75</v>
      </c>
      <c r="AG16" s="442">
        <v>40</v>
      </c>
      <c r="AH16" s="442">
        <v>50</v>
      </c>
      <c r="AI16" s="442">
        <v>40</v>
      </c>
      <c r="AJ16" s="442">
        <v>0</v>
      </c>
      <c r="AK16" s="442">
        <v>65</v>
      </c>
      <c r="AL16" s="442">
        <v>0</v>
      </c>
      <c r="AM16" s="442">
        <v>55</v>
      </c>
      <c r="AN16" s="442">
        <v>10</v>
      </c>
      <c r="AO16" s="442">
        <v>0</v>
      </c>
      <c r="AP16" s="442">
        <v>0</v>
      </c>
      <c r="AQ16" s="442">
        <v>0</v>
      </c>
      <c r="AR16" s="442">
        <v>0</v>
      </c>
      <c r="AS16" s="442"/>
      <c r="AT16" s="442"/>
      <c r="AU16" s="442"/>
      <c r="AV16" s="442"/>
      <c r="AW16" s="442"/>
      <c r="AX16" s="442"/>
      <c r="AY16" s="442"/>
      <c r="AZ16" s="442"/>
      <c r="BA16" s="442"/>
    </row>
    <row r="17" spans="1:53">
      <c r="A17" s="442">
        <v>16</v>
      </c>
      <c r="B17" s="442" t="s">
        <v>131</v>
      </c>
      <c r="C17" s="442" t="s">
        <v>123</v>
      </c>
      <c r="D17" s="442">
        <v>3</v>
      </c>
      <c r="E17" s="442" t="s">
        <v>820</v>
      </c>
      <c r="F17" s="442" t="s">
        <v>125</v>
      </c>
      <c r="G17" s="442" t="str">
        <f>VLOOKUP(C17,'舰种|战术|技能信息查询'!$O$52:$Q$72,3,0)</f>
        <v>主力舰</v>
      </c>
      <c r="H17" s="442" t="str">
        <f>VLOOKUP(C17,'舰种|战术|技能信息查询'!$O$52:$Q$72,2,0)</f>
        <v>大型舰</v>
      </c>
      <c r="I17" s="442">
        <v>2</v>
      </c>
      <c r="J17" s="442">
        <v>2</v>
      </c>
      <c r="K17" s="442">
        <v>63</v>
      </c>
      <c r="L17" s="442">
        <f t="shared" si="1"/>
        <v>1</v>
      </c>
      <c r="M17" s="442">
        <v>90</v>
      </c>
      <c r="N17" s="442">
        <v>70</v>
      </c>
      <c r="O17" s="442">
        <v>0</v>
      </c>
      <c r="P17" s="442">
        <v>50</v>
      </c>
      <c r="Q17" s="442">
        <v>0</v>
      </c>
      <c r="R17" s="442">
        <v>40</v>
      </c>
      <c r="S17" s="442">
        <v>65</v>
      </c>
      <c r="T17" s="442">
        <v>94</v>
      </c>
      <c r="U17" s="442">
        <v>22</v>
      </c>
      <c r="V17" s="442">
        <v>30.3</v>
      </c>
      <c r="W17" s="442" t="s">
        <v>126</v>
      </c>
      <c r="X17" s="442" t="s">
        <v>127</v>
      </c>
      <c r="Y17" s="442">
        <v>12</v>
      </c>
      <c r="Z17" s="442">
        <v>4</v>
      </c>
      <c r="AA17" s="446" t="s">
        <v>792</v>
      </c>
      <c r="AB17" s="442">
        <v>80</v>
      </c>
      <c r="AC17" s="442">
        <v>110</v>
      </c>
      <c r="AD17" s="442">
        <v>2.88</v>
      </c>
      <c r="AE17" s="442">
        <v>5.4</v>
      </c>
      <c r="AF17" s="442">
        <v>0.75</v>
      </c>
      <c r="AG17" s="442">
        <v>40</v>
      </c>
      <c r="AH17" s="442">
        <v>50</v>
      </c>
      <c r="AI17" s="442">
        <v>40</v>
      </c>
      <c r="AJ17" s="442">
        <v>0</v>
      </c>
      <c r="AK17" s="442">
        <v>65</v>
      </c>
      <c r="AL17" s="442">
        <v>0</v>
      </c>
      <c r="AM17" s="442">
        <v>55</v>
      </c>
      <c r="AN17" s="442">
        <v>10</v>
      </c>
      <c r="AO17" s="442">
        <v>0</v>
      </c>
      <c r="AP17" s="442">
        <v>0</v>
      </c>
      <c r="AQ17" s="442">
        <v>0</v>
      </c>
      <c r="AR17" s="442">
        <v>0</v>
      </c>
      <c r="AS17" s="442"/>
      <c r="AT17" s="442"/>
      <c r="AU17" s="442"/>
      <c r="AV17" s="442"/>
      <c r="AW17" s="442"/>
      <c r="AX17" s="442"/>
      <c r="AY17" s="442"/>
      <c r="AZ17" s="442"/>
      <c r="BA17" s="442"/>
    </row>
    <row r="18" spans="1:53">
      <c r="A18" s="442">
        <v>17</v>
      </c>
      <c r="B18" s="442" t="s">
        <v>131</v>
      </c>
      <c r="C18" s="442" t="s">
        <v>123</v>
      </c>
      <c r="D18" s="442">
        <v>3</v>
      </c>
      <c r="E18" s="442" t="s">
        <v>821</v>
      </c>
      <c r="F18" s="442" t="s">
        <v>125</v>
      </c>
      <c r="G18" s="442" t="str">
        <f>VLOOKUP(C18,'舰种|战术|技能信息查询'!$O$52:$Q$72,3,0)</f>
        <v>主力舰</v>
      </c>
      <c r="H18" s="442" t="str">
        <f>VLOOKUP(C18,'舰种|战术|技能信息查询'!$O$52:$Q$72,2,0)</f>
        <v>大型舰</v>
      </c>
      <c r="I18" s="442">
        <v>2</v>
      </c>
      <c r="J18" s="442">
        <v>2</v>
      </c>
      <c r="K18" s="442">
        <v>63</v>
      </c>
      <c r="L18" s="442">
        <f t="shared" si="1"/>
        <v>1</v>
      </c>
      <c r="M18" s="442">
        <v>90</v>
      </c>
      <c r="N18" s="442">
        <v>70</v>
      </c>
      <c r="O18" s="442">
        <v>0</v>
      </c>
      <c r="P18" s="442">
        <v>50</v>
      </c>
      <c r="Q18" s="442">
        <v>0</v>
      </c>
      <c r="R18" s="442">
        <v>40</v>
      </c>
      <c r="S18" s="442">
        <v>65</v>
      </c>
      <c r="T18" s="442">
        <v>94</v>
      </c>
      <c r="U18" s="442">
        <v>9</v>
      </c>
      <c r="V18" s="442">
        <v>30.3</v>
      </c>
      <c r="W18" s="442" t="s">
        <v>126</v>
      </c>
      <c r="X18" s="442" t="s">
        <v>127</v>
      </c>
      <c r="Y18" s="442">
        <v>12</v>
      </c>
      <c r="Z18" s="442">
        <v>4</v>
      </c>
      <c r="AA18" s="446" t="s">
        <v>792</v>
      </c>
      <c r="AB18" s="442">
        <v>80</v>
      </c>
      <c r="AC18" s="442">
        <v>110</v>
      </c>
      <c r="AD18" s="442">
        <v>2.88</v>
      </c>
      <c r="AE18" s="442">
        <v>5.4</v>
      </c>
      <c r="AF18" s="442">
        <v>0.75</v>
      </c>
      <c r="AG18" s="442">
        <v>40</v>
      </c>
      <c r="AH18" s="442">
        <v>50</v>
      </c>
      <c r="AI18" s="442">
        <v>40</v>
      </c>
      <c r="AJ18" s="442">
        <v>0</v>
      </c>
      <c r="AK18" s="442">
        <v>65</v>
      </c>
      <c r="AL18" s="442">
        <v>0</v>
      </c>
      <c r="AM18" s="442">
        <v>55</v>
      </c>
      <c r="AN18" s="442">
        <v>10</v>
      </c>
      <c r="AO18" s="442">
        <v>0</v>
      </c>
      <c r="AP18" s="442">
        <v>0</v>
      </c>
      <c r="AQ18" s="442">
        <v>0</v>
      </c>
      <c r="AR18" s="442">
        <v>0</v>
      </c>
      <c r="AS18" s="442"/>
      <c r="AT18" s="442"/>
      <c r="AU18" s="442"/>
      <c r="AV18" s="442"/>
      <c r="AW18" s="442"/>
      <c r="AX18" s="442"/>
      <c r="AY18" s="442"/>
      <c r="AZ18" s="442"/>
      <c r="BA18" s="442"/>
    </row>
    <row r="19" spans="1:53">
      <c r="A19" s="442">
        <v>18</v>
      </c>
      <c r="B19" s="442" t="s">
        <v>122</v>
      </c>
      <c r="C19" s="442" t="s">
        <v>123</v>
      </c>
      <c r="D19" s="442">
        <v>3</v>
      </c>
      <c r="E19" s="442" t="s">
        <v>822</v>
      </c>
      <c r="F19" s="442" t="s">
        <v>125</v>
      </c>
      <c r="G19" s="442" t="str">
        <f>VLOOKUP(C19,'舰种|战术|技能信息查询'!$O$52:$Q$72,3,0)</f>
        <v>主力舰</v>
      </c>
      <c r="H19" s="442" t="str">
        <f>VLOOKUP(C19,'舰种|战术|技能信息查询'!$O$52:$Q$72,2,0)</f>
        <v>大型舰</v>
      </c>
      <c r="I19" s="442">
        <v>2</v>
      </c>
      <c r="J19" s="442">
        <v>2</v>
      </c>
      <c r="K19" s="442">
        <v>65</v>
      </c>
      <c r="L19" s="442">
        <f t="shared" si="1"/>
        <v>-1</v>
      </c>
      <c r="M19" s="442">
        <v>83</v>
      </c>
      <c r="N19" s="442">
        <v>71</v>
      </c>
      <c r="O19" s="442">
        <v>0</v>
      </c>
      <c r="P19" s="442">
        <v>82</v>
      </c>
      <c r="Q19" s="442">
        <v>0</v>
      </c>
      <c r="R19" s="442">
        <v>41</v>
      </c>
      <c r="S19" s="442">
        <v>63</v>
      </c>
      <c r="T19" s="442">
        <v>94</v>
      </c>
      <c r="U19" s="442">
        <v>25</v>
      </c>
      <c r="V19" s="442">
        <v>31.5</v>
      </c>
      <c r="W19" s="442" t="s">
        <v>126</v>
      </c>
      <c r="X19" s="442" t="s">
        <v>149</v>
      </c>
      <c r="Y19" s="442">
        <v>16</v>
      </c>
      <c r="Z19" s="442">
        <v>4</v>
      </c>
      <c r="AA19" s="446" t="s">
        <v>823</v>
      </c>
      <c r="AB19" s="442">
        <v>70</v>
      </c>
      <c r="AC19" s="442">
        <v>120</v>
      </c>
      <c r="AD19" s="442">
        <v>2.88</v>
      </c>
      <c r="AE19" s="442">
        <v>5.4</v>
      </c>
      <c r="AF19" s="442">
        <v>0.75</v>
      </c>
      <c r="AG19" s="442">
        <v>40</v>
      </c>
      <c r="AH19" s="442">
        <v>50</v>
      </c>
      <c r="AI19" s="442">
        <v>40</v>
      </c>
      <c r="AJ19" s="442">
        <v>0</v>
      </c>
      <c r="AK19" s="442">
        <v>63</v>
      </c>
      <c r="AL19" s="442">
        <v>0</v>
      </c>
      <c r="AM19" s="442">
        <v>56</v>
      </c>
      <c r="AN19" s="442">
        <v>42</v>
      </c>
      <c r="AO19" s="442">
        <v>0</v>
      </c>
      <c r="AP19" s="442">
        <v>0</v>
      </c>
      <c r="AQ19" s="446" t="s">
        <v>824</v>
      </c>
      <c r="AR19" s="442">
        <v>0</v>
      </c>
      <c r="AS19" s="442"/>
      <c r="AT19" s="442"/>
      <c r="AU19" s="442"/>
      <c r="AV19" s="442"/>
      <c r="AW19" s="442"/>
      <c r="AX19" s="442"/>
      <c r="AY19" s="442"/>
      <c r="AZ19" s="442"/>
      <c r="BA19" s="442"/>
    </row>
    <row r="20" spans="1:53">
      <c r="A20" s="442">
        <v>19</v>
      </c>
      <c r="B20" s="442" t="s">
        <v>122</v>
      </c>
      <c r="C20" s="442" t="s">
        <v>123</v>
      </c>
      <c r="D20" s="442">
        <v>3</v>
      </c>
      <c r="E20" s="442" t="s">
        <v>825</v>
      </c>
      <c r="F20" s="442" t="s">
        <v>125</v>
      </c>
      <c r="G20" s="442" t="str">
        <f>VLOOKUP(C20,'舰种|战术|技能信息查询'!$O$52:$Q$72,3,0)</f>
        <v>主力舰</v>
      </c>
      <c r="H20" s="442" t="str">
        <f>VLOOKUP(C20,'舰种|战术|技能信息查询'!$O$52:$Q$72,2,0)</f>
        <v>大型舰</v>
      </c>
      <c r="I20" s="442">
        <v>2</v>
      </c>
      <c r="J20" s="442">
        <v>2</v>
      </c>
      <c r="K20" s="442">
        <v>65</v>
      </c>
      <c r="L20" s="442">
        <f t="shared" si="1"/>
        <v>-1</v>
      </c>
      <c r="M20" s="442">
        <v>83</v>
      </c>
      <c r="N20" s="442">
        <v>71</v>
      </c>
      <c r="O20" s="442">
        <v>0</v>
      </c>
      <c r="P20" s="442">
        <v>70</v>
      </c>
      <c r="Q20" s="442">
        <v>0</v>
      </c>
      <c r="R20" s="442">
        <v>41</v>
      </c>
      <c r="S20" s="442">
        <v>63</v>
      </c>
      <c r="T20" s="442">
        <v>94</v>
      </c>
      <c r="U20" s="442">
        <v>12</v>
      </c>
      <c r="V20" s="442">
        <v>31.5</v>
      </c>
      <c r="W20" s="442" t="s">
        <v>126</v>
      </c>
      <c r="X20" s="442" t="s">
        <v>149</v>
      </c>
      <c r="Y20" s="442">
        <v>16</v>
      </c>
      <c r="Z20" s="442">
        <v>4</v>
      </c>
      <c r="AA20" s="446" t="s">
        <v>823</v>
      </c>
      <c r="AB20" s="442">
        <v>70</v>
      </c>
      <c r="AC20" s="442">
        <v>120</v>
      </c>
      <c r="AD20" s="442">
        <v>2.88</v>
      </c>
      <c r="AE20" s="442">
        <v>5.4</v>
      </c>
      <c r="AF20" s="442">
        <v>0.75</v>
      </c>
      <c r="AG20" s="442">
        <v>40</v>
      </c>
      <c r="AH20" s="442">
        <v>50</v>
      </c>
      <c r="AI20" s="442">
        <v>40</v>
      </c>
      <c r="AJ20" s="442">
        <v>0</v>
      </c>
      <c r="AK20" s="442">
        <v>63</v>
      </c>
      <c r="AL20" s="442">
        <v>0</v>
      </c>
      <c r="AM20" s="442">
        <v>56</v>
      </c>
      <c r="AN20" s="442">
        <v>24</v>
      </c>
      <c r="AO20" s="442">
        <v>0</v>
      </c>
      <c r="AP20" s="442">
        <v>0</v>
      </c>
      <c r="AQ20" s="446" t="s">
        <v>826</v>
      </c>
      <c r="AR20" s="442">
        <v>0</v>
      </c>
      <c r="AS20" s="442"/>
      <c r="AT20" s="442"/>
      <c r="AU20" s="442"/>
      <c r="AV20" s="442"/>
      <c r="AW20" s="442"/>
      <c r="AX20" s="442"/>
      <c r="AY20" s="442"/>
      <c r="AZ20" s="442"/>
      <c r="BA20" s="442"/>
    </row>
    <row r="21" spans="1:53">
      <c r="A21" s="442">
        <v>20</v>
      </c>
      <c r="B21" s="442" t="s">
        <v>166</v>
      </c>
      <c r="C21" s="442" t="s">
        <v>123</v>
      </c>
      <c r="D21" s="442">
        <v>5</v>
      </c>
      <c r="E21" s="442" t="s">
        <v>827</v>
      </c>
      <c r="F21" s="442" t="s">
        <v>125</v>
      </c>
      <c r="G21" s="442" t="str">
        <f>VLOOKUP(C21,'舰种|战术|技能信息查询'!$O$52:$Q$72,3,0)</f>
        <v>主力舰</v>
      </c>
      <c r="H21" s="442" t="str">
        <f>VLOOKUP(C21,'舰种|战术|技能信息查询'!$O$52:$Q$72,2,0)</f>
        <v>大型舰</v>
      </c>
      <c r="I21" s="442">
        <v>2</v>
      </c>
      <c r="J21" s="442">
        <v>3</v>
      </c>
      <c r="K21" s="442">
        <v>58</v>
      </c>
      <c r="L21" s="442">
        <f t="shared" si="1"/>
        <v>2</v>
      </c>
      <c r="M21" s="442">
        <v>85</v>
      </c>
      <c r="N21" s="442">
        <v>69</v>
      </c>
      <c r="O21" s="442">
        <v>0</v>
      </c>
      <c r="P21" s="442">
        <v>100</v>
      </c>
      <c r="Q21" s="442">
        <v>0</v>
      </c>
      <c r="R21" s="442">
        <v>45</v>
      </c>
      <c r="S21" s="442">
        <v>64</v>
      </c>
      <c r="T21" s="442">
        <v>96</v>
      </c>
      <c r="U21" s="442">
        <v>15</v>
      </c>
      <c r="V21" s="442">
        <v>33</v>
      </c>
      <c r="W21" s="442" t="s">
        <v>126</v>
      </c>
      <c r="X21" s="442" t="s">
        <v>149</v>
      </c>
      <c r="Y21" s="442">
        <v>16</v>
      </c>
      <c r="Z21" s="442">
        <v>4</v>
      </c>
      <c r="AA21" s="446" t="s">
        <v>828</v>
      </c>
      <c r="AB21" s="442">
        <v>80</v>
      </c>
      <c r="AC21" s="442">
        <v>120</v>
      </c>
      <c r="AD21" s="442">
        <v>2.88</v>
      </c>
      <c r="AE21" s="442">
        <v>5.4</v>
      </c>
      <c r="AF21" s="442">
        <v>0.625</v>
      </c>
      <c r="AG21" s="442">
        <v>40</v>
      </c>
      <c r="AH21" s="442">
        <v>50</v>
      </c>
      <c r="AI21" s="442">
        <v>40</v>
      </c>
      <c r="AJ21" s="442">
        <v>0</v>
      </c>
      <c r="AK21" s="442">
        <v>60</v>
      </c>
      <c r="AL21" s="442">
        <v>0</v>
      </c>
      <c r="AM21" s="442">
        <v>54</v>
      </c>
      <c r="AN21" s="442">
        <v>76</v>
      </c>
      <c r="AO21" s="442">
        <v>0</v>
      </c>
      <c r="AP21" s="442">
        <v>0</v>
      </c>
      <c r="AQ21" s="446" t="s">
        <v>829</v>
      </c>
      <c r="AR21" s="450">
        <v>0.180555555555556</v>
      </c>
      <c r="AS21" s="442"/>
      <c r="AT21" s="442"/>
      <c r="AU21" s="442"/>
      <c r="AV21" s="442"/>
      <c r="AW21" s="442"/>
      <c r="AX21" s="442"/>
      <c r="AY21" s="442"/>
      <c r="AZ21" s="442"/>
      <c r="BA21" s="442"/>
    </row>
    <row r="22" spans="1:53">
      <c r="A22" s="442">
        <v>21</v>
      </c>
      <c r="B22" s="442" t="s">
        <v>166</v>
      </c>
      <c r="C22" s="442" t="s">
        <v>123</v>
      </c>
      <c r="D22" s="442">
        <v>5</v>
      </c>
      <c r="E22" s="442" t="s">
        <v>830</v>
      </c>
      <c r="F22" s="442" t="s">
        <v>125</v>
      </c>
      <c r="G22" s="442" t="str">
        <f>VLOOKUP(C22,'舰种|战术|技能信息查询'!$O$52:$Q$72,3,0)</f>
        <v>主力舰</v>
      </c>
      <c r="H22" s="442" t="str">
        <f>VLOOKUP(C22,'舰种|战术|技能信息查询'!$O$52:$Q$72,2,0)</f>
        <v>大型舰</v>
      </c>
      <c r="I22" s="442">
        <v>2</v>
      </c>
      <c r="J22" s="442">
        <v>3</v>
      </c>
      <c r="K22" s="442">
        <v>58</v>
      </c>
      <c r="L22" s="442">
        <f t="shared" si="1"/>
        <v>2</v>
      </c>
      <c r="M22" s="442">
        <v>85</v>
      </c>
      <c r="N22" s="442">
        <v>69</v>
      </c>
      <c r="O22" s="442">
        <v>0</v>
      </c>
      <c r="P22" s="442">
        <v>100</v>
      </c>
      <c r="Q22" s="442">
        <v>0</v>
      </c>
      <c r="R22" s="442">
        <v>45</v>
      </c>
      <c r="S22" s="442">
        <v>64</v>
      </c>
      <c r="T22" s="442">
        <v>96</v>
      </c>
      <c r="U22" s="442">
        <v>15</v>
      </c>
      <c r="V22" s="442">
        <v>33</v>
      </c>
      <c r="W22" s="442" t="s">
        <v>126</v>
      </c>
      <c r="X22" s="442" t="s">
        <v>149</v>
      </c>
      <c r="Y22" s="442">
        <v>16</v>
      </c>
      <c r="Z22" s="442">
        <v>4</v>
      </c>
      <c r="AA22" s="446" t="s">
        <v>828</v>
      </c>
      <c r="AB22" s="442">
        <v>80</v>
      </c>
      <c r="AC22" s="442">
        <v>120</v>
      </c>
      <c r="AD22" s="442">
        <v>2.88</v>
      </c>
      <c r="AE22" s="442">
        <v>5.4</v>
      </c>
      <c r="AF22" s="442">
        <v>0.625</v>
      </c>
      <c r="AG22" s="442">
        <v>40</v>
      </c>
      <c r="AH22" s="442">
        <v>50</v>
      </c>
      <c r="AI22" s="442">
        <v>40</v>
      </c>
      <c r="AJ22" s="442">
        <v>0</v>
      </c>
      <c r="AK22" s="442">
        <v>60</v>
      </c>
      <c r="AL22" s="442">
        <v>0</v>
      </c>
      <c r="AM22" s="442">
        <v>54</v>
      </c>
      <c r="AN22" s="442">
        <v>76</v>
      </c>
      <c r="AO22" s="442">
        <v>0</v>
      </c>
      <c r="AP22" s="442">
        <v>0</v>
      </c>
      <c r="AQ22" s="446" t="s">
        <v>829</v>
      </c>
      <c r="AR22" s="450">
        <v>0.180555555555556</v>
      </c>
      <c r="AS22" s="442"/>
      <c r="AT22" s="442"/>
      <c r="AU22" s="442"/>
      <c r="AV22" s="442"/>
      <c r="AW22" s="442"/>
      <c r="AX22" s="442"/>
      <c r="AY22" s="442"/>
      <c r="AZ22" s="442"/>
      <c r="BA22" s="442"/>
    </row>
    <row r="23" spans="1:53">
      <c r="A23" s="442">
        <v>22</v>
      </c>
      <c r="B23" s="442" t="s">
        <v>131</v>
      </c>
      <c r="C23" s="442" t="s">
        <v>192</v>
      </c>
      <c r="D23" s="442">
        <v>5</v>
      </c>
      <c r="E23" s="442" t="s">
        <v>831</v>
      </c>
      <c r="F23" s="442" t="s">
        <v>125</v>
      </c>
      <c r="G23" s="442" t="str">
        <f>VLOOKUP(C23,'舰种|战术|技能信息查询'!$O$52:$Q$72,3,0)</f>
        <v>主力舰</v>
      </c>
      <c r="H23" s="442" t="str">
        <f>VLOOKUP(C23,'舰种|战术|技能信息查询'!$O$52:$Q$72,2,0)</f>
        <v>大型舰</v>
      </c>
      <c r="I23" s="442">
        <v>3</v>
      </c>
      <c r="J23" s="442">
        <v>3</v>
      </c>
      <c r="K23" s="442">
        <v>69</v>
      </c>
      <c r="L23" s="442">
        <f t="shared" si="1"/>
        <v>-1</v>
      </c>
      <c r="M23" s="442">
        <v>40</v>
      </c>
      <c r="N23" s="442">
        <v>55</v>
      </c>
      <c r="O23" s="442">
        <v>0</v>
      </c>
      <c r="P23" s="442">
        <v>57</v>
      </c>
      <c r="Q23" s="442">
        <v>0</v>
      </c>
      <c r="R23" s="442">
        <v>73</v>
      </c>
      <c r="S23" s="442">
        <v>52</v>
      </c>
      <c r="T23" s="442">
        <v>96</v>
      </c>
      <c r="U23" s="442">
        <v>10</v>
      </c>
      <c r="V23" s="442">
        <v>31.2</v>
      </c>
      <c r="W23" s="442" t="s">
        <v>194</v>
      </c>
      <c r="X23" s="442" t="s">
        <v>832</v>
      </c>
      <c r="Y23" s="442">
        <v>76</v>
      </c>
      <c r="Z23" s="442">
        <v>4</v>
      </c>
      <c r="AA23" s="446" t="s">
        <v>833</v>
      </c>
      <c r="AB23" s="442">
        <v>60</v>
      </c>
      <c r="AC23" s="442">
        <v>55</v>
      </c>
      <c r="AD23" s="442">
        <v>2.4</v>
      </c>
      <c r="AE23" s="442">
        <v>4.5</v>
      </c>
      <c r="AF23" s="442">
        <v>1</v>
      </c>
      <c r="AG23" s="442">
        <v>30</v>
      </c>
      <c r="AH23" s="442">
        <v>40</v>
      </c>
      <c r="AI23" s="442">
        <v>60</v>
      </c>
      <c r="AJ23" s="442">
        <v>40</v>
      </c>
      <c r="AK23" s="442">
        <v>0</v>
      </c>
      <c r="AL23" s="442">
        <v>0</v>
      </c>
      <c r="AM23" s="442">
        <v>15</v>
      </c>
      <c r="AN23" s="442">
        <v>27</v>
      </c>
      <c r="AO23" s="442" t="s">
        <v>197</v>
      </c>
      <c r="AP23" s="442">
        <v>0</v>
      </c>
      <c r="AQ23" s="446" t="s">
        <v>834</v>
      </c>
      <c r="AR23" s="442">
        <v>0</v>
      </c>
      <c r="AS23" s="442"/>
      <c r="AT23" s="442"/>
      <c r="AU23" s="442"/>
      <c r="AV23" s="442"/>
      <c r="AW23" s="442"/>
      <c r="AX23" s="442"/>
      <c r="AY23" s="442"/>
      <c r="AZ23" s="442"/>
      <c r="BA23" s="442"/>
    </row>
    <row r="24" spans="1:53">
      <c r="A24" s="442">
        <v>23</v>
      </c>
      <c r="B24" s="442" t="s">
        <v>131</v>
      </c>
      <c r="C24" s="442" t="s">
        <v>192</v>
      </c>
      <c r="D24" s="442">
        <v>5</v>
      </c>
      <c r="E24" s="442" t="s">
        <v>835</v>
      </c>
      <c r="F24" s="442" t="s">
        <v>125</v>
      </c>
      <c r="G24" s="442" t="str">
        <f>VLOOKUP(C24,'舰种|战术|技能信息查询'!$O$52:$Q$72,3,0)</f>
        <v>主力舰</v>
      </c>
      <c r="H24" s="442" t="str">
        <f>VLOOKUP(C24,'舰种|战术|技能信息查询'!$O$52:$Q$72,2,0)</f>
        <v>大型舰</v>
      </c>
      <c r="I24" s="442">
        <v>3</v>
      </c>
      <c r="J24" s="442">
        <v>3</v>
      </c>
      <c r="K24" s="442">
        <v>71</v>
      </c>
      <c r="L24" s="442">
        <f t="shared" si="1"/>
        <v>1</v>
      </c>
      <c r="M24" s="442">
        <v>40</v>
      </c>
      <c r="N24" s="442">
        <v>62</v>
      </c>
      <c r="O24" s="442">
        <v>0</v>
      </c>
      <c r="P24" s="442">
        <v>62</v>
      </c>
      <c r="Q24" s="442">
        <v>0</v>
      </c>
      <c r="R24" s="442">
        <v>70</v>
      </c>
      <c r="S24" s="442">
        <v>48</v>
      </c>
      <c r="T24" s="442">
        <v>96</v>
      </c>
      <c r="U24" s="442">
        <v>13</v>
      </c>
      <c r="V24" s="442">
        <v>28</v>
      </c>
      <c r="W24" s="442" t="s">
        <v>194</v>
      </c>
      <c r="X24" s="442" t="s">
        <v>836</v>
      </c>
      <c r="Y24" s="442">
        <v>90</v>
      </c>
      <c r="Z24" s="442">
        <v>4</v>
      </c>
      <c r="AA24" s="446" t="s">
        <v>833</v>
      </c>
      <c r="AB24" s="442">
        <v>60</v>
      </c>
      <c r="AC24" s="442">
        <v>55</v>
      </c>
      <c r="AD24" s="442">
        <v>2.56</v>
      </c>
      <c r="AE24" s="442">
        <v>4.8</v>
      </c>
      <c r="AF24" s="442">
        <v>1</v>
      </c>
      <c r="AG24" s="442">
        <v>30</v>
      </c>
      <c r="AH24" s="442">
        <v>40</v>
      </c>
      <c r="AI24" s="442">
        <v>60</v>
      </c>
      <c r="AJ24" s="442">
        <v>40</v>
      </c>
      <c r="AK24" s="442">
        <v>0</v>
      </c>
      <c r="AL24" s="442">
        <v>0</v>
      </c>
      <c r="AM24" s="442">
        <v>16</v>
      </c>
      <c r="AN24" s="442">
        <v>32</v>
      </c>
      <c r="AO24" s="442" t="s">
        <v>202</v>
      </c>
      <c r="AP24" s="442">
        <v>0</v>
      </c>
      <c r="AQ24" s="446" t="s">
        <v>837</v>
      </c>
      <c r="AR24" s="442">
        <v>0</v>
      </c>
      <c r="AS24" s="442"/>
      <c r="AT24" s="442"/>
      <c r="AU24" s="442"/>
      <c r="AV24" s="442"/>
      <c r="AW24" s="442"/>
      <c r="AX24" s="442"/>
      <c r="AY24" s="442"/>
      <c r="AZ24" s="442"/>
      <c r="BA24" s="442"/>
    </row>
    <row r="25" spans="1:53">
      <c r="A25" s="442">
        <v>24</v>
      </c>
      <c r="B25" s="442" t="s">
        <v>131</v>
      </c>
      <c r="C25" s="442" t="s">
        <v>204</v>
      </c>
      <c r="D25" s="442">
        <v>4</v>
      </c>
      <c r="E25" s="442" t="s">
        <v>838</v>
      </c>
      <c r="F25" s="442" t="s">
        <v>125</v>
      </c>
      <c r="G25" s="442" t="str">
        <f>VLOOKUP(C25,'舰种|战术|技能信息查询'!$O$52:$Q$72,3,0)</f>
        <v>护卫舰</v>
      </c>
      <c r="H25" s="442" t="str">
        <f>VLOOKUP(C25,'舰种|战术|技能信息查询'!$O$52:$Q$72,2,0)</f>
        <v>中型舰</v>
      </c>
      <c r="I25" s="442">
        <v>2</v>
      </c>
      <c r="J25" s="442">
        <v>3</v>
      </c>
      <c r="K25" s="442">
        <v>32</v>
      </c>
      <c r="L25" s="442">
        <f t="shared" si="1"/>
        <v>0</v>
      </c>
      <c r="M25" s="442">
        <v>20</v>
      </c>
      <c r="N25" s="442">
        <v>37</v>
      </c>
      <c r="O25" s="442">
        <v>0</v>
      </c>
      <c r="P25" s="442">
        <v>48</v>
      </c>
      <c r="Q25" s="442">
        <v>0</v>
      </c>
      <c r="R25" s="442">
        <v>63</v>
      </c>
      <c r="S25" s="442">
        <v>52</v>
      </c>
      <c r="T25" s="442">
        <v>90</v>
      </c>
      <c r="U25" s="442">
        <v>12</v>
      </c>
      <c r="V25" s="442">
        <v>29</v>
      </c>
      <c r="W25" s="442" t="s">
        <v>194</v>
      </c>
      <c r="X25" s="442" t="s">
        <v>839</v>
      </c>
      <c r="Y25" s="442">
        <v>32</v>
      </c>
      <c r="Z25" s="442">
        <v>3</v>
      </c>
      <c r="AA25" s="446" t="s">
        <v>840</v>
      </c>
      <c r="AB25" s="442">
        <v>35</v>
      </c>
      <c r="AC25" s="442">
        <v>35</v>
      </c>
      <c r="AD25" s="442">
        <v>1.28</v>
      </c>
      <c r="AE25" s="442">
        <v>2.4</v>
      </c>
      <c r="AF25" s="442">
        <v>0.75</v>
      </c>
      <c r="AG25" s="442">
        <v>20</v>
      </c>
      <c r="AH25" s="442">
        <v>30</v>
      </c>
      <c r="AI25" s="442">
        <v>50</v>
      </c>
      <c r="AJ25" s="442">
        <v>20</v>
      </c>
      <c r="AK25" s="442">
        <v>0</v>
      </c>
      <c r="AL25" s="442">
        <v>0</v>
      </c>
      <c r="AM25" s="442">
        <v>9</v>
      </c>
      <c r="AN25" s="442">
        <v>18</v>
      </c>
      <c r="AO25" s="442">
        <v>0</v>
      </c>
      <c r="AP25" s="442">
        <v>0</v>
      </c>
      <c r="AQ25" s="446" t="s">
        <v>841</v>
      </c>
      <c r="AR25" s="442">
        <v>0</v>
      </c>
      <c r="AS25" s="442"/>
      <c r="AT25" s="442"/>
      <c r="AU25" s="442"/>
      <c r="AV25" s="442"/>
      <c r="AW25" s="442"/>
      <c r="AX25" s="442"/>
      <c r="AY25" s="442"/>
      <c r="AZ25" s="442"/>
      <c r="BA25" s="442"/>
    </row>
    <row r="26" spans="1:53">
      <c r="A26" s="442">
        <v>25</v>
      </c>
      <c r="B26" s="442" t="s">
        <v>131</v>
      </c>
      <c r="C26" s="442" t="s">
        <v>204</v>
      </c>
      <c r="D26" s="442">
        <v>4</v>
      </c>
      <c r="E26" s="442" t="s">
        <v>842</v>
      </c>
      <c r="F26" s="442" t="s">
        <v>125</v>
      </c>
      <c r="G26" s="442" t="str">
        <f>VLOOKUP(C26,'舰种|战术|技能信息查询'!$O$52:$Q$72,3,0)</f>
        <v>护卫舰</v>
      </c>
      <c r="H26" s="442" t="str">
        <f>VLOOKUP(C26,'舰种|战术|技能信息查询'!$O$52:$Q$72,2,0)</f>
        <v>中型舰</v>
      </c>
      <c r="I26" s="442">
        <v>2</v>
      </c>
      <c r="J26" s="442">
        <v>3</v>
      </c>
      <c r="K26" s="442">
        <v>32</v>
      </c>
      <c r="L26" s="442">
        <f t="shared" si="1"/>
        <v>0</v>
      </c>
      <c r="M26" s="442">
        <v>20</v>
      </c>
      <c r="N26" s="442">
        <v>37</v>
      </c>
      <c r="O26" s="442">
        <v>0</v>
      </c>
      <c r="P26" s="442">
        <v>48</v>
      </c>
      <c r="Q26" s="442">
        <v>0</v>
      </c>
      <c r="R26" s="442">
        <v>63</v>
      </c>
      <c r="S26" s="442">
        <v>52</v>
      </c>
      <c r="T26" s="442">
        <v>90</v>
      </c>
      <c r="U26" s="442">
        <v>20</v>
      </c>
      <c r="V26" s="442">
        <v>29</v>
      </c>
      <c r="W26" s="442" t="s">
        <v>194</v>
      </c>
      <c r="X26" s="442" t="s">
        <v>839</v>
      </c>
      <c r="Y26" s="442">
        <v>32</v>
      </c>
      <c r="Z26" s="442">
        <v>3</v>
      </c>
      <c r="AA26" s="446" t="s">
        <v>840</v>
      </c>
      <c r="AB26" s="442">
        <v>35</v>
      </c>
      <c r="AC26" s="442">
        <v>35</v>
      </c>
      <c r="AD26" s="442">
        <v>1.28</v>
      </c>
      <c r="AE26" s="442">
        <v>2.4</v>
      </c>
      <c r="AF26" s="442">
        <v>0.75</v>
      </c>
      <c r="AG26" s="442">
        <v>20</v>
      </c>
      <c r="AH26" s="442">
        <v>30</v>
      </c>
      <c r="AI26" s="442">
        <v>50</v>
      </c>
      <c r="AJ26" s="442">
        <v>20</v>
      </c>
      <c r="AK26" s="442">
        <v>0</v>
      </c>
      <c r="AL26" s="442">
        <v>0</v>
      </c>
      <c r="AM26" s="442">
        <v>9</v>
      </c>
      <c r="AN26" s="442">
        <v>18</v>
      </c>
      <c r="AO26" s="442">
        <v>0</v>
      </c>
      <c r="AP26" s="442">
        <v>0</v>
      </c>
      <c r="AQ26" s="446" t="s">
        <v>843</v>
      </c>
      <c r="AR26" s="442">
        <v>0</v>
      </c>
      <c r="AS26" s="442"/>
      <c r="AT26" s="442"/>
      <c r="AU26" s="442"/>
      <c r="AV26" s="442"/>
      <c r="AW26" s="442"/>
      <c r="AX26" s="442"/>
      <c r="AY26" s="442"/>
      <c r="AZ26" s="442"/>
      <c r="BA26" s="442"/>
    </row>
    <row r="27" spans="1:53">
      <c r="A27" s="442">
        <v>26</v>
      </c>
      <c r="B27" s="442" t="s">
        <v>122</v>
      </c>
      <c r="C27" s="442" t="s">
        <v>204</v>
      </c>
      <c r="D27" s="442">
        <v>3</v>
      </c>
      <c r="E27" s="442" t="s">
        <v>844</v>
      </c>
      <c r="F27" s="442" t="s">
        <v>125</v>
      </c>
      <c r="G27" s="442" t="str">
        <f>VLOOKUP(C27,'舰种|战术|技能信息查询'!$O$52:$Q$72,3,0)</f>
        <v>护卫舰</v>
      </c>
      <c r="H27" s="442" t="str">
        <f>VLOOKUP(C27,'舰种|战术|技能信息查询'!$O$52:$Q$72,2,0)</f>
        <v>中型舰</v>
      </c>
      <c r="I27" s="442">
        <v>0</v>
      </c>
      <c r="J27" s="442">
        <v>2</v>
      </c>
      <c r="K27" s="442">
        <v>23</v>
      </c>
      <c r="L27" s="442">
        <f t="shared" ref="L27:L90" si="2">IF(OR(MOD(K27,4)=2,MOD(K27,4)=0),MOD(K27,4),IF(MOD(K27,4)=1,-1,1))</f>
        <v>1</v>
      </c>
      <c r="M27" s="442">
        <v>15</v>
      </c>
      <c r="N27" s="442">
        <v>26</v>
      </c>
      <c r="O27" s="442">
        <v>0</v>
      </c>
      <c r="P27" s="442">
        <v>40</v>
      </c>
      <c r="Q27" s="442">
        <v>0</v>
      </c>
      <c r="R27" s="442">
        <v>57</v>
      </c>
      <c r="S27" s="442">
        <v>38</v>
      </c>
      <c r="T27" s="442">
        <v>89</v>
      </c>
      <c r="U27" s="442">
        <v>20</v>
      </c>
      <c r="V27" s="442">
        <v>20.7</v>
      </c>
      <c r="W27" s="442" t="s">
        <v>194</v>
      </c>
      <c r="X27" s="442" t="s">
        <v>845</v>
      </c>
      <c r="Y27" s="442">
        <v>20</v>
      </c>
      <c r="Z27" s="442">
        <v>3</v>
      </c>
      <c r="AA27" s="446" t="s">
        <v>846</v>
      </c>
      <c r="AB27" s="442">
        <v>20</v>
      </c>
      <c r="AC27" s="442">
        <v>30</v>
      </c>
      <c r="AD27" s="442">
        <v>0.96</v>
      </c>
      <c r="AE27" s="442">
        <v>1.8</v>
      </c>
      <c r="AF27" s="442">
        <v>0.75</v>
      </c>
      <c r="AG27" s="442">
        <v>20</v>
      </c>
      <c r="AH27" s="442">
        <v>30</v>
      </c>
      <c r="AI27" s="442">
        <v>50</v>
      </c>
      <c r="AJ27" s="442">
        <v>20</v>
      </c>
      <c r="AK27" s="442">
        <v>2</v>
      </c>
      <c r="AL27" s="442">
        <v>0</v>
      </c>
      <c r="AM27" s="442">
        <v>3</v>
      </c>
      <c r="AN27" s="442">
        <v>10</v>
      </c>
      <c r="AO27" s="442">
        <v>0</v>
      </c>
      <c r="AP27" s="442">
        <v>0</v>
      </c>
      <c r="AQ27" s="446" t="s">
        <v>847</v>
      </c>
      <c r="AR27" s="442">
        <v>0</v>
      </c>
      <c r="AS27" s="442"/>
      <c r="AT27" s="442"/>
      <c r="AU27" s="442"/>
      <c r="AV27" s="442"/>
      <c r="AW27" s="442"/>
      <c r="AX27" s="442"/>
      <c r="AY27" s="442"/>
      <c r="AZ27" s="442"/>
      <c r="BA27" s="442"/>
    </row>
    <row r="28" spans="1:53">
      <c r="A28" s="442">
        <v>27</v>
      </c>
      <c r="B28" s="442" t="s">
        <v>166</v>
      </c>
      <c r="C28" s="442" t="s">
        <v>204</v>
      </c>
      <c r="D28" s="442">
        <v>3</v>
      </c>
      <c r="E28" s="442" t="s">
        <v>848</v>
      </c>
      <c r="F28" s="442" t="s">
        <v>125</v>
      </c>
      <c r="G28" s="442" t="str">
        <f>VLOOKUP(C28,'舰种|战术|技能信息查询'!$O$52:$Q$72,3,0)</f>
        <v>护卫舰</v>
      </c>
      <c r="H28" s="442" t="str">
        <f>VLOOKUP(C28,'舰种|战术|技能信息查询'!$O$52:$Q$72,2,0)</f>
        <v>中型舰</v>
      </c>
      <c r="I28" s="442">
        <v>0</v>
      </c>
      <c r="J28" s="442">
        <v>2</v>
      </c>
      <c r="K28" s="442">
        <v>24</v>
      </c>
      <c r="L28" s="442">
        <f t="shared" si="2"/>
        <v>0</v>
      </c>
      <c r="M28" s="442">
        <v>15</v>
      </c>
      <c r="N28" s="442">
        <v>26</v>
      </c>
      <c r="O28" s="442">
        <v>0</v>
      </c>
      <c r="P28" s="442">
        <v>40</v>
      </c>
      <c r="Q28" s="442">
        <v>0</v>
      </c>
      <c r="R28" s="442">
        <v>59</v>
      </c>
      <c r="S28" s="442">
        <v>33</v>
      </c>
      <c r="T28" s="442">
        <v>89</v>
      </c>
      <c r="U28" s="442">
        <v>20</v>
      </c>
      <c r="V28" s="442">
        <v>15</v>
      </c>
      <c r="W28" s="442" t="s">
        <v>194</v>
      </c>
      <c r="X28" s="442" t="s">
        <v>849</v>
      </c>
      <c r="Y28" s="442">
        <v>30</v>
      </c>
      <c r="Z28" s="442">
        <v>3</v>
      </c>
      <c r="AA28" s="446" t="s">
        <v>850</v>
      </c>
      <c r="AB28" s="442">
        <v>25</v>
      </c>
      <c r="AC28" s="442">
        <v>30</v>
      </c>
      <c r="AD28" s="442">
        <v>0.96</v>
      </c>
      <c r="AE28" s="442">
        <v>1.8</v>
      </c>
      <c r="AF28" s="442">
        <v>0.625</v>
      </c>
      <c r="AG28" s="442">
        <v>20</v>
      </c>
      <c r="AH28" s="442">
        <v>30</v>
      </c>
      <c r="AI28" s="442">
        <v>50</v>
      </c>
      <c r="AJ28" s="442">
        <v>20</v>
      </c>
      <c r="AK28" s="442">
        <v>0</v>
      </c>
      <c r="AL28" s="442">
        <v>0</v>
      </c>
      <c r="AM28" s="442">
        <v>3</v>
      </c>
      <c r="AN28" s="442">
        <v>14</v>
      </c>
      <c r="AO28" s="442">
        <v>0</v>
      </c>
      <c r="AP28" s="442">
        <v>0</v>
      </c>
      <c r="AQ28" s="446" t="s">
        <v>851</v>
      </c>
      <c r="AR28" s="442">
        <v>0</v>
      </c>
      <c r="AS28" s="442"/>
      <c r="AT28" s="442"/>
      <c r="AU28" s="442"/>
      <c r="AV28" s="442"/>
      <c r="AW28" s="442"/>
      <c r="AX28" s="442"/>
      <c r="AY28" s="442"/>
      <c r="AZ28" s="442"/>
      <c r="BA28" s="442"/>
    </row>
    <row r="29" spans="1:53">
      <c r="A29" s="442">
        <v>28</v>
      </c>
      <c r="B29" s="442" t="s">
        <v>166</v>
      </c>
      <c r="C29" s="442" t="s">
        <v>204</v>
      </c>
      <c r="D29" s="442">
        <v>4</v>
      </c>
      <c r="E29" s="442" t="s">
        <v>852</v>
      </c>
      <c r="F29" s="442" t="s">
        <v>125</v>
      </c>
      <c r="G29" s="442" t="str">
        <f>VLOOKUP(C29,'舰种|战术|技能信息查询'!$O$52:$Q$72,3,0)</f>
        <v>护卫舰</v>
      </c>
      <c r="H29" s="442" t="str">
        <f>VLOOKUP(C29,'舰种|战术|技能信息查询'!$O$52:$Q$72,2,0)</f>
        <v>中型舰</v>
      </c>
      <c r="I29" s="442">
        <v>2</v>
      </c>
      <c r="J29" s="442">
        <v>3</v>
      </c>
      <c r="K29" s="442">
        <v>38</v>
      </c>
      <c r="L29" s="442">
        <f t="shared" si="2"/>
        <v>2</v>
      </c>
      <c r="M29" s="442">
        <v>30</v>
      </c>
      <c r="N29" s="442">
        <v>40</v>
      </c>
      <c r="O29" s="442">
        <v>0</v>
      </c>
      <c r="P29" s="442">
        <v>55</v>
      </c>
      <c r="Q29" s="442">
        <v>0</v>
      </c>
      <c r="R29" s="442">
        <v>67</v>
      </c>
      <c r="S29" s="442">
        <v>47</v>
      </c>
      <c r="T29" s="442">
        <v>90</v>
      </c>
      <c r="U29" s="442">
        <v>25</v>
      </c>
      <c r="V29" s="442">
        <v>29.2</v>
      </c>
      <c r="W29" s="442" t="s">
        <v>194</v>
      </c>
      <c r="X29" s="442" t="s">
        <v>853</v>
      </c>
      <c r="Y29" s="442">
        <v>50</v>
      </c>
      <c r="Z29" s="442">
        <v>3</v>
      </c>
      <c r="AA29" s="446" t="s">
        <v>457</v>
      </c>
      <c r="AB29" s="442">
        <v>35</v>
      </c>
      <c r="AC29" s="442">
        <v>40</v>
      </c>
      <c r="AD29" s="442">
        <v>1.28</v>
      </c>
      <c r="AE29" s="442">
        <v>2.4</v>
      </c>
      <c r="AF29" s="442">
        <v>0.625</v>
      </c>
      <c r="AG29" s="442">
        <v>20</v>
      </c>
      <c r="AH29" s="442">
        <v>30</v>
      </c>
      <c r="AI29" s="442">
        <v>50</v>
      </c>
      <c r="AJ29" s="442">
        <v>20</v>
      </c>
      <c r="AK29" s="442">
        <v>0</v>
      </c>
      <c r="AL29" s="442">
        <v>0</v>
      </c>
      <c r="AM29" s="442">
        <v>10</v>
      </c>
      <c r="AN29" s="442">
        <v>30</v>
      </c>
      <c r="AO29" s="442">
        <v>0</v>
      </c>
      <c r="AP29" s="442">
        <v>0</v>
      </c>
      <c r="AQ29" s="446" t="s">
        <v>854</v>
      </c>
      <c r="AR29" s="442">
        <v>0</v>
      </c>
      <c r="AS29" s="442"/>
      <c r="AT29" s="442"/>
      <c r="AU29" s="442"/>
      <c r="AV29" s="442"/>
      <c r="AW29" s="442"/>
      <c r="AX29" s="442"/>
      <c r="AY29" s="442"/>
      <c r="AZ29" s="442"/>
      <c r="BA29" s="442"/>
    </row>
    <row r="30" spans="1:53">
      <c r="A30" s="442">
        <v>29</v>
      </c>
      <c r="B30" s="442" t="s">
        <v>166</v>
      </c>
      <c r="C30" s="442" t="s">
        <v>192</v>
      </c>
      <c r="D30" s="442">
        <v>4</v>
      </c>
      <c r="E30" s="442" t="s">
        <v>855</v>
      </c>
      <c r="F30" s="442" t="s">
        <v>125</v>
      </c>
      <c r="G30" s="442" t="str">
        <f>VLOOKUP(C30,'舰种|战术|技能信息查询'!$O$52:$Q$72,3,0)</f>
        <v>主力舰</v>
      </c>
      <c r="H30" s="442" t="str">
        <f>VLOOKUP(C30,'舰种|战术|技能信息查询'!$O$52:$Q$72,2,0)</f>
        <v>大型舰</v>
      </c>
      <c r="I30" s="442">
        <v>3</v>
      </c>
      <c r="J30" s="442">
        <v>3</v>
      </c>
      <c r="K30" s="442">
        <v>63</v>
      </c>
      <c r="L30" s="442">
        <f t="shared" si="2"/>
        <v>1</v>
      </c>
      <c r="M30" s="442">
        <v>35</v>
      </c>
      <c r="N30" s="442">
        <v>65</v>
      </c>
      <c r="O30" s="442">
        <v>0</v>
      </c>
      <c r="P30" s="442">
        <v>67</v>
      </c>
      <c r="Q30" s="442">
        <v>0</v>
      </c>
      <c r="R30" s="442">
        <v>69</v>
      </c>
      <c r="S30" s="442">
        <v>52</v>
      </c>
      <c r="T30" s="442">
        <v>95</v>
      </c>
      <c r="U30" s="442">
        <v>20</v>
      </c>
      <c r="V30" s="442">
        <v>33.2</v>
      </c>
      <c r="W30" s="442" t="s">
        <v>194</v>
      </c>
      <c r="X30" s="442" t="s">
        <v>856</v>
      </c>
      <c r="Y30" s="442">
        <v>80</v>
      </c>
      <c r="Z30" s="442">
        <v>4</v>
      </c>
      <c r="AA30" s="446" t="s">
        <v>857</v>
      </c>
      <c r="AB30" s="442">
        <v>55</v>
      </c>
      <c r="AC30" s="442">
        <v>60</v>
      </c>
      <c r="AD30" s="442">
        <v>2.08</v>
      </c>
      <c r="AE30" s="442">
        <v>3.9</v>
      </c>
      <c r="AF30" s="442">
        <v>0.8</v>
      </c>
      <c r="AG30" s="442">
        <v>30</v>
      </c>
      <c r="AH30" s="442">
        <v>40</v>
      </c>
      <c r="AI30" s="442">
        <v>60</v>
      </c>
      <c r="AJ30" s="442">
        <v>40</v>
      </c>
      <c r="AK30" s="442">
        <v>0</v>
      </c>
      <c r="AL30" s="442">
        <v>0</v>
      </c>
      <c r="AM30" s="442">
        <v>20</v>
      </c>
      <c r="AN30" s="442">
        <v>43</v>
      </c>
      <c r="AO30" s="442">
        <v>0</v>
      </c>
      <c r="AP30" s="442">
        <v>0</v>
      </c>
      <c r="AQ30" s="446" t="s">
        <v>858</v>
      </c>
      <c r="AR30" s="442">
        <v>0</v>
      </c>
      <c r="AS30" s="442"/>
      <c r="AT30" s="442"/>
      <c r="AU30" s="442"/>
      <c r="AV30" s="442"/>
      <c r="AW30" s="442"/>
      <c r="AX30" s="442"/>
      <c r="AY30" s="442"/>
      <c r="AZ30" s="442"/>
      <c r="BA30" s="442"/>
    </row>
    <row r="31" spans="1:53">
      <c r="A31" s="442">
        <v>30</v>
      </c>
      <c r="B31" s="442" t="s">
        <v>166</v>
      </c>
      <c r="C31" s="442" t="s">
        <v>192</v>
      </c>
      <c r="D31" s="442">
        <v>4</v>
      </c>
      <c r="E31" s="442" t="s">
        <v>859</v>
      </c>
      <c r="F31" s="442" t="s">
        <v>125</v>
      </c>
      <c r="G31" s="442" t="str">
        <f>VLOOKUP(C31,'舰种|战术|技能信息查询'!$O$52:$Q$72,3,0)</f>
        <v>主力舰</v>
      </c>
      <c r="H31" s="442" t="str">
        <f>VLOOKUP(C31,'舰种|战术|技能信息查询'!$O$52:$Q$72,2,0)</f>
        <v>大型舰</v>
      </c>
      <c r="I31" s="442">
        <v>3</v>
      </c>
      <c r="J31" s="442">
        <v>3</v>
      </c>
      <c r="K31" s="442">
        <v>63</v>
      </c>
      <c r="L31" s="442">
        <f t="shared" si="2"/>
        <v>1</v>
      </c>
      <c r="M31" s="442">
        <v>35</v>
      </c>
      <c r="N31" s="442">
        <v>65</v>
      </c>
      <c r="O31" s="442">
        <v>0</v>
      </c>
      <c r="P31" s="442">
        <v>85</v>
      </c>
      <c r="Q31" s="442">
        <v>0</v>
      </c>
      <c r="R31" s="442">
        <v>69</v>
      </c>
      <c r="S31" s="442">
        <v>52</v>
      </c>
      <c r="T31" s="442">
        <v>95</v>
      </c>
      <c r="U31" s="442">
        <v>22</v>
      </c>
      <c r="V31" s="442">
        <v>33.2</v>
      </c>
      <c r="W31" s="442" t="s">
        <v>194</v>
      </c>
      <c r="X31" s="442" t="s">
        <v>856</v>
      </c>
      <c r="Y31" s="442">
        <v>80</v>
      </c>
      <c r="Z31" s="442">
        <v>4</v>
      </c>
      <c r="AA31" s="446" t="s">
        <v>857</v>
      </c>
      <c r="AB31" s="442">
        <v>55</v>
      </c>
      <c r="AC31" s="442">
        <v>60</v>
      </c>
      <c r="AD31" s="442">
        <v>2.08</v>
      </c>
      <c r="AE31" s="442">
        <v>3.9</v>
      </c>
      <c r="AF31" s="442">
        <v>0.8</v>
      </c>
      <c r="AG31" s="442">
        <v>30</v>
      </c>
      <c r="AH31" s="442">
        <v>40</v>
      </c>
      <c r="AI31" s="442">
        <v>60</v>
      </c>
      <c r="AJ31" s="442">
        <v>40</v>
      </c>
      <c r="AK31" s="442">
        <v>0</v>
      </c>
      <c r="AL31" s="442">
        <v>0</v>
      </c>
      <c r="AM31" s="442">
        <v>20</v>
      </c>
      <c r="AN31" s="442">
        <v>80</v>
      </c>
      <c r="AO31" s="442">
        <v>0</v>
      </c>
      <c r="AP31" s="442">
        <v>0</v>
      </c>
      <c r="AQ31" s="446" t="s">
        <v>860</v>
      </c>
      <c r="AR31" s="442">
        <v>0</v>
      </c>
      <c r="AS31" s="442"/>
      <c r="AT31" s="442"/>
      <c r="AU31" s="442"/>
      <c r="AV31" s="442"/>
      <c r="AW31" s="442"/>
      <c r="AX31" s="442"/>
      <c r="AY31" s="442"/>
      <c r="AZ31" s="442"/>
      <c r="BA31" s="442"/>
    </row>
    <row r="32" spans="1:53">
      <c r="A32" s="442">
        <v>31</v>
      </c>
      <c r="B32" s="442" t="s">
        <v>166</v>
      </c>
      <c r="C32" s="442" t="s">
        <v>192</v>
      </c>
      <c r="D32" s="442">
        <v>4</v>
      </c>
      <c r="E32" s="442" t="s">
        <v>861</v>
      </c>
      <c r="F32" s="442" t="s">
        <v>125</v>
      </c>
      <c r="G32" s="442" t="str">
        <f>VLOOKUP(C32,'舰种|战术|技能信息查询'!$O$52:$Q$72,3,0)</f>
        <v>主力舰</v>
      </c>
      <c r="H32" s="442" t="str">
        <f>VLOOKUP(C32,'舰种|战术|技能信息查询'!$O$52:$Q$72,2,0)</f>
        <v>大型舰</v>
      </c>
      <c r="I32" s="442">
        <v>3</v>
      </c>
      <c r="J32" s="442">
        <v>3</v>
      </c>
      <c r="K32" s="442">
        <v>52</v>
      </c>
      <c r="L32" s="442">
        <f t="shared" si="2"/>
        <v>0</v>
      </c>
      <c r="M32" s="442">
        <v>40</v>
      </c>
      <c r="N32" s="442">
        <v>57</v>
      </c>
      <c r="O32" s="442">
        <v>0</v>
      </c>
      <c r="P32" s="442">
        <v>72</v>
      </c>
      <c r="Q32" s="442">
        <v>0</v>
      </c>
      <c r="R32" s="442">
        <v>65</v>
      </c>
      <c r="S32" s="442">
        <v>52</v>
      </c>
      <c r="T32" s="442">
        <v>95</v>
      </c>
      <c r="U32" s="442">
        <v>10</v>
      </c>
      <c r="V32" s="442">
        <v>32.5</v>
      </c>
      <c r="W32" s="442" t="s">
        <v>194</v>
      </c>
      <c r="X32" s="442" t="s">
        <v>862</v>
      </c>
      <c r="Y32" s="442">
        <v>75</v>
      </c>
      <c r="Z32" s="442">
        <v>4</v>
      </c>
      <c r="AA32" s="446" t="s">
        <v>863</v>
      </c>
      <c r="AB32" s="442">
        <v>55</v>
      </c>
      <c r="AC32" s="442">
        <v>60</v>
      </c>
      <c r="AD32" s="442">
        <v>2.08</v>
      </c>
      <c r="AE32" s="442">
        <v>3.9</v>
      </c>
      <c r="AF32" s="442">
        <v>0.8</v>
      </c>
      <c r="AG32" s="442">
        <v>30</v>
      </c>
      <c r="AH32" s="442">
        <v>40</v>
      </c>
      <c r="AI32" s="442">
        <v>60</v>
      </c>
      <c r="AJ32" s="442">
        <v>40</v>
      </c>
      <c r="AK32" s="442">
        <v>0</v>
      </c>
      <c r="AL32" s="442">
        <v>0</v>
      </c>
      <c r="AM32" s="442">
        <v>16</v>
      </c>
      <c r="AN32" s="442">
        <v>54</v>
      </c>
      <c r="AO32" s="442">
        <v>0</v>
      </c>
      <c r="AP32" s="442">
        <v>0</v>
      </c>
      <c r="AQ32" s="446" t="s">
        <v>864</v>
      </c>
      <c r="AR32" s="442">
        <v>0</v>
      </c>
      <c r="AS32" s="442"/>
      <c r="AT32" s="442"/>
      <c r="AU32" s="442"/>
      <c r="AV32" s="442"/>
      <c r="AW32" s="442"/>
      <c r="AX32" s="442"/>
      <c r="AY32" s="442"/>
      <c r="AZ32" s="442"/>
      <c r="BA32" s="442"/>
    </row>
    <row r="33" spans="1:53">
      <c r="A33" s="442">
        <v>32</v>
      </c>
      <c r="B33" s="442" t="s">
        <v>131</v>
      </c>
      <c r="C33" s="442" t="s">
        <v>236</v>
      </c>
      <c r="D33" s="442">
        <v>3</v>
      </c>
      <c r="E33" s="442" t="s">
        <v>865</v>
      </c>
      <c r="F33" s="442" t="s">
        <v>125</v>
      </c>
      <c r="G33" s="442" t="str">
        <f>VLOOKUP(C33,'舰种|战术|技能信息查询'!$O$52:$Q$72,3,0)</f>
        <v>护卫舰</v>
      </c>
      <c r="H33" s="442" t="str">
        <f>VLOOKUP(C33,'舰种|战术|技能信息查询'!$O$52:$Q$72,2,0)</f>
        <v>中型舰</v>
      </c>
      <c r="I33" s="442">
        <v>2</v>
      </c>
      <c r="J33" s="442">
        <v>2</v>
      </c>
      <c r="K33" s="442">
        <v>45</v>
      </c>
      <c r="L33" s="442">
        <f t="shared" si="2"/>
        <v>-1</v>
      </c>
      <c r="M33" s="442">
        <v>62</v>
      </c>
      <c r="N33" s="442">
        <v>48</v>
      </c>
      <c r="O33" s="442">
        <v>56</v>
      </c>
      <c r="P33" s="442">
        <v>50</v>
      </c>
      <c r="Q33" s="442">
        <v>0</v>
      </c>
      <c r="R33" s="442">
        <v>54</v>
      </c>
      <c r="S33" s="442">
        <v>81</v>
      </c>
      <c r="T33" s="442">
        <v>91</v>
      </c>
      <c r="U33" s="442">
        <v>15</v>
      </c>
      <c r="V33" s="442">
        <v>35</v>
      </c>
      <c r="W33" s="442" t="s">
        <v>238</v>
      </c>
      <c r="X33" s="442" t="s">
        <v>239</v>
      </c>
      <c r="Y33" s="442">
        <v>6</v>
      </c>
      <c r="Z33" s="442">
        <v>3</v>
      </c>
      <c r="AA33" s="446" t="s">
        <v>866</v>
      </c>
      <c r="AB33" s="442">
        <v>40</v>
      </c>
      <c r="AC33" s="442">
        <v>65</v>
      </c>
      <c r="AD33" s="442">
        <v>1.28</v>
      </c>
      <c r="AE33" s="442">
        <v>2.4</v>
      </c>
      <c r="AF33" s="442">
        <v>0.75</v>
      </c>
      <c r="AG33" s="442">
        <v>30</v>
      </c>
      <c r="AH33" s="442">
        <v>40</v>
      </c>
      <c r="AI33" s="442">
        <v>30</v>
      </c>
      <c r="AJ33" s="442">
        <v>0</v>
      </c>
      <c r="AK33" s="442">
        <v>42</v>
      </c>
      <c r="AL33" s="442">
        <v>14</v>
      </c>
      <c r="AM33" s="442">
        <v>17</v>
      </c>
      <c r="AN33" s="442">
        <v>10</v>
      </c>
      <c r="AO33" s="442">
        <v>0</v>
      </c>
      <c r="AP33" s="442">
        <v>0</v>
      </c>
      <c r="AQ33" s="446" t="s">
        <v>867</v>
      </c>
      <c r="AR33" s="442">
        <v>0</v>
      </c>
      <c r="AS33" s="442"/>
      <c r="AT33" s="442"/>
      <c r="AU33" s="442"/>
      <c r="AV33" s="442"/>
      <c r="AW33" s="442"/>
      <c r="AX33" s="442"/>
      <c r="AY33" s="442"/>
      <c r="AZ33" s="442"/>
      <c r="BA33" s="442"/>
    </row>
    <row r="34" spans="1:53">
      <c r="A34" s="442">
        <v>33</v>
      </c>
      <c r="B34" s="442" t="s">
        <v>131</v>
      </c>
      <c r="C34" s="442" t="s">
        <v>236</v>
      </c>
      <c r="D34" s="442">
        <v>3</v>
      </c>
      <c r="E34" s="442" t="s">
        <v>868</v>
      </c>
      <c r="F34" s="442" t="s">
        <v>125</v>
      </c>
      <c r="G34" s="442" t="str">
        <f>VLOOKUP(C34,'舰种|战术|技能信息查询'!$O$52:$Q$72,3,0)</f>
        <v>护卫舰</v>
      </c>
      <c r="H34" s="442" t="str">
        <f>VLOOKUP(C34,'舰种|战术|技能信息查询'!$O$52:$Q$72,2,0)</f>
        <v>中型舰</v>
      </c>
      <c r="I34" s="442">
        <v>2</v>
      </c>
      <c r="J34" s="442">
        <v>2</v>
      </c>
      <c r="K34" s="442">
        <v>45</v>
      </c>
      <c r="L34" s="442">
        <f t="shared" si="2"/>
        <v>-1</v>
      </c>
      <c r="M34" s="442">
        <v>62</v>
      </c>
      <c r="N34" s="442">
        <v>48</v>
      </c>
      <c r="O34" s="442">
        <v>56</v>
      </c>
      <c r="P34" s="442">
        <v>50</v>
      </c>
      <c r="Q34" s="442">
        <v>0</v>
      </c>
      <c r="R34" s="442">
        <v>54</v>
      </c>
      <c r="S34" s="442">
        <v>81</v>
      </c>
      <c r="T34" s="442">
        <v>91</v>
      </c>
      <c r="U34" s="442">
        <v>13</v>
      </c>
      <c r="V34" s="442">
        <v>35</v>
      </c>
      <c r="W34" s="442" t="s">
        <v>238</v>
      </c>
      <c r="X34" s="442" t="s">
        <v>239</v>
      </c>
      <c r="Y34" s="442">
        <v>6</v>
      </c>
      <c r="Z34" s="442">
        <v>3</v>
      </c>
      <c r="AA34" s="446" t="s">
        <v>866</v>
      </c>
      <c r="AB34" s="442">
        <v>40</v>
      </c>
      <c r="AC34" s="442">
        <v>65</v>
      </c>
      <c r="AD34" s="442">
        <v>1.28</v>
      </c>
      <c r="AE34" s="442">
        <v>2.4</v>
      </c>
      <c r="AF34" s="442">
        <v>0.75</v>
      </c>
      <c r="AG34" s="442">
        <v>30</v>
      </c>
      <c r="AH34" s="442">
        <v>40</v>
      </c>
      <c r="AI34" s="442">
        <v>30</v>
      </c>
      <c r="AJ34" s="442">
        <v>0</v>
      </c>
      <c r="AK34" s="442">
        <v>42</v>
      </c>
      <c r="AL34" s="442">
        <v>14</v>
      </c>
      <c r="AM34" s="442">
        <v>17</v>
      </c>
      <c r="AN34" s="442">
        <v>10</v>
      </c>
      <c r="AO34" s="442">
        <v>0</v>
      </c>
      <c r="AP34" s="442">
        <v>0</v>
      </c>
      <c r="AQ34" s="446" t="s">
        <v>869</v>
      </c>
      <c r="AR34" s="442">
        <v>0</v>
      </c>
      <c r="AS34" s="442"/>
      <c r="AT34" s="442"/>
      <c r="AU34" s="442"/>
      <c r="AV34" s="442"/>
      <c r="AW34" s="442"/>
      <c r="AX34" s="442"/>
      <c r="AY34" s="442"/>
      <c r="AZ34" s="442"/>
      <c r="BA34" s="442"/>
    </row>
    <row r="35" spans="1:53">
      <c r="A35" s="442">
        <v>34</v>
      </c>
      <c r="B35" s="442" t="s">
        <v>131</v>
      </c>
      <c r="C35" s="442" t="s">
        <v>236</v>
      </c>
      <c r="D35" s="442">
        <v>3</v>
      </c>
      <c r="E35" s="442" t="s">
        <v>870</v>
      </c>
      <c r="F35" s="442" t="s">
        <v>125</v>
      </c>
      <c r="G35" s="442" t="str">
        <f>VLOOKUP(C35,'舰种|战术|技能信息查询'!$O$52:$Q$72,3,0)</f>
        <v>护卫舰</v>
      </c>
      <c r="H35" s="442" t="str">
        <f>VLOOKUP(C35,'舰种|战术|技能信息查询'!$O$52:$Q$72,2,0)</f>
        <v>中型舰</v>
      </c>
      <c r="I35" s="442">
        <v>2</v>
      </c>
      <c r="J35" s="442">
        <v>2</v>
      </c>
      <c r="K35" s="442">
        <v>45</v>
      </c>
      <c r="L35" s="442">
        <f t="shared" si="2"/>
        <v>-1</v>
      </c>
      <c r="M35" s="442">
        <v>62</v>
      </c>
      <c r="N35" s="442">
        <v>48</v>
      </c>
      <c r="O35" s="442">
        <v>56</v>
      </c>
      <c r="P35" s="442">
        <v>50</v>
      </c>
      <c r="Q35" s="442">
        <v>0</v>
      </c>
      <c r="R35" s="442">
        <v>54</v>
      </c>
      <c r="S35" s="442">
        <v>81</v>
      </c>
      <c r="T35" s="442">
        <v>91</v>
      </c>
      <c r="U35" s="442">
        <v>14</v>
      </c>
      <c r="V35" s="442">
        <v>35</v>
      </c>
      <c r="W35" s="442" t="s">
        <v>238</v>
      </c>
      <c r="X35" s="442" t="s">
        <v>239</v>
      </c>
      <c r="Y35" s="442">
        <v>6</v>
      </c>
      <c r="Z35" s="442">
        <v>3</v>
      </c>
      <c r="AA35" s="446" t="s">
        <v>871</v>
      </c>
      <c r="AB35" s="442">
        <v>40</v>
      </c>
      <c r="AC35" s="442">
        <v>65</v>
      </c>
      <c r="AD35" s="442">
        <v>1.28</v>
      </c>
      <c r="AE35" s="442">
        <v>2.4</v>
      </c>
      <c r="AF35" s="442">
        <v>0.75</v>
      </c>
      <c r="AG35" s="442">
        <v>30</v>
      </c>
      <c r="AH35" s="442">
        <v>40</v>
      </c>
      <c r="AI35" s="442">
        <v>30</v>
      </c>
      <c r="AJ35" s="442">
        <v>0</v>
      </c>
      <c r="AK35" s="442">
        <v>42</v>
      </c>
      <c r="AL35" s="442">
        <v>14</v>
      </c>
      <c r="AM35" s="442">
        <v>17</v>
      </c>
      <c r="AN35" s="442">
        <v>10</v>
      </c>
      <c r="AO35" s="442">
        <v>0</v>
      </c>
      <c r="AP35" s="442">
        <v>0</v>
      </c>
      <c r="AQ35" s="446" t="s">
        <v>872</v>
      </c>
      <c r="AR35" s="442">
        <v>0</v>
      </c>
      <c r="AS35" s="442"/>
      <c r="AT35" s="442"/>
      <c r="AU35" s="442"/>
      <c r="AV35" s="442"/>
      <c r="AW35" s="442"/>
      <c r="AX35" s="442"/>
      <c r="AY35" s="442"/>
      <c r="AZ35" s="442"/>
      <c r="BA35" s="442"/>
    </row>
    <row r="36" spans="1:53">
      <c r="A36" s="442">
        <v>35</v>
      </c>
      <c r="B36" s="442" t="s">
        <v>131</v>
      </c>
      <c r="C36" s="442" t="s">
        <v>236</v>
      </c>
      <c r="D36" s="442">
        <v>3</v>
      </c>
      <c r="E36" s="442" t="s">
        <v>873</v>
      </c>
      <c r="F36" s="442" t="s">
        <v>125</v>
      </c>
      <c r="G36" s="442" t="str">
        <f>VLOOKUP(C36,'舰种|战术|技能信息查询'!$O$52:$Q$72,3,0)</f>
        <v>护卫舰</v>
      </c>
      <c r="H36" s="442" t="str">
        <f>VLOOKUP(C36,'舰种|战术|技能信息查询'!$O$52:$Q$72,2,0)</f>
        <v>中型舰</v>
      </c>
      <c r="I36" s="442">
        <v>2</v>
      </c>
      <c r="J36" s="442">
        <v>2</v>
      </c>
      <c r="K36" s="442">
        <v>45</v>
      </c>
      <c r="L36" s="442">
        <f t="shared" si="2"/>
        <v>-1</v>
      </c>
      <c r="M36" s="442">
        <v>62</v>
      </c>
      <c r="N36" s="442">
        <v>48</v>
      </c>
      <c r="O36" s="442">
        <v>56</v>
      </c>
      <c r="P36" s="442">
        <v>50</v>
      </c>
      <c r="Q36" s="442">
        <v>0</v>
      </c>
      <c r="R36" s="442">
        <v>54</v>
      </c>
      <c r="S36" s="442">
        <v>81</v>
      </c>
      <c r="T36" s="442">
        <v>91</v>
      </c>
      <c r="U36" s="442">
        <v>15</v>
      </c>
      <c r="V36" s="442">
        <v>35</v>
      </c>
      <c r="W36" s="442" t="s">
        <v>238</v>
      </c>
      <c r="X36" s="442" t="s">
        <v>239</v>
      </c>
      <c r="Y36" s="442">
        <v>6</v>
      </c>
      <c r="Z36" s="442">
        <v>3</v>
      </c>
      <c r="AA36" s="446" t="s">
        <v>871</v>
      </c>
      <c r="AB36" s="442">
        <v>40</v>
      </c>
      <c r="AC36" s="442">
        <v>65</v>
      </c>
      <c r="AD36" s="442">
        <v>1.28</v>
      </c>
      <c r="AE36" s="442">
        <v>2.4</v>
      </c>
      <c r="AF36" s="442">
        <v>0.75</v>
      </c>
      <c r="AG36" s="442">
        <v>30</v>
      </c>
      <c r="AH36" s="442">
        <v>40</v>
      </c>
      <c r="AI36" s="442">
        <v>30</v>
      </c>
      <c r="AJ36" s="442">
        <v>0</v>
      </c>
      <c r="AK36" s="442">
        <v>42</v>
      </c>
      <c r="AL36" s="442">
        <v>14</v>
      </c>
      <c r="AM36" s="442">
        <v>17</v>
      </c>
      <c r="AN36" s="442">
        <v>10</v>
      </c>
      <c r="AO36" s="442">
        <v>0</v>
      </c>
      <c r="AP36" s="442">
        <v>0</v>
      </c>
      <c r="AQ36" s="446" t="s">
        <v>867</v>
      </c>
      <c r="AR36" s="442">
        <v>0</v>
      </c>
      <c r="AS36" s="442"/>
      <c r="AT36" s="442"/>
      <c r="AU36" s="442"/>
      <c r="AV36" s="442"/>
      <c r="AW36" s="442"/>
      <c r="AX36" s="442"/>
      <c r="AY36" s="442"/>
      <c r="AZ36" s="442"/>
      <c r="BA36" s="442"/>
    </row>
    <row r="37" spans="1:53">
      <c r="A37" s="442">
        <v>36</v>
      </c>
      <c r="B37" s="442" t="s">
        <v>147</v>
      </c>
      <c r="C37" s="442" t="s">
        <v>236</v>
      </c>
      <c r="D37" s="442">
        <v>3</v>
      </c>
      <c r="E37" s="442" t="s">
        <v>874</v>
      </c>
      <c r="F37" s="442" t="s">
        <v>125</v>
      </c>
      <c r="G37" s="442" t="str">
        <f>VLOOKUP(C37,'舰种|战术|技能信息查询'!$O$52:$Q$72,3,0)</f>
        <v>护卫舰</v>
      </c>
      <c r="H37" s="442" t="str">
        <f>VLOOKUP(C37,'舰种|战术|技能信息查询'!$O$52:$Q$72,2,0)</f>
        <v>中型舰</v>
      </c>
      <c r="I37" s="442">
        <v>2</v>
      </c>
      <c r="J37" s="442">
        <v>2</v>
      </c>
      <c r="K37" s="442">
        <v>52</v>
      </c>
      <c r="L37" s="442">
        <f t="shared" si="2"/>
        <v>0</v>
      </c>
      <c r="M37" s="442">
        <v>56</v>
      </c>
      <c r="N37" s="442">
        <v>48</v>
      </c>
      <c r="O37" s="442">
        <v>55</v>
      </c>
      <c r="P37" s="442">
        <v>52</v>
      </c>
      <c r="Q37" s="442">
        <v>0</v>
      </c>
      <c r="R37" s="442">
        <v>52</v>
      </c>
      <c r="S37" s="442">
        <v>74</v>
      </c>
      <c r="T37" s="442">
        <v>91</v>
      </c>
      <c r="U37" s="442">
        <v>15</v>
      </c>
      <c r="V37" s="442">
        <v>32.5</v>
      </c>
      <c r="W37" s="442" t="s">
        <v>238</v>
      </c>
      <c r="X37" s="442" t="s">
        <v>875</v>
      </c>
      <c r="Y37" s="442">
        <v>9</v>
      </c>
      <c r="Z37" s="442">
        <v>3</v>
      </c>
      <c r="AA37" s="446" t="s">
        <v>876</v>
      </c>
      <c r="AB37" s="442">
        <v>35</v>
      </c>
      <c r="AC37" s="442">
        <v>65</v>
      </c>
      <c r="AD37" s="442">
        <v>1.28</v>
      </c>
      <c r="AE37" s="442">
        <v>2.64</v>
      </c>
      <c r="AF37" s="442">
        <v>0.75</v>
      </c>
      <c r="AG37" s="442">
        <v>30</v>
      </c>
      <c r="AH37" s="442">
        <v>40</v>
      </c>
      <c r="AI37" s="442">
        <v>30</v>
      </c>
      <c r="AJ37" s="442">
        <v>0</v>
      </c>
      <c r="AK37" s="442">
        <v>36</v>
      </c>
      <c r="AL37" s="442">
        <v>10</v>
      </c>
      <c r="AM37" s="442">
        <v>20</v>
      </c>
      <c r="AN37" s="442">
        <v>11</v>
      </c>
      <c r="AO37" s="442">
        <v>0</v>
      </c>
      <c r="AP37" s="442">
        <v>0</v>
      </c>
      <c r="AQ37" s="446" t="s">
        <v>877</v>
      </c>
      <c r="AR37" s="442">
        <v>0</v>
      </c>
      <c r="AS37" s="442"/>
      <c r="AT37" s="442"/>
      <c r="AU37" s="442"/>
      <c r="AV37" s="442"/>
      <c r="AW37" s="442"/>
      <c r="AX37" s="442"/>
      <c r="AY37" s="442"/>
      <c r="AZ37" s="442"/>
      <c r="BA37" s="442"/>
    </row>
    <row r="38" spans="1:53">
      <c r="A38" s="442">
        <v>37</v>
      </c>
      <c r="B38" s="442" t="s">
        <v>147</v>
      </c>
      <c r="C38" s="442" t="s">
        <v>236</v>
      </c>
      <c r="D38" s="442">
        <v>3</v>
      </c>
      <c r="E38" s="442" t="s">
        <v>878</v>
      </c>
      <c r="F38" s="442" t="s">
        <v>125</v>
      </c>
      <c r="G38" s="442" t="str">
        <f>VLOOKUP(C38,'舰种|战术|技能信息查询'!$O$52:$Q$72,3,0)</f>
        <v>护卫舰</v>
      </c>
      <c r="H38" s="442" t="str">
        <f>VLOOKUP(C38,'舰种|战术|技能信息查询'!$O$52:$Q$72,2,0)</f>
        <v>中型舰</v>
      </c>
      <c r="I38" s="442">
        <v>2</v>
      </c>
      <c r="J38" s="442">
        <v>2</v>
      </c>
      <c r="K38" s="442">
        <v>52</v>
      </c>
      <c r="L38" s="442">
        <f t="shared" si="2"/>
        <v>0</v>
      </c>
      <c r="M38" s="442">
        <v>56</v>
      </c>
      <c r="N38" s="442">
        <v>48</v>
      </c>
      <c r="O38" s="442">
        <v>55</v>
      </c>
      <c r="P38" s="442">
        <v>52</v>
      </c>
      <c r="Q38" s="442">
        <v>0</v>
      </c>
      <c r="R38" s="442">
        <v>52</v>
      </c>
      <c r="S38" s="442">
        <v>74</v>
      </c>
      <c r="T38" s="442">
        <v>91</v>
      </c>
      <c r="U38" s="442">
        <v>15</v>
      </c>
      <c r="V38" s="442">
        <v>32.5</v>
      </c>
      <c r="W38" s="442" t="s">
        <v>238</v>
      </c>
      <c r="X38" s="442" t="s">
        <v>875</v>
      </c>
      <c r="Y38" s="442">
        <v>9</v>
      </c>
      <c r="Z38" s="442">
        <v>3</v>
      </c>
      <c r="AA38" s="446" t="s">
        <v>876</v>
      </c>
      <c r="AB38" s="442">
        <v>35</v>
      </c>
      <c r="AC38" s="442">
        <v>65</v>
      </c>
      <c r="AD38" s="442">
        <v>1.28</v>
      </c>
      <c r="AE38" s="442">
        <v>2.64</v>
      </c>
      <c r="AF38" s="442">
        <v>0.75</v>
      </c>
      <c r="AG38" s="442">
        <v>30</v>
      </c>
      <c r="AH38" s="442">
        <v>40</v>
      </c>
      <c r="AI38" s="442">
        <v>30</v>
      </c>
      <c r="AJ38" s="442">
        <v>0</v>
      </c>
      <c r="AK38" s="442">
        <v>36</v>
      </c>
      <c r="AL38" s="442">
        <v>10</v>
      </c>
      <c r="AM38" s="442">
        <v>20</v>
      </c>
      <c r="AN38" s="442">
        <v>11</v>
      </c>
      <c r="AO38" s="442">
        <v>0</v>
      </c>
      <c r="AP38" s="442">
        <v>0</v>
      </c>
      <c r="AQ38" s="446" t="s">
        <v>877</v>
      </c>
      <c r="AR38" s="442">
        <v>0</v>
      </c>
      <c r="AS38" s="442"/>
      <c r="AT38" s="442"/>
      <c r="AU38" s="442"/>
      <c r="AV38" s="442"/>
      <c r="AW38" s="442"/>
      <c r="AX38" s="442"/>
      <c r="AY38" s="442"/>
      <c r="AZ38" s="442"/>
      <c r="BA38" s="442"/>
    </row>
    <row r="39" spans="1:53">
      <c r="A39" s="442">
        <v>38</v>
      </c>
      <c r="B39" s="442" t="s">
        <v>147</v>
      </c>
      <c r="C39" s="442" t="s">
        <v>236</v>
      </c>
      <c r="D39" s="442">
        <v>5</v>
      </c>
      <c r="E39" s="442" t="s">
        <v>879</v>
      </c>
      <c r="F39" s="442" t="s">
        <v>125</v>
      </c>
      <c r="G39" s="442" t="str">
        <f>VLOOKUP(C39,'舰种|战术|技能信息查询'!$O$52:$Q$72,3,0)</f>
        <v>护卫舰</v>
      </c>
      <c r="H39" s="442" t="str">
        <f>VLOOKUP(C39,'舰种|战术|技能信息查询'!$O$52:$Q$72,2,0)</f>
        <v>中型舰</v>
      </c>
      <c r="I39" s="442">
        <v>2</v>
      </c>
      <c r="J39" s="442">
        <v>2</v>
      </c>
      <c r="K39" s="442">
        <v>54</v>
      </c>
      <c r="L39" s="442">
        <f t="shared" si="2"/>
        <v>2</v>
      </c>
      <c r="M39" s="442">
        <v>56</v>
      </c>
      <c r="N39" s="442">
        <v>51</v>
      </c>
      <c r="O39" s="442">
        <v>55</v>
      </c>
      <c r="P39" s="442">
        <v>52</v>
      </c>
      <c r="Q39" s="442">
        <v>0</v>
      </c>
      <c r="R39" s="442">
        <v>52</v>
      </c>
      <c r="S39" s="442">
        <v>74</v>
      </c>
      <c r="T39" s="442">
        <v>93</v>
      </c>
      <c r="U39" s="442">
        <v>25</v>
      </c>
      <c r="V39" s="442">
        <v>32</v>
      </c>
      <c r="W39" s="442" t="s">
        <v>238</v>
      </c>
      <c r="X39" s="442" t="s">
        <v>875</v>
      </c>
      <c r="Y39" s="442">
        <v>9</v>
      </c>
      <c r="Z39" s="442">
        <v>3</v>
      </c>
      <c r="AA39" s="446" t="s">
        <v>876</v>
      </c>
      <c r="AB39" s="442">
        <v>35</v>
      </c>
      <c r="AC39" s="442">
        <v>65</v>
      </c>
      <c r="AD39" s="442">
        <v>1.28</v>
      </c>
      <c r="AE39" s="442">
        <v>2.64</v>
      </c>
      <c r="AF39" s="442">
        <v>0.75</v>
      </c>
      <c r="AG39" s="442">
        <v>30</v>
      </c>
      <c r="AH39" s="442">
        <v>40</v>
      </c>
      <c r="AI39" s="442">
        <v>30</v>
      </c>
      <c r="AJ39" s="442">
        <v>0</v>
      </c>
      <c r="AK39" s="442">
        <v>36</v>
      </c>
      <c r="AL39" s="442">
        <v>10</v>
      </c>
      <c r="AM39" s="442">
        <v>21</v>
      </c>
      <c r="AN39" s="442">
        <v>11</v>
      </c>
      <c r="AO39" s="442">
        <v>0</v>
      </c>
      <c r="AP39" s="442">
        <v>0</v>
      </c>
      <c r="AQ39" s="446" t="s">
        <v>877</v>
      </c>
      <c r="AR39" s="442">
        <v>0</v>
      </c>
      <c r="AS39" s="442"/>
      <c r="AT39" s="442"/>
      <c r="AU39" s="442"/>
      <c r="AV39" s="442"/>
      <c r="AW39" s="442"/>
      <c r="AX39" s="442"/>
      <c r="AY39" s="442"/>
      <c r="AZ39" s="442"/>
      <c r="BA39" s="442"/>
    </row>
    <row r="40" spans="1:53">
      <c r="A40" s="442">
        <v>39</v>
      </c>
      <c r="B40" s="442" t="s">
        <v>166</v>
      </c>
      <c r="C40" s="442" t="s">
        <v>236</v>
      </c>
      <c r="D40" s="442">
        <v>4</v>
      </c>
      <c r="E40" s="442" t="s">
        <v>880</v>
      </c>
      <c r="F40" s="442" t="s">
        <v>125</v>
      </c>
      <c r="G40" s="442" t="str">
        <f>VLOOKUP(C40,'舰种|战术|技能信息查询'!$O$52:$Q$72,3,0)</f>
        <v>护卫舰</v>
      </c>
      <c r="H40" s="442" t="str">
        <f>VLOOKUP(C40,'舰种|战术|技能信息查询'!$O$52:$Q$72,2,0)</f>
        <v>中型舰</v>
      </c>
      <c r="I40" s="442">
        <v>2</v>
      </c>
      <c r="J40" s="442">
        <v>2</v>
      </c>
      <c r="K40" s="442">
        <v>36</v>
      </c>
      <c r="L40" s="442">
        <f t="shared" si="2"/>
        <v>0</v>
      </c>
      <c r="M40" s="442">
        <v>63</v>
      </c>
      <c r="N40" s="442">
        <v>50</v>
      </c>
      <c r="O40" s="442">
        <v>0</v>
      </c>
      <c r="P40" s="442">
        <v>88</v>
      </c>
      <c r="Q40" s="442">
        <v>0</v>
      </c>
      <c r="R40" s="442">
        <v>52</v>
      </c>
      <c r="S40" s="442">
        <v>75</v>
      </c>
      <c r="T40" s="442">
        <v>92</v>
      </c>
      <c r="U40" s="442">
        <v>20</v>
      </c>
      <c r="V40" s="442">
        <v>33</v>
      </c>
      <c r="W40" s="442" t="s">
        <v>238</v>
      </c>
      <c r="X40" s="442" t="s">
        <v>239</v>
      </c>
      <c r="Y40" s="442">
        <v>6</v>
      </c>
      <c r="Z40" s="442">
        <v>3</v>
      </c>
      <c r="AA40" s="446" t="s">
        <v>881</v>
      </c>
      <c r="AB40" s="442">
        <v>40</v>
      </c>
      <c r="AC40" s="442">
        <v>70</v>
      </c>
      <c r="AD40" s="442">
        <v>1.28</v>
      </c>
      <c r="AE40" s="442">
        <v>2.4</v>
      </c>
      <c r="AF40" s="442">
        <v>0.625</v>
      </c>
      <c r="AG40" s="442">
        <v>30</v>
      </c>
      <c r="AH40" s="442">
        <v>40</v>
      </c>
      <c r="AI40" s="442">
        <v>30</v>
      </c>
      <c r="AJ40" s="442">
        <v>0</v>
      </c>
      <c r="AK40" s="442">
        <v>38</v>
      </c>
      <c r="AL40" s="442">
        <v>0</v>
      </c>
      <c r="AM40" s="442">
        <v>15</v>
      </c>
      <c r="AN40" s="442">
        <v>52</v>
      </c>
      <c r="AO40" s="442">
        <v>0</v>
      </c>
      <c r="AP40" s="442">
        <v>0</v>
      </c>
      <c r="AQ40" s="446" t="s">
        <v>882</v>
      </c>
      <c r="AR40" s="442">
        <v>0</v>
      </c>
      <c r="AS40" s="442"/>
      <c r="AT40" s="442"/>
      <c r="AU40" s="442"/>
      <c r="AV40" s="442"/>
      <c r="AW40" s="442"/>
      <c r="AX40" s="442"/>
      <c r="AY40" s="442"/>
      <c r="AZ40" s="442"/>
      <c r="BA40" s="442"/>
    </row>
    <row r="41" spans="1:53">
      <c r="A41" s="442">
        <v>40</v>
      </c>
      <c r="B41" s="442" t="s">
        <v>166</v>
      </c>
      <c r="C41" s="442" t="s">
        <v>236</v>
      </c>
      <c r="D41" s="442">
        <v>3</v>
      </c>
      <c r="E41" s="442" t="s">
        <v>883</v>
      </c>
      <c r="F41" s="442" t="s">
        <v>125</v>
      </c>
      <c r="G41" s="442" t="str">
        <f>VLOOKUP(C41,'舰种|战术|技能信息查询'!$O$52:$Q$72,3,0)</f>
        <v>护卫舰</v>
      </c>
      <c r="H41" s="442" t="str">
        <f>VLOOKUP(C41,'舰种|战术|技能信息查询'!$O$52:$Q$72,2,0)</f>
        <v>中型舰</v>
      </c>
      <c r="I41" s="442">
        <v>2</v>
      </c>
      <c r="J41" s="442">
        <v>2</v>
      </c>
      <c r="K41" s="442">
        <v>43</v>
      </c>
      <c r="L41" s="442">
        <f t="shared" si="2"/>
        <v>1</v>
      </c>
      <c r="M41" s="442">
        <v>63</v>
      </c>
      <c r="N41" s="442">
        <v>52</v>
      </c>
      <c r="O41" s="442">
        <v>0</v>
      </c>
      <c r="P41" s="442">
        <v>65</v>
      </c>
      <c r="Q41" s="442">
        <v>0</v>
      </c>
      <c r="R41" s="442">
        <v>53</v>
      </c>
      <c r="S41" s="442">
        <v>75</v>
      </c>
      <c r="T41" s="442">
        <v>91</v>
      </c>
      <c r="U41" s="442">
        <v>12</v>
      </c>
      <c r="V41" s="442">
        <v>32.7</v>
      </c>
      <c r="W41" s="442" t="s">
        <v>238</v>
      </c>
      <c r="X41" s="442" t="s">
        <v>239</v>
      </c>
      <c r="Y41" s="442">
        <v>6</v>
      </c>
      <c r="Z41" s="442">
        <v>3</v>
      </c>
      <c r="AA41" s="446" t="s">
        <v>881</v>
      </c>
      <c r="AB41" s="442">
        <v>40</v>
      </c>
      <c r="AC41" s="442">
        <v>70</v>
      </c>
      <c r="AD41" s="442">
        <v>1.28</v>
      </c>
      <c r="AE41" s="442">
        <v>2.4</v>
      </c>
      <c r="AF41" s="442">
        <v>0.625</v>
      </c>
      <c r="AG41" s="442">
        <v>30</v>
      </c>
      <c r="AH41" s="442">
        <v>40</v>
      </c>
      <c r="AI41" s="442">
        <v>30</v>
      </c>
      <c r="AJ41" s="442">
        <v>0</v>
      </c>
      <c r="AK41" s="442">
        <v>38</v>
      </c>
      <c r="AL41" s="442">
        <v>0</v>
      </c>
      <c r="AM41" s="442">
        <v>16</v>
      </c>
      <c r="AN41" s="442">
        <v>23</v>
      </c>
      <c r="AO41" s="442">
        <v>0</v>
      </c>
      <c r="AP41" s="442">
        <v>0</v>
      </c>
      <c r="AQ41" s="446" t="s">
        <v>884</v>
      </c>
      <c r="AR41" s="442">
        <v>0</v>
      </c>
      <c r="AS41" s="442"/>
      <c r="AT41" s="442"/>
      <c r="AU41" s="442"/>
      <c r="AV41" s="442"/>
      <c r="AW41" s="442"/>
      <c r="AX41" s="442"/>
      <c r="AY41" s="442"/>
      <c r="AZ41" s="442"/>
      <c r="BA41" s="442"/>
    </row>
    <row r="42" spans="1:53">
      <c r="A42" s="442">
        <v>41</v>
      </c>
      <c r="B42" s="442" t="s">
        <v>131</v>
      </c>
      <c r="C42" s="442" t="s">
        <v>265</v>
      </c>
      <c r="D42" s="442">
        <v>2</v>
      </c>
      <c r="E42" s="442" t="s">
        <v>885</v>
      </c>
      <c r="F42" s="442" t="s">
        <v>125</v>
      </c>
      <c r="G42" s="442" t="str">
        <f>VLOOKUP(C42,'舰种|战术|技能信息查询'!$O$52:$Q$72,3,0)</f>
        <v>护卫舰</v>
      </c>
      <c r="H42" s="442" t="str">
        <f>VLOOKUP(C42,'舰种|战术|技能信息查询'!$O$52:$Q$72,2,0)</f>
        <v>中型舰</v>
      </c>
      <c r="I42" s="442">
        <v>1</v>
      </c>
      <c r="J42" s="442">
        <v>2</v>
      </c>
      <c r="K42" s="442">
        <v>23</v>
      </c>
      <c r="L42" s="442">
        <f t="shared" si="2"/>
        <v>1</v>
      </c>
      <c r="M42" s="442">
        <v>38</v>
      </c>
      <c r="N42" s="442">
        <v>29</v>
      </c>
      <c r="O42" s="442">
        <v>56</v>
      </c>
      <c r="P42" s="442">
        <v>40</v>
      </c>
      <c r="Q42" s="442">
        <v>59</v>
      </c>
      <c r="R42" s="442">
        <v>20</v>
      </c>
      <c r="S42" s="442">
        <v>76</v>
      </c>
      <c r="T42" s="442">
        <v>90</v>
      </c>
      <c r="U42" s="442">
        <v>10</v>
      </c>
      <c r="V42" s="442">
        <v>33</v>
      </c>
      <c r="W42" s="442" t="s">
        <v>238</v>
      </c>
      <c r="X42" s="442">
        <v>0</v>
      </c>
      <c r="Y42" s="442">
        <v>0</v>
      </c>
      <c r="Z42" s="442">
        <v>3</v>
      </c>
      <c r="AA42" s="446" t="s">
        <v>270</v>
      </c>
      <c r="AB42" s="442">
        <v>25</v>
      </c>
      <c r="AC42" s="442">
        <v>20</v>
      </c>
      <c r="AD42" s="442">
        <v>0.8</v>
      </c>
      <c r="AE42" s="442">
        <v>1.5</v>
      </c>
      <c r="AF42" s="442">
        <v>0.5</v>
      </c>
      <c r="AG42" s="442">
        <v>5</v>
      </c>
      <c r="AH42" s="442">
        <v>8</v>
      </c>
      <c r="AI42" s="442">
        <v>5</v>
      </c>
      <c r="AJ42" s="442">
        <v>0</v>
      </c>
      <c r="AK42" s="442">
        <v>7</v>
      </c>
      <c r="AL42" s="442">
        <v>19</v>
      </c>
      <c r="AM42" s="442">
        <v>5</v>
      </c>
      <c r="AN42" s="442">
        <v>5</v>
      </c>
      <c r="AO42" s="442">
        <v>0</v>
      </c>
      <c r="AP42" s="442">
        <v>0</v>
      </c>
      <c r="AQ42" s="446" t="s">
        <v>886</v>
      </c>
      <c r="AR42" s="442">
        <v>0</v>
      </c>
      <c r="AS42" s="442"/>
      <c r="AT42" s="442"/>
      <c r="AU42" s="442"/>
      <c r="AV42" s="442"/>
      <c r="AW42" s="442"/>
      <c r="AX42" s="442"/>
      <c r="AY42" s="442"/>
      <c r="AZ42" s="442"/>
      <c r="BA42" s="442"/>
    </row>
    <row r="43" spans="1:53">
      <c r="A43" s="442">
        <v>42</v>
      </c>
      <c r="B43" s="442" t="s">
        <v>131</v>
      </c>
      <c r="C43" s="442" t="s">
        <v>265</v>
      </c>
      <c r="D43" s="442">
        <v>2</v>
      </c>
      <c r="E43" s="442" t="s">
        <v>887</v>
      </c>
      <c r="F43" s="442" t="s">
        <v>125</v>
      </c>
      <c r="G43" s="442" t="str">
        <f>VLOOKUP(C43,'舰种|战术|技能信息查询'!$O$52:$Q$72,3,0)</f>
        <v>护卫舰</v>
      </c>
      <c r="H43" s="442" t="str">
        <f>VLOOKUP(C43,'舰种|战术|技能信息查询'!$O$52:$Q$72,2,0)</f>
        <v>中型舰</v>
      </c>
      <c r="I43" s="442">
        <v>1</v>
      </c>
      <c r="J43" s="442">
        <v>2</v>
      </c>
      <c r="K43" s="442">
        <v>23</v>
      </c>
      <c r="L43" s="442">
        <f t="shared" si="2"/>
        <v>1</v>
      </c>
      <c r="M43" s="442">
        <v>38</v>
      </c>
      <c r="N43" s="442">
        <v>29</v>
      </c>
      <c r="O43" s="442">
        <v>56</v>
      </c>
      <c r="P43" s="442">
        <v>40</v>
      </c>
      <c r="Q43" s="442">
        <v>59</v>
      </c>
      <c r="R43" s="442">
        <v>20</v>
      </c>
      <c r="S43" s="442">
        <v>76</v>
      </c>
      <c r="T43" s="442">
        <v>90</v>
      </c>
      <c r="U43" s="442">
        <v>10</v>
      </c>
      <c r="V43" s="442">
        <v>33</v>
      </c>
      <c r="W43" s="442" t="s">
        <v>238</v>
      </c>
      <c r="X43" s="442">
        <v>0</v>
      </c>
      <c r="Y43" s="442">
        <v>0</v>
      </c>
      <c r="Z43" s="442">
        <v>3</v>
      </c>
      <c r="AA43" s="446" t="s">
        <v>270</v>
      </c>
      <c r="AB43" s="442">
        <v>25</v>
      </c>
      <c r="AC43" s="442">
        <v>20</v>
      </c>
      <c r="AD43" s="442">
        <v>0.8</v>
      </c>
      <c r="AE43" s="442">
        <v>1.5</v>
      </c>
      <c r="AF43" s="442">
        <v>0.5</v>
      </c>
      <c r="AG43" s="442">
        <v>5</v>
      </c>
      <c r="AH43" s="442">
        <v>8</v>
      </c>
      <c r="AI43" s="442">
        <v>5</v>
      </c>
      <c r="AJ43" s="442">
        <v>0</v>
      </c>
      <c r="AK43" s="442">
        <v>7</v>
      </c>
      <c r="AL43" s="442">
        <v>19</v>
      </c>
      <c r="AM43" s="442">
        <v>5</v>
      </c>
      <c r="AN43" s="442">
        <v>5</v>
      </c>
      <c r="AO43" s="442">
        <v>0</v>
      </c>
      <c r="AP43" s="442">
        <v>0</v>
      </c>
      <c r="AQ43" s="446" t="s">
        <v>886</v>
      </c>
      <c r="AR43" s="442">
        <v>0</v>
      </c>
      <c r="AS43" s="442"/>
      <c r="AT43" s="442"/>
      <c r="AU43" s="442"/>
      <c r="AV43" s="442"/>
      <c r="AW43" s="442"/>
      <c r="AX43" s="442"/>
      <c r="AY43" s="442"/>
      <c r="AZ43" s="442"/>
      <c r="BA43" s="442"/>
    </row>
    <row r="44" spans="1:53">
      <c r="A44" s="442">
        <v>43</v>
      </c>
      <c r="B44" s="442" t="s">
        <v>131</v>
      </c>
      <c r="C44" s="442" t="s">
        <v>265</v>
      </c>
      <c r="D44" s="442">
        <v>3</v>
      </c>
      <c r="E44" s="442" t="s">
        <v>888</v>
      </c>
      <c r="F44" s="442" t="s">
        <v>125</v>
      </c>
      <c r="G44" s="442" t="str">
        <f>VLOOKUP(C44,'舰种|战术|技能信息查询'!$O$52:$Q$72,3,0)</f>
        <v>护卫舰</v>
      </c>
      <c r="H44" s="442" t="str">
        <f>VLOOKUP(C44,'舰种|战术|技能信息查询'!$O$52:$Q$72,2,0)</f>
        <v>中型舰</v>
      </c>
      <c r="I44" s="442">
        <v>1</v>
      </c>
      <c r="J44" s="442">
        <v>2</v>
      </c>
      <c r="K44" s="442">
        <v>25</v>
      </c>
      <c r="L44" s="442">
        <f t="shared" si="2"/>
        <v>-1</v>
      </c>
      <c r="M44" s="442">
        <v>41</v>
      </c>
      <c r="N44" s="442">
        <v>29</v>
      </c>
      <c r="O44" s="442">
        <v>58</v>
      </c>
      <c r="P44" s="442">
        <v>40</v>
      </c>
      <c r="Q44" s="442">
        <v>59</v>
      </c>
      <c r="R44" s="442">
        <v>21</v>
      </c>
      <c r="S44" s="442">
        <v>78</v>
      </c>
      <c r="T44" s="442">
        <v>90</v>
      </c>
      <c r="U44" s="442">
        <v>25</v>
      </c>
      <c r="V44" s="442">
        <v>36</v>
      </c>
      <c r="W44" s="442" t="s">
        <v>238</v>
      </c>
      <c r="X44" s="442">
        <v>0</v>
      </c>
      <c r="Y44" s="442">
        <v>0</v>
      </c>
      <c r="Z44" s="442">
        <v>3</v>
      </c>
      <c r="AA44" s="446" t="s">
        <v>889</v>
      </c>
      <c r="AB44" s="442">
        <v>25</v>
      </c>
      <c r="AC44" s="442">
        <v>25</v>
      </c>
      <c r="AD44" s="442">
        <v>0.8</v>
      </c>
      <c r="AE44" s="442">
        <v>1.5</v>
      </c>
      <c r="AF44" s="442">
        <v>0.5</v>
      </c>
      <c r="AG44" s="442">
        <v>10</v>
      </c>
      <c r="AH44" s="442">
        <v>16</v>
      </c>
      <c r="AI44" s="442">
        <v>10</v>
      </c>
      <c r="AJ44" s="442">
        <v>0</v>
      </c>
      <c r="AK44" s="442">
        <v>8</v>
      </c>
      <c r="AL44" s="442">
        <v>21</v>
      </c>
      <c r="AM44" s="442">
        <v>5</v>
      </c>
      <c r="AN44" s="442">
        <v>5</v>
      </c>
      <c r="AO44" s="442">
        <v>0</v>
      </c>
      <c r="AP44" s="442">
        <v>0</v>
      </c>
      <c r="AQ44" s="446" t="s">
        <v>890</v>
      </c>
      <c r="AR44" s="442">
        <v>0</v>
      </c>
      <c r="AS44" s="442"/>
      <c r="AT44" s="442"/>
      <c r="AU44" s="442"/>
      <c r="AV44" s="442"/>
      <c r="AW44" s="442"/>
      <c r="AX44" s="442"/>
      <c r="AY44" s="442"/>
      <c r="AZ44" s="442"/>
      <c r="BA44" s="442"/>
    </row>
    <row r="45" spans="1:53">
      <c r="A45" s="442">
        <v>44</v>
      </c>
      <c r="B45" s="442" t="s">
        <v>131</v>
      </c>
      <c r="C45" s="442" t="s">
        <v>265</v>
      </c>
      <c r="D45" s="442">
        <v>3</v>
      </c>
      <c r="E45" s="442" t="s">
        <v>891</v>
      </c>
      <c r="F45" s="442" t="s">
        <v>125</v>
      </c>
      <c r="G45" s="442" t="str">
        <f>VLOOKUP(C45,'舰种|战术|技能信息查询'!$O$52:$Q$72,3,0)</f>
        <v>护卫舰</v>
      </c>
      <c r="H45" s="442" t="str">
        <f>VLOOKUP(C45,'舰种|战术|技能信息查询'!$O$52:$Q$72,2,0)</f>
        <v>中型舰</v>
      </c>
      <c r="I45" s="442">
        <v>1</v>
      </c>
      <c r="J45" s="442">
        <v>2</v>
      </c>
      <c r="K45" s="442">
        <v>25</v>
      </c>
      <c r="L45" s="442">
        <f t="shared" si="2"/>
        <v>-1</v>
      </c>
      <c r="M45" s="442">
        <v>41</v>
      </c>
      <c r="N45" s="442">
        <v>29</v>
      </c>
      <c r="O45" s="442">
        <v>58</v>
      </c>
      <c r="P45" s="442">
        <v>40</v>
      </c>
      <c r="Q45" s="442">
        <v>59</v>
      </c>
      <c r="R45" s="442">
        <v>21</v>
      </c>
      <c r="S45" s="442">
        <v>78</v>
      </c>
      <c r="T45" s="442">
        <v>90</v>
      </c>
      <c r="U45" s="442">
        <v>10</v>
      </c>
      <c r="V45" s="442">
        <v>36</v>
      </c>
      <c r="W45" s="442" t="s">
        <v>238</v>
      </c>
      <c r="X45" s="442">
        <v>0</v>
      </c>
      <c r="Y45" s="442">
        <v>0</v>
      </c>
      <c r="Z45" s="442">
        <v>3</v>
      </c>
      <c r="AA45" s="446" t="s">
        <v>889</v>
      </c>
      <c r="AB45" s="442">
        <v>25</v>
      </c>
      <c r="AC45" s="442">
        <v>25</v>
      </c>
      <c r="AD45" s="442">
        <v>0.8</v>
      </c>
      <c r="AE45" s="442">
        <v>1.5</v>
      </c>
      <c r="AF45" s="442">
        <v>0.5</v>
      </c>
      <c r="AG45" s="442">
        <v>10</v>
      </c>
      <c r="AH45" s="442">
        <v>16</v>
      </c>
      <c r="AI45" s="442">
        <v>10</v>
      </c>
      <c r="AJ45" s="442">
        <v>0</v>
      </c>
      <c r="AK45" s="442">
        <v>8</v>
      </c>
      <c r="AL45" s="442">
        <v>21</v>
      </c>
      <c r="AM45" s="442">
        <v>5</v>
      </c>
      <c r="AN45" s="442">
        <v>5</v>
      </c>
      <c r="AO45" s="442">
        <v>0</v>
      </c>
      <c r="AP45" s="442">
        <v>0</v>
      </c>
      <c r="AQ45" s="446" t="s">
        <v>890</v>
      </c>
      <c r="AR45" s="442">
        <v>0</v>
      </c>
      <c r="AS45" s="442"/>
      <c r="AT45" s="442"/>
      <c r="AU45" s="442"/>
      <c r="AV45" s="442"/>
      <c r="AW45" s="442"/>
      <c r="AX45" s="442"/>
      <c r="AY45" s="442"/>
      <c r="AZ45" s="442"/>
      <c r="BA45" s="442"/>
    </row>
    <row r="46" spans="1:53">
      <c r="A46" s="442">
        <v>45</v>
      </c>
      <c r="B46" s="442" t="s">
        <v>131</v>
      </c>
      <c r="C46" s="442" t="s">
        <v>265</v>
      </c>
      <c r="D46" s="442">
        <v>3</v>
      </c>
      <c r="E46" s="442" t="s">
        <v>892</v>
      </c>
      <c r="F46" s="442" t="s">
        <v>125</v>
      </c>
      <c r="G46" s="442" t="str">
        <f>VLOOKUP(C46,'舰种|战术|技能信息查询'!$O$52:$Q$72,3,0)</f>
        <v>护卫舰</v>
      </c>
      <c r="H46" s="442" t="str">
        <f>VLOOKUP(C46,'舰种|战术|技能信息查询'!$O$52:$Q$72,2,0)</f>
        <v>中型舰</v>
      </c>
      <c r="I46" s="442">
        <v>1</v>
      </c>
      <c r="J46" s="442">
        <v>2</v>
      </c>
      <c r="K46" s="442">
        <v>25</v>
      </c>
      <c r="L46" s="442">
        <f t="shared" si="2"/>
        <v>-1</v>
      </c>
      <c r="M46" s="442">
        <v>41</v>
      </c>
      <c r="N46" s="442">
        <v>29</v>
      </c>
      <c r="O46" s="442">
        <v>58</v>
      </c>
      <c r="P46" s="442">
        <v>40</v>
      </c>
      <c r="Q46" s="442">
        <v>59</v>
      </c>
      <c r="R46" s="442">
        <v>21</v>
      </c>
      <c r="S46" s="442">
        <v>78</v>
      </c>
      <c r="T46" s="442">
        <v>90</v>
      </c>
      <c r="U46" s="442">
        <v>12</v>
      </c>
      <c r="V46" s="442">
        <v>36</v>
      </c>
      <c r="W46" s="442" t="s">
        <v>238</v>
      </c>
      <c r="X46" s="442" t="s">
        <v>279</v>
      </c>
      <c r="Y46" s="442">
        <v>3</v>
      </c>
      <c r="Z46" s="442">
        <v>3</v>
      </c>
      <c r="AA46" s="446" t="s">
        <v>270</v>
      </c>
      <c r="AB46" s="442">
        <v>25</v>
      </c>
      <c r="AC46" s="442">
        <v>25</v>
      </c>
      <c r="AD46" s="442">
        <v>0.8</v>
      </c>
      <c r="AE46" s="442">
        <v>1.5</v>
      </c>
      <c r="AF46" s="442">
        <v>0.5</v>
      </c>
      <c r="AG46" s="442">
        <v>10</v>
      </c>
      <c r="AH46" s="442">
        <v>16</v>
      </c>
      <c r="AI46" s="442">
        <v>10</v>
      </c>
      <c r="AJ46" s="442">
        <v>0</v>
      </c>
      <c r="AK46" s="442">
        <v>8</v>
      </c>
      <c r="AL46" s="442">
        <v>21</v>
      </c>
      <c r="AM46" s="442">
        <v>5</v>
      </c>
      <c r="AN46" s="442">
        <v>5</v>
      </c>
      <c r="AO46" s="442">
        <v>0</v>
      </c>
      <c r="AP46" s="442">
        <v>0</v>
      </c>
      <c r="AQ46" s="446" t="s">
        <v>893</v>
      </c>
      <c r="AR46" s="442">
        <v>0</v>
      </c>
      <c r="AS46" s="442"/>
      <c r="AT46" s="442"/>
      <c r="AU46" s="442"/>
      <c r="AV46" s="442"/>
      <c r="AW46" s="442"/>
      <c r="AX46" s="442"/>
      <c r="AY46" s="442"/>
      <c r="AZ46" s="442"/>
      <c r="BA46" s="442"/>
    </row>
    <row r="47" spans="1:53">
      <c r="A47" s="442">
        <v>46</v>
      </c>
      <c r="B47" s="442" t="s">
        <v>131</v>
      </c>
      <c r="C47" s="442" t="s">
        <v>265</v>
      </c>
      <c r="D47" s="442">
        <v>4</v>
      </c>
      <c r="E47" s="442" t="s">
        <v>894</v>
      </c>
      <c r="F47" s="442" t="s">
        <v>125</v>
      </c>
      <c r="G47" s="442" t="str">
        <f>VLOOKUP(C47,'舰种|战术|技能信息查询'!$O$52:$Q$72,3,0)</f>
        <v>护卫舰</v>
      </c>
      <c r="H47" s="442" t="str">
        <f>VLOOKUP(C47,'舰种|战术|技能信息查询'!$O$52:$Q$72,2,0)</f>
        <v>中型舰</v>
      </c>
      <c r="I47" s="442">
        <v>1</v>
      </c>
      <c r="J47" s="442">
        <v>2</v>
      </c>
      <c r="K47" s="442">
        <v>19</v>
      </c>
      <c r="L47" s="442">
        <f t="shared" si="2"/>
        <v>1</v>
      </c>
      <c r="M47" s="442">
        <v>41</v>
      </c>
      <c r="N47" s="442">
        <v>33</v>
      </c>
      <c r="O47" s="442">
        <v>55</v>
      </c>
      <c r="P47" s="442">
        <v>43</v>
      </c>
      <c r="Q47" s="442">
        <v>59</v>
      </c>
      <c r="R47" s="442">
        <v>21</v>
      </c>
      <c r="S47" s="442">
        <v>78</v>
      </c>
      <c r="T47" s="442">
        <v>91</v>
      </c>
      <c r="U47" s="442">
        <v>15</v>
      </c>
      <c r="V47" s="442">
        <v>35.5</v>
      </c>
      <c r="W47" s="442" t="s">
        <v>238</v>
      </c>
      <c r="X47" s="442">
        <v>0</v>
      </c>
      <c r="Y47" s="442">
        <v>0</v>
      </c>
      <c r="Z47" s="442">
        <v>3</v>
      </c>
      <c r="AA47" s="446" t="s">
        <v>895</v>
      </c>
      <c r="AB47" s="442">
        <v>20</v>
      </c>
      <c r="AC47" s="442">
        <v>30</v>
      </c>
      <c r="AD47" s="442">
        <v>0.8</v>
      </c>
      <c r="AE47" s="442">
        <v>1.5</v>
      </c>
      <c r="AF47" s="442">
        <v>0.5</v>
      </c>
      <c r="AG47" s="442">
        <v>10</v>
      </c>
      <c r="AH47" s="442">
        <v>16</v>
      </c>
      <c r="AI47" s="442">
        <v>10</v>
      </c>
      <c r="AJ47" s="442">
        <v>0</v>
      </c>
      <c r="AK47" s="442">
        <v>8</v>
      </c>
      <c r="AL47" s="442">
        <v>18</v>
      </c>
      <c r="AM47" s="442">
        <v>7</v>
      </c>
      <c r="AN47" s="442">
        <v>7</v>
      </c>
      <c r="AO47" s="442">
        <v>0</v>
      </c>
      <c r="AP47" s="442">
        <v>0</v>
      </c>
      <c r="AQ47" s="446" t="s">
        <v>896</v>
      </c>
      <c r="AR47" s="450">
        <v>0.0569444444444444</v>
      </c>
      <c r="AS47" s="442"/>
      <c r="AT47" s="442"/>
      <c r="AU47" s="442"/>
      <c r="AV47" s="442"/>
      <c r="AW47" s="442"/>
      <c r="AX47" s="442"/>
      <c r="AY47" s="442"/>
      <c r="AZ47" s="442"/>
      <c r="BA47" s="442"/>
    </row>
    <row r="48" spans="1:53">
      <c r="A48" s="442">
        <v>47</v>
      </c>
      <c r="B48" s="442" t="s">
        <v>147</v>
      </c>
      <c r="C48" s="442" t="s">
        <v>265</v>
      </c>
      <c r="D48" s="442">
        <v>3</v>
      </c>
      <c r="E48" s="442" t="s">
        <v>897</v>
      </c>
      <c r="F48" s="442" t="s">
        <v>125</v>
      </c>
      <c r="G48" s="442" t="str">
        <f>VLOOKUP(C48,'舰种|战术|技能信息查询'!$O$52:$Q$72,3,0)</f>
        <v>护卫舰</v>
      </c>
      <c r="H48" s="442" t="str">
        <f>VLOOKUP(C48,'舰种|战术|技能信息查询'!$O$52:$Q$72,2,0)</f>
        <v>中型舰</v>
      </c>
      <c r="I48" s="442">
        <v>1</v>
      </c>
      <c r="J48" s="442">
        <v>2</v>
      </c>
      <c r="K48" s="442">
        <v>33</v>
      </c>
      <c r="L48" s="442">
        <f t="shared" si="2"/>
        <v>-1</v>
      </c>
      <c r="M48" s="442">
        <v>46</v>
      </c>
      <c r="N48" s="442">
        <v>38</v>
      </c>
      <c r="O48" s="442">
        <v>60</v>
      </c>
      <c r="P48" s="442">
        <v>47</v>
      </c>
      <c r="Q48" s="442">
        <v>70</v>
      </c>
      <c r="R48" s="442">
        <v>20</v>
      </c>
      <c r="S48" s="442">
        <v>69</v>
      </c>
      <c r="T48" s="442">
        <v>90</v>
      </c>
      <c r="U48" s="442">
        <v>15</v>
      </c>
      <c r="V48" s="442">
        <v>32.5</v>
      </c>
      <c r="W48" s="442" t="s">
        <v>238</v>
      </c>
      <c r="X48" s="442" t="s">
        <v>239</v>
      </c>
      <c r="Y48" s="442">
        <v>6</v>
      </c>
      <c r="Z48" s="442">
        <v>3</v>
      </c>
      <c r="AA48" s="446" t="s">
        <v>898</v>
      </c>
      <c r="AB48" s="442">
        <v>20</v>
      </c>
      <c r="AC48" s="442">
        <v>25</v>
      </c>
      <c r="AD48" s="442">
        <v>0.8</v>
      </c>
      <c r="AE48" s="442">
        <v>1.65</v>
      </c>
      <c r="AF48" s="442">
        <v>0.5</v>
      </c>
      <c r="AG48" s="442">
        <v>10</v>
      </c>
      <c r="AH48" s="442">
        <v>16</v>
      </c>
      <c r="AI48" s="442">
        <v>10</v>
      </c>
      <c r="AJ48" s="442">
        <v>0</v>
      </c>
      <c r="AK48" s="442">
        <v>11</v>
      </c>
      <c r="AL48" s="442">
        <v>20</v>
      </c>
      <c r="AM48" s="442">
        <v>11</v>
      </c>
      <c r="AN48" s="442">
        <v>9</v>
      </c>
      <c r="AO48" s="442">
        <v>0</v>
      </c>
      <c r="AP48" s="442">
        <v>0</v>
      </c>
      <c r="AQ48" s="446" t="s">
        <v>899</v>
      </c>
      <c r="AR48" s="442">
        <v>0</v>
      </c>
      <c r="AS48" s="442"/>
      <c r="AT48" s="442"/>
      <c r="AU48" s="442"/>
      <c r="AV48" s="442"/>
      <c r="AW48" s="442"/>
      <c r="AX48" s="442"/>
      <c r="AY48" s="442"/>
      <c r="AZ48" s="442"/>
      <c r="BA48" s="442"/>
    </row>
    <row r="49" spans="1:53">
      <c r="A49" s="442">
        <v>48</v>
      </c>
      <c r="B49" s="442" t="s">
        <v>147</v>
      </c>
      <c r="C49" s="442" t="s">
        <v>265</v>
      </c>
      <c r="D49" s="442">
        <v>3</v>
      </c>
      <c r="E49" s="442" t="s">
        <v>900</v>
      </c>
      <c r="F49" s="442" t="s">
        <v>125</v>
      </c>
      <c r="G49" s="442" t="str">
        <f>VLOOKUP(C49,'舰种|战术|技能信息查询'!$O$52:$Q$72,3,0)</f>
        <v>护卫舰</v>
      </c>
      <c r="H49" s="442" t="str">
        <f>VLOOKUP(C49,'舰种|战术|技能信息查询'!$O$52:$Q$72,2,0)</f>
        <v>中型舰</v>
      </c>
      <c r="I49" s="442">
        <v>1</v>
      </c>
      <c r="J49" s="442">
        <v>2</v>
      </c>
      <c r="K49" s="442">
        <v>33</v>
      </c>
      <c r="L49" s="442">
        <f t="shared" si="2"/>
        <v>-1</v>
      </c>
      <c r="M49" s="442">
        <v>46</v>
      </c>
      <c r="N49" s="442">
        <v>38</v>
      </c>
      <c r="O49" s="442">
        <v>60</v>
      </c>
      <c r="P49" s="442">
        <v>47</v>
      </c>
      <c r="Q49" s="442">
        <v>70</v>
      </c>
      <c r="R49" s="442">
        <v>20</v>
      </c>
      <c r="S49" s="442">
        <v>69</v>
      </c>
      <c r="T49" s="442">
        <v>90</v>
      </c>
      <c r="U49" s="442">
        <v>15</v>
      </c>
      <c r="V49" s="442">
        <v>32.5</v>
      </c>
      <c r="W49" s="442" t="s">
        <v>238</v>
      </c>
      <c r="X49" s="442" t="s">
        <v>239</v>
      </c>
      <c r="Y49" s="442">
        <v>6</v>
      </c>
      <c r="Z49" s="442">
        <v>3</v>
      </c>
      <c r="AA49" s="446" t="s">
        <v>898</v>
      </c>
      <c r="AB49" s="442">
        <v>20</v>
      </c>
      <c r="AC49" s="442">
        <v>25</v>
      </c>
      <c r="AD49" s="442">
        <v>0.8</v>
      </c>
      <c r="AE49" s="442">
        <v>1.65</v>
      </c>
      <c r="AF49" s="442">
        <v>0.5</v>
      </c>
      <c r="AG49" s="442">
        <v>10</v>
      </c>
      <c r="AH49" s="442">
        <v>16</v>
      </c>
      <c r="AI49" s="442">
        <v>10</v>
      </c>
      <c r="AJ49" s="442">
        <v>0</v>
      </c>
      <c r="AK49" s="442">
        <v>11</v>
      </c>
      <c r="AL49" s="442">
        <v>20</v>
      </c>
      <c r="AM49" s="442">
        <v>11</v>
      </c>
      <c r="AN49" s="442">
        <v>9</v>
      </c>
      <c r="AO49" s="442">
        <v>0</v>
      </c>
      <c r="AP49" s="442">
        <v>0</v>
      </c>
      <c r="AQ49" s="446" t="s">
        <v>899</v>
      </c>
      <c r="AR49" s="442">
        <v>0</v>
      </c>
      <c r="AS49" s="442"/>
      <c r="AT49" s="442"/>
      <c r="AU49" s="442"/>
      <c r="AV49" s="442"/>
      <c r="AW49" s="442"/>
      <c r="AX49" s="442"/>
      <c r="AY49" s="442"/>
      <c r="AZ49" s="442"/>
      <c r="BA49" s="442"/>
    </row>
    <row r="50" spans="1:53">
      <c r="A50" s="442">
        <v>49</v>
      </c>
      <c r="B50" s="442" t="s">
        <v>147</v>
      </c>
      <c r="C50" s="442" t="s">
        <v>265</v>
      </c>
      <c r="D50" s="442">
        <v>3</v>
      </c>
      <c r="E50" s="442" t="s">
        <v>901</v>
      </c>
      <c r="F50" s="442" t="s">
        <v>125</v>
      </c>
      <c r="G50" s="442" t="str">
        <f>VLOOKUP(C50,'舰种|战术|技能信息查询'!$O$52:$Q$72,3,0)</f>
        <v>护卫舰</v>
      </c>
      <c r="H50" s="442" t="str">
        <f>VLOOKUP(C50,'舰种|战术|技能信息查询'!$O$52:$Q$72,2,0)</f>
        <v>中型舰</v>
      </c>
      <c r="I50" s="442">
        <v>1</v>
      </c>
      <c r="J50" s="442">
        <v>2</v>
      </c>
      <c r="K50" s="442">
        <v>33</v>
      </c>
      <c r="L50" s="442">
        <f t="shared" si="2"/>
        <v>-1</v>
      </c>
      <c r="M50" s="442">
        <v>46</v>
      </c>
      <c r="N50" s="442">
        <v>38</v>
      </c>
      <c r="O50" s="442">
        <v>60</v>
      </c>
      <c r="P50" s="442">
        <v>47</v>
      </c>
      <c r="Q50" s="442">
        <v>70</v>
      </c>
      <c r="R50" s="442">
        <v>20</v>
      </c>
      <c r="S50" s="442">
        <v>69</v>
      </c>
      <c r="T50" s="442">
        <v>90</v>
      </c>
      <c r="U50" s="442">
        <v>18</v>
      </c>
      <c r="V50" s="442">
        <v>32.5</v>
      </c>
      <c r="W50" s="442" t="s">
        <v>238</v>
      </c>
      <c r="X50" s="442" t="s">
        <v>239</v>
      </c>
      <c r="Y50" s="442">
        <v>6</v>
      </c>
      <c r="Z50" s="442">
        <v>3</v>
      </c>
      <c r="AA50" s="446" t="s">
        <v>898</v>
      </c>
      <c r="AB50" s="442">
        <v>20</v>
      </c>
      <c r="AC50" s="442">
        <v>25</v>
      </c>
      <c r="AD50" s="442">
        <v>0.8</v>
      </c>
      <c r="AE50" s="442">
        <v>1.65</v>
      </c>
      <c r="AF50" s="442">
        <v>0.5</v>
      </c>
      <c r="AG50" s="442">
        <v>10</v>
      </c>
      <c r="AH50" s="442">
        <v>16</v>
      </c>
      <c r="AI50" s="442">
        <v>10</v>
      </c>
      <c r="AJ50" s="442">
        <v>0</v>
      </c>
      <c r="AK50" s="442">
        <v>11</v>
      </c>
      <c r="AL50" s="442">
        <v>20</v>
      </c>
      <c r="AM50" s="442">
        <v>11</v>
      </c>
      <c r="AN50" s="442">
        <v>9</v>
      </c>
      <c r="AO50" s="442">
        <v>0</v>
      </c>
      <c r="AP50" s="442">
        <v>0</v>
      </c>
      <c r="AQ50" s="446" t="s">
        <v>902</v>
      </c>
      <c r="AR50" s="442">
        <v>0</v>
      </c>
      <c r="AS50" s="442"/>
      <c r="AT50" s="442"/>
      <c r="AU50" s="442"/>
      <c r="AV50" s="442"/>
      <c r="AW50" s="442"/>
      <c r="AX50" s="442"/>
      <c r="AY50" s="442"/>
      <c r="AZ50" s="442"/>
      <c r="BA50" s="442"/>
    </row>
    <row r="51" spans="1:53">
      <c r="A51" s="442">
        <v>50</v>
      </c>
      <c r="B51" s="442" t="s">
        <v>122</v>
      </c>
      <c r="C51" s="442" t="s">
        <v>265</v>
      </c>
      <c r="D51" s="442">
        <v>5</v>
      </c>
      <c r="E51" s="442" t="s">
        <v>903</v>
      </c>
      <c r="F51" s="442" t="s">
        <v>125</v>
      </c>
      <c r="G51" s="442" t="str">
        <f>VLOOKUP(C51,'舰种|战术|技能信息查询'!$O$52:$Q$72,3,0)</f>
        <v>护卫舰</v>
      </c>
      <c r="H51" s="442" t="str">
        <f>VLOOKUP(C51,'舰种|战术|技能信息查询'!$O$52:$Q$72,2,0)</f>
        <v>中型舰</v>
      </c>
      <c r="I51" s="442">
        <v>1</v>
      </c>
      <c r="J51" s="442">
        <v>2</v>
      </c>
      <c r="K51" s="442">
        <v>28</v>
      </c>
      <c r="L51" s="442">
        <f t="shared" si="2"/>
        <v>0</v>
      </c>
      <c r="M51" s="442">
        <v>52</v>
      </c>
      <c r="N51" s="442">
        <v>46</v>
      </c>
      <c r="O51" s="442">
        <v>50</v>
      </c>
      <c r="P51" s="442">
        <v>92</v>
      </c>
      <c r="Q51" s="442">
        <v>84</v>
      </c>
      <c r="R51" s="442">
        <v>22</v>
      </c>
      <c r="S51" s="442">
        <v>69</v>
      </c>
      <c r="T51" s="442">
        <v>92</v>
      </c>
      <c r="U51" s="442">
        <v>20</v>
      </c>
      <c r="V51" s="442">
        <v>32</v>
      </c>
      <c r="W51" s="442" t="s">
        <v>238</v>
      </c>
      <c r="X51" s="442">
        <v>0</v>
      </c>
      <c r="Y51" s="442">
        <v>0</v>
      </c>
      <c r="Z51" s="442">
        <v>3</v>
      </c>
      <c r="AA51" s="446" t="s">
        <v>904</v>
      </c>
      <c r="AB51" s="442">
        <v>20</v>
      </c>
      <c r="AC51" s="442">
        <v>30</v>
      </c>
      <c r="AD51" s="442">
        <v>0.96</v>
      </c>
      <c r="AE51" s="442">
        <v>1.8</v>
      </c>
      <c r="AF51" s="442">
        <v>0.5</v>
      </c>
      <c r="AG51" s="442">
        <v>10</v>
      </c>
      <c r="AH51" s="442">
        <v>16</v>
      </c>
      <c r="AI51" s="442">
        <v>10</v>
      </c>
      <c r="AJ51" s="442">
        <v>0</v>
      </c>
      <c r="AK51" s="442">
        <v>15</v>
      </c>
      <c r="AL51" s="442">
        <v>10</v>
      </c>
      <c r="AM51" s="442">
        <v>11</v>
      </c>
      <c r="AN51" s="442">
        <v>52</v>
      </c>
      <c r="AO51" s="442">
        <v>0</v>
      </c>
      <c r="AP51" s="442">
        <v>0</v>
      </c>
      <c r="AQ51" s="446" t="s">
        <v>905</v>
      </c>
      <c r="AR51" s="442">
        <v>0</v>
      </c>
      <c r="AS51" s="442"/>
      <c r="AT51" s="442"/>
      <c r="AU51" s="442"/>
      <c r="AV51" s="442"/>
      <c r="AW51" s="442"/>
      <c r="AX51" s="442"/>
      <c r="AY51" s="442"/>
      <c r="AZ51" s="442"/>
      <c r="BA51" s="442"/>
    </row>
    <row r="52" spans="1:53">
      <c r="A52" s="442">
        <v>51</v>
      </c>
      <c r="B52" s="442" t="s">
        <v>122</v>
      </c>
      <c r="C52" s="442" t="s">
        <v>265</v>
      </c>
      <c r="D52" s="442">
        <v>2</v>
      </c>
      <c r="E52" s="442" t="s">
        <v>906</v>
      </c>
      <c r="F52" s="442" t="s">
        <v>125</v>
      </c>
      <c r="G52" s="442" t="str">
        <f>VLOOKUP(C52,'舰种|战术|技能信息查询'!$O$52:$Q$72,3,0)</f>
        <v>护卫舰</v>
      </c>
      <c r="H52" s="442" t="str">
        <f>VLOOKUP(C52,'舰种|战术|技能信息查询'!$O$52:$Q$72,2,0)</f>
        <v>中型舰</v>
      </c>
      <c r="I52" s="442">
        <v>1</v>
      </c>
      <c r="J52" s="442">
        <v>2</v>
      </c>
      <c r="K52" s="442">
        <v>24</v>
      </c>
      <c r="L52" s="442">
        <f t="shared" si="2"/>
        <v>0</v>
      </c>
      <c r="M52" s="442">
        <v>42</v>
      </c>
      <c r="N52" s="442">
        <v>34</v>
      </c>
      <c r="O52" s="442">
        <v>50</v>
      </c>
      <c r="P52" s="442">
        <v>58</v>
      </c>
      <c r="Q52" s="442">
        <v>72</v>
      </c>
      <c r="R52" s="442">
        <v>20</v>
      </c>
      <c r="S52" s="442">
        <v>68</v>
      </c>
      <c r="T52" s="442">
        <v>90</v>
      </c>
      <c r="U52" s="442">
        <v>15</v>
      </c>
      <c r="V52" s="442">
        <v>32</v>
      </c>
      <c r="W52" s="442" t="s">
        <v>238</v>
      </c>
      <c r="X52" s="442" t="s">
        <v>239</v>
      </c>
      <c r="Y52" s="442">
        <v>6</v>
      </c>
      <c r="Z52" s="442">
        <v>3</v>
      </c>
      <c r="AA52" s="446" t="s">
        <v>296</v>
      </c>
      <c r="AB52" s="442">
        <v>20</v>
      </c>
      <c r="AC52" s="442">
        <v>30</v>
      </c>
      <c r="AD52" s="442">
        <v>0.8</v>
      </c>
      <c r="AE52" s="442">
        <v>1.5</v>
      </c>
      <c r="AF52" s="442">
        <v>0.5</v>
      </c>
      <c r="AG52" s="442">
        <v>5</v>
      </c>
      <c r="AH52" s="442">
        <v>8</v>
      </c>
      <c r="AI52" s="442">
        <v>5</v>
      </c>
      <c r="AJ52" s="442">
        <v>0</v>
      </c>
      <c r="AK52" s="442">
        <v>12</v>
      </c>
      <c r="AL52" s="442">
        <v>10</v>
      </c>
      <c r="AM52" s="442">
        <v>7</v>
      </c>
      <c r="AN52" s="442">
        <v>14</v>
      </c>
      <c r="AO52" s="442">
        <v>0</v>
      </c>
      <c r="AP52" s="442">
        <v>0</v>
      </c>
      <c r="AQ52" s="442">
        <v>0</v>
      </c>
      <c r="AR52" s="442">
        <v>0</v>
      </c>
      <c r="AS52" s="442"/>
      <c r="AT52" s="442"/>
      <c r="AU52" s="442"/>
      <c r="AV52" s="442"/>
      <c r="AW52" s="442"/>
      <c r="AX52" s="442"/>
      <c r="AY52" s="442"/>
      <c r="AZ52" s="442"/>
      <c r="BA52" s="442"/>
    </row>
    <row r="53" spans="1:53">
      <c r="A53" s="442">
        <v>52</v>
      </c>
      <c r="B53" s="442" t="s">
        <v>122</v>
      </c>
      <c r="C53" s="442" t="s">
        <v>265</v>
      </c>
      <c r="D53" s="442">
        <v>2</v>
      </c>
      <c r="E53" s="442" t="s">
        <v>907</v>
      </c>
      <c r="F53" s="442" t="s">
        <v>125</v>
      </c>
      <c r="G53" s="442" t="str">
        <f>VLOOKUP(C53,'舰种|战术|技能信息查询'!$O$52:$Q$72,3,0)</f>
        <v>护卫舰</v>
      </c>
      <c r="H53" s="442" t="str">
        <f>VLOOKUP(C53,'舰种|战术|技能信息查询'!$O$52:$Q$72,2,0)</f>
        <v>中型舰</v>
      </c>
      <c r="I53" s="442">
        <v>1</v>
      </c>
      <c r="J53" s="442">
        <v>2</v>
      </c>
      <c r="K53" s="442">
        <v>24</v>
      </c>
      <c r="L53" s="442">
        <f t="shared" si="2"/>
        <v>0</v>
      </c>
      <c r="M53" s="442">
        <v>42</v>
      </c>
      <c r="N53" s="442">
        <v>34</v>
      </c>
      <c r="O53" s="442">
        <v>50</v>
      </c>
      <c r="P53" s="442">
        <v>58</v>
      </c>
      <c r="Q53" s="442">
        <v>72</v>
      </c>
      <c r="R53" s="442">
        <v>20</v>
      </c>
      <c r="S53" s="442">
        <v>68</v>
      </c>
      <c r="T53" s="442">
        <v>90</v>
      </c>
      <c r="U53" s="442">
        <v>15</v>
      </c>
      <c r="V53" s="442">
        <v>32</v>
      </c>
      <c r="W53" s="442" t="s">
        <v>238</v>
      </c>
      <c r="X53" s="442" t="s">
        <v>239</v>
      </c>
      <c r="Y53" s="442">
        <v>6</v>
      </c>
      <c r="Z53" s="442">
        <v>3</v>
      </c>
      <c r="AA53" s="446" t="s">
        <v>296</v>
      </c>
      <c r="AB53" s="442">
        <v>20</v>
      </c>
      <c r="AC53" s="442">
        <v>30</v>
      </c>
      <c r="AD53" s="442">
        <v>0.8</v>
      </c>
      <c r="AE53" s="442">
        <v>1.5</v>
      </c>
      <c r="AF53" s="442">
        <v>0.5</v>
      </c>
      <c r="AG53" s="442">
        <v>5</v>
      </c>
      <c r="AH53" s="442">
        <v>8</v>
      </c>
      <c r="AI53" s="442">
        <v>5</v>
      </c>
      <c r="AJ53" s="442">
        <v>0</v>
      </c>
      <c r="AK53" s="442">
        <v>12</v>
      </c>
      <c r="AL53" s="442">
        <v>10</v>
      </c>
      <c r="AM53" s="442">
        <v>7</v>
      </c>
      <c r="AN53" s="442">
        <v>14</v>
      </c>
      <c r="AO53" s="442">
        <v>0</v>
      </c>
      <c r="AP53" s="442">
        <v>0</v>
      </c>
      <c r="AQ53" s="442">
        <v>0</v>
      </c>
      <c r="AR53" s="442">
        <v>0</v>
      </c>
      <c r="AS53" s="442"/>
      <c r="AT53" s="442"/>
      <c r="AU53" s="442"/>
      <c r="AV53" s="442"/>
      <c r="AW53" s="442"/>
      <c r="AX53" s="442"/>
      <c r="AY53" s="442"/>
      <c r="AZ53" s="442"/>
      <c r="BA53" s="442"/>
    </row>
    <row r="54" spans="1:53">
      <c r="A54" s="442">
        <v>53</v>
      </c>
      <c r="B54" s="442" t="s">
        <v>122</v>
      </c>
      <c r="C54" s="442" t="s">
        <v>265</v>
      </c>
      <c r="D54" s="442">
        <v>2</v>
      </c>
      <c r="E54" s="442" t="s">
        <v>908</v>
      </c>
      <c r="F54" s="442" t="s">
        <v>125</v>
      </c>
      <c r="G54" s="442" t="str">
        <f>VLOOKUP(C54,'舰种|战术|技能信息查询'!$O$52:$Q$72,3,0)</f>
        <v>护卫舰</v>
      </c>
      <c r="H54" s="442" t="str">
        <f>VLOOKUP(C54,'舰种|战术|技能信息查询'!$O$52:$Q$72,2,0)</f>
        <v>中型舰</v>
      </c>
      <c r="I54" s="442">
        <v>1</v>
      </c>
      <c r="J54" s="442">
        <v>2</v>
      </c>
      <c r="K54" s="442">
        <v>24</v>
      </c>
      <c r="L54" s="442">
        <f t="shared" si="2"/>
        <v>0</v>
      </c>
      <c r="M54" s="442">
        <v>42</v>
      </c>
      <c r="N54" s="442">
        <v>35</v>
      </c>
      <c r="O54" s="442">
        <v>50</v>
      </c>
      <c r="P54" s="442">
        <v>58</v>
      </c>
      <c r="Q54" s="442">
        <v>72</v>
      </c>
      <c r="R54" s="442">
        <v>20</v>
      </c>
      <c r="S54" s="442">
        <v>68</v>
      </c>
      <c r="T54" s="442">
        <v>90</v>
      </c>
      <c r="U54" s="442">
        <v>15</v>
      </c>
      <c r="V54" s="442">
        <v>32</v>
      </c>
      <c r="W54" s="442" t="s">
        <v>238</v>
      </c>
      <c r="X54" s="442" t="s">
        <v>239</v>
      </c>
      <c r="Y54" s="442">
        <v>6</v>
      </c>
      <c r="Z54" s="442">
        <v>3</v>
      </c>
      <c r="AA54" s="446" t="s">
        <v>296</v>
      </c>
      <c r="AB54" s="442">
        <v>20</v>
      </c>
      <c r="AC54" s="442">
        <v>30</v>
      </c>
      <c r="AD54" s="442">
        <v>0.8</v>
      </c>
      <c r="AE54" s="442">
        <v>1.5</v>
      </c>
      <c r="AF54" s="442">
        <v>0.5</v>
      </c>
      <c r="AG54" s="442">
        <v>5</v>
      </c>
      <c r="AH54" s="442">
        <v>8</v>
      </c>
      <c r="AI54" s="442">
        <v>5</v>
      </c>
      <c r="AJ54" s="442">
        <v>0</v>
      </c>
      <c r="AK54" s="442">
        <v>12</v>
      </c>
      <c r="AL54" s="442">
        <v>10</v>
      </c>
      <c r="AM54" s="442">
        <v>8</v>
      </c>
      <c r="AN54" s="442">
        <v>14</v>
      </c>
      <c r="AO54" s="442">
        <v>0</v>
      </c>
      <c r="AP54" s="442">
        <v>0</v>
      </c>
      <c r="AQ54" s="442">
        <v>0</v>
      </c>
      <c r="AR54" s="442">
        <v>0</v>
      </c>
      <c r="AS54" s="442"/>
      <c r="AT54" s="442"/>
      <c r="AU54" s="442"/>
      <c r="AV54" s="442"/>
      <c r="AW54" s="442"/>
      <c r="AX54" s="442"/>
      <c r="AY54" s="442"/>
      <c r="AZ54" s="442"/>
      <c r="BA54" s="442"/>
    </row>
    <row r="55" spans="1:53">
      <c r="A55" s="442">
        <v>54</v>
      </c>
      <c r="B55" s="442" t="s">
        <v>122</v>
      </c>
      <c r="C55" s="442" t="s">
        <v>265</v>
      </c>
      <c r="D55" s="442">
        <v>3</v>
      </c>
      <c r="E55" s="442" t="s">
        <v>909</v>
      </c>
      <c r="F55" s="442" t="s">
        <v>125</v>
      </c>
      <c r="G55" s="442" t="str">
        <f>VLOOKUP(C55,'舰种|战术|技能信息查询'!$O$52:$Q$72,3,0)</f>
        <v>护卫舰</v>
      </c>
      <c r="H55" s="442" t="str">
        <f>VLOOKUP(C55,'舰种|战术|技能信息查询'!$O$52:$Q$72,2,0)</f>
        <v>中型舰</v>
      </c>
      <c r="I55" s="442">
        <v>1</v>
      </c>
      <c r="J55" s="442">
        <v>2</v>
      </c>
      <c r="K55" s="442">
        <v>24</v>
      </c>
      <c r="L55" s="442">
        <f t="shared" si="2"/>
        <v>0</v>
      </c>
      <c r="M55" s="442">
        <v>42</v>
      </c>
      <c r="N55" s="442">
        <v>35</v>
      </c>
      <c r="O55" s="442">
        <v>50</v>
      </c>
      <c r="P55" s="442">
        <v>58</v>
      </c>
      <c r="Q55" s="442">
        <v>72</v>
      </c>
      <c r="R55" s="442">
        <v>20</v>
      </c>
      <c r="S55" s="442">
        <v>68</v>
      </c>
      <c r="T55" s="442">
        <v>90</v>
      </c>
      <c r="U55" s="442">
        <v>16</v>
      </c>
      <c r="V55" s="442">
        <v>32</v>
      </c>
      <c r="W55" s="442" t="s">
        <v>238</v>
      </c>
      <c r="X55" s="442" t="s">
        <v>239</v>
      </c>
      <c r="Y55" s="442">
        <v>6</v>
      </c>
      <c r="Z55" s="442">
        <v>3</v>
      </c>
      <c r="AA55" s="446" t="s">
        <v>296</v>
      </c>
      <c r="AB55" s="442">
        <v>20</v>
      </c>
      <c r="AC55" s="442">
        <v>30</v>
      </c>
      <c r="AD55" s="442">
        <v>0.8</v>
      </c>
      <c r="AE55" s="442">
        <v>1.5</v>
      </c>
      <c r="AF55" s="442">
        <v>0.5</v>
      </c>
      <c r="AG55" s="442">
        <v>10</v>
      </c>
      <c r="AH55" s="442">
        <v>16</v>
      </c>
      <c r="AI55" s="442">
        <v>10</v>
      </c>
      <c r="AJ55" s="442">
        <v>0</v>
      </c>
      <c r="AK55" s="442">
        <v>12</v>
      </c>
      <c r="AL55" s="442">
        <v>10</v>
      </c>
      <c r="AM55" s="442">
        <v>8</v>
      </c>
      <c r="AN55" s="442">
        <v>14</v>
      </c>
      <c r="AO55" s="442">
        <v>0</v>
      </c>
      <c r="AP55" s="442">
        <v>0</v>
      </c>
      <c r="AQ55" s="446" t="s">
        <v>910</v>
      </c>
      <c r="AR55" s="442">
        <v>0</v>
      </c>
      <c r="AS55" s="442"/>
      <c r="AT55" s="442"/>
      <c r="AU55" s="442"/>
      <c r="AV55" s="442"/>
      <c r="AW55" s="442"/>
      <c r="AX55" s="442"/>
      <c r="AY55" s="442"/>
      <c r="AZ55" s="442"/>
      <c r="BA55" s="442"/>
    </row>
    <row r="56" spans="1:53">
      <c r="A56" s="442">
        <v>55</v>
      </c>
      <c r="B56" s="442" t="s">
        <v>166</v>
      </c>
      <c r="C56" s="442" t="s">
        <v>265</v>
      </c>
      <c r="D56" s="442">
        <v>2</v>
      </c>
      <c r="E56" s="442" t="s">
        <v>911</v>
      </c>
      <c r="F56" s="442" t="s">
        <v>125</v>
      </c>
      <c r="G56" s="442" t="str">
        <f>VLOOKUP(C56,'舰种|战术|技能信息查询'!$O$52:$Q$72,3,0)</f>
        <v>护卫舰</v>
      </c>
      <c r="H56" s="442" t="str">
        <f>VLOOKUP(C56,'舰种|战术|技能信息查询'!$O$52:$Q$72,2,0)</f>
        <v>中型舰</v>
      </c>
      <c r="I56" s="442">
        <v>1</v>
      </c>
      <c r="J56" s="442">
        <v>2</v>
      </c>
      <c r="K56" s="442">
        <v>28</v>
      </c>
      <c r="L56" s="442">
        <f t="shared" si="2"/>
        <v>0</v>
      </c>
      <c r="M56" s="442">
        <v>45</v>
      </c>
      <c r="N56" s="442">
        <v>35</v>
      </c>
      <c r="O56" s="442">
        <v>58</v>
      </c>
      <c r="P56" s="442">
        <v>60</v>
      </c>
      <c r="Q56" s="442">
        <v>62</v>
      </c>
      <c r="R56" s="442">
        <v>19</v>
      </c>
      <c r="S56" s="442">
        <v>70</v>
      </c>
      <c r="T56" s="442">
        <v>90</v>
      </c>
      <c r="U56" s="442">
        <v>20</v>
      </c>
      <c r="V56" s="442">
        <v>35</v>
      </c>
      <c r="W56" s="442" t="s">
        <v>238</v>
      </c>
      <c r="X56" s="442" t="s">
        <v>239</v>
      </c>
      <c r="Y56" s="442">
        <v>6</v>
      </c>
      <c r="Z56" s="442">
        <v>3</v>
      </c>
      <c r="AA56" s="446" t="s">
        <v>912</v>
      </c>
      <c r="AB56" s="442">
        <v>25</v>
      </c>
      <c r="AC56" s="442">
        <v>25</v>
      </c>
      <c r="AD56" s="442">
        <v>0.8</v>
      </c>
      <c r="AE56" s="442">
        <v>1.5</v>
      </c>
      <c r="AF56" s="442">
        <v>0.4</v>
      </c>
      <c r="AG56" s="442">
        <v>5</v>
      </c>
      <c r="AH56" s="442">
        <v>8</v>
      </c>
      <c r="AI56" s="442">
        <v>5</v>
      </c>
      <c r="AJ56" s="442">
        <v>0</v>
      </c>
      <c r="AK56" s="442">
        <v>10</v>
      </c>
      <c r="AL56" s="442">
        <v>18</v>
      </c>
      <c r="AM56" s="442">
        <v>8</v>
      </c>
      <c r="AN56" s="442">
        <v>20</v>
      </c>
      <c r="AO56" s="442">
        <v>0</v>
      </c>
      <c r="AP56" s="442">
        <v>0</v>
      </c>
      <c r="AQ56" s="446" t="s">
        <v>913</v>
      </c>
      <c r="AR56" s="442">
        <v>0</v>
      </c>
      <c r="AS56" s="442"/>
      <c r="AT56" s="442"/>
      <c r="AU56" s="442"/>
      <c r="AV56" s="442"/>
      <c r="AW56" s="442"/>
      <c r="AX56" s="442"/>
      <c r="AY56" s="442"/>
      <c r="AZ56" s="442"/>
      <c r="BA56" s="442"/>
    </row>
    <row r="57" spans="1:53">
      <c r="A57" s="442">
        <v>56</v>
      </c>
      <c r="B57" s="442" t="s">
        <v>166</v>
      </c>
      <c r="C57" s="442" t="s">
        <v>265</v>
      </c>
      <c r="D57" s="442">
        <v>3</v>
      </c>
      <c r="E57" s="442" t="s">
        <v>914</v>
      </c>
      <c r="F57" s="442" t="s">
        <v>125</v>
      </c>
      <c r="G57" s="442" t="str">
        <f>VLOOKUP(C57,'舰种|战术|技能信息查询'!$O$52:$Q$72,3,0)</f>
        <v>护卫舰</v>
      </c>
      <c r="H57" s="442" t="str">
        <f>VLOOKUP(C57,'舰种|战术|技能信息查询'!$O$52:$Q$72,2,0)</f>
        <v>中型舰</v>
      </c>
      <c r="I57" s="442">
        <v>1</v>
      </c>
      <c r="J57" s="442">
        <v>2</v>
      </c>
      <c r="K57" s="442">
        <v>27</v>
      </c>
      <c r="L57" s="442">
        <f t="shared" si="2"/>
        <v>1</v>
      </c>
      <c r="M57" s="442">
        <v>54</v>
      </c>
      <c r="N57" s="442">
        <v>44</v>
      </c>
      <c r="O57" s="442">
        <v>0</v>
      </c>
      <c r="P57" s="442">
        <v>98</v>
      </c>
      <c r="Q57" s="442">
        <v>84</v>
      </c>
      <c r="R57" s="442">
        <v>23</v>
      </c>
      <c r="S57" s="442">
        <v>69</v>
      </c>
      <c r="T57" s="442">
        <v>90</v>
      </c>
      <c r="U57" s="442">
        <v>10</v>
      </c>
      <c r="V57" s="442">
        <v>33.6</v>
      </c>
      <c r="W57" s="442" t="s">
        <v>238</v>
      </c>
      <c r="X57" s="442">
        <v>0</v>
      </c>
      <c r="Y57" s="442">
        <v>0</v>
      </c>
      <c r="Z57" s="442">
        <v>3</v>
      </c>
      <c r="AA57" s="446" t="s">
        <v>305</v>
      </c>
      <c r="AB57" s="442">
        <v>25</v>
      </c>
      <c r="AC57" s="442">
        <v>30</v>
      </c>
      <c r="AD57" s="442">
        <v>0.8</v>
      </c>
      <c r="AE57" s="442">
        <v>1.5</v>
      </c>
      <c r="AF57" s="442">
        <v>0.4</v>
      </c>
      <c r="AG57" s="442">
        <v>10</v>
      </c>
      <c r="AH57" s="442">
        <v>16</v>
      </c>
      <c r="AI57" s="442">
        <v>10</v>
      </c>
      <c r="AJ57" s="442">
        <v>0</v>
      </c>
      <c r="AK57" s="442">
        <v>12</v>
      </c>
      <c r="AL57" s="442">
        <v>0</v>
      </c>
      <c r="AM57" s="442">
        <v>10</v>
      </c>
      <c r="AN57" s="442">
        <v>68</v>
      </c>
      <c r="AO57" s="442">
        <v>0</v>
      </c>
      <c r="AP57" s="442">
        <v>0</v>
      </c>
      <c r="AQ57" s="446" t="s">
        <v>915</v>
      </c>
      <c r="AR57" s="442">
        <v>0</v>
      </c>
      <c r="AS57" s="442"/>
      <c r="AT57" s="442"/>
      <c r="AU57" s="442"/>
      <c r="AV57" s="442"/>
      <c r="AW57" s="442"/>
      <c r="AX57" s="442"/>
      <c r="AY57" s="442"/>
      <c r="AZ57" s="442"/>
      <c r="BA57" s="442"/>
    </row>
    <row r="58" spans="1:53">
      <c r="A58" s="442">
        <v>57</v>
      </c>
      <c r="B58" s="442" t="s">
        <v>166</v>
      </c>
      <c r="C58" s="442" t="s">
        <v>265</v>
      </c>
      <c r="D58" s="442">
        <v>3</v>
      </c>
      <c r="E58" s="442" t="s">
        <v>916</v>
      </c>
      <c r="F58" s="442" t="s">
        <v>125</v>
      </c>
      <c r="G58" s="442" t="str">
        <f>VLOOKUP(C58,'舰种|战术|技能信息查询'!$O$52:$Q$72,3,0)</f>
        <v>护卫舰</v>
      </c>
      <c r="H58" s="442" t="str">
        <f>VLOOKUP(C58,'舰种|战术|技能信息查询'!$O$52:$Q$72,2,0)</f>
        <v>中型舰</v>
      </c>
      <c r="I58" s="442">
        <v>1</v>
      </c>
      <c r="J58" s="442">
        <v>2</v>
      </c>
      <c r="K58" s="442">
        <v>27</v>
      </c>
      <c r="L58" s="442">
        <f t="shared" si="2"/>
        <v>1</v>
      </c>
      <c r="M58" s="442">
        <v>54</v>
      </c>
      <c r="N58" s="442">
        <v>44</v>
      </c>
      <c r="O58" s="442">
        <v>0</v>
      </c>
      <c r="P58" s="442">
        <v>98</v>
      </c>
      <c r="Q58" s="442">
        <v>84</v>
      </c>
      <c r="R58" s="442">
        <v>23</v>
      </c>
      <c r="S58" s="442">
        <v>69</v>
      </c>
      <c r="T58" s="442">
        <v>90</v>
      </c>
      <c r="U58" s="442">
        <v>5</v>
      </c>
      <c r="V58" s="442">
        <v>33.6</v>
      </c>
      <c r="W58" s="442" t="s">
        <v>238</v>
      </c>
      <c r="X58" s="442">
        <v>0</v>
      </c>
      <c r="Y58" s="442">
        <v>0</v>
      </c>
      <c r="Z58" s="442">
        <v>3</v>
      </c>
      <c r="AA58" s="446" t="s">
        <v>305</v>
      </c>
      <c r="AB58" s="442">
        <v>25</v>
      </c>
      <c r="AC58" s="442">
        <v>30</v>
      </c>
      <c r="AD58" s="442">
        <v>0.8</v>
      </c>
      <c r="AE58" s="442">
        <v>1.5</v>
      </c>
      <c r="AF58" s="442">
        <v>0.4</v>
      </c>
      <c r="AG58" s="442">
        <v>10</v>
      </c>
      <c r="AH58" s="442">
        <v>16</v>
      </c>
      <c r="AI58" s="442">
        <v>10</v>
      </c>
      <c r="AJ58" s="442">
        <v>0</v>
      </c>
      <c r="AK58" s="442">
        <v>12</v>
      </c>
      <c r="AL58" s="442">
        <v>0</v>
      </c>
      <c r="AM58" s="442">
        <v>10</v>
      </c>
      <c r="AN58" s="442">
        <v>68</v>
      </c>
      <c r="AO58" s="442">
        <v>0</v>
      </c>
      <c r="AP58" s="442">
        <v>0</v>
      </c>
      <c r="AQ58" s="446" t="s">
        <v>917</v>
      </c>
      <c r="AR58" s="442">
        <v>0</v>
      </c>
      <c r="AS58" s="442"/>
      <c r="AT58" s="442"/>
      <c r="AU58" s="442"/>
      <c r="AV58" s="442"/>
      <c r="AW58" s="442"/>
      <c r="AX58" s="442"/>
      <c r="AY58" s="442"/>
      <c r="AZ58" s="442"/>
      <c r="BA58" s="442"/>
    </row>
    <row r="59" spans="1:53">
      <c r="A59" s="442">
        <v>58</v>
      </c>
      <c r="B59" s="442" t="s">
        <v>166</v>
      </c>
      <c r="C59" s="442" t="s">
        <v>265</v>
      </c>
      <c r="D59" s="442">
        <v>3</v>
      </c>
      <c r="E59" s="442" t="s">
        <v>918</v>
      </c>
      <c r="F59" s="442" t="s">
        <v>125</v>
      </c>
      <c r="G59" s="442" t="str">
        <f>VLOOKUP(C59,'舰种|战术|技能信息查询'!$O$52:$Q$72,3,0)</f>
        <v>护卫舰</v>
      </c>
      <c r="H59" s="442" t="str">
        <f>VLOOKUP(C59,'舰种|战术|技能信息查询'!$O$52:$Q$72,2,0)</f>
        <v>中型舰</v>
      </c>
      <c r="I59" s="442">
        <v>1</v>
      </c>
      <c r="J59" s="442">
        <v>2</v>
      </c>
      <c r="K59" s="442">
        <v>33</v>
      </c>
      <c r="L59" s="442">
        <f t="shared" si="2"/>
        <v>-1</v>
      </c>
      <c r="M59" s="442">
        <v>62</v>
      </c>
      <c r="N59" s="442">
        <v>52</v>
      </c>
      <c r="O59" s="442">
        <v>0</v>
      </c>
      <c r="P59" s="442">
        <v>82</v>
      </c>
      <c r="Q59" s="442">
        <v>69</v>
      </c>
      <c r="R59" s="442">
        <v>23</v>
      </c>
      <c r="S59" s="442">
        <v>69</v>
      </c>
      <c r="T59" s="442">
        <v>90</v>
      </c>
      <c r="U59" s="442">
        <v>15</v>
      </c>
      <c r="V59" s="442">
        <v>31.5</v>
      </c>
      <c r="W59" s="442" t="s">
        <v>238</v>
      </c>
      <c r="X59" s="442" t="s">
        <v>309</v>
      </c>
      <c r="Y59" s="442">
        <v>12</v>
      </c>
      <c r="Z59" s="442">
        <v>3</v>
      </c>
      <c r="AA59" s="446" t="s">
        <v>919</v>
      </c>
      <c r="AB59" s="442">
        <v>30</v>
      </c>
      <c r="AC59" s="442">
        <v>35</v>
      </c>
      <c r="AD59" s="442">
        <v>0.8</v>
      </c>
      <c r="AE59" s="442">
        <v>1.5</v>
      </c>
      <c r="AF59" s="442">
        <v>0.4</v>
      </c>
      <c r="AG59" s="442">
        <v>10</v>
      </c>
      <c r="AH59" s="442">
        <v>16</v>
      </c>
      <c r="AI59" s="442">
        <v>10</v>
      </c>
      <c r="AJ59" s="442">
        <v>0</v>
      </c>
      <c r="AK59" s="442">
        <v>16</v>
      </c>
      <c r="AL59" s="442">
        <v>0</v>
      </c>
      <c r="AM59" s="442">
        <v>14</v>
      </c>
      <c r="AN59" s="442">
        <v>43</v>
      </c>
      <c r="AO59" s="442">
        <v>0</v>
      </c>
      <c r="AP59" s="442">
        <v>0</v>
      </c>
      <c r="AQ59" s="446" t="s">
        <v>920</v>
      </c>
      <c r="AR59" s="442">
        <v>0</v>
      </c>
      <c r="AS59" s="442"/>
      <c r="AT59" s="442"/>
      <c r="AU59" s="442"/>
      <c r="AV59" s="442"/>
      <c r="AW59" s="442"/>
      <c r="AX59" s="442"/>
      <c r="AY59" s="442"/>
      <c r="AZ59" s="442"/>
      <c r="BA59" s="442"/>
    </row>
    <row r="60" spans="1:53">
      <c r="A60" s="442">
        <v>59</v>
      </c>
      <c r="B60" s="442" t="s">
        <v>166</v>
      </c>
      <c r="C60" s="442" t="s">
        <v>265</v>
      </c>
      <c r="D60" s="442">
        <v>4</v>
      </c>
      <c r="E60" s="442" t="s">
        <v>921</v>
      </c>
      <c r="F60" s="442" t="s">
        <v>125</v>
      </c>
      <c r="G60" s="442" t="str">
        <f>VLOOKUP(C60,'舰种|战术|技能信息查询'!$O$52:$Q$72,3,0)</f>
        <v>护卫舰</v>
      </c>
      <c r="H60" s="442" t="str">
        <f>VLOOKUP(C60,'舰种|战术|技能信息查询'!$O$52:$Q$72,2,0)</f>
        <v>中型舰</v>
      </c>
      <c r="I60" s="442">
        <v>2</v>
      </c>
      <c r="J60" s="442">
        <v>2</v>
      </c>
      <c r="K60" s="442">
        <v>33</v>
      </c>
      <c r="L60" s="442">
        <f t="shared" si="2"/>
        <v>-1</v>
      </c>
      <c r="M60" s="442">
        <v>62</v>
      </c>
      <c r="N60" s="442">
        <v>54</v>
      </c>
      <c r="O60" s="442">
        <v>0</v>
      </c>
      <c r="P60" s="442">
        <v>85</v>
      </c>
      <c r="Q60" s="442">
        <v>69</v>
      </c>
      <c r="R60" s="442">
        <v>23</v>
      </c>
      <c r="S60" s="442">
        <v>69</v>
      </c>
      <c r="T60" s="442">
        <v>91</v>
      </c>
      <c r="U60" s="442">
        <v>15</v>
      </c>
      <c r="V60" s="442">
        <v>31.5</v>
      </c>
      <c r="W60" s="442" t="s">
        <v>238</v>
      </c>
      <c r="X60" s="442" t="s">
        <v>309</v>
      </c>
      <c r="Y60" s="442">
        <v>12</v>
      </c>
      <c r="Z60" s="442">
        <v>3</v>
      </c>
      <c r="AA60" s="446" t="s">
        <v>310</v>
      </c>
      <c r="AB60" s="442">
        <v>30</v>
      </c>
      <c r="AC60" s="442">
        <v>35</v>
      </c>
      <c r="AD60" s="442">
        <v>0.8</v>
      </c>
      <c r="AE60" s="442">
        <v>1.5</v>
      </c>
      <c r="AF60" s="442">
        <v>0.4</v>
      </c>
      <c r="AG60" s="442">
        <v>10</v>
      </c>
      <c r="AH60" s="442">
        <v>16</v>
      </c>
      <c r="AI60" s="442">
        <v>10</v>
      </c>
      <c r="AJ60" s="442">
        <v>0</v>
      </c>
      <c r="AK60" s="442">
        <v>16</v>
      </c>
      <c r="AL60" s="442">
        <v>0</v>
      </c>
      <c r="AM60" s="442">
        <v>15</v>
      </c>
      <c r="AN60" s="442">
        <v>48</v>
      </c>
      <c r="AO60" s="442">
        <v>0</v>
      </c>
      <c r="AP60" s="442">
        <v>0</v>
      </c>
      <c r="AQ60" s="446" t="s">
        <v>920</v>
      </c>
      <c r="AR60" s="442">
        <v>0</v>
      </c>
      <c r="AS60" s="442"/>
      <c r="AT60" s="442"/>
      <c r="AU60" s="442"/>
      <c r="AV60" s="442"/>
      <c r="AW60" s="442"/>
      <c r="AX60" s="442"/>
      <c r="AY60" s="442"/>
      <c r="AZ60" s="442"/>
      <c r="BA60" s="442"/>
    </row>
    <row r="61" spans="1:53">
      <c r="A61" s="442">
        <v>60</v>
      </c>
      <c r="B61" s="442" t="s">
        <v>294</v>
      </c>
      <c r="C61" s="442" t="s">
        <v>265</v>
      </c>
      <c r="D61" s="442">
        <v>4</v>
      </c>
      <c r="E61" s="442" t="s">
        <v>922</v>
      </c>
      <c r="F61" s="442" t="s">
        <v>125</v>
      </c>
      <c r="G61" s="442" t="str">
        <f>VLOOKUP(C61,'舰种|战术|技能信息查询'!$O$52:$Q$72,3,0)</f>
        <v>护卫舰</v>
      </c>
      <c r="H61" s="442" t="str">
        <f>VLOOKUP(C61,'舰种|战术|技能信息查询'!$O$52:$Q$72,2,0)</f>
        <v>中型舰</v>
      </c>
      <c r="I61" s="442">
        <v>1</v>
      </c>
      <c r="J61" s="442">
        <v>2</v>
      </c>
      <c r="K61" s="442">
        <v>20</v>
      </c>
      <c r="L61" s="442">
        <f t="shared" si="2"/>
        <v>0</v>
      </c>
      <c r="M61" s="442">
        <v>41</v>
      </c>
      <c r="N61" s="442">
        <v>33</v>
      </c>
      <c r="O61" s="442">
        <v>56</v>
      </c>
      <c r="P61" s="442">
        <v>46</v>
      </c>
      <c r="Q61" s="442">
        <v>64</v>
      </c>
      <c r="R61" s="442">
        <v>19</v>
      </c>
      <c r="S61" s="442">
        <v>62</v>
      </c>
      <c r="T61" s="442">
        <v>91</v>
      </c>
      <c r="U61" s="442">
        <v>20</v>
      </c>
      <c r="V61" s="442">
        <v>23.2</v>
      </c>
      <c r="W61" s="442" t="s">
        <v>238</v>
      </c>
      <c r="X61" s="442" t="s">
        <v>279</v>
      </c>
      <c r="Y61" s="442">
        <v>3</v>
      </c>
      <c r="Z61" s="442">
        <v>3</v>
      </c>
      <c r="AA61" s="446" t="s">
        <v>923</v>
      </c>
      <c r="AB61" s="442">
        <v>15</v>
      </c>
      <c r="AC61" s="442">
        <v>20</v>
      </c>
      <c r="AD61" s="442">
        <v>0.64</v>
      </c>
      <c r="AE61" s="442">
        <v>1.2</v>
      </c>
      <c r="AF61" s="442">
        <v>0.5</v>
      </c>
      <c r="AG61" s="442">
        <v>10</v>
      </c>
      <c r="AH61" s="442">
        <v>16</v>
      </c>
      <c r="AI61" s="442">
        <v>10</v>
      </c>
      <c r="AJ61" s="442">
        <v>0</v>
      </c>
      <c r="AK61" s="442">
        <v>8</v>
      </c>
      <c r="AL61" s="442">
        <v>16</v>
      </c>
      <c r="AM61" s="442">
        <v>7</v>
      </c>
      <c r="AN61" s="442">
        <v>8</v>
      </c>
      <c r="AO61" s="442">
        <v>0</v>
      </c>
      <c r="AP61" s="442">
        <v>0</v>
      </c>
      <c r="AQ61" s="446" t="s">
        <v>924</v>
      </c>
      <c r="AR61" s="442">
        <v>0</v>
      </c>
      <c r="AS61" s="442"/>
      <c r="AT61" s="442"/>
      <c r="AU61" s="442"/>
      <c r="AV61" s="442"/>
      <c r="AW61" s="442"/>
      <c r="AX61" s="442"/>
      <c r="AY61" s="442"/>
      <c r="AZ61" s="442"/>
      <c r="BA61" s="442"/>
    </row>
    <row r="62" spans="1:53">
      <c r="A62" s="442">
        <v>61</v>
      </c>
      <c r="B62" s="442" t="s">
        <v>294</v>
      </c>
      <c r="C62" s="442" t="s">
        <v>265</v>
      </c>
      <c r="D62" s="442">
        <v>4</v>
      </c>
      <c r="E62" s="442" t="s">
        <v>925</v>
      </c>
      <c r="F62" s="442" t="s">
        <v>125</v>
      </c>
      <c r="G62" s="442" t="str">
        <f>VLOOKUP(C62,'舰种|战术|技能信息查询'!$O$52:$Q$72,3,0)</f>
        <v>护卫舰</v>
      </c>
      <c r="H62" s="442" t="str">
        <f>VLOOKUP(C62,'舰种|战术|技能信息查询'!$O$52:$Q$72,2,0)</f>
        <v>中型舰</v>
      </c>
      <c r="I62" s="442">
        <v>1</v>
      </c>
      <c r="J62" s="442">
        <v>2</v>
      </c>
      <c r="K62" s="442">
        <v>20</v>
      </c>
      <c r="L62" s="442">
        <f t="shared" si="2"/>
        <v>0</v>
      </c>
      <c r="M62" s="442">
        <v>41</v>
      </c>
      <c r="N62" s="442">
        <v>33</v>
      </c>
      <c r="O62" s="442">
        <v>56</v>
      </c>
      <c r="P62" s="442">
        <v>42</v>
      </c>
      <c r="Q62" s="442">
        <v>64</v>
      </c>
      <c r="R62" s="442">
        <v>19</v>
      </c>
      <c r="S62" s="442">
        <v>60</v>
      </c>
      <c r="T62" s="442">
        <v>91</v>
      </c>
      <c r="U62" s="442">
        <v>20</v>
      </c>
      <c r="V62" s="442">
        <v>21.3</v>
      </c>
      <c r="W62" s="442" t="s">
        <v>238</v>
      </c>
      <c r="X62" s="442">
        <v>0</v>
      </c>
      <c r="Y62" s="442">
        <v>0</v>
      </c>
      <c r="Z62" s="442">
        <v>3</v>
      </c>
      <c r="AA62" s="446" t="s">
        <v>923</v>
      </c>
      <c r="AB62" s="442">
        <v>15</v>
      </c>
      <c r="AC62" s="442">
        <v>20</v>
      </c>
      <c r="AD62" s="442">
        <v>0.64</v>
      </c>
      <c r="AE62" s="442">
        <v>1.2</v>
      </c>
      <c r="AF62" s="442">
        <v>0.5</v>
      </c>
      <c r="AG62" s="442">
        <v>10</v>
      </c>
      <c r="AH62" s="442">
        <v>16</v>
      </c>
      <c r="AI62" s="442">
        <v>10</v>
      </c>
      <c r="AJ62" s="442">
        <v>0</v>
      </c>
      <c r="AK62" s="442">
        <v>8</v>
      </c>
      <c r="AL62" s="442">
        <v>16</v>
      </c>
      <c r="AM62" s="442">
        <v>7</v>
      </c>
      <c r="AN62" s="442">
        <v>6</v>
      </c>
      <c r="AO62" s="442">
        <v>0</v>
      </c>
      <c r="AP62" s="442">
        <v>0</v>
      </c>
      <c r="AQ62" s="446" t="s">
        <v>926</v>
      </c>
      <c r="AR62" s="442">
        <v>0</v>
      </c>
      <c r="AS62" s="442"/>
      <c r="AT62" s="442"/>
      <c r="AU62" s="442"/>
      <c r="AV62" s="442"/>
      <c r="AW62" s="442"/>
      <c r="AX62" s="442"/>
      <c r="AY62" s="442"/>
      <c r="AZ62" s="442"/>
      <c r="BA62" s="442"/>
    </row>
    <row r="63" spans="1:53">
      <c r="A63" s="442">
        <v>62</v>
      </c>
      <c r="B63" s="442" t="s">
        <v>122</v>
      </c>
      <c r="C63" s="442" t="s">
        <v>321</v>
      </c>
      <c r="D63" s="442">
        <v>3</v>
      </c>
      <c r="E63" s="442" t="s">
        <v>927</v>
      </c>
      <c r="F63" s="442" t="s">
        <v>125</v>
      </c>
      <c r="G63" s="442" t="str">
        <f>VLOOKUP(C63,'舰种|战术|技能信息查询'!$O$52:$Q$72,3,0)</f>
        <v>护卫舰</v>
      </c>
      <c r="H63" s="442" t="str">
        <f>VLOOKUP(C63,'舰种|战术|技能信息查询'!$O$52:$Q$72,2,0)</f>
        <v>小型舰</v>
      </c>
      <c r="I63" s="442">
        <v>1</v>
      </c>
      <c r="J63" s="442">
        <v>2</v>
      </c>
      <c r="K63" s="442">
        <v>28</v>
      </c>
      <c r="L63" s="442">
        <f t="shared" si="2"/>
        <v>0</v>
      </c>
      <c r="M63" s="442">
        <v>56</v>
      </c>
      <c r="N63" s="442">
        <v>52</v>
      </c>
      <c r="O63" s="442">
        <v>0</v>
      </c>
      <c r="P63" s="442">
        <v>54</v>
      </c>
      <c r="Q63" s="442">
        <v>0</v>
      </c>
      <c r="R63" s="442">
        <v>21</v>
      </c>
      <c r="S63" s="442">
        <v>43</v>
      </c>
      <c r="T63" s="442">
        <v>87</v>
      </c>
      <c r="U63" s="442">
        <v>20</v>
      </c>
      <c r="V63" s="442">
        <v>12.2</v>
      </c>
      <c r="W63" s="442" t="s">
        <v>126</v>
      </c>
      <c r="X63" s="442">
        <v>0</v>
      </c>
      <c r="Y63" s="442">
        <v>0</v>
      </c>
      <c r="Z63" s="442">
        <v>2</v>
      </c>
      <c r="AA63" s="446" t="s">
        <v>928</v>
      </c>
      <c r="AB63" s="442">
        <v>15</v>
      </c>
      <c r="AC63" s="442">
        <v>30</v>
      </c>
      <c r="AD63" s="442">
        <v>0.64</v>
      </c>
      <c r="AE63" s="442">
        <v>1.2</v>
      </c>
      <c r="AF63" s="442">
        <v>0.5</v>
      </c>
      <c r="AG63" s="442">
        <v>20</v>
      </c>
      <c r="AH63" s="442">
        <v>20</v>
      </c>
      <c r="AI63" s="442">
        <v>30</v>
      </c>
      <c r="AJ63" s="442">
        <v>0</v>
      </c>
      <c r="AK63" s="442">
        <v>30</v>
      </c>
      <c r="AL63" s="442">
        <v>0</v>
      </c>
      <c r="AM63" s="442">
        <v>32</v>
      </c>
      <c r="AN63" s="442">
        <v>0</v>
      </c>
      <c r="AO63" s="442">
        <v>0</v>
      </c>
      <c r="AP63" s="442">
        <v>0</v>
      </c>
      <c r="AQ63" s="446" t="s">
        <v>929</v>
      </c>
      <c r="AR63" s="442">
        <v>0</v>
      </c>
      <c r="AS63" s="442"/>
      <c r="AT63" s="442"/>
      <c r="AU63" s="442"/>
      <c r="AV63" s="442"/>
      <c r="AW63" s="442"/>
      <c r="AX63" s="442"/>
      <c r="AY63" s="442"/>
      <c r="AZ63" s="442"/>
      <c r="BA63" s="442"/>
    </row>
    <row r="64" spans="1:53">
      <c r="A64" s="442">
        <v>63</v>
      </c>
      <c r="B64" s="442" t="s">
        <v>122</v>
      </c>
      <c r="C64" s="442" t="s">
        <v>321</v>
      </c>
      <c r="D64" s="442">
        <v>3</v>
      </c>
      <c r="E64" s="442" t="s">
        <v>930</v>
      </c>
      <c r="F64" s="442" t="s">
        <v>125</v>
      </c>
      <c r="G64" s="442" t="str">
        <f>VLOOKUP(C64,'舰种|战术|技能信息查询'!$O$52:$Q$72,3,0)</f>
        <v>护卫舰</v>
      </c>
      <c r="H64" s="442" t="str">
        <f>VLOOKUP(C64,'舰种|战术|技能信息查询'!$O$52:$Q$72,2,0)</f>
        <v>小型舰</v>
      </c>
      <c r="I64" s="442">
        <v>1</v>
      </c>
      <c r="J64" s="442">
        <v>2</v>
      </c>
      <c r="K64" s="442">
        <v>28</v>
      </c>
      <c r="L64" s="442">
        <f t="shared" si="2"/>
        <v>0</v>
      </c>
      <c r="M64" s="442">
        <v>56</v>
      </c>
      <c r="N64" s="442">
        <v>52</v>
      </c>
      <c r="O64" s="442">
        <v>0</v>
      </c>
      <c r="P64" s="442">
        <v>54</v>
      </c>
      <c r="Q64" s="442">
        <v>0</v>
      </c>
      <c r="R64" s="442">
        <v>21</v>
      </c>
      <c r="S64" s="442">
        <v>43</v>
      </c>
      <c r="T64" s="442">
        <v>87</v>
      </c>
      <c r="U64" s="442">
        <v>18</v>
      </c>
      <c r="V64" s="442">
        <v>12.2</v>
      </c>
      <c r="W64" s="442" t="s">
        <v>126</v>
      </c>
      <c r="X64" s="442">
        <v>0</v>
      </c>
      <c r="Y64" s="442">
        <v>0</v>
      </c>
      <c r="Z64" s="442">
        <v>2</v>
      </c>
      <c r="AA64" s="446" t="s">
        <v>928</v>
      </c>
      <c r="AB64" s="442">
        <v>15</v>
      </c>
      <c r="AC64" s="442">
        <v>30</v>
      </c>
      <c r="AD64" s="442">
        <v>0.64</v>
      </c>
      <c r="AE64" s="442">
        <v>1.2</v>
      </c>
      <c r="AF64" s="442">
        <v>0.5</v>
      </c>
      <c r="AG64" s="442">
        <v>20</v>
      </c>
      <c r="AH64" s="442">
        <v>20</v>
      </c>
      <c r="AI64" s="442">
        <v>30</v>
      </c>
      <c r="AJ64" s="442">
        <v>0</v>
      </c>
      <c r="AK64" s="442">
        <v>30</v>
      </c>
      <c r="AL64" s="442">
        <v>0</v>
      </c>
      <c r="AM64" s="442">
        <v>32</v>
      </c>
      <c r="AN64" s="442">
        <v>0</v>
      </c>
      <c r="AO64" s="442">
        <v>0</v>
      </c>
      <c r="AP64" s="442">
        <v>0</v>
      </c>
      <c r="AQ64" s="446" t="s">
        <v>929</v>
      </c>
      <c r="AR64" s="442">
        <v>0</v>
      </c>
      <c r="AS64" s="442"/>
      <c r="AT64" s="442"/>
      <c r="AU64" s="442"/>
      <c r="AV64" s="442"/>
      <c r="AW64" s="442"/>
      <c r="AX64" s="442"/>
      <c r="AY64" s="442"/>
      <c r="AZ64" s="442"/>
      <c r="BA64" s="442"/>
    </row>
    <row r="65" spans="1:53">
      <c r="A65" s="442">
        <v>64</v>
      </c>
      <c r="B65" s="442" t="s">
        <v>131</v>
      </c>
      <c r="C65" s="442" t="s">
        <v>325</v>
      </c>
      <c r="D65" s="442">
        <v>2</v>
      </c>
      <c r="E65" s="442" t="s">
        <v>931</v>
      </c>
      <c r="F65" s="442" t="s">
        <v>125</v>
      </c>
      <c r="G65" s="442" t="str">
        <f>VLOOKUP(C65,'舰种|战术|技能信息查询'!$O$52:$Q$72,3,0)</f>
        <v>护卫舰</v>
      </c>
      <c r="H65" s="442" t="str">
        <f>VLOOKUP(C65,'舰种|战术|技能信息查询'!$O$52:$Q$72,2,0)</f>
        <v>小型舰</v>
      </c>
      <c r="I65" s="442">
        <v>1</v>
      </c>
      <c r="J65" s="442">
        <v>2</v>
      </c>
      <c r="K65" s="442">
        <v>15</v>
      </c>
      <c r="L65" s="442">
        <f t="shared" si="2"/>
        <v>1</v>
      </c>
      <c r="M65" s="442">
        <v>31</v>
      </c>
      <c r="N65" s="442">
        <v>22</v>
      </c>
      <c r="O65" s="442">
        <v>75</v>
      </c>
      <c r="P65" s="442">
        <v>37</v>
      </c>
      <c r="Q65" s="442">
        <v>49</v>
      </c>
      <c r="R65" s="442">
        <v>17</v>
      </c>
      <c r="S65" s="442">
        <v>87</v>
      </c>
      <c r="T65" s="442">
        <v>87</v>
      </c>
      <c r="U65" s="442">
        <v>12</v>
      </c>
      <c r="V65" s="442">
        <v>37</v>
      </c>
      <c r="W65" s="442" t="s">
        <v>194</v>
      </c>
      <c r="X65" s="442">
        <v>0</v>
      </c>
      <c r="Y65" s="442">
        <v>0</v>
      </c>
      <c r="Z65" s="442">
        <v>2</v>
      </c>
      <c r="AA65" s="446" t="s">
        <v>932</v>
      </c>
      <c r="AB65" s="442">
        <v>15</v>
      </c>
      <c r="AC65" s="442">
        <v>20</v>
      </c>
      <c r="AD65" s="442">
        <v>0.48</v>
      </c>
      <c r="AE65" s="442">
        <v>0.9</v>
      </c>
      <c r="AF65" s="442">
        <v>0.5</v>
      </c>
      <c r="AG65" s="442">
        <v>2</v>
      </c>
      <c r="AH65" s="442">
        <v>4</v>
      </c>
      <c r="AI65" s="442">
        <v>3</v>
      </c>
      <c r="AJ65" s="442">
        <v>0</v>
      </c>
      <c r="AK65" s="442">
        <v>0</v>
      </c>
      <c r="AL65" s="442">
        <v>28</v>
      </c>
      <c r="AM65" s="442">
        <v>7</v>
      </c>
      <c r="AN65" s="442">
        <v>0</v>
      </c>
      <c r="AO65" s="442" t="s">
        <v>329</v>
      </c>
      <c r="AP65" s="442">
        <v>0</v>
      </c>
      <c r="AQ65" s="446" t="s">
        <v>933</v>
      </c>
      <c r="AR65" s="442">
        <v>0</v>
      </c>
      <c r="AS65" s="442"/>
      <c r="AT65" s="442"/>
      <c r="AU65" s="442"/>
      <c r="AV65" s="442"/>
      <c r="AW65" s="442"/>
      <c r="AX65" s="442"/>
      <c r="AY65" s="442"/>
      <c r="AZ65" s="442"/>
      <c r="BA65" s="442"/>
    </row>
    <row r="66" spans="1:53">
      <c r="A66" s="442">
        <v>65</v>
      </c>
      <c r="B66" s="442" t="s">
        <v>131</v>
      </c>
      <c r="C66" s="442" t="s">
        <v>325</v>
      </c>
      <c r="D66" s="442">
        <v>2</v>
      </c>
      <c r="E66" s="442" t="s">
        <v>934</v>
      </c>
      <c r="F66" s="442" t="s">
        <v>125</v>
      </c>
      <c r="G66" s="442" t="str">
        <f>VLOOKUP(C66,'舰种|战术|技能信息查询'!$O$52:$Q$72,3,0)</f>
        <v>护卫舰</v>
      </c>
      <c r="H66" s="442" t="str">
        <f>VLOOKUP(C66,'舰种|战术|技能信息查询'!$O$52:$Q$72,2,0)</f>
        <v>小型舰</v>
      </c>
      <c r="I66" s="442">
        <v>1</v>
      </c>
      <c r="J66" s="442">
        <v>2</v>
      </c>
      <c r="K66" s="442">
        <v>15</v>
      </c>
      <c r="L66" s="442">
        <f t="shared" si="2"/>
        <v>1</v>
      </c>
      <c r="M66" s="442">
        <v>31</v>
      </c>
      <c r="N66" s="442">
        <v>22</v>
      </c>
      <c r="O66" s="442">
        <v>75</v>
      </c>
      <c r="P66" s="442">
        <v>37</v>
      </c>
      <c r="Q66" s="442">
        <v>49</v>
      </c>
      <c r="R66" s="442">
        <v>17</v>
      </c>
      <c r="S66" s="442">
        <v>87</v>
      </c>
      <c r="T66" s="442">
        <v>87</v>
      </c>
      <c r="U66" s="442">
        <v>9</v>
      </c>
      <c r="V66" s="442">
        <v>37</v>
      </c>
      <c r="W66" s="442" t="s">
        <v>194</v>
      </c>
      <c r="X66" s="442">
        <v>0</v>
      </c>
      <c r="Y66" s="442">
        <v>0</v>
      </c>
      <c r="Z66" s="442">
        <v>2</v>
      </c>
      <c r="AA66" s="446" t="s">
        <v>935</v>
      </c>
      <c r="AB66" s="442">
        <v>15</v>
      </c>
      <c r="AC66" s="442">
        <v>20</v>
      </c>
      <c r="AD66" s="442">
        <v>0.48</v>
      </c>
      <c r="AE66" s="442">
        <v>0.9</v>
      </c>
      <c r="AF66" s="442">
        <v>0.5</v>
      </c>
      <c r="AG66" s="442">
        <v>2</v>
      </c>
      <c r="AH66" s="442">
        <v>4</v>
      </c>
      <c r="AI66" s="442">
        <v>3</v>
      </c>
      <c r="AJ66" s="442">
        <v>0</v>
      </c>
      <c r="AK66" s="442">
        <v>0</v>
      </c>
      <c r="AL66" s="442">
        <v>28</v>
      </c>
      <c r="AM66" s="442">
        <v>7</v>
      </c>
      <c r="AN66" s="442">
        <v>0</v>
      </c>
      <c r="AO66" s="442">
        <v>0</v>
      </c>
      <c r="AP66" s="442">
        <v>0</v>
      </c>
      <c r="AQ66" s="446" t="s">
        <v>936</v>
      </c>
      <c r="AR66" s="442">
        <v>0</v>
      </c>
      <c r="AS66" s="442"/>
      <c r="AT66" s="442"/>
      <c r="AU66" s="442"/>
      <c r="AV66" s="442"/>
      <c r="AW66" s="442"/>
      <c r="AX66" s="442"/>
      <c r="AY66" s="442"/>
      <c r="AZ66" s="442"/>
      <c r="BA66" s="442"/>
    </row>
    <row r="67" spans="1:53">
      <c r="A67" s="442">
        <v>66</v>
      </c>
      <c r="B67" s="442" t="s">
        <v>131</v>
      </c>
      <c r="C67" s="442" t="s">
        <v>325</v>
      </c>
      <c r="D67" s="442">
        <v>2</v>
      </c>
      <c r="E67" s="442" t="s">
        <v>937</v>
      </c>
      <c r="F67" s="442" t="s">
        <v>125</v>
      </c>
      <c r="G67" s="442" t="str">
        <f>VLOOKUP(C67,'舰种|战术|技能信息查询'!$O$52:$Q$72,3,0)</f>
        <v>护卫舰</v>
      </c>
      <c r="H67" s="442" t="str">
        <f>VLOOKUP(C67,'舰种|战术|技能信息查询'!$O$52:$Q$72,2,0)</f>
        <v>小型舰</v>
      </c>
      <c r="I67" s="442">
        <v>1</v>
      </c>
      <c r="J67" s="442">
        <v>2</v>
      </c>
      <c r="K67" s="442">
        <v>15</v>
      </c>
      <c r="L67" s="442">
        <f t="shared" si="2"/>
        <v>1</v>
      </c>
      <c r="M67" s="442">
        <v>31</v>
      </c>
      <c r="N67" s="442">
        <v>22</v>
      </c>
      <c r="O67" s="442">
        <v>75</v>
      </c>
      <c r="P67" s="442">
        <v>37</v>
      </c>
      <c r="Q67" s="442">
        <v>49</v>
      </c>
      <c r="R67" s="442">
        <v>17</v>
      </c>
      <c r="S67" s="442">
        <v>87</v>
      </c>
      <c r="T67" s="442">
        <v>87</v>
      </c>
      <c r="U67" s="442">
        <v>9</v>
      </c>
      <c r="V67" s="442">
        <v>37</v>
      </c>
      <c r="W67" s="442" t="s">
        <v>194</v>
      </c>
      <c r="X67" s="442">
        <v>0</v>
      </c>
      <c r="Y67" s="442">
        <v>0</v>
      </c>
      <c r="Z67" s="442">
        <v>2</v>
      </c>
      <c r="AA67" s="446" t="s">
        <v>935</v>
      </c>
      <c r="AB67" s="442">
        <v>15</v>
      </c>
      <c r="AC67" s="442">
        <v>20</v>
      </c>
      <c r="AD67" s="442">
        <v>0.48</v>
      </c>
      <c r="AE67" s="442">
        <v>0.9</v>
      </c>
      <c r="AF67" s="442">
        <v>0.5</v>
      </c>
      <c r="AG67" s="442">
        <v>2</v>
      </c>
      <c r="AH67" s="442">
        <v>4</v>
      </c>
      <c r="AI67" s="442">
        <v>3</v>
      </c>
      <c r="AJ67" s="442">
        <v>0</v>
      </c>
      <c r="AK67" s="442">
        <v>0</v>
      </c>
      <c r="AL67" s="442">
        <v>28</v>
      </c>
      <c r="AM67" s="442">
        <v>7</v>
      </c>
      <c r="AN67" s="442">
        <v>0</v>
      </c>
      <c r="AO67" s="442">
        <v>0</v>
      </c>
      <c r="AP67" s="442">
        <v>0</v>
      </c>
      <c r="AQ67" s="446" t="s">
        <v>938</v>
      </c>
      <c r="AR67" s="442">
        <v>0</v>
      </c>
      <c r="AS67" s="442"/>
      <c r="AT67" s="442"/>
      <c r="AU67" s="442"/>
      <c r="AV67" s="442"/>
      <c r="AW67" s="442"/>
      <c r="AX67" s="442"/>
      <c r="AY67" s="442"/>
      <c r="AZ67" s="442"/>
      <c r="BA67" s="442"/>
    </row>
    <row r="68" spans="1:53">
      <c r="A68" s="442">
        <v>67</v>
      </c>
      <c r="B68" s="442" t="s">
        <v>131</v>
      </c>
      <c r="C68" s="442" t="s">
        <v>325</v>
      </c>
      <c r="D68" s="442">
        <v>2</v>
      </c>
      <c r="E68" s="442" t="s">
        <v>939</v>
      </c>
      <c r="F68" s="442" t="s">
        <v>125</v>
      </c>
      <c r="G68" s="442" t="str">
        <f>VLOOKUP(C68,'舰种|战术|技能信息查询'!$O$52:$Q$72,3,0)</f>
        <v>护卫舰</v>
      </c>
      <c r="H68" s="442" t="str">
        <f>VLOOKUP(C68,'舰种|战术|技能信息查询'!$O$52:$Q$72,2,0)</f>
        <v>小型舰</v>
      </c>
      <c r="I68" s="442">
        <v>1</v>
      </c>
      <c r="J68" s="442">
        <v>2</v>
      </c>
      <c r="K68" s="442">
        <v>15</v>
      </c>
      <c r="L68" s="442">
        <f t="shared" si="2"/>
        <v>1</v>
      </c>
      <c r="M68" s="442">
        <v>31</v>
      </c>
      <c r="N68" s="442">
        <v>22</v>
      </c>
      <c r="O68" s="442">
        <v>75</v>
      </c>
      <c r="P68" s="442">
        <v>37</v>
      </c>
      <c r="Q68" s="442">
        <v>49</v>
      </c>
      <c r="R68" s="442">
        <v>17</v>
      </c>
      <c r="S68" s="442">
        <v>87</v>
      </c>
      <c r="T68" s="442">
        <v>87</v>
      </c>
      <c r="U68" s="442">
        <v>5</v>
      </c>
      <c r="V68" s="442">
        <v>37</v>
      </c>
      <c r="W68" s="442" t="s">
        <v>194</v>
      </c>
      <c r="X68" s="442">
        <v>0</v>
      </c>
      <c r="Y68" s="442">
        <v>0</v>
      </c>
      <c r="Z68" s="442">
        <v>2</v>
      </c>
      <c r="AA68" s="446" t="s">
        <v>935</v>
      </c>
      <c r="AB68" s="442">
        <v>15</v>
      </c>
      <c r="AC68" s="442">
        <v>20</v>
      </c>
      <c r="AD68" s="442">
        <v>0.48</v>
      </c>
      <c r="AE68" s="442">
        <v>0.9</v>
      </c>
      <c r="AF68" s="442">
        <v>0.5</v>
      </c>
      <c r="AG68" s="442">
        <v>2</v>
      </c>
      <c r="AH68" s="442">
        <v>4</v>
      </c>
      <c r="AI68" s="442">
        <v>3</v>
      </c>
      <c r="AJ68" s="442">
        <v>0</v>
      </c>
      <c r="AK68" s="442">
        <v>0</v>
      </c>
      <c r="AL68" s="442">
        <v>28</v>
      </c>
      <c r="AM68" s="442">
        <v>7</v>
      </c>
      <c r="AN68" s="442">
        <v>0</v>
      </c>
      <c r="AO68" s="442">
        <v>0</v>
      </c>
      <c r="AP68" s="442">
        <v>0</v>
      </c>
      <c r="AQ68" s="446" t="s">
        <v>940</v>
      </c>
      <c r="AR68" s="442">
        <v>0</v>
      </c>
      <c r="AS68" s="442"/>
      <c r="AT68" s="442"/>
      <c r="AU68" s="442"/>
      <c r="AV68" s="442"/>
      <c r="AW68" s="442"/>
      <c r="AX68" s="442"/>
      <c r="AY68" s="442"/>
      <c r="AZ68" s="442"/>
      <c r="BA68" s="442"/>
    </row>
    <row r="69" spans="1:53">
      <c r="A69" s="442">
        <v>68</v>
      </c>
      <c r="B69" s="442" t="s">
        <v>131</v>
      </c>
      <c r="C69" s="442" t="s">
        <v>325</v>
      </c>
      <c r="D69" s="442">
        <v>3</v>
      </c>
      <c r="E69" s="442" t="s">
        <v>941</v>
      </c>
      <c r="F69" s="442" t="s">
        <v>125</v>
      </c>
      <c r="G69" s="442" t="str">
        <f>VLOOKUP(C69,'舰种|战术|技能信息查询'!$O$52:$Q$72,3,0)</f>
        <v>护卫舰</v>
      </c>
      <c r="H69" s="442" t="str">
        <f>VLOOKUP(C69,'舰种|战术|技能信息查询'!$O$52:$Q$72,2,0)</f>
        <v>小型舰</v>
      </c>
      <c r="I69" s="442">
        <v>1</v>
      </c>
      <c r="J69" s="442">
        <v>2</v>
      </c>
      <c r="K69" s="442">
        <v>15</v>
      </c>
      <c r="L69" s="442">
        <f t="shared" si="2"/>
        <v>1</v>
      </c>
      <c r="M69" s="442">
        <v>31</v>
      </c>
      <c r="N69" s="442">
        <v>22</v>
      </c>
      <c r="O69" s="442">
        <v>75</v>
      </c>
      <c r="P69" s="442">
        <v>38</v>
      </c>
      <c r="Q69" s="442">
        <v>49</v>
      </c>
      <c r="R69" s="442">
        <v>17</v>
      </c>
      <c r="S69" s="442">
        <v>87</v>
      </c>
      <c r="T69" s="442">
        <v>87</v>
      </c>
      <c r="U69" s="442">
        <v>20</v>
      </c>
      <c r="V69" s="442">
        <v>38</v>
      </c>
      <c r="W69" s="442" t="s">
        <v>194</v>
      </c>
      <c r="X69" s="442">
        <v>0</v>
      </c>
      <c r="Y69" s="442">
        <v>0</v>
      </c>
      <c r="Z69" s="442">
        <v>2</v>
      </c>
      <c r="AA69" s="446" t="s">
        <v>932</v>
      </c>
      <c r="AB69" s="442">
        <v>15</v>
      </c>
      <c r="AC69" s="442">
        <v>20</v>
      </c>
      <c r="AD69" s="442">
        <v>0.48</v>
      </c>
      <c r="AE69" s="442">
        <v>0.9</v>
      </c>
      <c r="AF69" s="442">
        <v>0.5</v>
      </c>
      <c r="AG69" s="442">
        <v>4</v>
      </c>
      <c r="AH69" s="442">
        <v>8</v>
      </c>
      <c r="AI69" s="442">
        <v>6</v>
      </c>
      <c r="AJ69" s="442">
        <v>0</v>
      </c>
      <c r="AK69" s="442">
        <v>0</v>
      </c>
      <c r="AL69" s="442">
        <v>28</v>
      </c>
      <c r="AM69" s="442">
        <v>7</v>
      </c>
      <c r="AN69" s="442">
        <v>0</v>
      </c>
      <c r="AO69" s="442">
        <v>0</v>
      </c>
      <c r="AP69" s="442">
        <v>0</v>
      </c>
      <c r="AQ69" s="446" t="s">
        <v>942</v>
      </c>
      <c r="AR69" s="442">
        <v>0</v>
      </c>
      <c r="AS69" s="442"/>
      <c r="AT69" s="442"/>
      <c r="AU69" s="442"/>
      <c r="AV69" s="442"/>
      <c r="AW69" s="442"/>
      <c r="AX69" s="442"/>
      <c r="AY69" s="442"/>
      <c r="AZ69" s="442"/>
      <c r="BA69" s="442"/>
    </row>
    <row r="70" spans="1:53">
      <c r="A70" s="442">
        <v>69</v>
      </c>
      <c r="B70" s="442" t="s">
        <v>131</v>
      </c>
      <c r="C70" s="442" t="s">
        <v>325</v>
      </c>
      <c r="D70" s="442">
        <v>3</v>
      </c>
      <c r="E70" s="442" t="s">
        <v>943</v>
      </c>
      <c r="F70" s="442" t="s">
        <v>125</v>
      </c>
      <c r="G70" s="442" t="str">
        <f>VLOOKUP(C70,'舰种|战术|技能信息查询'!$O$52:$Q$72,3,0)</f>
        <v>护卫舰</v>
      </c>
      <c r="H70" s="442" t="str">
        <f>VLOOKUP(C70,'舰种|战术|技能信息查询'!$O$52:$Q$72,2,0)</f>
        <v>小型舰</v>
      </c>
      <c r="I70" s="442">
        <v>1</v>
      </c>
      <c r="J70" s="442">
        <v>2</v>
      </c>
      <c r="K70" s="442">
        <v>15</v>
      </c>
      <c r="L70" s="442">
        <f t="shared" si="2"/>
        <v>1</v>
      </c>
      <c r="M70" s="442">
        <v>31</v>
      </c>
      <c r="N70" s="442">
        <v>22</v>
      </c>
      <c r="O70" s="442">
        <v>75</v>
      </c>
      <c r="P70" s="442">
        <v>38</v>
      </c>
      <c r="Q70" s="442">
        <v>49</v>
      </c>
      <c r="R70" s="442">
        <v>17</v>
      </c>
      <c r="S70" s="442">
        <v>87</v>
      </c>
      <c r="T70" s="442">
        <v>87</v>
      </c>
      <c r="U70" s="442">
        <v>13</v>
      </c>
      <c r="V70" s="442">
        <v>38</v>
      </c>
      <c r="W70" s="442" t="s">
        <v>194</v>
      </c>
      <c r="X70" s="442">
        <v>0</v>
      </c>
      <c r="Y70" s="442">
        <v>0</v>
      </c>
      <c r="Z70" s="442">
        <v>2</v>
      </c>
      <c r="AA70" s="446" t="s">
        <v>935</v>
      </c>
      <c r="AB70" s="442">
        <v>15</v>
      </c>
      <c r="AC70" s="442">
        <v>20</v>
      </c>
      <c r="AD70" s="442">
        <v>0.48</v>
      </c>
      <c r="AE70" s="442">
        <v>0.9</v>
      </c>
      <c r="AF70" s="442">
        <v>0.5</v>
      </c>
      <c r="AG70" s="442">
        <v>4</v>
      </c>
      <c r="AH70" s="442">
        <v>8</v>
      </c>
      <c r="AI70" s="442">
        <v>6</v>
      </c>
      <c r="AJ70" s="442">
        <v>0</v>
      </c>
      <c r="AK70" s="442">
        <v>0</v>
      </c>
      <c r="AL70" s="442">
        <v>28</v>
      </c>
      <c r="AM70" s="442">
        <v>7</v>
      </c>
      <c r="AN70" s="442">
        <v>0</v>
      </c>
      <c r="AO70" s="442">
        <v>0</v>
      </c>
      <c r="AP70" s="442">
        <v>0</v>
      </c>
      <c r="AQ70" s="446" t="s">
        <v>944</v>
      </c>
      <c r="AR70" s="442">
        <v>0</v>
      </c>
      <c r="AS70" s="442"/>
      <c r="AT70" s="442"/>
      <c r="AU70" s="442"/>
      <c r="AV70" s="442"/>
      <c r="AW70" s="442"/>
      <c r="AX70" s="442"/>
      <c r="AY70" s="442"/>
      <c r="AZ70" s="442"/>
      <c r="BA70" s="442"/>
    </row>
    <row r="71" spans="1:53">
      <c r="A71" s="442">
        <v>70</v>
      </c>
      <c r="B71" s="442" t="s">
        <v>131</v>
      </c>
      <c r="C71" s="442" t="s">
        <v>325</v>
      </c>
      <c r="D71" s="442">
        <v>3</v>
      </c>
      <c r="E71" s="442" t="s">
        <v>945</v>
      </c>
      <c r="F71" s="442" t="s">
        <v>125</v>
      </c>
      <c r="G71" s="442" t="str">
        <f>VLOOKUP(C71,'舰种|战术|技能信息查询'!$O$52:$Q$72,3,0)</f>
        <v>护卫舰</v>
      </c>
      <c r="H71" s="442" t="str">
        <f>VLOOKUP(C71,'舰种|战术|技能信息查询'!$O$52:$Q$72,2,0)</f>
        <v>小型舰</v>
      </c>
      <c r="I71" s="442">
        <v>1</v>
      </c>
      <c r="J71" s="442">
        <v>2</v>
      </c>
      <c r="K71" s="442">
        <v>15</v>
      </c>
      <c r="L71" s="442">
        <f t="shared" si="2"/>
        <v>1</v>
      </c>
      <c r="M71" s="442">
        <v>31</v>
      </c>
      <c r="N71" s="442">
        <v>22</v>
      </c>
      <c r="O71" s="442">
        <v>75</v>
      </c>
      <c r="P71" s="442">
        <v>38</v>
      </c>
      <c r="Q71" s="442">
        <v>49</v>
      </c>
      <c r="R71" s="442">
        <v>17</v>
      </c>
      <c r="S71" s="442">
        <v>87</v>
      </c>
      <c r="T71" s="442">
        <v>87</v>
      </c>
      <c r="U71" s="442">
        <v>13</v>
      </c>
      <c r="V71" s="442">
        <v>38</v>
      </c>
      <c r="W71" s="442" t="s">
        <v>194</v>
      </c>
      <c r="X71" s="442">
        <v>0</v>
      </c>
      <c r="Y71" s="442">
        <v>0</v>
      </c>
      <c r="Z71" s="442">
        <v>2</v>
      </c>
      <c r="AA71" s="446" t="s">
        <v>935</v>
      </c>
      <c r="AB71" s="442">
        <v>15</v>
      </c>
      <c r="AC71" s="442">
        <v>20</v>
      </c>
      <c r="AD71" s="442">
        <v>0.48</v>
      </c>
      <c r="AE71" s="442">
        <v>0.9</v>
      </c>
      <c r="AF71" s="442">
        <v>0.5</v>
      </c>
      <c r="AG71" s="442">
        <v>4</v>
      </c>
      <c r="AH71" s="442">
        <v>8</v>
      </c>
      <c r="AI71" s="442">
        <v>6</v>
      </c>
      <c r="AJ71" s="442">
        <v>0</v>
      </c>
      <c r="AK71" s="442">
        <v>0</v>
      </c>
      <c r="AL71" s="442">
        <v>28</v>
      </c>
      <c r="AM71" s="442">
        <v>7</v>
      </c>
      <c r="AN71" s="442">
        <v>0</v>
      </c>
      <c r="AO71" s="442">
        <v>0</v>
      </c>
      <c r="AP71" s="442">
        <v>0</v>
      </c>
      <c r="AQ71" s="446" t="s">
        <v>946</v>
      </c>
      <c r="AR71" s="442">
        <v>0</v>
      </c>
      <c r="AS71" s="442"/>
      <c r="AT71" s="442"/>
      <c r="AU71" s="442"/>
      <c r="AV71" s="442"/>
      <c r="AW71" s="442"/>
      <c r="AX71" s="442"/>
      <c r="AY71" s="442"/>
      <c r="AZ71" s="442"/>
      <c r="BA71" s="442"/>
    </row>
    <row r="72" spans="1:53">
      <c r="A72" s="442">
        <v>71</v>
      </c>
      <c r="B72" s="442" t="s">
        <v>131</v>
      </c>
      <c r="C72" s="442" t="s">
        <v>325</v>
      </c>
      <c r="D72" s="442">
        <v>3</v>
      </c>
      <c r="E72" s="442" t="s">
        <v>947</v>
      </c>
      <c r="F72" s="442" t="s">
        <v>125</v>
      </c>
      <c r="G72" s="442" t="str">
        <f>VLOOKUP(C72,'舰种|战术|技能信息查询'!$O$52:$Q$72,3,0)</f>
        <v>护卫舰</v>
      </c>
      <c r="H72" s="442" t="str">
        <f>VLOOKUP(C72,'舰种|战术|技能信息查询'!$O$52:$Q$72,2,0)</f>
        <v>小型舰</v>
      </c>
      <c r="I72" s="442">
        <v>1</v>
      </c>
      <c r="J72" s="442">
        <v>2</v>
      </c>
      <c r="K72" s="442">
        <v>15</v>
      </c>
      <c r="L72" s="442">
        <f t="shared" si="2"/>
        <v>1</v>
      </c>
      <c r="M72" s="442">
        <v>31</v>
      </c>
      <c r="N72" s="442">
        <v>22</v>
      </c>
      <c r="O72" s="442">
        <v>75</v>
      </c>
      <c r="P72" s="442">
        <v>38</v>
      </c>
      <c r="Q72" s="442">
        <v>49</v>
      </c>
      <c r="R72" s="442">
        <v>17</v>
      </c>
      <c r="S72" s="442">
        <v>87</v>
      </c>
      <c r="T72" s="442">
        <v>87</v>
      </c>
      <c r="U72" s="442">
        <v>15</v>
      </c>
      <c r="V72" s="442">
        <v>38</v>
      </c>
      <c r="W72" s="442" t="s">
        <v>194</v>
      </c>
      <c r="X72" s="442">
        <v>0</v>
      </c>
      <c r="Y72" s="442">
        <v>0</v>
      </c>
      <c r="Z72" s="442">
        <v>2</v>
      </c>
      <c r="AA72" s="446" t="s">
        <v>935</v>
      </c>
      <c r="AB72" s="442">
        <v>15</v>
      </c>
      <c r="AC72" s="442">
        <v>20</v>
      </c>
      <c r="AD72" s="442">
        <v>0.48</v>
      </c>
      <c r="AE72" s="442">
        <v>0.9</v>
      </c>
      <c r="AF72" s="442">
        <v>0.5</v>
      </c>
      <c r="AG72" s="442">
        <v>4</v>
      </c>
      <c r="AH72" s="442">
        <v>8</v>
      </c>
      <c r="AI72" s="442">
        <v>6</v>
      </c>
      <c r="AJ72" s="442">
        <v>0</v>
      </c>
      <c r="AK72" s="442">
        <v>0</v>
      </c>
      <c r="AL72" s="442">
        <v>28</v>
      </c>
      <c r="AM72" s="442">
        <v>7</v>
      </c>
      <c r="AN72" s="442">
        <v>0</v>
      </c>
      <c r="AO72" s="442">
        <v>0</v>
      </c>
      <c r="AP72" s="442">
        <v>0</v>
      </c>
      <c r="AQ72" s="446" t="s">
        <v>948</v>
      </c>
      <c r="AR72" s="442">
        <v>0</v>
      </c>
      <c r="AS72" s="442"/>
      <c r="AT72" s="442"/>
      <c r="AU72" s="442"/>
      <c r="AV72" s="442"/>
      <c r="AW72" s="442"/>
      <c r="AX72" s="442"/>
      <c r="AY72" s="442"/>
      <c r="AZ72" s="442"/>
      <c r="BA72" s="442"/>
    </row>
    <row r="73" spans="1:53">
      <c r="A73" s="442">
        <v>72</v>
      </c>
      <c r="B73" s="442" t="s">
        <v>131</v>
      </c>
      <c r="C73" s="442" t="s">
        <v>325</v>
      </c>
      <c r="D73" s="442">
        <v>2</v>
      </c>
      <c r="E73" s="442" t="s">
        <v>949</v>
      </c>
      <c r="F73" s="442" t="s">
        <v>125</v>
      </c>
      <c r="G73" s="442" t="str">
        <f>VLOOKUP(C73,'舰种|战术|技能信息查询'!$O$52:$Q$72,3,0)</f>
        <v>护卫舰</v>
      </c>
      <c r="H73" s="442" t="str">
        <f>VLOOKUP(C73,'舰种|战术|技能信息查询'!$O$52:$Q$72,2,0)</f>
        <v>小型舰</v>
      </c>
      <c r="I73" s="442">
        <v>1</v>
      </c>
      <c r="J73" s="442">
        <v>2</v>
      </c>
      <c r="K73" s="442">
        <v>15</v>
      </c>
      <c r="L73" s="442">
        <f t="shared" si="2"/>
        <v>1</v>
      </c>
      <c r="M73" s="442">
        <v>31</v>
      </c>
      <c r="N73" s="442">
        <v>22</v>
      </c>
      <c r="O73" s="442">
        <v>75</v>
      </c>
      <c r="P73" s="442">
        <v>40</v>
      </c>
      <c r="Q73" s="442">
        <v>49</v>
      </c>
      <c r="R73" s="442">
        <v>17</v>
      </c>
      <c r="S73" s="442">
        <v>87</v>
      </c>
      <c r="T73" s="442">
        <v>87</v>
      </c>
      <c r="U73" s="442">
        <v>9</v>
      </c>
      <c r="V73" s="442">
        <v>38</v>
      </c>
      <c r="W73" s="442" t="s">
        <v>194</v>
      </c>
      <c r="X73" s="442">
        <v>0</v>
      </c>
      <c r="Y73" s="442">
        <v>0</v>
      </c>
      <c r="Z73" s="442">
        <v>2</v>
      </c>
      <c r="AA73" s="446" t="s">
        <v>932</v>
      </c>
      <c r="AB73" s="442">
        <v>15</v>
      </c>
      <c r="AC73" s="442">
        <v>20</v>
      </c>
      <c r="AD73" s="442">
        <v>0.48</v>
      </c>
      <c r="AE73" s="442">
        <v>0.9</v>
      </c>
      <c r="AF73" s="442">
        <v>0.5</v>
      </c>
      <c r="AG73" s="442">
        <v>2</v>
      </c>
      <c r="AH73" s="442">
        <v>4</v>
      </c>
      <c r="AI73" s="442">
        <v>3</v>
      </c>
      <c r="AJ73" s="442">
        <v>0</v>
      </c>
      <c r="AK73" s="442">
        <v>0</v>
      </c>
      <c r="AL73" s="442">
        <v>28</v>
      </c>
      <c r="AM73" s="442">
        <v>7</v>
      </c>
      <c r="AN73" s="442">
        <v>0</v>
      </c>
      <c r="AO73" s="442">
        <v>0</v>
      </c>
      <c r="AP73" s="442">
        <v>0</v>
      </c>
      <c r="AQ73" s="446" t="s">
        <v>950</v>
      </c>
      <c r="AR73" s="442">
        <v>0</v>
      </c>
      <c r="AS73" s="442"/>
      <c r="AT73" s="442"/>
      <c r="AU73" s="442"/>
      <c r="AV73" s="442"/>
      <c r="AW73" s="442"/>
      <c r="AX73" s="442"/>
      <c r="AY73" s="442"/>
      <c r="AZ73" s="442"/>
      <c r="BA73" s="442"/>
    </row>
    <row r="74" spans="1:53">
      <c r="A74" s="442">
        <v>73</v>
      </c>
      <c r="B74" s="442" t="s">
        <v>131</v>
      </c>
      <c r="C74" s="442" t="s">
        <v>325</v>
      </c>
      <c r="D74" s="442">
        <v>1</v>
      </c>
      <c r="E74" s="442" t="s">
        <v>951</v>
      </c>
      <c r="F74" s="442" t="s">
        <v>125</v>
      </c>
      <c r="G74" s="442" t="str">
        <f>VLOOKUP(C74,'舰种|战术|技能信息查询'!$O$52:$Q$72,3,0)</f>
        <v>护卫舰</v>
      </c>
      <c r="H74" s="442" t="str">
        <f>VLOOKUP(C74,'舰种|战术|技能信息查询'!$O$52:$Q$72,2,0)</f>
        <v>小型舰</v>
      </c>
      <c r="I74" s="442">
        <v>1</v>
      </c>
      <c r="J74" s="442">
        <v>2</v>
      </c>
      <c r="K74" s="442">
        <v>15</v>
      </c>
      <c r="L74" s="442">
        <f t="shared" si="2"/>
        <v>1</v>
      </c>
      <c r="M74" s="442">
        <v>31</v>
      </c>
      <c r="N74" s="442">
        <v>22</v>
      </c>
      <c r="O74" s="442">
        <v>75</v>
      </c>
      <c r="P74" s="442">
        <v>40</v>
      </c>
      <c r="Q74" s="442">
        <v>49</v>
      </c>
      <c r="R74" s="442">
        <v>17</v>
      </c>
      <c r="S74" s="442">
        <v>87</v>
      </c>
      <c r="T74" s="442">
        <v>87</v>
      </c>
      <c r="U74" s="442">
        <v>9</v>
      </c>
      <c r="V74" s="442">
        <v>38</v>
      </c>
      <c r="W74" s="442" t="s">
        <v>194</v>
      </c>
      <c r="X74" s="442">
        <v>0</v>
      </c>
      <c r="Y74" s="442">
        <v>0</v>
      </c>
      <c r="Z74" s="442">
        <v>2</v>
      </c>
      <c r="AA74" s="446" t="s">
        <v>935</v>
      </c>
      <c r="AB74" s="442">
        <v>15</v>
      </c>
      <c r="AC74" s="442">
        <v>20</v>
      </c>
      <c r="AD74" s="442">
        <v>0.48</v>
      </c>
      <c r="AE74" s="442">
        <v>0.9</v>
      </c>
      <c r="AF74" s="442">
        <v>0.5</v>
      </c>
      <c r="AG74" s="442">
        <v>2</v>
      </c>
      <c r="AH74" s="442">
        <v>4</v>
      </c>
      <c r="AI74" s="442">
        <v>3</v>
      </c>
      <c r="AJ74" s="442">
        <v>0</v>
      </c>
      <c r="AK74" s="442">
        <v>0</v>
      </c>
      <c r="AL74" s="442">
        <v>28</v>
      </c>
      <c r="AM74" s="442">
        <v>7</v>
      </c>
      <c r="AN74" s="442">
        <v>0</v>
      </c>
      <c r="AO74" s="442">
        <v>0</v>
      </c>
      <c r="AP74" s="442">
        <v>0</v>
      </c>
      <c r="AQ74" s="446" t="s">
        <v>952</v>
      </c>
      <c r="AR74" s="442">
        <v>0</v>
      </c>
      <c r="AS74" s="442"/>
      <c r="AT74" s="442"/>
      <c r="AU74" s="442"/>
      <c r="AV74" s="442"/>
      <c r="AW74" s="442"/>
      <c r="AX74" s="442"/>
      <c r="AY74" s="442"/>
      <c r="AZ74" s="442"/>
      <c r="BA74" s="442"/>
    </row>
    <row r="75" spans="1:53">
      <c r="A75" s="442">
        <v>74</v>
      </c>
      <c r="B75" s="442" t="s">
        <v>147</v>
      </c>
      <c r="C75" s="442" t="s">
        <v>325</v>
      </c>
      <c r="D75" s="442">
        <v>2</v>
      </c>
      <c r="E75" s="442" t="s">
        <v>953</v>
      </c>
      <c r="F75" s="442" t="s">
        <v>125</v>
      </c>
      <c r="G75" s="442" t="str">
        <f>VLOOKUP(C75,'舰种|战术|技能信息查询'!$O$52:$Q$72,3,0)</f>
        <v>护卫舰</v>
      </c>
      <c r="H75" s="442" t="str">
        <f>VLOOKUP(C75,'舰种|战术|技能信息查询'!$O$52:$Q$72,2,0)</f>
        <v>小型舰</v>
      </c>
      <c r="I75" s="442">
        <v>1</v>
      </c>
      <c r="J75" s="442">
        <v>2</v>
      </c>
      <c r="K75" s="442">
        <v>18</v>
      </c>
      <c r="L75" s="442">
        <f t="shared" si="2"/>
        <v>2</v>
      </c>
      <c r="M75" s="442">
        <v>28</v>
      </c>
      <c r="N75" s="442">
        <v>23</v>
      </c>
      <c r="O75" s="442">
        <v>74</v>
      </c>
      <c r="P75" s="442">
        <v>41</v>
      </c>
      <c r="Q75" s="442">
        <v>55</v>
      </c>
      <c r="R75" s="442">
        <v>17</v>
      </c>
      <c r="S75" s="442">
        <v>82</v>
      </c>
      <c r="T75" s="442">
        <v>87</v>
      </c>
      <c r="U75" s="442">
        <v>15</v>
      </c>
      <c r="V75" s="442">
        <v>38.2</v>
      </c>
      <c r="W75" s="442" t="s">
        <v>194</v>
      </c>
      <c r="X75" s="442">
        <v>0</v>
      </c>
      <c r="Y75" s="442">
        <v>0</v>
      </c>
      <c r="Z75" s="442">
        <v>2</v>
      </c>
      <c r="AA75" s="446" t="s">
        <v>954</v>
      </c>
      <c r="AB75" s="442">
        <v>10</v>
      </c>
      <c r="AC75" s="442">
        <v>20</v>
      </c>
      <c r="AD75" s="442">
        <v>0.48</v>
      </c>
      <c r="AE75" s="442">
        <v>0.99</v>
      </c>
      <c r="AF75" s="442">
        <v>0.5</v>
      </c>
      <c r="AG75" s="442">
        <v>2</v>
      </c>
      <c r="AH75" s="442">
        <v>4</v>
      </c>
      <c r="AI75" s="442">
        <v>3</v>
      </c>
      <c r="AJ75" s="442">
        <v>0</v>
      </c>
      <c r="AK75" s="442">
        <v>0</v>
      </c>
      <c r="AL75" s="442">
        <v>24</v>
      </c>
      <c r="AM75" s="442">
        <v>10</v>
      </c>
      <c r="AN75" s="442">
        <v>0</v>
      </c>
      <c r="AO75" s="442">
        <v>0</v>
      </c>
      <c r="AP75" s="442">
        <v>0</v>
      </c>
      <c r="AQ75" s="446" t="s">
        <v>955</v>
      </c>
      <c r="AR75" s="450">
        <v>0.0152777777777778</v>
      </c>
      <c r="AS75" s="442"/>
      <c r="AT75" s="442"/>
      <c r="AU75" s="442"/>
      <c r="AV75" s="442"/>
      <c r="AW75" s="442"/>
      <c r="AX75" s="442"/>
      <c r="AY75" s="442"/>
      <c r="AZ75" s="442"/>
      <c r="BA75" s="442"/>
    </row>
    <row r="76" spans="1:53">
      <c r="A76" s="442">
        <v>75</v>
      </c>
      <c r="B76" s="442" t="s">
        <v>147</v>
      </c>
      <c r="C76" s="442" t="s">
        <v>325</v>
      </c>
      <c r="D76" s="442">
        <v>2</v>
      </c>
      <c r="E76" s="442" t="s">
        <v>956</v>
      </c>
      <c r="F76" s="442" t="s">
        <v>125</v>
      </c>
      <c r="G76" s="442" t="str">
        <f>VLOOKUP(C76,'舰种|战术|技能信息查询'!$O$52:$Q$72,3,0)</f>
        <v>护卫舰</v>
      </c>
      <c r="H76" s="442" t="str">
        <f>VLOOKUP(C76,'舰种|战术|技能信息查询'!$O$52:$Q$72,2,0)</f>
        <v>小型舰</v>
      </c>
      <c r="I76" s="442">
        <v>1</v>
      </c>
      <c r="J76" s="442">
        <v>2</v>
      </c>
      <c r="K76" s="442">
        <v>18</v>
      </c>
      <c r="L76" s="442">
        <f t="shared" si="2"/>
        <v>2</v>
      </c>
      <c r="M76" s="442">
        <v>28</v>
      </c>
      <c r="N76" s="442">
        <v>23</v>
      </c>
      <c r="O76" s="442">
        <v>74</v>
      </c>
      <c r="P76" s="442">
        <v>41</v>
      </c>
      <c r="Q76" s="442">
        <v>55</v>
      </c>
      <c r="R76" s="442">
        <v>17</v>
      </c>
      <c r="S76" s="442">
        <v>82</v>
      </c>
      <c r="T76" s="442">
        <v>87</v>
      </c>
      <c r="U76" s="442">
        <v>10</v>
      </c>
      <c r="V76" s="442">
        <v>38.2</v>
      </c>
      <c r="W76" s="442" t="s">
        <v>194</v>
      </c>
      <c r="X76" s="442">
        <v>0</v>
      </c>
      <c r="Y76" s="442">
        <v>0</v>
      </c>
      <c r="Z76" s="442">
        <v>2</v>
      </c>
      <c r="AA76" s="446" t="s">
        <v>356</v>
      </c>
      <c r="AB76" s="442">
        <v>10</v>
      </c>
      <c r="AC76" s="442">
        <v>20</v>
      </c>
      <c r="AD76" s="442">
        <v>0.48</v>
      </c>
      <c r="AE76" s="442">
        <v>0.99</v>
      </c>
      <c r="AF76" s="442">
        <v>0.5</v>
      </c>
      <c r="AG76" s="442">
        <v>2</v>
      </c>
      <c r="AH76" s="442">
        <v>4</v>
      </c>
      <c r="AI76" s="442">
        <v>3</v>
      </c>
      <c r="AJ76" s="442">
        <v>0</v>
      </c>
      <c r="AK76" s="442">
        <v>0</v>
      </c>
      <c r="AL76" s="442">
        <v>24</v>
      </c>
      <c r="AM76" s="442">
        <v>10</v>
      </c>
      <c r="AN76" s="442">
        <v>0</v>
      </c>
      <c r="AO76" s="442" t="s">
        <v>354</v>
      </c>
      <c r="AP76" s="442">
        <v>0</v>
      </c>
      <c r="AQ76" s="446" t="s">
        <v>957</v>
      </c>
      <c r="AR76" s="442">
        <v>0</v>
      </c>
      <c r="AS76" s="442"/>
      <c r="AT76" s="442"/>
      <c r="AU76" s="442"/>
      <c r="AV76" s="442"/>
      <c r="AW76" s="442"/>
      <c r="AX76" s="442"/>
      <c r="AY76" s="442"/>
      <c r="AZ76" s="442"/>
      <c r="BA76" s="442"/>
    </row>
    <row r="77" spans="1:53">
      <c r="A77" s="442">
        <v>76</v>
      </c>
      <c r="B77" s="442" t="s">
        <v>147</v>
      </c>
      <c r="C77" s="442" t="s">
        <v>325</v>
      </c>
      <c r="D77" s="442">
        <v>1</v>
      </c>
      <c r="E77" s="442" t="s">
        <v>958</v>
      </c>
      <c r="F77" s="442" t="s">
        <v>125</v>
      </c>
      <c r="G77" s="442" t="str">
        <f>VLOOKUP(C77,'舰种|战术|技能信息查询'!$O$52:$Q$72,3,0)</f>
        <v>护卫舰</v>
      </c>
      <c r="H77" s="442" t="str">
        <f>VLOOKUP(C77,'舰种|战术|技能信息查询'!$O$52:$Q$72,2,0)</f>
        <v>小型舰</v>
      </c>
      <c r="I77" s="442">
        <v>1</v>
      </c>
      <c r="J77" s="442">
        <v>2</v>
      </c>
      <c r="K77" s="442">
        <v>20</v>
      </c>
      <c r="L77" s="442">
        <f t="shared" si="2"/>
        <v>0</v>
      </c>
      <c r="M77" s="442">
        <v>33</v>
      </c>
      <c r="N77" s="442">
        <v>25</v>
      </c>
      <c r="O77" s="442">
        <v>74</v>
      </c>
      <c r="P77" s="442">
        <v>42</v>
      </c>
      <c r="Q77" s="442">
        <v>55</v>
      </c>
      <c r="R77" s="442">
        <v>17</v>
      </c>
      <c r="S77" s="442">
        <v>82</v>
      </c>
      <c r="T77" s="442">
        <v>87</v>
      </c>
      <c r="U77" s="442">
        <v>10</v>
      </c>
      <c r="V77" s="442">
        <v>38.5</v>
      </c>
      <c r="W77" s="442" t="s">
        <v>194</v>
      </c>
      <c r="X77" s="442">
        <v>0</v>
      </c>
      <c r="Y77" s="442">
        <v>0</v>
      </c>
      <c r="Z77" s="442">
        <v>2</v>
      </c>
      <c r="AA77" s="446" t="s">
        <v>356</v>
      </c>
      <c r="AB77" s="442">
        <v>10</v>
      </c>
      <c r="AC77" s="442">
        <v>20</v>
      </c>
      <c r="AD77" s="442">
        <v>0.48</v>
      </c>
      <c r="AE77" s="442">
        <v>0.99</v>
      </c>
      <c r="AF77" s="442">
        <v>0.5</v>
      </c>
      <c r="AG77" s="442">
        <v>2</v>
      </c>
      <c r="AH77" s="442">
        <v>4</v>
      </c>
      <c r="AI77" s="442">
        <v>3</v>
      </c>
      <c r="AJ77" s="442">
        <v>0</v>
      </c>
      <c r="AK77" s="442">
        <v>0</v>
      </c>
      <c r="AL77" s="442">
        <v>24</v>
      </c>
      <c r="AM77" s="442">
        <v>12</v>
      </c>
      <c r="AN77" s="442">
        <v>0</v>
      </c>
      <c r="AO77" s="442">
        <v>0</v>
      </c>
      <c r="AP77" s="442">
        <v>0</v>
      </c>
      <c r="AQ77" s="446" t="s">
        <v>959</v>
      </c>
      <c r="AR77" s="442">
        <v>0</v>
      </c>
      <c r="AS77" s="442"/>
      <c r="AT77" s="442"/>
      <c r="AU77" s="442"/>
      <c r="AV77" s="442"/>
      <c r="AW77" s="442"/>
      <c r="AX77" s="442"/>
      <c r="AY77" s="442"/>
      <c r="AZ77" s="442"/>
      <c r="BA77" s="442"/>
    </row>
    <row r="78" spans="1:53">
      <c r="A78" s="442">
        <v>77</v>
      </c>
      <c r="B78" s="442" t="s">
        <v>147</v>
      </c>
      <c r="C78" s="442" t="s">
        <v>325</v>
      </c>
      <c r="D78" s="442">
        <v>1</v>
      </c>
      <c r="E78" s="442" t="s">
        <v>960</v>
      </c>
      <c r="F78" s="442" t="s">
        <v>125</v>
      </c>
      <c r="G78" s="442" t="str">
        <f>VLOOKUP(C78,'舰种|战术|技能信息查询'!$O$52:$Q$72,3,0)</f>
        <v>护卫舰</v>
      </c>
      <c r="H78" s="442" t="str">
        <f>VLOOKUP(C78,'舰种|战术|技能信息查询'!$O$52:$Q$72,2,0)</f>
        <v>小型舰</v>
      </c>
      <c r="I78" s="442">
        <v>1</v>
      </c>
      <c r="J78" s="442">
        <v>2</v>
      </c>
      <c r="K78" s="442">
        <v>20</v>
      </c>
      <c r="L78" s="442">
        <f t="shared" si="2"/>
        <v>0</v>
      </c>
      <c r="M78" s="442">
        <v>33</v>
      </c>
      <c r="N78" s="442">
        <v>25</v>
      </c>
      <c r="O78" s="442">
        <v>74</v>
      </c>
      <c r="P78" s="442">
        <v>42</v>
      </c>
      <c r="Q78" s="442">
        <v>55</v>
      </c>
      <c r="R78" s="442">
        <v>17</v>
      </c>
      <c r="S78" s="442">
        <v>82</v>
      </c>
      <c r="T78" s="442">
        <v>87</v>
      </c>
      <c r="U78" s="442">
        <v>10</v>
      </c>
      <c r="V78" s="442">
        <v>38.5</v>
      </c>
      <c r="W78" s="442" t="s">
        <v>194</v>
      </c>
      <c r="X78" s="442">
        <v>0</v>
      </c>
      <c r="Y78" s="442">
        <v>0</v>
      </c>
      <c r="Z78" s="442">
        <v>2</v>
      </c>
      <c r="AA78" s="446" t="s">
        <v>356</v>
      </c>
      <c r="AB78" s="442">
        <v>10</v>
      </c>
      <c r="AC78" s="442">
        <v>20</v>
      </c>
      <c r="AD78" s="442">
        <v>0.48</v>
      </c>
      <c r="AE78" s="442">
        <v>0.99</v>
      </c>
      <c r="AF78" s="442">
        <v>0.5</v>
      </c>
      <c r="AG78" s="442">
        <v>2</v>
      </c>
      <c r="AH78" s="442">
        <v>4</v>
      </c>
      <c r="AI78" s="442">
        <v>3</v>
      </c>
      <c r="AJ78" s="442">
        <v>0</v>
      </c>
      <c r="AK78" s="442">
        <v>0</v>
      </c>
      <c r="AL78" s="442">
        <v>24</v>
      </c>
      <c r="AM78" s="442">
        <v>12</v>
      </c>
      <c r="AN78" s="442">
        <v>0</v>
      </c>
      <c r="AO78" s="442">
        <v>0</v>
      </c>
      <c r="AP78" s="442">
        <v>0</v>
      </c>
      <c r="AQ78" s="446" t="s">
        <v>959</v>
      </c>
      <c r="AR78" s="442">
        <v>0</v>
      </c>
      <c r="AS78" s="442"/>
      <c r="AT78" s="442"/>
      <c r="AU78" s="442"/>
      <c r="AV78" s="442"/>
      <c r="AW78" s="442"/>
      <c r="AX78" s="442"/>
      <c r="AY78" s="442"/>
      <c r="AZ78" s="442"/>
      <c r="BA78" s="442"/>
    </row>
    <row r="79" spans="1:53">
      <c r="A79" s="442">
        <v>78</v>
      </c>
      <c r="B79" s="442" t="s">
        <v>147</v>
      </c>
      <c r="C79" s="442" t="s">
        <v>325</v>
      </c>
      <c r="D79" s="442">
        <v>2</v>
      </c>
      <c r="E79" s="442" t="s">
        <v>961</v>
      </c>
      <c r="F79" s="442" t="s">
        <v>125</v>
      </c>
      <c r="G79" s="442" t="str">
        <f>VLOOKUP(C79,'舰种|战术|技能信息查询'!$O$52:$Q$72,3,0)</f>
        <v>护卫舰</v>
      </c>
      <c r="H79" s="442" t="str">
        <f>VLOOKUP(C79,'舰种|战术|技能信息查询'!$O$52:$Q$72,2,0)</f>
        <v>小型舰</v>
      </c>
      <c r="I79" s="442">
        <v>1</v>
      </c>
      <c r="J79" s="442">
        <v>2</v>
      </c>
      <c r="K79" s="442">
        <v>21</v>
      </c>
      <c r="L79" s="442">
        <f t="shared" si="2"/>
        <v>-1</v>
      </c>
      <c r="M79" s="442">
        <v>33</v>
      </c>
      <c r="N79" s="442">
        <v>25</v>
      </c>
      <c r="O79" s="442">
        <v>74</v>
      </c>
      <c r="P79" s="442">
        <v>41</v>
      </c>
      <c r="Q79" s="442">
        <v>55</v>
      </c>
      <c r="R79" s="442">
        <v>17</v>
      </c>
      <c r="S79" s="442">
        <v>80</v>
      </c>
      <c r="T79" s="442">
        <v>87</v>
      </c>
      <c r="U79" s="442">
        <v>10</v>
      </c>
      <c r="V79" s="442">
        <v>36</v>
      </c>
      <c r="W79" s="442" t="s">
        <v>194</v>
      </c>
      <c r="X79" s="442">
        <v>0</v>
      </c>
      <c r="Y79" s="442">
        <v>0</v>
      </c>
      <c r="Z79" s="442">
        <v>2</v>
      </c>
      <c r="AA79" s="446" t="s">
        <v>962</v>
      </c>
      <c r="AB79" s="442">
        <v>10</v>
      </c>
      <c r="AC79" s="442">
        <v>20</v>
      </c>
      <c r="AD79" s="442">
        <v>0.48</v>
      </c>
      <c r="AE79" s="442">
        <v>0.99</v>
      </c>
      <c r="AF79" s="442">
        <v>0.5</v>
      </c>
      <c r="AG79" s="442">
        <v>2</v>
      </c>
      <c r="AH79" s="442">
        <v>4</v>
      </c>
      <c r="AI79" s="442">
        <v>3</v>
      </c>
      <c r="AJ79" s="442">
        <v>0</v>
      </c>
      <c r="AK79" s="442">
        <v>0</v>
      </c>
      <c r="AL79" s="442">
        <v>24</v>
      </c>
      <c r="AM79" s="442">
        <v>12</v>
      </c>
      <c r="AN79" s="442">
        <v>0</v>
      </c>
      <c r="AO79" s="442">
        <v>0</v>
      </c>
      <c r="AP79" s="442">
        <v>0</v>
      </c>
      <c r="AQ79" s="442">
        <v>0</v>
      </c>
      <c r="AR79" s="442">
        <v>0</v>
      </c>
      <c r="AS79" s="442"/>
      <c r="AT79" s="442"/>
      <c r="AU79" s="442"/>
      <c r="AV79" s="442"/>
      <c r="AW79" s="442"/>
      <c r="AX79" s="442"/>
      <c r="AY79" s="442"/>
      <c r="AZ79" s="442"/>
      <c r="BA79" s="442"/>
    </row>
    <row r="80" spans="1:53">
      <c r="A80" s="442">
        <v>79</v>
      </c>
      <c r="B80" s="442" t="s">
        <v>147</v>
      </c>
      <c r="C80" s="442" t="s">
        <v>325</v>
      </c>
      <c r="D80" s="442">
        <v>2</v>
      </c>
      <c r="E80" s="442" t="s">
        <v>963</v>
      </c>
      <c r="F80" s="442" t="s">
        <v>125</v>
      </c>
      <c r="G80" s="442" t="str">
        <f>VLOOKUP(C80,'舰种|战术|技能信息查询'!$O$52:$Q$72,3,0)</f>
        <v>护卫舰</v>
      </c>
      <c r="H80" s="442" t="str">
        <f>VLOOKUP(C80,'舰种|战术|技能信息查询'!$O$52:$Q$72,2,0)</f>
        <v>小型舰</v>
      </c>
      <c r="I80" s="442">
        <v>1</v>
      </c>
      <c r="J80" s="442">
        <v>2</v>
      </c>
      <c r="K80" s="442">
        <v>21</v>
      </c>
      <c r="L80" s="442">
        <f t="shared" si="2"/>
        <v>-1</v>
      </c>
      <c r="M80" s="442">
        <v>33</v>
      </c>
      <c r="N80" s="442">
        <v>25</v>
      </c>
      <c r="O80" s="442">
        <v>74</v>
      </c>
      <c r="P80" s="442">
        <v>41</v>
      </c>
      <c r="Q80" s="442">
        <v>55</v>
      </c>
      <c r="R80" s="442">
        <v>17</v>
      </c>
      <c r="S80" s="442">
        <v>80</v>
      </c>
      <c r="T80" s="442">
        <v>87</v>
      </c>
      <c r="U80" s="442">
        <v>10</v>
      </c>
      <c r="V80" s="442">
        <v>36</v>
      </c>
      <c r="W80" s="442" t="s">
        <v>194</v>
      </c>
      <c r="X80" s="442">
        <v>0</v>
      </c>
      <c r="Y80" s="442">
        <v>0</v>
      </c>
      <c r="Z80" s="442">
        <v>2</v>
      </c>
      <c r="AA80" s="446" t="s">
        <v>962</v>
      </c>
      <c r="AB80" s="442">
        <v>10</v>
      </c>
      <c r="AC80" s="442">
        <v>20</v>
      </c>
      <c r="AD80" s="442">
        <v>0.48</v>
      </c>
      <c r="AE80" s="442">
        <v>0.99</v>
      </c>
      <c r="AF80" s="442">
        <v>0.5</v>
      </c>
      <c r="AG80" s="442">
        <v>2</v>
      </c>
      <c r="AH80" s="442">
        <v>4</v>
      </c>
      <c r="AI80" s="442">
        <v>3</v>
      </c>
      <c r="AJ80" s="442">
        <v>0</v>
      </c>
      <c r="AK80" s="442">
        <v>0</v>
      </c>
      <c r="AL80" s="442">
        <v>24</v>
      </c>
      <c r="AM80" s="442">
        <v>12</v>
      </c>
      <c r="AN80" s="442">
        <v>0</v>
      </c>
      <c r="AO80" s="442">
        <v>0</v>
      </c>
      <c r="AP80" s="442">
        <v>0</v>
      </c>
      <c r="AQ80" s="442">
        <v>0</v>
      </c>
      <c r="AR80" s="442">
        <v>0</v>
      </c>
      <c r="AS80" s="442"/>
      <c r="AT80" s="442"/>
      <c r="AU80" s="442"/>
      <c r="AV80" s="442"/>
      <c r="AW80" s="442"/>
      <c r="AX80" s="442"/>
      <c r="AY80" s="442"/>
      <c r="AZ80" s="442"/>
      <c r="BA80" s="442"/>
    </row>
    <row r="81" spans="1:53">
      <c r="A81" s="442">
        <v>80</v>
      </c>
      <c r="B81" s="442" t="s">
        <v>147</v>
      </c>
      <c r="C81" s="442" t="s">
        <v>325</v>
      </c>
      <c r="D81" s="442">
        <v>3</v>
      </c>
      <c r="E81" s="442" t="s">
        <v>964</v>
      </c>
      <c r="F81" s="442" t="s">
        <v>125</v>
      </c>
      <c r="G81" s="442" t="str">
        <f>VLOOKUP(C81,'舰种|战术|技能信息查询'!$O$52:$Q$72,3,0)</f>
        <v>护卫舰</v>
      </c>
      <c r="H81" s="442" t="str">
        <f>VLOOKUP(C81,'舰种|战术|技能信息查询'!$O$52:$Q$72,2,0)</f>
        <v>小型舰</v>
      </c>
      <c r="I81" s="442">
        <v>1</v>
      </c>
      <c r="J81" s="442">
        <v>2</v>
      </c>
      <c r="K81" s="442">
        <v>22</v>
      </c>
      <c r="L81" s="442">
        <f t="shared" si="2"/>
        <v>2</v>
      </c>
      <c r="M81" s="442">
        <v>33</v>
      </c>
      <c r="N81" s="442">
        <v>26</v>
      </c>
      <c r="O81" s="442">
        <v>74</v>
      </c>
      <c r="P81" s="442">
        <v>41</v>
      </c>
      <c r="Q81" s="442">
        <v>55</v>
      </c>
      <c r="R81" s="442">
        <v>17</v>
      </c>
      <c r="S81" s="442">
        <v>80</v>
      </c>
      <c r="T81" s="442">
        <v>87</v>
      </c>
      <c r="U81" s="442">
        <v>10</v>
      </c>
      <c r="V81" s="442">
        <v>36</v>
      </c>
      <c r="W81" s="442" t="s">
        <v>194</v>
      </c>
      <c r="X81" s="442">
        <v>0</v>
      </c>
      <c r="Y81" s="442">
        <v>0</v>
      </c>
      <c r="Z81" s="442">
        <v>2</v>
      </c>
      <c r="AA81" s="446" t="s">
        <v>965</v>
      </c>
      <c r="AB81" s="442">
        <v>10</v>
      </c>
      <c r="AC81" s="442">
        <v>20</v>
      </c>
      <c r="AD81" s="442">
        <v>0.48</v>
      </c>
      <c r="AE81" s="442">
        <v>0.99</v>
      </c>
      <c r="AF81" s="442">
        <v>0.5</v>
      </c>
      <c r="AG81" s="442">
        <v>4</v>
      </c>
      <c r="AH81" s="442">
        <v>8</v>
      </c>
      <c r="AI81" s="442">
        <v>6</v>
      </c>
      <c r="AJ81" s="442">
        <v>0</v>
      </c>
      <c r="AK81" s="442">
        <v>0</v>
      </c>
      <c r="AL81" s="442">
        <v>24</v>
      </c>
      <c r="AM81" s="442">
        <v>13</v>
      </c>
      <c r="AN81" s="442">
        <v>0</v>
      </c>
      <c r="AO81" s="442">
        <v>0</v>
      </c>
      <c r="AP81" s="442">
        <v>0</v>
      </c>
      <c r="AQ81" s="446" t="s">
        <v>966</v>
      </c>
      <c r="AR81" s="442">
        <v>0</v>
      </c>
      <c r="AS81" s="442"/>
      <c r="AT81" s="442"/>
      <c r="AU81" s="442"/>
      <c r="AV81" s="442"/>
      <c r="AW81" s="442"/>
      <c r="AX81" s="442"/>
      <c r="AY81" s="442"/>
      <c r="AZ81" s="442"/>
      <c r="BA81" s="442"/>
    </row>
    <row r="82" spans="1:53">
      <c r="A82" s="442">
        <v>81</v>
      </c>
      <c r="B82" s="442" t="s">
        <v>122</v>
      </c>
      <c r="C82" s="442" t="s">
        <v>325</v>
      </c>
      <c r="D82" s="442">
        <v>2</v>
      </c>
      <c r="E82" s="442" t="s">
        <v>967</v>
      </c>
      <c r="F82" s="442" t="s">
        <v>125</v>
      </c>
      <c r="G82" s="442" t="str">
        <f>VLOOKUP(C82,'舰种|战术|技能信息查询'!$O$52:$Q$72,3,0)</f>
        <v>护卫舰</v>
      </c>
      <c r="H82" s="442" t="str">
        <f>VLOOKUP(C82,'舰种|战术|技能信息查询'!$O$52:$Q$72,2,0)</f>
        <v>小型舰</v>
      </c>
      <c r="I82" s="442">
        <v>1</v>
      </c>
      <c r="J82" s="442">
        <v>2</v>
      </c>
      <c r="K82" s="442">
        <v>13</v>
      </c>
      <c r="L82" s="442">
        <f t="shared" si="2"/>
        <v>-1</v>
      </c>
      <c r="M82" s="442">
        <v>28</v>
      </c>
      <c r="N82" s="442">
        <v>19</v>
      </c>
      <c r="O82" s="442">
        <v>55</v>
      </c>
      <c r="P82" s="442">
        <v>42</v>
      </c>
      <c r="Q82" s="442">
        <v>68</v>
      </c>
      <c r="R82" s="442">
        <v>15</v>
      </c>
      <c r="S82" s="442">
        <v>77</v>
      </c>
      <c r="T82" s="442">
        <v>87</v>
      </c>
      <c r="U82" s="442">
        <v>13</v>
      </c>
      <c r="V82" s="442">
        <v>20</v>
      </c>
      <c r="W82" s="442" t="s">
        <v>194</v>
      </c>
      <c r="X82" s="442">
        <v>0</v>
      </c>
      <c r="Y82" s="442">
        <v>0</v>
      </c>
      <c r="Z82" s="442">
        <v>2</v>
      </c>
      <c r="AA82" s="446" t="s">
        <v>968</v>
      </c>
      <c r="AB82" s="442">
        <v>10</v>
      </c>
      <c r="AC82" s="442">
        <v>25</v>
      </c>
      <c r="AD82" s="442">
        <v>0.48</v>
      </c>
      <c r="AE82" s="442">
        <v>0.9</v>
      </c>
      <c r="AF82" s="442">
        <v>0.5</v>
      </c>
      <c r="AG82" s="442">
        <v>2</v>
      </c>
      <c r="AH82" s="442">
        <v>4</v>
      </c>
      <c r="AI82" s="442">
        <v>3</v>
      </c>
      <c r="AJ82" s="442">
        <v>0</v>
      </c>
      <c r="AK82" s="442">
        <v>3</v>
      </c>
      <c r="AL82" s="442">
        <v>5</v>
      </c>
      <c r="AM82" s="442">
        <v>4</v>
      </c>
      <c r="AN82" s="442">
        <v>0</v>
      </c>
      <c r="AO82" s="442">
        <v>0</v>
      </c>
      <c r="AP82" s="442">
        <v>0</v>
      </c>
      <c r="AQ82" s="446" t="s">
        <v>969</v>
      </c>
      <c r="AR82" s="442">
        <v>0</v>
      </c>
      <c r="AS82" s="442"/>
      <c r="AT82" s="442"/>
      <c r="AU82" s="442"/>
      <c r="AV82" s="442"/>
      <c r="AW82" s="442"/>
      <c r="AX82" s="442"/>
      <c r="AY82" s="442"/>
      <c r="AZ82" s="442"/>
      <c r="BA82" s="442"/>
    </row>
    <row r="83" spans="1:53">
      <c r="A83" s="442">
        <v>82</v>
      </c>
      <c r="B83" s="442" t="s">
        <v>122</v>
      </c>
      <c r="C83" s="442" t="s">
        <v>325</v>
      </c>
      <c r="D83" s="442">
        <v>2</v>
      </c>
      <c r="E83" s="442" t="s">
        <v>970</v>
      </c>
      <c r="F83" s="442" t="s">
        <v>125</v>
      </c>
      <c r="G83" s="442" t="str">
        <f>VLOOKUP(C83,'舰种|战术|技能信息查询'!$O$52:$Q$72,3,0)</f>
        <v>护卫舰</v>
      </c>
      <c r="H83" s="442" t="str">
        <f>VLOOKUP(C83,'舰种|战术|技能信息查询'!$O$52:$Q$72,2,0)</f>
        <v>小型舰</v>
      </c>
      <c r="I83" s="442">
        <v>1</v>
      </c>
      <c r="J83" s="442">
        <v>2</v>
      </c>
      <c r="K83" s="442">
        <v>14</v>
      </c>
      <c r="L83" s="442">
        <f t="shared" si="2"/>
        <v>2</v>
      </c>
      <c r="M83" s="442">
        <v>27</v>
      </c>
      <c r="N83" s="442">
        <v>20</v>
      </c>
      <c r="O83" s="442">
        <v>68</v>
      </c>
      <c r="P83" s="442">
        <v>45</v>
      </c>
      <c r="Q83" s="442">
        <v>61</v>
      </c>
      <c r="R83" s="442">
        <v>16</v>
      </c>
      <c r="S83" s="442">
        <v>80</v>
      </c>
      <c r="T83" s="442">
        <v>87</v>
      </c>
      <c r="U83" s="442">
        <v>8</v>
      </c>
      <c r="V83" s="442">
        <v>36</v>
      </c>
      <c r="W83" s="442" t="s">
        <v>194</v>
      </c>
      <c r="X83" s="442">
        <v>0</v>
      </c>
      <c r="Y83" s="442">
        <v>0</v>
      </c>
      <c r="Z83" s="442">
        <v>2</v>
      </c>
      <c r="AA83" s="446" t="s">
        <v>971</v>
      </c>
      <c r="AB83" s="442">
        <v>10</v>
      </c>
      <c r="AC83" s="442">
        <v>25</v>
      </c>
      <c r="AD83" s="442">
        <v>0.48</v>
      </c>
      <c r="AE83" s="442">
        <v>0.9</v>
      </c>
      <c r="AF83" s="442">
        <v>0.5</v>
      </c>
      <c r="AG83" s="442">
        <v>2</v>
      </c>
      <c r="AH83" s="442">
        <v>4</v>
      </c>
      <c r="AI83" s="442">
        <v>3</v>
      </c>
      <c r="AJ83" s="442">
        <v>0</v>
      </c>
      <c r="AK83" s="442">
        <v>3</v>
      </c>
      <c r="AL83" s="442">
        <v>18</v>
      </c>
      <c r="AM83" s="442">
        <v>5</v>
      </c>
      <c r="AN83" s="442">
        <v>0</v>
      </c>
      <c r="AO83" s="442" t="s">
        <v>369</v>
      </c>
      <c r="AP83" s="442">
        <v>0</v>
      </c>
      <c r="AQ83" s="446" t="s">
        <v>972</v>
      </c>
      <c r="AR83" s="442">
        <v>0</v>
      </c>
      <c r="AS83" s="442"/>
      <c r="AT83" s="442"/>
      <c r="AU83" s="442"/>
      <c r="AV83" s="442"/>
      <c r="AW83" s="442"/>
      <c r="AX83" s="442"/>
      <c r="AY83" s="442"/>
      <c r="AZ83" s="442"/>
      <c r="BA83" s="442"/>
    </row>
    <row r="84" spans="1:53">
      <c r="A84" s="442">
        <v>83</v>
      </c>
      <c r="B84" s="442" t="s">
        <v>122</v>
      </c>
      <c r="C84" s="442" t="s">
        <v>325</v>
      </c>
      <c r="D84" s="442">
        <v>2</v>
      </c>
      <c r="E84" s="442" t="s">
        <v>973</v>
      </c>
      <c r="F84" s="442" t="s">
        <v>125</v>
      </c>
      <c r="G84" s="442" t="str">
        <f>VLOOKUP(C84,'舰种|战术|技能信息查询'!$O$52:$Q$72,3,0)</f>
        <v>护卫舰</v>
      </c>
      <c r="H84" s="442" t="str">
        <f>VLOOKUP(C84,'舰种|战术|技能信息查询'!$O$52:$Q$72,2,0)</f>
        <v>小型舰</v>
      </c>
      <c r="I84" s="442">
        <v>1</v>
      </c>
      <c r="J84" s="442">
        <v>2</v>
      </c>
      <c r="K84" s="442">
        <v>14</v>
      </c>
      <c r="L84" s="442">
        <f t="shared" si="2"/>
        <v>2</v>
      </c>
      <c r="M84" s="442">
        <v>29</v>
      </c>
      <c r="N84" s="442">
        <v>20</v>
      </c>
      <c r="O84" s="442">
        <v>70</v>
      </c>
      <c r="P84" s="442">
        <v>45</v>
      </c>
      <c r="Q84" s="442">
        <v>61</v>
      </c>
      <c r="R84" s="442">
        <v>16</v>
      </c>
      <c r="S84" s="442">
        <v>80</v>
      </c>
      <c r="T84" s="442">
        <v>87</v>
      </c>
      <c r="U84" s="442">
        <v>15</v>
      </c>
      <c r="V84" s="442">
        <v>36</v>
      </c>
      <c r="W84" s="442" t="s">
        <v>194</v>
      </c>
      <c r="X84" s="442">
        <v>0</v>
      </c>
      <c r="Y84" s="442">
        <v>0</v>
      </c>
      <c r="Z84" s="442">
        <v>2</v>
      </c>
      <c r="AA84" s="446" t="s">
        <v>974</v>
      </c>
      <c r="AB84" s="442">
        <v>10</v>
      </c>
      <c r="AC84" s="442">
        <v>25</v>
      </c>
      <c r="AD84" s="442">
        <v>0.48</v>
      </c>
      <c r="AE84" s="442">
        <v>0.9</v>
      </c>
      <c r="AF84" s="442">
        <v>0.5</v>
      </c>
      <c r="AG84" s="442">
        <v>2</v>
      </c>
      <c r="AH84" s="442">
        <v>4</v>
      </c>
      <c r="AI84" s="442">
        <v>3</v>
      </c>
      <c r="AJ84" s="442">
        <v>0</v>
      </c>
      <c r="AK84" s="442">
        <v>3</v>
      </c>
      <c r="AL84" s="442">
        <v>20</v>
      </c>
      <c r="AM84" s="442">
        <v>5</v>
      </c>
      <c r="AN84" s="442">
        <v>0</v>
      </c>
      <c r="AO84" s="442">
        <v>0</v>
      </c>
      <c r="AP84" s="442">
        <v>0</v>
      </c>
      <c r="AQ84" s="446" t="s">
        <v>975</v>
      </c>
      <c r="AR84" s="442">
        <v>0</v>
      </c>
      <c r="AS84" s="442"/>
      <c r="AT84" s="442"/>
      <c r="AU84" s="442"/>
      <c r="AV84" s="442"/>
      <c r="AW84" s="442"/>
      <c r="AX84" s="442"/>
      <c r="AY84" s="442"/>
      <c r="AZ84" s="442"/>
      <c r="BA84" s="442"/>
    </row>
    <row r="85" spans="1:53">
      <c r="A85" s="442">
        <v>84</v>
      </c>
      <c r="B85" s="442" t="s">
        <v>122</v>
      </c>
      <c r="C85" s="442" t="s">
        <v>325</v>
      </c>
      <c r="D85" s="442">
        <v>2</v>
      </c>
      <c r="E85" s="442" t="s">
        <v>976</v>
      </c>
      <c r="F85" s="442" t="s">
        <v>125</v>
      </c>
      <c r="G85" s="442" t="str">
        <f>VLOOKUP(C85,'舰种|战术|技能信息查询'!$O$52:$Q$72,3,0)</f>
        <v>护卫舰</v>
      </c>
      <c r="H85" s="442" t="str">
        <f>VLOOKUP(C85,'舰种|战术|技能信息查询'!$O$52:$Q$72,2,0)</f>
        <v>小型舰</v>
      </c>
      <c r="I85" s="442">
        <v>1</v>
      </c>
      <c r="J85" s="442">
        <v>2</v>
      </c>
      <c r="K85" s="442">
        <v>14</v>
      </c>
      <c r="L85" s="442">
        <f t="shared" si="2"/>
        <v>2</v>
      </c>
      <c r="M85" s="442">
        <v>29</v>
      </c>
      <c r="N85" s="442">
        <v>20</v>
      </c>
      <c r="O85" s="442">
        <v>70</v>
      </c>
      <c r="P85" s="442">
        <v>45</v>
      </c>
      <c r="Q85" s="442">
        <v>61</v>
      </c>
      <c r="R85" s="442">
        <v>16</v>
      </c>
      <c r="S85" s="442">
        <v>80</v>
      </c>
      <c r="T85" s="442">
        <v>87</v>
      </c>
      <c r="U85" s="442">
        <v>10</v>
      </c>
      <c r="V85" s="442">
        <v>36</v>
      </c>
      <c r="W85" s="442" t="s">
        <v>194</v>
      </c>
      <c r="X85" s="442">
        <v>0</v>
      </c>
      <c r="Y85" s="442">
        <v>0</v>
      </c>
      <c r="Z85" s="442">
        <v>2</v>
      </c>
      <c r="AA85" s="446" t="s">
        <v>974</v>
      </c>
      <c r="AB85" s="442">
        <v>10</v>
      </c>
      <c r="AC85" s="442">
        <v>25</v>
      </c>
      <c r="AD85" s="442">
        <v>0.48</v>
      </c>
      <c r="AE85" s="442">
        <v>0.9</v>
      </c>
      <c r="AF85" s="442">
        <v>0.5</v>
      </c>
      <c r="AG85" s="442">
        <v>2</v>
      </c>
      <c r="AH85" s="442">
        <v>4</v>
      </c>
      <c r="AI85" s="442">
        <v>3</v>
      </c>
      <c r="AJ85" s="442">
        <v>0</v>
      </c>
      <c r="AK85" s="442">
        <v>3</v>
      </c>
      <c r="AL85" s="442">
        <v>20</v>
      </c>
      <c r="AM85" s="442">
        <v>5</v>
      </c>
      <c r="AN85" s="442">
        <v>0</v>
      </c>
      <c r="AO85" s="442">
        <v>0</v>
      </c>
      <c r="AP85" s="442">
        <v>0</v>
      </c>
      <c r="AQ85" s="446" t="s">
        <v>977</v>
      </c>
      <c r="AR85" s="442">
        <v>0</v>
      </c>
      <c r="AS85" s="442"/>
      <c r="AT85" s="442"/>
      <c r="AU85" s="442"/>
      <c r="AV85" s="442"/>
      <c r="AW85" s="442"/>
      <c r="AX85" s="442"/>
      <c r="AY85" s="442"/>
      <c r="AZ85" s="442"/>
      <c r="BA85" s="442"/>
    </row>
    <row r="86" spans="1:53">
      <c r="A86" s="442">
        <v>85</v>
      </c>
      <c r="B86" s="442" t="s">
        <v>122</v>
      </c>
      <c r="C86" s="442" t="s">
        <v>325</v>
      </c>
      <c r="D86" s="442">
        <v>2</v>
      </c>
      <c r="E86" s="442" t="s">
        <v>978</v>
      </c>
      <c r="F86" s="442" t="s">
        <v>125</v>
      </c>
      <c r="G86" s="442" t="str">
        <f>VLOOKUP(C86,'舰种|战术|技能信息查询'!$O$52:$Q$72,3,0)</f>
        <v>护卫舰</v>
      </c>
      <c r="H86" s="442" t="str">
        <f>VLOOKUP(C86,'舰种|战术|技能信息查询'!$O$52:$Q$72,2,0)</f>
        <v>小型舰</v>
      </c>
      <c r="I86" s="442">
        <v>1</v>
      </c>
      <c r="J86" s="442">
        <v>2</v>
      </c>
      <c r="K86" s="442">
        <v>14</v>
      </c>
      <c r="L86" s="442">
        <f t="shared" si="2"/>
        <v>2</v>
      </c>
      <c r="M86" s="442">
        <v>29</v>
      </c>
      <c r="N86" s="442">
        <v>20</v>
      </c>
      <c r="O86" s="442">
        <v>70</v>
      </c>
      <c r="P86" s="442">
        <v>45</v>
      </c>
      <c r="Q86" s="442">
        <v>61</v>
      </c>
      <c r="R86" s="442">
        <v>16</v>
      </c>
      <c r="S86" s="442">
        <v>80</v>
      </c>
      <c r="T86" s="442">
        <v>87</v>
      </c>
      <c r="U86" s="442">
        <v>10</v>
      </c>
      <c r="V86" s="442">
        <v>36</v>
      </c>
      <c r="W86" s="442" t="s">
        <v>194</v>
      </c>
      <c r="X86" s="442">
        <v>0</v>
      </c>
      <c r="Y86" s="442">
        <v>0</v>
      </c>
      <c r="Z86" s="442">
        <v>2</v>
      </c>
      <c r="AA86" s="446" t="s">
        <v>974</v>
      </c>
      <c r="AB86" s="442">
        <v>10</v>
      </c>
      <c r="AC86" s="442">
        <v>25</v>
      </c>
      <c r="AD86" s="442">
        <v>0.48</v>
      </c>
      <c r="AE86" s="442">
        <v>0.9</v>
      </c>
      <c r="AF86" s="442">
        <v>0.5</v>
      </c>
      <c r="AG86" s="442">
        <v>2</v>
      </c>
      <c r="AH86" s="442">
        <v>4</v>
      </c>
      <c r="AI86" s="442">
        <v>3</v>
      </c>
      <c r="AJ86" s="442">
        <v>0</v>
      </c>
      <c r="AK86" s="442">
        <v>3</v>
      </c>
      <c r="AL86" s="442">
        <v>20</v>
      </c>
      <c r="AM86" s="442">
        <v>5</v>
      </c>
      <c r="AN86" s="442">
        <v>0</v>
      </c>
      <c r="AO86" s="442">
        <v>0</v>
      </c>
      <c r="AP86" s="442">
        <v>0</v>
      </c>
      <c r="AQ86" s="446" t="s">
        <v>979</v>
      </c>
      <c r="AR86" s="442">
        <v>0</v>
      </c>
      <c r="AS86" s="442"/>
      <c r="AT86" s="442"/>
      <c r="AU86" s="442"/>
      <c r="AV86" s="442"/>
      <c r="AW86" s="442"/>
      <c r="AX86" s="442"/>
      <c r="AY86" s="442"/>
      <c r="AZ86" s="442"/>
      <c r="BA86" s="442"/>
    </row>
    <row r="87" spans="1:53">
      <c r="A87" s="442">
        <v>86</v>
      </c>
      <c r="B87" s="442" t="s">
        <v>122</v>
      </c>
      <c r="C87" s="442" t="s">
        <v>325</v>
      </c>
      <c r="D87" s="442">
        <v>1</v>
      </c>
      <c r="E87" s="442" t="s">
        <v>980</v>
      </c>
      <c r="F87" s="442" t="s">
        <v>125</v>
      </c>
      <c r="G87" s="442" t="str">
        <f>VLOOKUP(C87,'舰种|战术|技能信息查询'!$O$52:$Q$72,3,0)</f>
        <v>护卫舰</v>
      </c>
      <c r="H87" s="442" t="str">
        <f>VLOOKUP(C87,'舰种|战术|技能信息查询'!$O$52:$Q$72,2,0)</f>
        <v>小型舰</v>
      </c>
      <c r="I87" s="442">
        <v>1</v>
      </c>
      <c r="J87" s="442">
        <v>2</v>
      </c>
      <c r="K87" s="442">
        <v>17</v>
      </c>
      <c r="L87" s="442">
        <f t="shared" si="2"/>
        <v>-1</v>
      </c>
      <c r="M87" s="442">
        <v>33</v>
      </c>
      <c r="N87" s="442">
        <v>22</v>
      </c>
      <c r="O87" s="442">
        <v>62</v>
      </c>
      <c r="P87" s="442">
        <v>45</v>
      </c>
      <c r="Q87" s="442">
        <v>59</v>
      </c>
      <c r="R87" s="442">
        <v>16</v>
      </c>
      <c r="S87" s="442">
        <v>80</v>
      </c>
      <c r="T87" s="442">
        <v>87</v>
      </c>
      <c r="U87" s="442">
        <v>10</v>
      </c>
      <c r="V87" s="442">
        <v>35.5</v>
      </c>
      <c r="W87" s="442" t="s">
        <v>194</v>
      </c>
      <c r="X87" s="442">
        <v>0</v>
      </c>
      <c r="Y87" s="442">
        <v>0</v>
      </c>
      <c r="Z87" s="442">
        <v>2</v>
      </c>
      <c r="AA87" s="446" t="s">
        <v>981</v>
      </c>
      <c r="AB87" s="442">
        <v>10</v>
      </c>
      <c r="AC87" s="442">
        <v>25</v>
      </c>
      <c r="AD87" s="442">
        <v>0.48</v>
      </c>
      <c r="AE87" s="442">
        <v>0.9</v>
      </c>
      <c r="AF87" s="442">
        <v>0.5</v>
      </c>
      <c r="AG87" s="442">
        <v>2</v>
      </c>
      <c r="AH87" s="442">
        <v>4</v>
      </c>
      <c r="AI87" s="442">
        <v>3</v>
      </c>
      <c r="AJ87" s="442">
        <v>0</v>
      </c>
      <c r="AK87" s="442">
        <v>3</v>
      </c>
      <c r="AL87" s="442">
        <v>12</v>
      </c>
      <c r="AM87" s="442">
        <v>7</v>
      </c>
      <c r="AN87" s="442">
        <v>0</v>
      </c>
      <c r="AO87" s="442">
        <v>0</v>
      </c>
      <c r="AP87" s="442">
        <v>0</v>
      </c>
      <c r="AQ87" s="446" t="s">
        <v>982</v>
      </c>
      <c r="AR87" s="442">
        <v>0</v>
      </c>
      <c r="AS87" s="442"/>
      <c r="AT87" s="442"/>
      <c r="AU87" s="442"/>
      <c r="AV87" s="442"/>
      <c r="AW87" s="442"/>
      <c r="AX87" s="442"/>
      <c r="AY87" s="442"/>
      <c r="AZ87" s="442"/>
      <c r="BA87" s="442"/>
    </row>
    <row r="88" spans="1:53">
      <c r="A88" s="442">
        <v>87</v>
      </c>
      <c r="B88" s="442" t="s">
        <v>122</v>
      </c>
      <c r="C88" s="442" t="s">
        <v>325</v>
      </c>
      <c r="D88" s="442">
        <v>1</v>
      </c>
      <c r="E88" s="442" t="s">
        <v>983</v>
      </c>
      <c r="F88" s="442" t="s">
        <v>125</v>
      </c>
      <c r="G88" s="442" t="str">
        <f>VLOOKUP(C88,'舰种|战术|技能信息查询'!$O$52:$Q$72,3,0)</f>
        <v>护卫舰</v>
      </c>
      <c r="H88" s="442" t="str">
        <f>VLOOKUP(C88,'舰种|战术|技能信息查询'!$O$52:$Q$72,2,0)</f>
        <v>小型舰</v>
      </c>
      <c r="I88" s="442">
        <v>1</v>
      </c>
      <c r="J88" s="442">
        <v>2</v>
      </c>
      <c r="K88" s="442">
        <v>17</v>
      </c>
      <c r="L88" s="442">
        <f t="shared" si="2"/>
        <v>-1</v>
      </c>
      <c r="M88" s="442">
        <v>33</v>
      </c>
      <c r="N88" s="442">
        <v>22</v>
      </c>
      <c r="O88" s="442">
        <v>62</v>
      </c>
      <c r="P88" s="442">
        <v>45</v>
      </c>
      <c r="Q88" s="442">
        <v>59</v>
      </c>
      <c r="R88" s="442">
        <v>16</v>
      </c>
      <c r="S88" s="442">
        <v>80</v>
      </c>
      <c r="T88" s="442">
        <v>87</v>
      </c>
      <c r="U88" s="442">
        <v>15</v>
      </c>
      <c r="V88" s="442">
        <v>35.5</v>
      </c>
      <c r="W88" s="442" t="s">
        <v>194</v>
      </c>
      <c r="X88" s="442">
        <v>0</v>
      </c>
      <c r="Y88" s="442">
        <v>0</v>
      </c>
      <c r="Z88" s="442">
        <v>2</v>
      </c>
      <c r="AA88" s="446" t="s">
        <v>974</v>
      </c>
      <c r="AB88" s="442">
        <v>10</v>
      </c>
      <c r="AC88" s="442">
        <v>25</v>
      </c>
      <c r="AD88" s="442">
        <v>0.48</v>
      </c>
      <c r="AE88" s="442">
        <v>0.9</v>
      </c>
      <c r="AF88" s="442">
        <v>0.5</v>
      </c>
      <c r="AG88" s="442">
        <v>2</v>
      </c>
      <c r="AH88" s="442">
        <v>4</v>
      </c>
      <c r="AI88" s="442">
        <v>3</v>
      </c>
      <c r="AJ88" s="442">
        <v>0</v>
      </c>
      <c r="AK88" s="442">
        <v>3</v>
      </c>
      <c r="AL88" s="442">
        <v>12</v>
      </c>
      <c r="AM88" s="442">
        <v>7</v>
      </c>
      <c r="AN88" s="442">
        <v>0</v>
      </c>
      <c r="AO88" s="442">
        <v>0</v>
      </c>
      <c r="AP88" s="442">
        <v>0</v>
      </c>
      <c r="AQ88" s="446" t="s">
        <v>984</v>
      </c>
      <c r="AR88" s="442">
        <v>0</v>
      </c>
      <c r="AS88" s="442"/>
      <c r="AT88" s="442"/>
      <c r="AU88" s="442"/>
      <c r="AV88" s="442"/>
      <c r="AW88" s="442"/>
      <c r="AX88" s="442"/>
      <c r="AY88" s="442"/>
      <c r="AZ88" s="442"/>
      <c r="BA88" s="442"/>
    </row>
    <row r="89" spans="1:53">
      <c r="A89" s="442">
        <v>88</v>
      </c>
      <c r="B89" s="442" t="s">
        <v>122</v>
      </c>
      <c r="C89" s="442" t="s">
        <v>325</v>
      </c>
      <c r="D89" s="442">
        <v>1</v>
      </c>
      <c r="E89" s="442" t="s">
        <v>985</v>
      </c>
      <c r="F89" s="442" t="s">
        <v>125</v>
      </c>
      <c r="G89" s="442" t="str">
        <f>VLOOKUP(C89,'舰种|战术|技能信息查询'!$O$52:$Q$72,3,0)</f>
        <v>护卫舰</v>
      </c>
      <c r="H89" s="442" t="str">
        <f>VLOOKUP(C89,'舰种|战术|技能信息查询'!$O$52:$Q$72,2,0)</f>
        <v>小型舰</v>
      </c>
      <c r="I89" s="442">
        <v>1</v>
      </c>
      <c r="J89" s="442">
        <v>2</v>
      </c>
      <c r="K89" s="442">
        <v>17</v>
      </c>
      <c r="L89" s="442">
        <f t="shared" si="2"/>
        <v>-1</v>
      </c>
      <c r="M89" s="442">
        <v>33</v>
      </c>
      <c r="N89" s="442">
        <v>22</v>
      </c>
      <c r="O89" s="442">
        <v>62</v>
      </c>
      <c r="P89" s="442">
        <v>45</v>
      </c>
      <c r="Q89" s="442">
        <v>59</v>
      </c>
      <c r="R89" s="442">
        <v>16</v>
      </c>
      <c r="S89" s="442">
        <v>80</v>
      </c>
      <c r="T89" s="442">
        <v>87</v>
      </c>
      <c r="U89" s="442">
        <v>8</v>
      </c>
      <c r="V89" s="442">
        <v>35.5</v>
      </c>
      <c r="W89" s="442" t="s">
        <v>194</v>
      </c>
      <c r="X89" s="442">
        <v>0</v>
      </c>
      <c r="Y89" s="442">
        <v>0</v>
      </c>
      <c r="Z89" s="442">
        <v>2</v>
      </c>
      <c r="AA89" s="446" t="s">
        <v>974</v>
      </c>
      <c r="AB89" s="442">
        <v>10</v>
      </c>
      <c r="AC89" s="442">
        <v>25</v>
      </c>
      <c r="AD89" s="442">
        <v>0.48</v>
      </c>
      <c r="AE89" s="442">
        <v>0.9</v>
      </c>
      <c r="AF89" s="442">
        <v>0.5</v>
      </c>
      <c r="AG89" s="442">
        <v>2</v>
      </c>
      <c r="AH89" s="442">
        <v>4</v>
      </c>
      <c r="AI89" s="442">
        <v>3</v>
      </c>
      <c r="AJ89" s="442">
        <v>0</v>
      </c>
      <c r="AK89" s="442">
        <v>3</v>
      </c>
      <c r="AL89" s="442">
        <v>12</v>
      </c>
      <c r="AM89" s="442">
        <v>7</v>
      </c>
      <c r="AN89" s="442">
        <v>0</v>
      </c>
      <c r="AO89" s="442">
        <v>0</v>
      </c>
      <c r="AP89" s="442">
        <v>0</v>
      </c>
      <c r="AQ89" s="446" t="s">
        <v>986</v>
      </c>
      <c r="AR89" s="442">
        <v>0</v>
      </c>
      <c r="AS89" s="442"/>
      <c r="AT89" s="442"/>
      <c r="AU89" s="442"/>
      <c r="AV89" s="442"/>
      <c r="AW89" s="442"/>
      <c r="AX89" s="442"/>
      <c r="AY89" s="442"/>
      <c r="AZ89" s="442"/>
      <c r="BA89" s="442"/>
    </row>
    <row r="90" spans="1:53">
      <c r="A90" s="442">
        <v>89</v>
      </c>
      <c r="B90" s="442" t="s">
        <v>166</v>
      </c>
      <c r="C90" s="442" t="s">
        <v>325</v>
      </c>
      <c r="D90" s="442">
        <v>2</v>
      </c>
      <c r="E90" s="442" t="s">
        <v>987</v>
      </c>
      <c r="F90" s="442" t="s">
        <v>125</v>
      </c>
      <c r="G90" s="442" t="str">
        <f>VLOOKUP(C90,'舰种|战术|技能信息查询'!$O$52:$Q$72,3,0)</f>
        <v>护卫舰</v>
      </c>
      <c r="H90" s="442" t="str">
        <f>VLOOKUP(C90,'舰种|战术|技能信息查询'!$O$52:$Q$72,2,0)</f>
        <v>小型舰</v>
      </c>
      <c r="I90" s="442">
        <v>1</v>
      </c>
      <c r="J90" s="442">
        <v>2</v>
      </c>
      <c r="K90" s="442">
        <v>17</v>
      </c>
      <c r="L90" s="442">
        <f t="shared" si="2"/>
        <v>-1</v>
      </c>
      <c r="M90" s="442">
        <v>28</v>
      </c>
      <c r="N90" s="442">
        <v>22</v>
      </c>
      <c r="O90" s="442">
        <v>70</v>
      </c>
      <c r="P90" s="442">
        <v>54</v>
      </c>
      <c r="Q90" s="442">
        <v>58</v>
      </c>
      <c r="R90" s="442">
        <v>17</v>
      </c>
      <c r="S90" s="442">
        <v>81</v>
      </c>
      <c r="T90" s="442">
        <v>87</v>
      </c>
      <c r="U90" s="442">
        <v>22</v>
      </c>
      <c r="V90" s="442">
        <v>37</v>
      </c>
      <c r="W90" s="442" t="s">
        <v>194</v>
      </c>
      <c r="X90" s="442">
        <v>0</v>
      </c>
      <c r="Y90" s="442">
        <v>0</v>
      </c>
      <c r="Z90" s="442">
        <v>2</v>
      </c>
      <c r="AA90" s="446" t="s">
        <v>988</v>
      </c>
      <c r="AB90" s="442">
        <v>15</v>
      </c>
      <c r="AC90" s="442">
        <v>25</v>
      </c>
      <c r="AD90" s="442">
        <v>0.48</v>
      </c>
      <c r="AE90" s="442">
        <v>0.9</v>
      </c>
      <c r="AF90" s="442">
        <v>0.4</v>
      </c>
      <c r="AG90" s="442">
        <v>2</v>
      </c>
      <c r="AH90" s="442">
        <v>4</v>
      </c>
      <c r="AI90" s="442">
        <v>3</v>
      </c>
      <c r="AJ90" s="442">
        <v>0</v>
      </c>
      <c r="AK90" s="442">
        <v>0</v>
      </c>
      <c r="AL90" s="442">
        <v>20</v>
      </c>
      <c r="AM90" s="442">
        <v>7</v>
      </c>
      <c r="AN90" s="442">
        <v>5</v>
      </c>
      <c r="AO90" s="442">
        <v>0</v>
      </c>
      <c r="AP90" s="442">
        <v>0</v>
      </c>
      <c r="AQ90" s="446" t="s">
        <v>989</v>
      </c>
      <c r="AR90" s="442">
        <v>0</v>
      </c>
      <c r="AS90" s="442"/>
      <c r="AT90" s="442"/>
      <c r="AU90" s="442"/>
      <c r="AV90" s="442"/>
      <c r="AW90" s="442"/>
      <c r="AX90" s="442"/>
      <c r="AY90" s="442"/>
      <c r="AZ90" s="442"/>
      <c r="BA90" s="442"/>
    </row>
    <row r="91" spans="1:53">
      <c r="A91" s="442">
        <v>90</v>
      </c>
      <c r="B91" s="442" t="s">
        <v>166</v>
      </c>
      <c r="C91" s="442" t="s">
        <v>325</v>
      </c>
      <c r="D91" s="442">
        <v>1</v>
      </c>
      <c r="E91" s="442" t="s">
        <v>990</v>
      </c>
      <c r="F91" s="442" t="s">
        <v>125</v>
      </c>
      <c r="G91" s="442" t="str">
        <f>VLOOKUP(C91,'舰种|战术|技能信息查询'!$O$52:$Q$72,3,0)</f>
        <v>护卫舰</v>
      </c>
      <c r="H91" s="442" t="str">
        <f>VLOOKUP(C91,'舰种|战术|技能信息查询'!$O$52:$Q$72,2,0)</f>
        <v>小型舰</v>
      </c>
      <c r="I91" s="442">
        <v>1</v>
      </c>
      <c r="J91" s="442">
        <v>2</v>
      </c>
      <c r="K91" s="442">
        <v>17</v>
      </c>
      <c r="L91" s="442">
        <f t="shared" ref="L91:L154" si="3">IF(OR(MOD(K91,4)=2,MOD(K91,4)=0),MOD(K91,4),IF(MOD(K91,4)=1,-1,1))</f>
        <v>-1</v>
      </c>
      <c r="M91" s="442">
        <v>28</v>
      </c>
      <c r="N91" s="442">
        <v>22</v>
      </c>
      <c r="O91" s="442">
        <v>70</v>
      </c>
      <c r="P91" s="442">
        <v>54</v>
      </c>
      <c r="Q91" s="442">
        <v>58</v>
      </c>
      <c r="R91" s="442">
        <v>17</v>
      </c>
      <c r="S91" s="442">
        <v>81</v>
      </c>
      <c r="T91" s="442">
        <v>87</v>
      </c>
      <c r="U91" s="442">
        <v>22</v>
      </c>
      <c r="V91" s="442">
        <v>37</v>
      </c>
      <c r="W91" s="442" t="s">
        <v>194</v>
      </c>
      <c r="X91" s="442">
        <v>0</v>
      </c>
      <c r="Y91" s="442">
        <v>0</v>
      </c>
      <c r="Z91" s="442">
        <v>2</v>
      </c>
      <c r="AA91" s="446" t="s">
        <v>534</v>
      </c>
      <c r="AB91" s="442">
        <v>15</v>
      </c>
      <c r="AC91" s="442">
        <v>25</v>
      </c>
      <c r="AD91" s="442">
        <v>0.48</v>
      </c>
      <c r="AE91" s="442">
        <v>0.9</v>
      </c>
      <c r="AF91" s="442">
        <v>0.4</v>
      </c>
      <c r="AG91" s="442">
        <v>2</v>
      </c>
      <c r="AH91" s="442">
        <v>4</v>
      </c>
      <c r="AI91" s="442">
        <v>3</v>
      </c>
      <c r="AJ91" s="442">
        <v>0</v>
      </c>
      <c r="AK91" s="442">
        <v>0</v>
      </c>
      <c r="AL91" s="442">
        <v>20</v>
      </c>
      <c r="AM91" s="442">
        <v>7</v>
      </c>
      <c r="AN91" s="442">
        <v>5</v>
      </c>
      <c r="AO91" s="442">
        <v>0</v>
      </c>
      <c r="AP91" s="442">
        <v>0</v>
      </c>
      <c r="AQ91" s="442">
        <v>0</v>
      </c>
      <c r="AR91" s="442">
        <v>0</v>
      </c>
      <c r="AS91" s="442"/>
      <c r="AT91" s="442"/>
      <c r="AU91" s="442"/>
      <c r="AV91" s="442"/>
      <c r="AW91" s="442"/>
      <c r="AX91" s="442"/>
      <c r="AY91" s="442"/>
      <c r="AZ91" s="442"/>
      <c r="BA91" s="442"/>
    </row>
    <row r="92" spans="1:53">
      <c r="A92" s="442">
        <v>91</v>
      </c>
      <c r="B92" s="442" t="s">
        <v>166</v>
      </c>
      <c r="C92" s="442" t="s">
        <v>325</v>
      </c>
      <c r="D92" s="442">
        <v>1</v>
      </c>
      <c r="E92" s="442" t="s">
        <v>991</v>
      </c>
      <c r="F92" s="442" t="s">
        <v>125</v>
      </c>
      <c r="G92" s="442" t="str">
        <f>VLOOKUP(C92,'舰种|战术|技能信息查询'!$O$52:$Q$72,3,0)</f>
        <v>护卫舰</v>
      </c>
      <c r="H92" s="442" t="str">
        <f>VLOOKUP(C92,'舰种|战术|技能信息查询'!$O$52:$Q$72,2,0)</f>
        <v>小型舰</v>
      </c>
      <c r="I92" s="442">
        <v>1</v>
      </c>
      <c r="J92" s="442">
        <v>2</v>
      </c>
      <c r="K92" s="442">
        <v>17</v>
      </c>
      <c r="L92" s="442">
        <f t="shared" si="3"/>
        <v>-1</v>
      </c>
      <c r="M92" s="442">
        <v>28</v>
      </c>
      <c r="N92" s="442">
        <v>22</v>
      </c>
      <c r="O92" s="442">
        <v>70</v>
      </c>
      <c r="P92" s="442">
        <v>54</v>
      </c>
      <c r="Q92" s="442">
        <v>58</v>
      </c>
      <c r="R92" s="442">
        <v>17</v>
      </c>
      <c r="S92" s="442">
        <v>81</v>
      </c>
      <c r="T92" s="442">
        <v>87</v>
      </c>
      <c r="U92" s="442">
        <v>20</v>
      </c>
      <c r="V92" s="442">
        <v>37</v>
      </c>
      <c r="W92" s="442" t="s">
        <v>194</v>
      </c>
      <c r="X92" s="442">
        <v>0</v>
      </c>
      <c r="Y92" s="442">
        <v>0</v>
      </c>
      <c r="Z92" s="442">
        <v>2</v>
      </c>
      <c r="AA92" s="446" t="s">
        <v>534</v>
      </c>
      <c r="AB92" s="442">
        <v>15</v>
      </c>
      <c r="AC92" s="442">
        <v>25</v>
      </c>
      <c r="AD92" s="442">
        <v>0.48</v>
      </c>
      <c r="AE92" s="442">
        <v>0.9</v>
      </c>
      <c r="AF92" s="442">
        <v>0.4</v>
      </c>
      <c r="AG92" s="442">
        <v>2</v>
      </c>
      <c r="AH92" s="442">
        <v>4</v>
      </c>
      <c r="AI92" s="442">
        <v>3</v>
      </c>
      <c r="AJ92" s="442">
        <v>0</v>
      </c>
      <c r="AK92" s="442">
        <v>0</v>
      </c>
      <c r="AL92" s="442">
        <v>20</v>
      </c>
      <c r="AM92" s="442">
        <v>7</v>
      </c>
      <c r="AN92" s="442">
        <v>5</v>
      </c>
      <c r="AO92" s="442">
        <v>0</v>
      </c>
      <c r="AP92" s="442">
        <v>0</v>
      </c>
      <c r="AQ92" s="442">
        <v>0</v>
      </c>
      <c r="AR92" s="442">
        <v>0</v>
      </c>
      <c r="AS92" s="442"/>
      <c r="AT92" s="442"/>
      <c r="AU92" s="442"/>
      <c r="AV92" s="442"/>
      <c r="AW92" s="442"/>
      <c r="AX92" s="442"/>
      <c r="AY92" s="442"/>
      <c r="AZ92" s="442"/>
      <c r="BA92" s="442"/>
    </row>
    <row r="93" spans="1:53">
      <c r="A93" s="442">
        <v>92</v>
      </c>
      <c r="B93" s="442" t="s">
        <v>166</v>
      </c>
      <c r="C93" s="442" t="s">
        <v>325</v>
      </c>
      <c r="D93" s="442">
        <v>1</v>
      </c>
      <c r="E93" s="442" t="s">
        <v>992</v>
      </c>
      <c r="F93" s="442" t="s">
        <v>125</v>
      </c>
      <c r="G93" s="442" t="str">
        <f>VLOOKUP(C93,'舰种|战术|技能信息查询'!$O$52:$Q$72,3,0)</f>
        <v>护卫舰</v>
      </c>
      <c r="H93" s="442" t="str">
        <f>VLOOKUP(C93,'舰种|战术|技能信息查询'!$O$52:$Q$72,2,0)</f>
        <v>小型舰</v>
      </c>
      <c r="I93" s="442">
        <v>1</v>
      </c>
      <c r="J93" s="442">
        <v>2</v>
      </c>
      <c r="K93" s="442">
        <v>17</v>
      </c>
      <c r="L93" s="442">
        <f t="shared" si="3"/>
        <v>-1</v>
      </c>
      <c r="M93" s="442">
        <v>28</v>
      </c>
      <c r="N93" s="442">
        <v>22</v>
      </c>
      <c r="O93" s="442">
        <v>70</v>
      </c>
      <c r="P93" s="442">
        <v>54</v>
      </c>
      <c r="Q93" s="442">
        <v>58</v>
      </c>
      <c r="R93" s="442">
        <v>17</v>
      </c>
      <c r="S93" s="442">
        <v>81</v>
      </c>
      <c r="T93" s="442">
        <v>87</v>
      </c>
      <c r="U93" s="442">
        <v>20</v>
      </c>
      <c r="V93" s="442">
        <v>37</v>
      </c>
      <c r="W93" s="442" t="s">
        <v>194</v>
      </c>
      <c r="X93" s="442">
        <v>0</v>
      </c>
      <c r="Y93" s="442">
        <v>0</v>
      </c>
      <c r="Z93" s="442">
        <v>2</v>
      </c>
      <c r="AA93" s="446" t="s">
        <v>534</v>
      </c>
      <c r="AB93" s="442">
        <v>15</v>
      </c>
      <c r="AC93" s="442">
        <v>25</v>
      </c>
      <c r="AD93" s="442">
        <v>0.48</v>
      </c>
      <c r="AE93" s="442">
        <v>0.9</v>
      </c>
      <c r="AF93" s="442">
        <v>0.4</v>
      </c>
      <c r="AG93" s="442">
        <v>2</v>
      </c>
      <c r="AH93" s="442">
        <v>4</v>
      </c>
      <c r="AI93" s="442">
        <v>3</v>
      </c>
      <c r="AJ93" s="442">
        <v>0</v>
      </c>
      <c r="AK93" s="442">
        <v>0</v>
      </c>
      <c r="AL93" s="442">
        <v>20</v>
      </c>
      <c r="AM93" s="442">
        <v>7</v>
      </c>
      <c r="AN93" s="442">
        <v>5</v>
      </c>
      <c r="AO93" s="442">
        <v>0</v>
      </c>
      <c r="AP93" s="442">
        <v>0</v>
      </c>
      <c r="AQ93" s="446" t="s">
        <v>993</v>
      </c>
      <c r="AR93" s="442">
        <v>0</v>
      </c>
      <c r="AS93" s="442"/>
      <c r="AT93" s="442"/>
      <c r="AU93" s="442"/>
      <c r="AV93" s="442"/>
      <c r="AW93" s="442"/>
      <c r="AX93" s="442"/>
      <c r="AY93" s="442"/>
      <c r="AZ93" s="442"/>
      <c r="BA93" s="442"/>
    </row>
    <row r="94" spans="1:53">
      <c r="A94" s="442">
        <v>93</v>
      </c>
      <c r="B94" s="442" t="s">
        <v>166</v>
      </c>
      <c r="C94" s="442" t="s">
        <v>325</v>
      </c>
      <c r="D94" s="442">
        <v>2</v>
      </c>
      <c r="E94" s="442" t="s">
        <v>994</v>
      </c>
      <c r="F94" s="442" t="s">
        <v>125</v>
      </c>
      <c r="G94" s="442" t="str">
        <f>VLOOKUP(C94,'舰种|战术|技能信息查询'!$O$52:$Q$72,3,0)</f>
        <v>护卫舰</v>
      </c>
      <c r="H94" s="442" t="str">
        <f>VLOOKUP(C94,'舰种|战术|技能信息查询'!$O$52:$Q$72,2,0)</f>
        <v>小型舰</v>
      </c>
      <c r="I94" s="442">
        <v>1</v>
      </c>
      <c r="J94" s="442">
        <v>2</v>
      </c>
      <c r="K94" s="442">
        <v>20</v>
      </c>
      <c r="L94" s="442">
        <f t="shared" si="3"/>
        <v>0</v>
      </c>
      <c r="M94" s="442">
        <v>30</v>
      </c>
      <c r="N94" s="442">
        <v>23</v>
      </c>
      <c r="O94" s="442">
        <v>70</v>
      </c>
      <c r="P94" s="442">
        <v>58</v>
      </c>
      <c r="Q94" s="442">
        <v>63</v>
      </c>
      <c r="R94" s="442">
        <v>17</v>
      </c>
      <c r="S94" s="442">
        <v>76</v>
      </c>
      <c r="T94" s="442">
        <v>87</v>
      </c>
      <c r="U94" s="442">
        <v>20</v>
      </c>
      <c r="V94" s="442">
        <v>35</v>
      </c>
      <c r="W94" s="442" t="s">
        <v>194</v>
      </c>
      <c r="X94" s="442">
        <v>0</v>
      </c>
      <c r="Y94" s="442">
        <v>0</v>
      </c>
      <c r="Z94" s="442">
        <v>2</v>
      </c>
      <c r="AA94" s="446" t="s">
        <v>995</v>
      </c>
      <c r="AB94" s="442">
        <v>15</v>
      </c>
      <c r="AC94" s="442">
        <v>25</v>
      </c>
      <c r="AD94" s="442">
        <v>0.48</v>
      </c>
      <c r="AE94" s="442">
        <v>0.9</v>
      </c>
      <c r="AF94" s="442">
        <v>0.4</v>
      </c>
      <c r="AG94" s="442">
        <v>2</v>
      </c>
      <c r="AH94" s="442">
        <v>4</v>
      </c>
      <c r="AI94" s="442">
        <v>3</v>
      </c>
      <c r="AJ94" s="442">
        <v>0</v>
      </c>
      <c r="AK94" s="442">
        <v>0</v>
      </c>
      <c r="AL94" s="442">
        <v>20</v>
      </c>
      <c r="AM94" s="442">
        <v>8</v>
      </c>
      <c r="AN94" s="442">
        <v>5</v>
      </c>
      <c r="AO94" s="442" t="s">
        <v>393</v>
      </c>
      <c r="AP94" s="442">
        <v>0</v>
      </c>
      <c r="AQ94" s="446" t="s">
        <v>993</v>
      </c>
      <c r="AR94" s="442">
        <v>0</v>
      </c>
      <c r="AS94" s="442"/>
      <c r="AT94" s="442"/>
      <c r="AU94" s="442"/>
      <c r="AV94" s="442"/>
      <c r="AW94" s="442"/>
      <c r="AX94" s="442"/>
      <c r="AY94" s="442"/>
      <c r="AZ94" s="442"/>
      <c r="BA94" s="442"/>
    </row>
    <row r="95" spans="1:53">
      <c r="A95" s="442">
        <v>94</v>
      </c>
      <c r="B95" s="442" t="s">
        <v>166</v>
      </c>
      <c r="C95" s="442" t="s">
        <v>325</v>
      </c>
      <c r="D95" s="442">
        <v>2</v>
      </c>
      <c r="E95" s="442" t="s">
        <v>996</v>
      </c>
      <c r="F95" s="442" t="s">
        <v>125</v>
      </c>
      <c r="G95" s="442" t="str">
        <f>VLOOKUP(C95,'舰种|战术|技能信息查询'!$O$52:$Q$72,3,0)</f>
        <v>护卫舰</v>
      </c>
      <c r="H95" s="442" t="str">
        <f>VLOOKUP(C95,'舰种|战术|技能信息查询'!$O$52:$Q$72,2,0)</f>
        <v>小型舰</v>
      </c>
      <c r="I95" s="442">
        <v>1</v>
      </c>
      <c r="J95" s="442">
        <v>2</v>
      </c>
      <c r="K95" s="442">
        <v>20</v>
      </c>
      <c r="L95" s="442">
        <f t="shared" si="3"/>
        <v>0</v>
      </c>
      <c r="M95" s="442">
        <v>30</v>
      </c>
      <c r="N95" s="442">
        <v>23</v>
      </c>
      <c r="O95" s="442">
        <v>70</v>
      </c>
      <c r="P95" s="442">
        <v>58</v>
      </c>
      <c r="Q95" s="442">
        <v>63</v>
      </c>
      <c r="R95" s="442">
        <v>17</v>
      </c>
      <c r="S95" s="442">
        <v>76</v>
      </c>
      <c r="T95" s="442">
        <v>87</v>
      </c>
      <c r="U95" s="442">
        <v>25</v>
      </c>
      <c r="V95" s="442">
        <v>35</v>
      </c>
      <c r="W95" s="442" t="s">
        <v>194</v>
      </c>
      <c r="X95" s="442">
        <v>0</v>
      </c>
      <c r="Y95" s="442">
        <v>0</v>
      </c>
      <c r="Z95" s="442">
        <v>2</v>
      </c>
      <c r="AA95" s="446" t="s">
        <v>305</v>
      </c>
      <c r="AB95" s="442">
        <v>15</v>
      </c>
      <c r="AC95" s="442">
        <v>25</v>
      </c>
      <c r="AD95" s="442">
        <v>0.48</v>
      </c>
      <c r="AE95" s="442">
        <v>0.9</v>
      </c>
      <c r="AF95" s="442">
        <v>0.4</v>
      </c>
      <c r="AG95" s="442">
        <v>2</v>
      </c>
      <c r="AH95" s="442">
        <v>4</v>
      </c>
      <c r="AI95" s="442">
        <v>3</v>
      </c>
      <c r="AJ95" s="442">
        <v>0</v>
      </c>
      <c r="AK95" s="442">
        <v>0</v>
      </c>
      <c r="AL95" s="442">
        <v>20</v>
      </c>
      <c r="AM95" s="442">
        <v>8</v>
      </c>
      <c r="AN95" s="442">
        <v>5</v>
      </c>
      <c r="AO95" s="442">
        <v>0</v>
      </c>
      <c r="AP95" s="442">
        <v>0</v>
      </c>
      <c r="AQ95" s="446" t="s">
        <v>997</v>
      </c>
      <c r="AR95" s="442">
        <v>0</v>
      </c>
      <c r="AS95" s="442"/>
      <c r="AT95" s="442"/>
      <c r="AU95" s="442"/>
      <c r="AV95" s="442"/>
      <c r="AW95" s="442"/>
      <c r="AX95" s="442"/>
      <c r="AY95" s="442"/>
      <c r="AZ95" s="442"/>
      <c r="BA95" s="442"/>
    </row>
    <row r="96" spans="1:53">
      <c r="A96" s="442">
        <v>95</v>
      </c>
      <c r="B96" s="442" t="s">
        <v>166</v>
      </c>
      <c r="C96" s="442" t="s">
        <v>325</v>
      </c>
      <c r="D96" s="442">
        <v>2</v>
      </c>
      <c r="E96" s="442" t="s">
        <v>998</v>
      </c>
      <c r="F96" s="442" t="s">
        <v>125</v>
      </c>
      <c r="G96" s="442" t="str">
        <f>VLOOKUP(C96,'舰种|战术|技能信息查询'!$O$52:$Q$72,3,0)</f>
        <v>护卫舰</v>
      </c>
      <c r="H96" s="442" t="str">
        <f>VLOOKUP(C96,'舰种|战术|技能信息查询'!$O$52:$Q$72,2,0)</f>
        <v>小型舰</v>
      </c>
      <c r="I96" s="442">
        <v>1</v>
      </c>
      <c r="J96" s="442">
        <v>2</v>
      </c>
      <c r="K96" s="442">
        <v>20</v>
      </c>
      <c r="L96" s="442">
        <f t="shared" si="3"/>
        <v>0</v>
      </c>
      <c r="M96" s="442">
        <v>30</v>
      </c>
      <c r="N96" s="442">
        <v>23</v>
      </c>
      <c r="O96" s="442">
        <v>70</v>
      </c>
      <c r="P96" s="442">
        <v>58</v>
      </c>
      <c r="Q96" s="442">
        <v>63</v>
      </c>
      <c r="R96" s="442">
        <v>17</v>
      </c>
      <c r="S96" s="442">
        <v>76</v>
      </c>
      <c r="T96" s="442">
        <v>87</v>
      </c>
      <c r="U96" s="442">
        <v>22</v>
      </c>
      <c r="V96" s="442">
        <v>35</v>
      </c>
      <c r="W96" s="442" t="s">
        <v>194</v>
      </c>
      <c r="X96" s="442">
        <v>0</v>
      </c>
      <c r="Y96" s="442">
        <v>0</v>
      </c>
      <c r="Z96" s="442">
        <v>2</v>
      </c>
      <c r="AA96" s="446" t="s">
        <v>305</v>
      </c>
      <c r="AB96" s="442">
        <v>15</v>
      </c>
      <c r="AC96" s="442">
        <v>25</v>
      </c>
      <c r="AD96" s="442">
        <v>0.48</v>
      </c>
      <c r="AE96" s="442">
        <v>0.9</v>
      </c>
      <c r="AF96" s="442">
        <v>0.4</v>
      </c>
      <c r="AG96" s="442">
        <v>2</v>
      </c>
      <c r="AH96" s="442">
        <v>4</v>
      </c>
      <c r="AI96" s="442">
        <v>3</v>
      </c>
      <c r="AJ96" s="442">
        <v>0</v>
      </c>
      <c r="AK96" s="442">
        <v>0</v>
      </c>
      <c r="AL96" s="442">
        <v>20</v>
      </c>
      <c r="AM96" s="442">
        <v>8</v>
      </c>
      <c r="AN96" s="442">
        <v>5</v>
      </c>
      <c r="AO96" s="442">
        <v>0</v>
      </c>
      <c r="AP96" s="442">
        <v>0</v>
      </c>
      <c r="AQ96" s="442">
        <v>0</v>
      </c>
      <c r="AR96" s="442">
        <v>0</v>
      </c>
      <c r="AS96" s="442"/>
      <c r="AT96" s="442"/>
      <c r="AU96" s="442"/>
      <c r="AV96" s="442"/>
      <c r="AW96" s="442"/>
      <c r="AX96" s="442"/>
      <c r="AY96" s="442"/>
      <c r="AZ96" s="442"/>
      <c r="BA96" s="442"/>
    </row>
    <row r="97" spans="1:53">
      <c r="A97" s="442">
        <v>96</v>
      </c>
      <c r="B97" s="442" t="s">
        <v>166</v>
      </c>
      <c r="C97" s="442" t="s">
        <v>325</v>
      </c>
      <c r="D97" s="442">
        <v>2</v>
      </c>
      <c r="E97" s="442" t="s">
        <v>999</v>
      </c>
      <c r="F97" s="442" t="s">
        <v>125</v>
      </c>
      <c r="G97" s="442" t="str">
        <f>VLOOKUP(C97,'舰种|战术|技能信息查询'!$O$52:$Q$72,3,0)</f>
        <v>护卫舰</v>
      </c>
      <c r="H97" s="442" t="str">
        <f>VLOOKUP(C97,'舰种|战术|技能信息查询'!$O$52:$Q$72,2,0)</f>
        <v>小型舰</v>
      </c>
      <c r="I97" s="442">
        <v>1</v>
      </c>
      <c r="J97" s="442">
        <v>2</v>
      </c>
      <c r="K97" s="442">
        <v>20</v>
      </c>
      <c r="L97" s="442">
        <f t="shared" si="3"/>
        <v>0</v>
      </c>
      <c r="M97" s="442">
        <v>30</v>
      </c>
      <c r="N97" s="442">
        <v>23</v>
      </c>
      <c r="O97" s="442">
        <v>70</v>
      </c>
      <c r="P97" s="442">
        <v>58</v>
      </c>
      <c r="Q97" s="442">
        <v>63</v>
      </c>
      <c r="R97" s="442">
        <v>17</v>
      </c>
      <c r="S97" s="442">
        <v>76</v>
      </c>
      <c r="T97" s="442">
        <v>87</v>
      </c>
      <c r="U97" s="442">
        <v>23</v>
      </c>
      <c r="V97" s="442">
        <v>35</v>
      </c>
      <c r="W97" s="442" t="s">
        <v>194</v>
      </c>
      <c r="X97" s="442">
        <v>0</v>
      </c>
      <c r="Y97" s="442">
        <v>0</v>
      </c>
      <c r="Z97" s="442">
        <v>2</v>
      </c>
      <c r="AA97" s="446" t="s">
        <v>305</v>
      </c>
      <c r="AB97" s="442">
        <v>15</v>
      </c>
      <c r="AC97" s="442">
        <v>25</v>
      </c>
      <c r="AD97" s="442">
        <v>0.48</v>
      </c>
      <c r="AE97" s="442">
        <v>0.9</v>
      </c>
      <c r="AF97" s="442">
        <v>0.4</v>
      </c>
      <c r="AG97" s="442">
        <v>2</v>
      </c>
      <c r="AH97" s="442">
        <v>4</v>
      </c>
      <c r="AI97" s="442">
        <v>3</v>
      </c>
      <c r="AJ97" s="442">
        <v>0</v>
      </c>
      <c r="AK97" s="442">
        <v>0</v>
      </c>
      <c r="AL97" s="442">
        <v>20</v>
      </c>
      <c r="AM97" s="442">
        <v>8</v>
      </c>
      <c r="AN97" s="442">
        <v>5</v>
      </c>
      <c r="AO97" s="442">
        <v>0</v>
      </c>
      <c r="AP97" s="442">
        <v>0</v>
      </c>
      <c r="AQ97" s="442">
        <v>0</v>
      </c>
      <c r="AR97" s="442">
        <v>0</v>
      </c>
      <c r="AS97" s="442"/>
      <c r="AT97" s="442"/>
      <c r="AU97" s="442"/>
      <c r="AV97" s="442"/>
      <c r="AW97" s="442"/>
      <c r="AX97" s="442"/>
      <c r="AY97" s="442"/>
      <c r="AZ97" s="442"/>
      <c r="BA97" s="442"/>
    </row>
    <row r="98" spans="1:53">
      <c r="A98" s="442">
        <v>97</v>
      </c>
      <c r="B98" s="442" t="s">
        <v>338</v>
      </c>
      <c r="C98" s="442" t="s">
        <v>325</v>
      </c>
      <c r="D98" s="442">
        <v>4</v>
      </c>
      <c r="E98" s="442" t="s">
        <v>1000</v>
      </c>
      <c r="F98" s="442" t="s">
        <v>125</v>
      </c>
      <c r="G98" s="442" t="str">
        <f>VLOOKUP(C98,'舰种|战术|技能信息查询'!$O$52:$Q$72,3,0)</f>
        <v>护卫舰</v>
      </c>
      <c r="H98" s="442" t="str">
        <f>VLOOKUP(C98,'舰种|战术|技能信息查询'!$O$52:$Q$72,2,0)</f>
        <v>小型舰</v>
      </c>
      <c r="I98" s="442">
        <v>1</v>
      </c>
      <c r="J98" s="442">
        <v>2</v>
      </c>
      <c r="K98" s="442">
        <v>18</v>
      </c>
      <c r="L98" s="442">
        <f t="shared" si="3"/>
        <v>2</v>
      </c>
      <c r="M98" s="442">
        <v>32</v>
      </c>
      <c r="N98" s="442">
        <v>23</v>
      </c>
      <c r="O98" s="442">
        <v>62</v>
      </c>
      <c r="P98" s="442">
        <v>50</v>
      </c>
      <c r="Q98" s="442">
        <v>57</v>
      </c>
      <c r="R98" s="442">
        <v>16</v>
      </c>
      <c r="S98" s="442">
        <v>83</v>
      </c>
      <c r="T98" s="442">
        <v>88</v>
      </c>
      <c r="U98" s="442">
        <v>25</v>
      </c>
      <c r="V98" s="442">
        <v>39</v>
      </c>
      <c r="W98" s="442" t="s">
        <v>194</v>
      </c>
      <c r="X98" s="442">
        <v>0</v>
      </c>
      <c r="Y98" s="442">
        <v>0</v>
      </c>
      <c r="Z98" s="442">
        <v>2</v>
      </c>
      <c r="AA98" s="446" t="s">
        <v>1001</v>
      </c>
      <c r="AB98" s="442">
        <v>10</v>
      </c>
      <c r="AC98" s="442">
        <v>15</v>
      </c>
      <c r="AD98" s="442">
        <v>0.48</v>
      </c>
      <c r="AE98" s="442">
        <v>0.9</v>
      </c>
      <c r="AF98" s="442">
        <v>0.5</v>
      </c>
      <c r="AG98" s="442">
        <v>4</v>
      </c>
      <c r="AH98" s="442">
        <v>8</v>
      </c>
      <c r="AI98" s="442">
        <v>6</v>
      </c>
      <c r="AJ98" s="442">
        <v>0</v>
      </c>
      <c r="AK98" s="442">
        <v>0</v>
      </c>
      <c r="AL98" s="442">
        <v>12</v>
      </c>
      <c r="AM98" s="442">
        <v>8</v>
      </c>
      <c r="AN98" s="442">
        <v>0</v>
      </c>
      <c r="AO98" s="442">
        <v>0</v>
      </c>
      <c r="AP98" s="442">
        <v>0</v>
      </c>
      <c r="AQ98" s="446" t="s">
        <v>1002</v>
      </c>
      <c r="AR98" s="442">
        <v>0</v>
      </c>
      <c r="AS98" s="442"/>
      <c r="AT98" s="442"/>
      <c r="AU98" s="442"/>
      <c r="AV98" s="442"/>
      <c r="AW98" s="442"/>
      <c r="AX98" s="442"/>
      <c r="AY98" s="442"/>
      <c r="AZ98" s="442"/>
      <c r="BA98" s="442"/>
    </row>
    <row r="99" spans="1:53">
      <c r="A99" s="442">
        <v>98</v>
      </c>
      <c r="B99" s="442" t="s">
        <v>402</v>
      </c>
      <c r="C99" s="442" t="s">
        <v>325</v>
      </c>
      <c r="D99" s="442">
        <v>1</v>
      </c>
      <c r="E99" s="442" t="s">
        <v>1003</v>
      </c>
      <c r="F99" s="442" t="s">
        <v>125</v>
      </c>
      <c r="G99" s="442" t="str">
        <f>VLOOKUP(C99,'舰种|战术|技能信息查询'!$O$52:$Q$72,3,0)</f>
        <v>护卫舰</v>
      </c>
      <c r="H99" s="442" t="str">
        <f>VLOOKUP(C99,'舰种|战术|技能信息查询'!$O$52:$Q$72,2,0)</f>
        <v>小型舰</v>
      </c>
      <c r="I99" s="442">
        <v>1</v>
      </c>
      <c r="J99" s="442">
        <v>2</v>
      </c>
      <c r="K99" s="442">
        <v>20</v>
      </c>
      <c r="L99" s="442">
        <f t="shared" si="3"/>
        <v>0</v>
      </c>
      <c r="M99" s="442">
        <v>32</v>
      </c>
      <c r="N99" s="442">
        <v>20</v>
      </c>
      <c r="O99" s="442">
        <v>72</v>
      </c>
      <c r="P99" s="442">
        <v>40</v>
      </c>
      <c r="Q99" s="442">
        <v>63</v>
      </c>
      <c r="R99" s="442">
        <v>17</v>
      </c>
      <c r="S99" s="442">
        <v>84</v>
      </c>
      <c r="T99" s="442">
        <v>87</v>
      </c>
      <c r="U99" s="442">
        <v>10</v>
      </c>
      <c r="V99" s="442">
        <v>40</v>
      </c>
      <c r="W99" s="442" t="s">
        <v>194</v>
      </c>
      <c r="X99" s="442">
        <v>0</v>
      </c>
      <c r="Y99" s="442">
        <v>0</v>
      </c>
      <c r="Z99" s="442">
        <v>2</v>
      </c>
      <c r="AA99" s="446" t="s">
        <v>1004</v>
      </c>
      <c r="AB99" s="442">
        <v>10</v>
      </c>
      <c r="AC99" s="442">
        <v>20</v>
      </c>
      <c r="AD99" s="442">
        <v>0.48</v>
      </c>
      <c r="AE99" s="442">
        <v>0.9</v>
      </c>
      <c r="AF99" s="442">
        <v>0.5</v>
      </c>
      <c r="AG99" s="442">
        <v>2</v>
      </c>
      <c r="AH99" s="442">
        <v>4</v>
      </c>
      <c r="AI99" s="442">
        <v>3</v>
      </c>
      <c r="AJ99" s="442">
        <v>0</v>
      </c>
      <c r="AK99" s="442">
        <v>0</v>
      </c>
      <c r="AL99" s="442">
        <v>22</v>
      </c>
      <c r="AM99" s="442">
        <v>5</v>
      </c>
      <c r="AN99" s="442">
        <v>0</v>
      </c>
      <c r="AO99" s="442">
        <v>0</v>
      </c>
      <c r="AP99" s="442">
        <v>0</v>
      </c>
      <c r="AQ99" s="446" t="s">
        <v>1005</v>
      </c>
      <c r="AR99" s="442">
        <v>0</v>
      </c>
      <c r="AS99" s="442"/>
      <c r="AT99" s="442"/>
      <c r="AU99" s="442"/>
      <c r="AV99" s="442"/>
      <c r="AW99" s="442"/>
      <c r="AX99" s="442"/>
      <c r="AY99" s="442"/>
      <c r="AZ99" s="442"/>
      <c r="BA99" s="442"/>
    </row>
    <row r="100" spans="1:53">
      <c r="A100" s="442">
        <v>99</v>
      </c>
      <c r="B100" s="442" t="s">
        <v>402</v>
      </c>
      <c r="C100" s="442" t="s">
        <v>325</v>
      </c>
      <c r="D100" s="442">
        <v>5</v>
      </c>
      <c r="E100" s="442" t="s">
        <v>1006</v>
      </c>
      <c r="F100" s="442" t="s">
        <v>125</v>
      </c>
      <c r="G100" s="442" t="str">
        <f>VLOOKUP(C100,'舰种|战术|技能信息查询'!$O$52:$Q$72,3,0)</f>
        <v>护卫舰</v>
      </c>
      <c r="H100" s="442" t="str">
        <f>VLOOKUP(C100,'舰种|战术|技能信息查询'!$O$52:$Q$72,2,0)</f>
        <v>小型舰</v>
      </c>
      <c r="I100" s="442">
        <v>2</v>
      </c>
      <c r="J100" s="442">
        <v>3</v>
      </c>
      <c r="K100" s="442">
        <v>22</v>
      </c>
      <c r="L100" s="442">
        <f t="shared" si="3"/>
        <v>2</v>
      </c>
      <c r="M100" s="442">
        <v>32</v>
      </c>
      <c r="N100" s="442">
        <v>22</v>
      </c>
      <c r="O100" s="442">
        <v>75</v>
      </c>
      <c r="P100" s="442">
        <v>45</v>
      </c>
      <c r="Q100" s="442">
        <v>73</v>
      </c>
      <c r="R100" s="442">
        <v>19</v>
      </c>
      <c r="S100" s="442">
        <v>94</v>
      </c>
      <c r="T100" s="442">
        <v>89</v>
      </c>
      <c r="U100" s="442">
        <v>10</v>
      </c>
      <c r="V100" s="442">
        <v>42</v>
      </c>
      <c r="W100" s="442" t="s">
        <v>194</v>
      </c>
      <c r="X100" s="442">
        <v>0</v>
      </c>
      <c r="Y100" s="442">
        <v>0</v>
      </c>
      <c r="Z100" s="442">
        <v>2</v>
      </c>
      <c r="AA100" s="446" t="s">
        <v>1007</v>
      </c>
      <c r="AB100" s="442">
        <v>20</v>
      </c>
      <c r="AC100" s="442">
        <v>25</v>
      </c>
      <c r="AD100" s="442">
        <v>0.64</v>
      </c>
      <c r="AE100" s="442">
        <v>1.2</v>
      </c>
      <c r="AF100" s="442">
        <v>0.5</v>
      </c>
      <c r="AG100" s="442">
        <v>4</v>
      </c>
      <c r="AH100" s="442">
        <v>8</v>
      </c>
      <c r="AI100" s="442">
        <v>6</v>
      </c>
      <c r="AJ100" s="442">
        <v>0</v>
      </c>
      <c r="AK100" s="442">
        <v>0</v>
      </c>
      <c r="AL100" s="442">
        <v>25</v>
      </c>
      <c r="AM100" s="442">
        <v>7</v>
      </c>
      <c r="AN100" s="442">
        <v>0</v>
      </c>
      <c r="AO100" s="442">
        <v>0</v>
      </c>
      <c r="AP100" s="442">
        <v>0</v>
      </c>
      <c r="AQ100" s="446" t="s">
        <v>1008</v>
      </c>
      <c r="AR100" s="442">
        <v>0</v>
      </c>
      <c r="AS100" s="442"/>
      <c r="AT100" s="442"/>
      <c r="AU100" s="442"/>
      <c r="AV100" s="442"/>
      <c r="AW100" s="442"/>
      <c r="AX100" s="442"/>
      <c r="AY100" s="442"/>
      <c r="AZ100" s="442"/>
      <c r="BA100" s="442"/>
    </row>
    <row r="101" spans="1:53">
      <c r="A101" s="442">
        <v>100</v>
      </c>
      <c r="B101" s="442" t="s">
        <v>122</v>
      </c>
      <c r="C101" s="442" t="s">
        <v>137</v>
      </c>
      <c r="D101" s="442">
        <v>6</v>
      </c>
      <c r="E101" s="442" t="s">
        <v>1009</v>
      </c>
      <c r="F101" s="442" t="s">
        <v>125</v>
      </c>
      <c r="G101" s="442" t="str">
        <f>VLOOKUP(C101,'舰种|战术|技能信息查询'!$O$52:$Q$72,3,0)</f>
        <v>主力舰</v>
      </c>
      <c r="H101" s="442" t="str">
        <f>VLOOKUP(C101,'舰种|战术|技能信息查询'!$O$52:$Q$72,2,0)</f>
        <v>大型舰</v>
      </c>
      <c r="I101" s="442">
        <v>4</v>
      </c>
      <c r="J101" s="442">
        <v>4</v>
      </c>
      <c r="K101" s="442">
        <v>81</v>
      </c>
      <c r="L101" s="442">
        <f t="shared" si="3"/>
        <v>-1</v>
      </c>
      <c r="M101" s="442">
        <v>110</v>
      </c>
      <c r="N101" s="442">
        <v>105</v>
      </c>
      <c r="O101" s="442">
        <v>0</v>
      </c>
      <c r="P101" s="442">
        <v>85</v>
      </c>
      <c r="Q101" s="442">
        <v>0</v>
      </c>
      <c r="R101" s="442">
        <v>42</v>
      </c>
      <c r="S101" s="442">
        <v>50</v>
      </c>
      <c r="T101" s="442">
        <v>97</v>
      </c>
      <c r="U101" s="442">
        <v>10</v>
      </c>
      <c r="V101" s="442">
        <v>28.25</v>
      </c>
      <c r="W101" s="442" t="s">
        <v>126</v>
      </c>
      <c r="X101" s="442" t="s">
        <v>139</v>
      </c>
      <c r="Y101" s="442">
        <v>8</v>
      </c>
      <c r="Z101" s="442">
        <v>4</v>
      </c>
      <c r="AA101" s="446" t="s">
        <v>1010</v>
      </c>
      <c r="AB101" s="442">
        <v>125</v>
      </c>
      <c r="AC101" s="442">
        <v>175</v>
      </c>
      <c r="AD101" s="442">
        <v>4.8</v>
      </c>
      <c r="AE101" s="442">
        <v>9</v>
      </c>
      <c r="AF101" s="442">
        <v>1</v>
      </c>
      <c r="AG101" s="442">
        <v>50</v>
      </c>
      <c r="AH101" s="442">
        <v>60</v>
      </c>
      <c r="AI101" s="442">
        <v>60</v>
      </c>
      <c r="AJ101" s="442">
        <v>0</v>
      </c>
      <c r="AK101" s="442">
        <v>91</v>
      </c>
      <c r="AL101" s="442">
        <v>0</v>
      </c>
      <c r="AM101" s="442">
        <v>80</v>
      </c>
      <c r="AN101" s="442">
        <v>47</v>
      </c>
      <c r="AO101" s="442" t="s">
        <v>411</v>
      </c>
      <c r="AP101" s="442">
        <v>0</v>
      </c>
      <c r="AQ101" s="446" t="s">
        <v>1011</v>
      </c>
      <c r="AR101" s="450">
        <v>0.25</v>
      </c>
      <c r="AS101" s="442"/>
      <c r="AT101" s="442"/>
      <c r="AU101" s="442"/>
      <c r="AV101" s="442"/>
      <c r="AW101" s="442"/>
      <c r="AX101" s="442"/>
      <c r="AY101" s="442"/>
      <c r="AZ101" s="442"/>
      <c r="BA101" s="442"/>
    </row>
    <row r="102" spans="1:53">
      <c r="A102" s="442">
        <v>101</v>
      </c>
      <c r="B102" s="442" t="s">
        <v>131</v>
      </c>
      <c r="C102" s="442" t="s">
        <v>137</v>
      </c>
      <c r="D102" s="442">
        <v>4</v>
      </c>
      <c r="E102" s="442" t="s">
        <v>1012</v>
      </c>
      <c r="F102" s="442" t="s">
        <v>125</v>
      </c>
      <c r="G102" s="442" t="str">
        <f>VLOOKUP(C102,'舰种|战术|技能信息查询'!$O$52:$Q$72,3,0)</f>
        <v>主力舰</v>
      </c>
      <c r="H102" s="442" t="str">
        <f>VLOOKUP(C102,'舰种|战术|技能信息查询'!$O$52:$Q$72,2,0)</f>
        <v>大型舰</v>
      </c>
      <c r="I102" s="442">
        <v>3</v>
      </c>
      <c r="J102" s="442">
        <v>3</v>
      </c>
      <c r="K102" s="442">
        <v>76</v>
      </c>
      <c r="L102" s="442">
        <f t="shared" si="3"/>
        <v>0</v>
      </c>
      <c r="M102" s="442">
        <v>100</v>
      </c>
      <c r="N102" s="442">
        <v>90</v>
      </c>
      <c r="O102" s="442">
        <v>0</v>
      </c>
      <c r="P102" s="442">
        <v>58</v>
      </c>
      <c r="Q102" s="442">
        <v>0</v>
      </c>
      <c r="R102" s="442">
        <v>44</v>
      </c>
      <c r="S102" s="442">
        <v>47</v>
      </c>
      <c r="T102" s="442">
        <v>95</v>
      </c>
      <c r="U102" s="442">
        <v>21</v>
      </c>
      <c r="V102" s="442">
        <v>25</v>
      </c>
      <c r="W102" s="442" t="s">
        <v>126</v>
      </c>
      <c r="X102" s="442" t="s">
        <v>127</v>
      </c>
      <c r="Y102" s="442">
        <v>12</v>
      </c>
      <c r="Z102" s="442">
        <v>4</v>
      </c>
      <c r="AA102" s="446" t="s">
        <v>1013</v>
      </c>
      <c r="AB102" s="442">
        <v>95</v>
      </c>
      <c r="AC102" s="442">
        <v>130</v>
      </c>
      <c r="AD102" s="442">
        <v>3.2</v>
      </c>
      <c r="AE102" s="442">
        <v>6</v>
      </c>
      <c r="AF102" s="442">
        <v>1</v>
      </c>
      <c r="AG102" s="442">
        <v>50</v>
      </c>
      <c r="AH102" s="442">
        <v>60</v>
      </c>
      <c r="AI102" s="442">
        <v>60</v>
      </c>
      <c r="AJ102" s="442">
        <v>0</v>
      </c>
      <c r="AK102" s="442">
        <v>80</v>
      </c>
      <c r="AL102" s="442">
        <v>0</v>
      </c>
      <c r="AM102" s="442">
        <v>70</v>
      </c>
      <c r="AN102" s="442">
        <v>14</v>
      </c>
      <c r="AO102" s="442">
        <v>0</v>
      </c>
      <c r="AP102" s="442">
        <v>0</v>
      </c>
      <c r="AQ102" s="446" t="s">
        <v>1014</v>
      </c>
      <c r="AR102" s="442">
        <v>0</v>
      </c>
      <c r="AS102" s="442"/>
      <c r="AT102" s="442"/>
      <c r="AU102" s="442"/>
      <c r="AV102" s="442"/>
      <c r="AW102" s="442"/>
      <c r="AX102" s="442"/>
      <c r="AY102" s="442"/>
      <c r="AZ102" s="442"/>
      <c r="BA102" s="442"/>
    </row>
    <row r="103" customHeight="1" spans="1:53">
      <c r="A103" s="442">
        <v>102</v>
      </c>
      <c r="B103" s="442" t="s">
        <v>131</v>
      </c>
      <c r="C103" s="442" t="s">
        <v>137</v>
      </c>
      <c r="D103" s="442">
        <v>4</v>
      </c>
      <c r="E103" s="442" t="s">
        <v>1015</v>
      </c>
      <c r="F103" s="442" t="s">
        <v>125</v>
      </c>
      <c r="G103" s="442" t="str">
        <f>VLOOKUP(C103,'舰种|战术|技能信息查询'!$O$52:$Q$72,3,0)</f>
        <v>主力舰</v>
      </c>
      <c r="H103" s="442" t="str">
        <f>VLOOKUP(C103,'舰种|战术|技能信息查询'!$O$52:$Q$72,2,0)</f>
        <v>大型舰</v>
      </c>
      <c r="I103" s="442">
        <v>3</v>
      </c>
      <c r="J103" s="442">
        <v>3</v>
      </c>
      <c r="K103" s="442">
        <v>76</v>
      </c>
      <c r="L103" s="442">
        <f t="shared" si="3"/>
        <v>0</v>
      </c>
      <c r="M103" s="442">
        <v>100</v>
      </c>
      <c r="N103" s="442">
        <v>90</v>
      </c>
      <c r="O103" s="442">
        <v>0</v>
      </c>
      <c r="P103" s="442">
        <v>58</v>
      </c>
      <c r="Q103" s="442">
        <v>0</v>
      </c>
      <c r="R103" s="442">
        <v>44</v>
      </c>
      <c r="S103" s="442">
        <v>47</v>
      </c>
      <c r="T103" s="442">
        <v>95</v>
      </c>
      <c r="U103" s="442">
        <v>5</v>
      </c>
      <c r="V103" s="442">
        <v>25</v>
      </c>
      <c r="W103" s="442" t="s">
        <v>126</v>
      </c>
      <c r="X103" s="442" t="s">
        <v>127</v>
      </c>
      <c r="Y103" s="442">
        <v>12</v>
      </c>
      <c r="Z103" s="442">
        <v>4</v>
      </c>
      <c r="AA103" s="446" t="s">
        <v>1016</v>
      </c>
      <c r="AB103" s="442">
        <v>95</v>
      </c>
      <c r="AC103" s="442">
        <v>130</v>
      </c>
      <c r="AD103" s="442">
        <v>3.2</v>
      </c>
      <c r="AE103" s="442">
        <v>6</v>
      </c>
      <c r="AF103" s="442">
        <v>1</v>
      </c>
      <c r="AG103" s="442">
        <v>50</v>
      </c>
      <c r="AH103" s="442">
        <v>60</v>
      </c>
      <c r="AI103" s="442">
        <v>60</v>
      </c>
      <c r="AJ103" s="442">
        <v>0</v>
      </c>
      <c r="AK103" s="442">
        <v>80</v>
      </c>
      <c r="AL103" s="442">
        <v>0</v>
      </c>
      <c r="AM103" s="442">
        <v>70</v>
      </c>
      <c r="AN103" s="442">
        <v>14</v>
      </c>
      <c r="AO103" s="442">
        <v>0</v>
      </c>
      <c r="AP103" s="442">
        <v>0</v>
      </c>
      <c r="AQ103" s="446" t="s">
        <v>1017</v>
      </c>
      <c r="AR103" s="442">
        <v>0</v>
      </c>
      <c r="AS103" s="442"/>
      <c r="AT103" s="442"/>
      <c r="AU103" s="442"/>
      <c r="AV103" s="442"/>
      <c r="AW103" s="442"/>
      <c r="AX103" s="442"/>
      <c r="AY103" s="442"/>
      <c r="AZ103" s="442"/>
      <c r="BA103" s="442"/>
    </row>
    <row r="104" spans="1:53">
      <c r="A104" s="442">
        <v>103</v>
      </c>
      <c r="B104" s="442" t="s">
        <v>122</v>
      </c>
      <c r="C104" s="442" t="s">
        <v>137</v>
      </c>
      <c r="D104" s="442">
        <v>3</v>
      </c>
      <c r="E104" s="442" t="s">
        <v>1018</v>
      </c>
      <c r="F104" s="442" t="s">
        <v>125</v>
      </c>
      <c r="G104" s="442" t="str">
        <f>VLOOKUP(C104,'舰种|战术|技能信息查询'!$O$52:$Q$72,3,0)</f>
        <v>主力舰</v>
      </c>
      <c r="H104" s="442" t="str">
        <f>VLOOKUP(C104,'舰种|战术|技能信息查询'!$O$52:$Q$72,2,0)</f>
        <v>大型舰</v>
      </c>
      <c r="I104" s="442">
        <v>2</v>
      </c>
      <c r="J104" s="442">
        <v>2</v>
      </c>
      <c r="K104" s="442">
        <v>68</v>
      </c>
      <c r="L104" s="442">
        <f t="shared" si="3"/>
        <v>0</v>
      </c>
      <c r="M104" s="442">
        <v>88</v>
      </c>
      <c r="N104" s="442">
        <v>86</v>
      </c>
      <c r="O104" s="442">
        <v>0</v>
      </c>
      <c r="P104" s="442">
        <v>60</v>
      </c>
      <c r="Q104" s="442">
        <v>0</v>
      </c>
      <c r="R104" s="442">
        <v>37</v>
      </c>
      <c r="S104" s="442">
        <v>37</v>
      </c>
      <c r="T104" s="442">
        <v>94</v>
      </c>
      <c r="U104" s="442">
        <v>5</v>
      </c>
      <c r="V104" s="442">
        <v>21</v>
      </c>
      <c r="W104" s="442" t="s">
        <v>126</v>
      </c>
      <c r="X104" s="442">
        <v>0</v>
      </c>
      <c r="Y104" s="442">
        <v>0</v>
      </c>
      <c r="Z104" s="442">
        <v>4</v>
      </c>
      <c r="AA104" s="446" t="s">
        <v>928</v>
      </c>
      <c r="AB104" s="442">
        <v>80</v>
      </c>
      <c r="AC104" s="442">
        <v>125</v>
      </c>
      <c r="AD104" s="442">
        <v>2.5</v>
      </c>
      <c r="AE104" s="442">
        <v>5.1</v>
      </c>
      <c r="AF104" s="442">
        <v>1</v>
      </c>
      <c r="AG104" s="442">
        <v>50</v>
      </c>
      <c r="AH104" s="442">
        <v>60</v>
      </c>
      <c r="AI104" s="442">
        <v>60</v>
      </c>
      <c r="AJ104" s="442">
        <v>0</v>
      </c>
      <c r="AK104" s="442">
        <v>73</v>
      </c>
      <c r="AL104" s="442">
        <v>0</v>
      </c>
      <c r="AM104" s="442">
        <v>66</v>
      </c>
      <c r="AN104" s="442">
        <v>15</v>
      </c>
      <c r="AO104" s="442">
        <v>0</v>
      </c>
      <c r="AP104" s="442">
        <v>0</v>
      </c>
      <c r="AQ104" s="442">
        <v>0</v>
      </c>
      <c r="AR104" s="442">
        <v>0</v>
      </c>
      <c r="AS104" s="442"/>
      <c r="AT104" s="442"/>
      <c r="AU104" s="442"/>
      <c r="AV104" s="442"/>
      <c r="AW104" s="442"/>
      <c r="AX104" s="442"/>
      <c r="AY104" s="442"/>
      <c r="AZ104" s="442"/>
      <c r="BA104" s="442"/>
    </row>
    <row r="105" spans="1:53">
      <c r="A105" s="442">
        <v>104</v>
      </c>
      <c r="B105" s="442" t="s">
        <v>122</v>
      </c>
      <c r="C105" s="442" t="s">
        <v>137</v>
      </c>
      <c r="D105" s="442">
        <v>4</v>
      </c>
      <c r="E105" s="442" t="s">
        <v>1019</v>
      </c>
      <c r="F105" s="442" t="s">
        <v>125</v>
      </c>
      <c r="G105" s="442" t="str">
        <f>VLOOKUP(C105,'舰种|战术|技能信息查询'!$O$52:$Q$72,3,0)</f>
        <v>主力舰</v>
      </c>
      <c r="H105" s="442" t="str">
        <f>VLOOKUP(C105,'舰种|战术|技能信息查询'!$O$52:$Q$72,2,0)</f>
        <v>大型舰</v>
      </c>
      <c r="I105" s="442">
        <v>2</v>
      </c>
      <c r="J105" s="442">
        <v>2</v>
      </c>
      <c r="K105" s="442">
        <v>69</v>
      </c>
      <c r="L105" s="442">
        <f t="shared" si="3"/>
        <v>-1</v>
      </c>
      <c r="M105" s="442">
        <v>89</v>
      </c>
      <c r="N105" s="442">
        <v>87</v>
      </c>
      <c r="O105" s="442">
        <v>0</v>
      </c>
      <c r="P105" s="442">
        <v>75</v>
      </c>
      <c r="Q105" s="442">
        <v>0</v>
      </c>
      <c r="R105" s="442">
        <v>39</v>
      </c>
      <c r="S105" s="442">
        <v>40</v>
      </c>
      <c r="T105" s="442">
        <v>95</v>
      </c>
      <c r="U105" s="442">
        <v>33</v>
      </c>
      <c r="V105" s="442">
        <v>24.5</v>
      </c>
      <c r="W105" s="442" t="s">
        <v>126</v>
      </c>
      <c r="X105" s="442" t="s">
        <v>127</v>
      </c>
      <c r="Y105" s="442">
        <v>12</v>
      </c>
      <c r="Z105" s="442">
        <v>4</v>
      </c>
      <c r="AA105" s="446" t="s">
        <v>1020</v>
      </c>
      <c r="AB105" s="442">
        <v>80</v>
      </c>
      <c r="AC105" s="442">
        <v>125</v>
      </c>
      <c r="AD105" s="442">
        <v>2.5</v>
      </c>
      <c r="AE105" s="442">
        <v>5.1</v>
      </c>
      <c r="AF105" s="442">
        <v>1</v>
      </c>
      <c r="AG105" s="442">
        <v>50</v>
      </c>
      <c r="AH105" s="442">
        <v>60</v>
      </c>
      <c r="AI105" s="442">
        <v>60</v>
      </c>
      <c r="AJ105" s="442">
        <v>0</v>
      </c>
      <c r="AK105" s="442">
        <v>74</v>
      </c>
      <c r="AL105" s="442">
        <v>0</v>
      </c>
      <c r="AM105" s="442">
        <v>67</v>
      </c>
      <c r="AN105" s="442">
        <v>32</v>
      </c>
      <c r="AO105" s="442">
        <v>0</v>
      </c>
      <c r="AP105" s="442">
        <v>0</v>
      </c>
      <c r="AQ105" s="442">
        <v>0</v>
      </c>
      <c r="AR105" s="442">
        <v>0</v>
      </c>
      <c r="AS105" s="442"/>
      <c r="AT105" s="442"/>
      <c r="AU105" s="442"/>
      <c r="AV105" s="442"/>
      <c r="AW105" s="442"/>
      <c r="AX105" s="442"/>
      <c r="AY105" s="442"/>
      <c r="AZ105" s="442"/>
      <c r="BA105" s="442"/>
    </row>
    <row r="106" spans="1:53">
      <c r="A106" s="442">
        <v>105</v>
      </c>
      <c r="B106" s="442" t="s">
        <v>122</v>
      </c>
      <c r="C106" s="442" t="s">
        <v>137</v>
      </c>
      <c r="D106" s="442">
        <v>5</v>
      </c>
      <c r="E106" s="442" t="s">
        <v>1021</v>
      </c>
      <c r="F106" s="442" t="s">
        <v>125</v>
      </c>
      <c r="G106" s="442" t="str">
        <f>VLOOKUP(C106,'舰种|战术|技能信息查询'!$O$52:$Q$72,3,0)</f>
        <v>主力舰</v>
      </c>
      <c r="H106" s="442" t="str">
        <f>VLOOKUP(C106,'舰种|战术|技能信息查询'!$O$52:$Q$72,2,0)</f>
        <v>大型舰</v>
      </c>
      <c r="I106" s="442">
        <v>3</v>
      </c>
      <c r="J106" s="442">
        <v>3</v>
      </c>
      <c r="K106" s="442">
        <v>85</v>
      </c>
      <c r="L106" s="442">
        <f t="shared" si="3"/>
        <v>-1</v>
      </c>
      <c r="M106" s="442">
        <v>90</v>
      </c>
      <c r="N106" s="442">
        <v>96</v>
      </c>
      <c r="O106" s="442">
        <v>0</v>
      </c>
      <c r="P106" s="442">
        <v>105</v>
      </c>
      <c r="Q106" s="442">
        <v>0</v>
      </c>
      <c r="R106" s="442">
        <v>45</v>
      </c>
      <c r="S106" s="442">
        <v>49</v>
      </c>
      <c r="T106" s="442">
        <v>96</v>
      </c>
      <c r="U106" s="442">
        <v>15</v>
      </c>
      <c r="V106" s="442">
        <v>30</v>
      </c>
      <c r="W106" s="442" t="s">
        <v>126</v>
      </c>
      <c r="X106" s="442">
        <v>0</v>
      </c>
      <c r="Y106" s="442">
        <v>0</v>
      </c>
      <c r="Z106" s="442">
        <v>4</v>
      </c>
      <c r="AA106" s="446" t="s">
        <v>1022</v>
      </c>
      <c r="AB106" s="442">
        <v>90</v>
      </c>
      <c r="AC106" s="442">
        <v>140</v>
      </c>
      <c r="AD106" s="442">
        <v>4.2</v>
      </c>
      <c r="AE106" s="442">
        <v>8</v>
      </c>
      <c r="AF106" s="442">
        <v>1</v>
      </c>
      <c r="AG106" s="442">
        <v>50</v>
      </c>
      <c r="AH106" s="442">
        <v>60</v>
      </c>
      <c r="AI106" s="442">
        <v>60</v>
      </c>
      <c r="AJ106" s="442">
        <v>0</v>
      </c>
      <c r="AK106" s="442">
        <v>75</v>
      </c>
      <c r="AL106" s="442">
        <v>0</v>
      </c>
      <c r="AM106" s="442">
        <v>76</v>
      </c>
      <c r="AN106" s="442">
        <v>77</v>
      </c>
      <c r="AO106" s="442">
        <v>0</v>
      </c>
      <c r="AP106" s="442">
        <v>0</v>
      </c>
      <c r="AQ106" s="446" t="s">
        <v>1023</v>
      </c>
      <c r="AR106" s="450">
        <v>0.208333333333333</v>
      </c>
      <c r="AS106" s="442"/>
      <c r="AT106" s="442"/>
      <c r="AU106" s="442"/>
      <c r="AV106" s="442"/>
      <c r="AW106" s="442"/>
      <c r="AX106" s="442"/>
      <c r="AY106" s="442"/>
      <c r="AZ106" s="442"/>
      <c r="BA106" s="442"/>
    </row>
    <row r="107" spans="1:53">
      <c r="A107" s="442">
        <v>106</v>
      </c>
      <c r="B107" s="442" t="s">
        <v>166</v>
      </c>
      <c r="C107" s="442" t="s">
        <v>137</v>
      </c>
      <c r="D107" s="442">
        <v>3</v>
      </c>
      <c r="E107" s="442" t="s">
        <v>1024</v>
      </c>
      <c r="F107" s="442" t="s">
        <v>125</v>
      </c>
      <c r="G107" s="442" t="str">
        <f>VLOOKUP(C107,'舰种|战术|技能信息查询'!$O$52:$Q$72,3,0)</f>
        <v>主力舰</v>
      </c>
      <c r="H107" s="442" t="str">
        <f>VLOOKUP(C107,'舰种|战术|技能信息查询'!$O$52:$Q$72,2,0)</f>
        <v>大型舰</v>
      </c>
      <c r="I107" s="442">
        <v>2</v>
      </c>
      <c r="J107" s="442">
        <v>2</v>
      </c>
      <c r="K107" s="442">
        <v>70</v>
      </c>
      <c r="L107" s="442">
        <f t="shared" si="3"/>
        <v>2</v>
      </c>
      <c r="M107" s="442">
        <v>94</v>
      </c>
      <c r="N107" s="442">
        <v>90</v>
      </c>
      <c r="O107" s="442">
        <v>0</v>
      </c>
      <c r="P107" s="442">
        <v>63</v>
      </c>
      <c r="Q107" s="442">
        <v>0</v>
      </c>
      <c r="R107" s="442">
        <v>39</v>
      </c>
      <c r="S107" s="442">
        <v>37</v>
      </c>
      <c r="T107" s="442">
        <v>94</v>
      </c>
      <c r="U107" s="442">
        <v>28</v>
      </c>
      <c r="V107" s="442">
        <v>21</v>
      </c>
      <c r="W107" s="442" t="s">
        <v>126</v>
      </c>
      <c r="X107" s="442" t="s">
        <v>127</v>
      </c>
      <c r="Y107" s="442">
        <v>12</v>
      </c>
      <c r="Z107" s="442">
        <v>4</v>
      </c>
      <c r="AA107" s="446" t="s">
        <v>1025</v>
      </c>
      <c r="AB107" s="442">
        <v>85</v>
      </c>
      <c r="AC107" s="442">
        <v>120</v>
      </c>
      <c r="AD107" s="442">
        <v>2.5</v>
      </c>
      <c r="AE107" s="442">
        <v>5.1</v>
      </c>
      <c r="AF107" s="442">
        <v>0.8</v>
      </c>
      <c r="AG107" s="442">
        <v>50</v>
      </c>
      <c r="AH107" s="442">
        <v>60</v>
      </c>
      <c r="AI107" s="442">
        <v>60</v>
      </c>
      <c r="AJ107" s="442">
        <v>0</v>
      </c>
      <c r="AK107" s="442">
        <v>74</v>
      </c>
      <c r="AL107" s="442">
        <v>0</v>
      </c>
      <c r="AM107" s="442">
        <v>70</v>
      </c>
      <c r="AN107" s="442">
        <v>22</v>
      </c>
      <c r="AO107" s="442">
        <v>0</v>
      </c>
      <c r="AP107" s="442">
        <v>0</v>
      </c>
      <c r="AQ107" s="446" t="s">
        <v>1026</v>
      </c>
      <c r="AR107" s="442">
        <v>0</v>
      </c>
      <c r="AS107" s="442"/>
      <c r="AT107" s="442"/>
      <c r="AU107" s="442"/>
      <c r="AV107" s="442"/>
      <c r="AW107" s="442"/>
      <c r="AX107" s="442"/>
      <c r="AY107" s="442"/>
      <c r="AZ107" s="442"/>
      <c r="BA107" s="442"/>
    </row>
    <row r="108" spans="1:53">
      <c r="A108" s="442">
        <v>107</v>
      </c>
      <c r="B108" s="442" t="s">
        <v>166</v>
      </c>
      <c r="C108" s="442" t="s">
        <v>137</v>
      </c>
      <c r="D108" s="442">
        <v>3</v>
      </c>
      <c r="E108" s="442" t="s">
        <v>1027</v>
      </c>
      <c r="F108" s="442" t="s">
        <v>125</v>
      </c>
      <c r="G108" s="442" t="str">
        <f>VLOOKUP(C108,'舰种|战术|技能信息查询'!$O$52:$Q$72,3,0)</f>
        <v>主力舰</v>
      </c>
      <c r="H108" s="442" t="str">
        <f>VLOOKUP(C108,'舰种|战术|技能信息查询'!$O$52:$Q$72,2,0)</f>
        <v>大型舰</v>
      </c>
      <c r="I108" s="442">
        <v>2</v>
      </c>
      <c r="J108" s="442">
        <v>2</v>
      </c>
      <c r="K108" s="442">
        <v>70</v>
      </c>
      <c r="L108" s="442">
        <f t="shared" si="3"/>
        <v>2</v>
      </c>
      <c r="M108" s="442">
        <v>94</v>
      </c>
      <c r="N108" s="442">
        <v>90</v>
      </c>
      <c r="O108" s="442">
        <v>0</v>
      </c>
      <c r="P108" s="442">
        <v>65</v>
      </c>
      <c r="Q108" s="442">
        <v>0</v>
      </c>
      <c r="R108" s="442">
        <v>39</v>
      </c>
      <c r="S108" s="442">
        <v>37</v>
      </c>
      <c r="T108" s="442">
        <v>94</v>
      </c>
      <c r="U108" s="442">
        <v>20</v>
      </c>
      <c r="V108" s="442">
        <v>21</v>
      </c>
      <c r="W108" s="442" t="s">
        <v>126</v>
      </c>
      <c r="X108" s="442" t="s">
        <v>127</v>
      </c>
      <c r="Y108" s="442">
        <v>12</v>
      </c>
      <c r="Z108" s="442">
        <v>4</v>
      </c>
      <c r="AA108" s="446" t="s">
        <v>1028</v>
      </c>
      <c r="AB108" s="442">
        <v>85</v>
      </c>
      <c r="AC108" s="442">
        <v>120</v>
      </c>
      <c r="AD108" s="442">
        <v>2.5</v>
      </c>
      <c r="AE108" s="442">
        <v>5.1</v>
      </c>
      <c r="AF108" s="442">
        <v>0.8</v>
      </c>
      <c r="AG108" s="442">
        <v>50</v>
      </c>
      <c r="AH108" s="442">
        <v>60</v>
      </c>
      <c r="AI108" s="442">
        <v>60</v>
      </c>
      <c r="AJ108" s="442">
        <v>0</v>
      </c>
      <c r="AK108" s="442">
        <v>74</v>
      </c>
      <c r="AL108" s="442">
        <v>0</v>
      </c>
      <c r="AM108" s="442">
        <v>70</v>
      </c>
      <c r="AN108" s="442">
        <v>23</v>
      </c>
      <c r="AO108" s="442">
        <v>0</v>
      </c>
      <c r="AP108" s="442">
        <v>0</v>
      </c>
      <c r="AQ108" s="446" t="s">
        <v>1026</v>
      </c>
      <c r="AR108" s="442">
        <v>0</v>
      </c>
      <c r="AS108" s="442"/>
      <c r="AT108" s="442"/>
      <c r="AU108" s="442"/>
      <c r="AV108" s="442"/>
      <c r="AW108" s="442"/>
      <c r="AX108" s="442"/>
      <c r="AY108" s="442"/>
      <c r="AZ108" s="442"/>
      <c r="BA108" s="442"/>
    </row>
    <row r="109" spans="1:53">
      <c r="A109" s="442">
        <v>108</v>
      </c>
      <c r="B109" s="442" t="s">
        <v>166</v>
      </c>
      <c r="C109" s="442" t="s">
        <v>137</v>
      </c>
      <c r="D109" s="442">
        <v>4</v>
      </c>
      <c r="E109" s="442" t="s">
        <v>1029</v>
      </c>
      <c r="F109" s="442" t="s">
        <v>125</v>
      </c>
      <c r="G109" s="442" t="str">
        <f>VLOOKUP(C109,'舰种|战术|技能信息查询'!$O$52:$Q$72,3,0)</f>
        <v>主力舰</v>
      </c>
      <c r="H109" s="442" t="str">
        <f>VLOOKUP(C109,'舰种|战术|技能信息查询'!$O$52:$Q$72,2,0)</f>
        <v>大型舰</v>
      </c>
      <c r="I109" s="442">
        <v>3</v>
      </c>
      <c r="J109" s="442">
        <v>3</v>
      </c>
      <c r="K109" s="442">
        <v>77</v>
      </c>
      <c r="L109" s="442">
        <f t="shared" si="3"/>
        <v>-1</v>
      </c>
      <c r="M109" s="442">
        <v>100</v>
      </c>
      <c r="N109" s="442">
        <v>91</v>
      </c>
      <c r="O109" s="442">
        <v>0</v>
      </c>
      <c r="P109" s="442">
        <v>65</v>
      </c>
      <c r="Q109" s="442">
        <v>0</v>
      </c>
      <c r="R109" s="442">
        <v>39</v>
      </c>
      <c r="S109" s="442">
        <v>38</v>
      </c>
      <c r="T109" s="442">
        <v>95</v>
      </c>
      <c r="U109" s="442">
        <v>22</v>
      </c>
      <c r="V109" s="442">
        <v>21</v>
      </c>
      <c r="W109" s="442" t="s">
        <v>126</v>
      </c>
      <c r="X109" s="442" t="s">
        <v>149</v>
      </c>
      <c r="Y109" s="442">
        <v>16</v>
      </c>
      <c r="Z109" s="442">
        <v>4</v>
      </c>
      <c r="AA109" s="446" t="s">
        <v>1030</v>
      </c>
      <c r="AB109" s="442">
        <v>95</v>
      </c>
      <c r="AC109" s="442">
        <v>140</v>
      </c>
      <c r="AD109" s="442">
        <v>3.2</v>
      </c>
      <c r="AE109" s="442">
        <v>6</v>
      </c>
      <c r="AF109" s="442">
        <v>0.8</v>
      </c>
      <c r="AG109" s="442">
        <v>50</v>
      </c>
      <c r="AH109" s="442">
        <v>60</v>
      </c>
      <c r="AI109" s="442">
        <v>60</v>
      </c>
      <c r="AJ109" s="442">
        <v>0</v>
      </c>
      <c r="AK109" s="442">
        <v>80</v>
      </c>
      <c r="AL109" s="442">
        <v>0</v>
      </c>
      <c r="AM109" s="442">
        <v>71</v>
      </c>
      <c r="AN109" s="442">
        <v>23</v>
      </c>
      <c r="AO109" s="442">
        <v>0</v>
      </c>
      <c r="AP109" s="442">
        <v>0</v>
      </c>
      <c r="AQ109" s="446" t="s">
        <v>1031</v>
      </c>
      <c r="AR109" s="442">
        <v>0</v>
      </c>
      <c r="AS109" s="442"/>
      <c r="AT109" s="442"/>
      <c r="AU109" s="442"/>
      <c r="AV109" s="442"/>
      <c r="AW109" s="442"/>
      <c r="AX109" s="442"/>
      <c r="AY109" s="442"/>
      <c r="AZ109" s="442"/>
      <c r="BA109" s="442"/>
    </row>
    <row r="110" spans="1:53">
      <c r="A110" s="442">
        <v>109</v>
      </c>
      <c r="B110" s="442" t="s">
        <v>166</v>
      </c>
      <c r="C110" s="442" t="s">
        <v>137</v>
      </c>
      <c r="D110" s="442">
        <v>4</v>
      </c>
      <c r="E110" s="442" t="s">
        <v>1032</v>
      </c>
      <c r="F110" s="442" t="s">
        <v>125</v>
      </c>
      <c r="G110" s="442" t="str">
        <f>VLOOKUP(C110,'舰种|战术|技能信息查询'!$O$52:$Q$72,3,0)</f>
        <v>主力舰</v>
      </c>
      <c r="H110" s="442" t="str">
        <f>VLOOKUP(C110,'舰种|战术|技能信息查询'!$O$52:$Q$72,2,0)</f>
        <v>大型舰</v>
      </c>
      <c r="I110" s="442">
        <v>3</v>
      </c>
      <c r="J110" s="442">
        <v>3</v>
      </c>
      <c r="K110" s="442">
        <v>77</v>
      </c>
      <c r="L110" s="442">
        <f t="shared" si="3"/>
        <v>-1</v>
      </c>
      <c r="M110" s="442">
        <v>100</v>
      </c>
      <c r="N110" s="442">
        <v>91</v>
      </c>
      <c r="O110" s="442">
        <v>0</v>
      </c>
      <c r="P110" s="442">
        <v>65</v>
      </c>
      <c r="Q110" s="442">
        <v>0</v>
      </c>
      <c r="R110" s="442">
        <v>39</v>
      </c>
      <c r="S110" s="442">
        <v>38</v>
      </c>
      <c r="T110" s="442">
        <v>95</v>
      </c>
      <c r="U110" s="442">
        <v>24</v>
      </c>
      <c r="V110" s="442">
        <v>21</v>
      </c>
      <c r="W110" s="442" t="s">
        <v>126</v>
      </c>
      <c r="X110" s="442" t="s">
        <v>149</v>
      </c>
      <c r="Y110" s="442">
        <v>16</v>
      </c>
      <c r="Z110" s="442">
        <v>4</v>
      </c>
      <c r="AA110" s="446" t="s">
        <v>1030</v>
      </c>
      <c r="AB110" s="442">
        <v>95</v>
      </c>
      <c r="AC110" s="442">
        <v>140</v>
      </c>
      <c r="AD110" s="442">
        <v>3.2</v>
      </c>
      <c r="AE110" s="442">
        <v>6</v>
      </c>
      <c r="AF110" s="442">
        <v>0.8</v>
      </c>
      <c r="AG110" s="442">
        <v>50</v>
      </c>
      <c r="AH110" s="442">
        <v>60</v>
      </c>
      <c r="AI110" s="442">
        <v>60</v>
      </c>
      <c r="AJ110" s="442">
        <v>0</v>
      </c>
      <c r="AK110" s="442">
        <v>80</v>
      </c>
      <c r="AL110" s="442">
        <v>0</v>
      </c>
      <c r="AM110" s="442">
        <v>71</v>
      </c>
      <c r="AN110" s="442">
        <v>23</v>
      </c>
      <c r="AO110" s="442">
        <v>0</v>
      </c>
      <c r="AP110" s="442">
        <v>0</v>
      </c>
      <c r="AQ110" s="446" t="s">
        <v>1033</v>
      </c>
      <c r="AR110" s="442">
        <v>0</v>
      </c>
      <c r="AS110" s="442"/>
      <c r="AT110" s="442"/>
      <c r="AU110" s="442"/>
      <c r="AV110" s="442"/>
      <c r="AW110" s="442"/>
      <c r="AX110" s="442"/>
      <c r="AY110" s="442"/>
      <c r="AZ110" s="442"/>
      <c r="BA110" s="442"/>
    </row>
    <row r="111" spans="1:53">
      <c r="A111" s="442">
        <v>110</v>
      </c>
      <c r="B111" s="442" t="s">
        <v>166</v>
      </c>
      <c r="C111" s="442" t="s">
        <v>137</v>
      </c>
      <c r="D111" s="442">
        <v>4</v>
      </c>
      <c r="E111" s="442" t="s">
        <v>1034</v>
      </c>
      <c r="F111" s="442" t="s">
        <v>125</v>
      </c>
      <c r="G111" s="442" t="str">
        <f>VLOOKUP(C111,'舰种|战术|技能信息查询'!$O$52:$Q$72,3,0)</f>
        <v>主力舰</v>
      </c>
      <c r="H111" s="442" t="str">
        <f>VLOOKUP(C111,'舰种|战术|技能信息查询'!$O$52:$Q$72,2,0)</f>
        <v>大型舰</v>
      </c>
      <c r="I111" s="442">
        <v>3</v>
      </c>
      <c r="J111" s="442">
        <v>3</v>
      </c>
      <c r="K111" s="442">
        <v>77</v>
      </c>
      <c r="L111" s="442">
        <f t="shared" si="3"/>
        <v>-1</v>
      </c>
      <c r="M111" s="442">
        <v>100</v>
      </c>
      <c r="N111" s="442">
        <v>91</v>
      </c>
      <c r="O111" s="442">
        <v>0</v>
      </c>
      <c r="P111" s="442">
        <v>65</v>
      </c>
      <c r="Q111" s="442">
        <v>0</v>
      </c>
      <c r="R111" s="442">
        <v>47</v>
      </c>
      <c r="S111" s="442">
        <v>38</v>
      </c>
      <c r="T111" s="442">
        <v>95</v>
      </c>
      <c r="U111" s="442">
        <v>26</v>
      </c>
      <c r="V111" s="442">
        <v>21</v>
      </c>
      <c r="W111" s="442" t="s">
        <v>126</v>
      </c>
      <c r="X111" s="442" t="s">
        <v>149</v>
      </c>
      <c r="Y111" s="442">
        <v>16</v>
      </c>
      <c r="Z111" s="442">
        <v>4</v>
      </c>
      <c r="AA111" s="446" t="s">
        <v>1030</v>
      </c>
      <c r="AB111" s="442">
        <v>95</v>
      </c>
      <c r="AC111" s="442">
        <v>140</v>
      </c>
      <c r="AD111" s="442">
        <v>3.2</v>
      </c>
      <c r="AE111" s="442">
        <v>6</v>
      </c>
      <c r="AF111" s="442">
        <v>0.8</v>
      </c>
      <c r="AG111" s="442">
        <v>50</v>
      </c>
      <c r="AH111" s="442">
        <v>60</v>
      </c>
      <c r="AI111" s="442">
        <v>60</v>
      </c>
      <c r="AJ111" s="442">
        <v>0</v>
      </c>
      <c r="AK111" s="442">
        <v>80</v>
      </c>
      <c r="AL111" s="442">
        <v>0</v>
      </c>
      <c r="AM111" s="442">
        <v>71</v>
      </c>
      <c r="AN111" s="442">
        <v>23</v>
      </c>
      <c r="AO111" s="442">
        <v>0</v>
      </c>
      <c r="AP111" s="442">
        <v>0</v>
      </c>
      <c r="AQ111" s="446" t="s">
        <v>1035</v>
      </c>
      <c r="AR111" s="442">
        <v>0</v>
      </c>
      <c r="AS111" s="442"/>
      <c r="AT111" s="442"/>
      <c r="AU111" s="442"/>
      <c r="AV111" s="442"/>
      <c r="AW111" s="442"/>
      <c r="AX111" s="442"/>
      <c r="AY111" s="442"/>
      <c r="AZ111" s="442"/>
      <c r="BA111" s="442"/>
    </row>
    <row r="112" spans="1:53">
      <c r="A112" s="442">
        <v>111</v>
      </c>
      <c r="B112" s="442" t="s">
        <v>166</v>
      </c>
      <c r="C112" s="442" t="s">
        <v>137</v>
      </c>
      <c r="D112" s="442">
        <v>5</v>
      </c>
      <c r="E112" s="442" t="s">
        <v>1036</v>
      </c>
      <c r="F112" s="442" t="s">
        <v>125</v>
      </c>
      <c r="G112" s="442" t="str">
        <f>VLOOKUP(C112,'舰种|战术|技能信息查询'!$O$52:$Q$72,3,0)</f>
        <v>主力舰</v>
      </c>
      <c r="H112" s="442" t="str">
        <f>VLOOKUP(C112,'舰种|战术|技能信息查询'!$O$52:$Q$72,2,0)</f>
        <v>大型舰</v>
      </c>
      <c r="I112" s="442">
        <v>3</v>
      </c>
      <c r="J112" s="442">
        <v>3</v>
      </c>
      <c r="K112" s="442">
        <v>74</v>
      </c>
      <c r="L112" s="442">
        <f t="shared" si="3"/>
        <v>2</v>
      </c>
      <c r="M112" s="442">
        <v>108</v>
      </c>
      <c r="N112" s="442">
        <v>92</v>
      </c>
      <c r="O112" s="442">
        <v>0</v>
      </c>
      <c r="P112" s="442">
        <v>90</v>
      </c>
      <c r="Q112" s="442">
        <v>0</v>
      </c>
      <c r="R112" s="442">
        <v>45</v>
      </c>
      <c r="S112" s="442">
        <v>58</v>
      </c>
      <c r="T112" s="442">
        <v>96</v>
      </c>
      <c r="U112" s="442">
        <v>30</v>
      </c>
      <c r="V112" s="442">
        <v>28</v>
      </c>
      <c r="W112" s="442" t="s">
        <v>126</v>
      </c>
      <c r="X112" s="442" t="s">
        <v>127</v>
      </c>
      <c r="Y112" s="442">
        <v>12</v>
      </c>
      <c r="Z112" s="442">
        <v>4</v>
      </c>
      <c r="AA112" s="446" t="s">
        <v>1037</v>
      </c>
      <c r="AB112" s="442">
        <v>95</v>
      </c>
      <c r="AC112" s="442">
        <v>140</v>
      </c>
      <c r="AD112" s="442">
        <v>4.2</v>
      </c>
      <c r="AE112" s="442">
        <v>8</v>
      </c>
      <c r="AF112" s="442">
        <v>0.8</v>
      </c>
      <c r="AG112" s="442">
        <v>50</v>
      </c>
      <c r="AH112" s="442">
        <v>60</v>
      </c>
      <c r="AI112" s="442">
        <v>60</v>
      </c>
      <c r="AJ112" s="442">
        <v>0</v>
      </c>
      <c r="AK112" s="442">
        <v>88</v>
      </c>
      <c r="AL112" s="442">
        <v>0</v>
      </c>
      <c r="AM112" s="442">
        <v>72</v>
      </c>
      <c r="AN112" s="442">
        <v>60</v>
      </c>
      <c r="AO112" s="442">
        <v>0</v>
      </c>
      <c r="AP112" s="442">
        <v>0</v>
      </c>
      <c r="AQ112" s="446" t="s">
        <v>1023</v>
      </c>
      <c r="AR112" s="450">
        <v>0.229166666666667</v>
      </c>
      <c r="AS112" s="442"/>
      <c r="AT112" s="442"/>
      <c r="AU112" s="442"/>
      <c r="AV112" s="442"/>
      <c r="AW112" s="442"/>
      <c r="AX112" s="442"/>
      <c r="AY112" s="442"/>
      <c r="AZ112" s="442"/>
      <c r="BA112" s="442"/>
    </row>
    <row r="113" spans="1:53">
      <c r="A113" s="442">
        <v>112</v>
      </c>
      <c r="B113" s="442" t="s">
        <v>171</v>
      </c>
      <c r="C113" s="442" t="s">
        <v>137</v>
      </c>
      <c r="D113" s="442">
        <v>5</v>
      </c>
      <c r="E113" s="442" t="s">
        <v>1038</v>
      </c>
      <c r="F113" s="442" t="s">
        <v>125</v>
      </c>
      <c r="G113" s="442" t="str">
        <f>VLOOKUP(C113,'舰种|战术|技能信息查询'!$O$52:$Q$72,3,0)</f>
        <v>主力舰</v>
      </c>
      <c r="H113" s="442" t="str">
        <f>VLOOKUP(C113,'舰种|战术|技能信息查询'!$O$52:$Q$72,2,0)</f>
        <v>大型舰</v>
      </c>
      <c r="I113" s="442">
        <v>3</v>
      </c>
      <c r="J113" s="442">
        <v>4</v>
      </c>
      <c r="K113" s="442">
        <v>75</v>
      </c>
      <c r="L113" s="442">
        <f t="shared" si="3"/>
        <v>1</v>
      </c>
      <c r="M113" s="442">
        <v>101</v>
      </c>
      <c r="N113" s="442">
        <v>98</v>
      </c>
      <c r="O113" s="442">
        <v>0</v>
      </c>
      <c r="P113" s="442">
        <v>62</v>
      </c>
      <c r="Q113" s="442">
        <v>0</v>
      </c>
      <c r="R113" s="442">
        <v>41</v>
      </c>
      <c r="S113" s="442">
        <v>50</v>
      </c>
      <c r="T113" s="442">
        <v>96</v>
      </c>
      <c r="U113" s="442">
        <v>17</v>
      </c>
      <c r="V113" s="442">
        <v>31</v>
      </c>
      <c r="W113" s="442" t="s">
        <v>126</v>
      </c>
      <c r="X113" s="442" t="s">
        <v>127</v>
      </c>
      <c r="Y113" s="442">
        <v>12</v>
      </c>
      <c r="Z113" s="442">
        <v>4</v>
      </c>
      <c r="AA113" s="446" t="s">
        <v>1039</v>
      </c>
      <c r="AB113" s="442">
        <v>90</v>
      </c>
      <c r="AC113" s="442">
        <v>130</v>
      </c>
      <c r="AD113" s="442">
        <v>4.2</v>
      </c>
      <c r="AE113" s="442">
        <v>8</v>
      </c>
      <c r="AF113" s="442">
        <v>1.1</v>
      </c>
      <c r="AG113" s="442">
        <v>50</v>
      </c>
      <c r="AH113" s="442">
        <v>60</v>
      </c>
      <c r="AI113" s="442">
        <v>60</v>
      </c>
      <c r="AJ113" s="442">
        <v>0</v>
      </c>
      <c r="AK113" s="442">
        <v>81</v>
      </c>
      <c r="AL113" s="442">
        <v>0</v>
      </c>
      <c r="AM113" s="442">
        <v>78</v>
      </c>
      <c r="AN113" s="442">
        <v>16</v>
      </c>
      <c r="AO113" s="442">
        <v>0</v>
      </c>
      <c r="AP113" s="442">
        <v>0</v>
      </c>
      <c r="AQ113" s="446" t="s">
        <v>1040</v>
      </c>
      <c r="AR113" s="450">
        <v>0.215277777777778</v>
      </c>
      <c r="AS113" s="442"/>
      <c r="AT113" s="442"/>
      <c r="AU113" s="442"/>
      <c r="AV113" s="442"/>
      <c r="AW113" s="442"/>
      <c r="AX113" s="442"/>
      <c r="AY113" s="442"/>
      <c r="AZ113" s="442"/>
      <c r="BA113" s="442"/>
    </row>
    <row r="114" spans="1:53">
      <c r="A114" s="442">
        <v>113</v>
      </c>
      <c r="B114" s="442" t="s">
        <v>402</v>
      </c>
      <c r="C114" s="442" t="s">
        <v>137</v>
      </c>
      <c r="D114" s="442">
        <v>5</v>
      </c>
      <c r="E114" s="442" t="s">
        <v>1041</v>
      </c>
      <c r="F114" s="442" t="s">
        <v>125</v>
      </c>
      <c r="G114" s="442" t="str">
        <f>VLOOKUP(C114,'舰种|战术|技能信息查询'!$O$52:$Q$72,3,0)</f>
        <v>主力舰</v>
      </c>
      <c r="H114" s="442" t="str">
        <f>VLOOKUP(C114,'舰种|战术|技能信息查询'!$O$52:$Q$72,2,0)</f>
        <v>大型舰</v>
      </c>
      <c r="I114" s="442">
        <v>6</v>
      </c>
      <c r="J114" s="442">
        <v>5</v>
      </c>
      <c r="K114" s="442">
        <v>78</v>
      </c>
      <c r="L114" s="442">
        <f t="shared" si="3"/>
        <v>2</v>
      </c>
      <c r="M114" s="442">
        <v>96</v>
      </c>
      <c r="N114" s="442">
        <v>102</v>
      </c>
      <c r="O114" s="442">
        <v>0</v>
      </c>
      <c r="P114" s="442">
        <v>60</v>
      </c>
      <c r="Q114" s="442">
        <v>0</v>
      </c>
      <c r="R114" s="442">
        <v>40</v>
      </c>
      <c r="S114" s="442">
        <v>51</v>
      </c>
      <c r="T114" s="442">
        <v>96</v>
      </c>
      <c r="U114" s="442">
        <v>23</v>
      </c>
      <c r="V114" s="442">
        <v>32</v>
      </c>
      <c r="W114" s="442" t="s">
        <v>126</v>
      </c>
      <c r="X114" s="442" t="s">
        <v>127</v>
      </c>
      <c r="Y114" s="442">
        <v>12</v>
      </c>
      <c r="Z114" s="442">
        <v>4</v>
      </c>
      <c r="AA114" s="446" t="s">
        <v>1042</v>
      </c>
      <c r="AB114" s="442">
        <v>90</v>
      </c>
      <c r="AC114" s="442">
        <v>130</v>
      </c>
      <c r="AD114" s="442">
        <v>4.2</v>
      </c>
      <c r="AE114" s="442">
        <v>8</v>
      </c>
      <c r="AF114" s="442">
        <v>1</v>
      </c>
      <c r="AG114" s="442">
        <v>50</v>
      </c>
      <c r="AH114" s="442">
        <v>60</v>
      </c>
      <c r="AI114" s="442">
        <v>60</v>
      </c>
      <c r="AJ114" s="442">
        <v>0</v>
      </c>
      <c r="AK114" s="442">
        <v>76</v>
      </c>
      <c r="AL114" s="442">
        <v>0</v>
      </c>
      <c r="AM114" s="442">
        <v>82</v>
      </c>
      <c r="AN114" s="442">
        <v>15</v>
      </c>
      <c r="AO114" s="442" t="s">
        <v>444</v>
      </c>
      <c r="AP114" s="442">
        <v>0</v>
      </c>
      <c r="AQ114" s="446" t="s">
        <v>1043</v>
      </c>
      <c r="AR114" s="450">
        <v>0.222222222222222</v>
      </c>
      <c r="AS114" s="442"/>
      <c r="AT114" s="442"/>
      <c r="AU114" s="442"/>
      <c r="AV114" s="442"/>
      <c r="AW114" s="442"/>
      <c r="AX114" s="442"/>
      <c r="AY114" s="442"/>
      <c r="AZ114" s="442"/>
      <c r="BA114" s="442"/>
    </row>
    <row r="115" spans="1:53">
      <c r="A115" s="442">
        <v>114</v>
      </c>
      <c r="B115" s="442" t="s">
        <v>147</v>
      </c>
      <c r="C115" s="442" t="s">
        <v>123</v>
      </c>
      <c r="D115" s="442">
        <v>4</v>
      </c>
      <c r="E115" s="442" t="s">
        <v>1044</v>
      </c>
      <c r="F115" s="442" t="s">
        <v>125</v>
      </c>
      <c r="G115" s="442" t="str">
        <f>VLOOKUP(C115,'舰种|战术|技能信息查询'!$O$52:$Q$72,3,0)</f>
        <v>主力舰</v>
      </c>
      <c r="H115" s="442" t="str">
        <f>VLOOKUP(C115,'舰种|战术|技能信息查询'!$O$52:$Q$72,2,0)</f>
        <v>大型舰</v>
      </c>
      <c r="I115" s="442">
        <v>2</v>
      </c>
      <c r="J115" s="442">
        <v>2</v>
      </c>
      <c r="K115" s="442">
        <v>72</v>
      </c>
      <c r="L115" s="442">
        <f t="shared" si="3"/>
        <v>0</v>
      </c>
      <c r="M115" s="442">
        <v>81</v>
      </c>
      <c r="N115" s="442">
        <v>85</v>
      </c>
      <c r="O115" s="442">
        <v>0</v>
      </c>
      <c r="P115" s="442">
        <v>55</v>
      </c>
      <c r="Q115" s="442">
        <v>0</v>
      </c>
      <c r="R115" s="442">
        <v>42</v>
      </c>
      <c r="S115" s="442">
        <v>63</v>
      </c>
      <c r="T115" s="442">
        <v>95</v>
      </c>
      <c r="U115" s="442">
        <v>16</v>
      </c>
      <c r="V115" s="442">
        <v>31.5</v>
      </c>
      <c r="W115" s="442" t="s">
        <v>126</v>
      </c>
      <c r="X115" s="442" t="s">
        <v>127</v>
      </c>
      <c r="Y115" s="442">
        <v>12</v>
      </c>
      <c r="Z115" s="442">
        <v>4</v>
      </c>
      <c r="AA115" s="446" t="s">
        <v>1045</v>
      </c>
      <c r="AB115" s="442">
        <v>70</v>
      </c>
      <c r="AC115" s="442">
        <v>110</v>
      </c>
      <c r="AD115" s="442">
        <v>2.88</v>
      </c>
      <c r="AE115" s="442">
        <v>6</v>
      </c>
      <c r="AF115" s="442">
        <v>0.75</v>
      </c>
      <c r="AG115" s="442">
        <v>40</v>
      </c>
      <c r="AH115" s="442">
        <v>50</v>
      </c>
      <c r="AI115" s="442">
        <v>40</v>
      </c>
      <c r="AJ115" s="442">
        <v>0</v>
      </c>
      <c r="AK115" s="442">
        <v>56</v>
      </c>
      <c r="AL115" s="442">
        <v>0</v>
      </c>
      <c r="AM115" s="442">
        <v>74</v>
      </c>
      <c r="AN115" s="442">
        <v>13</v>
      </c>
      <c r="AO115" s="442">
        <v>0</v>
      </c>
      <c r="AP115" s="442">
        <v>0</v>
      </c>
      <c r="AQ115" s="442">
        <v>0</v>
      </c>
      <c r="AR115" s="442">
        <v>0</v>
      </c>
      <c r="AS115" s="442"/>
      <c r="AT115" s="442"/>
      <c r="AU115" s="442"/>
      <c r="AV115" s="442"/>
      <c r="AW115" s="442"/>
      <c r="AX115" s="442"/>
      <c r="AY115" s="442"/>
      <c r="AZ115" s="442"/>
      <c r="BA115" s="442"/>
    </row>
    <row r="116" spans="1:53">
      <c r="A116" s="442">
        <v>115</v>
      </c>
      <c r="B116" s="442" t="s">
        <v>147</v>
      </c>
      <c r="C116" s="442" t="s">
        <v>123</v>
      </c>
      <c r="D116" s="442">
        <v>4</v>
      </c>
      <c r="E116" s="442" t="s">
        <v>1046</v>
      </c>
      <c r="F116" s="442" t="s">
        <v>125</v>
      </c>
      <c r="G116" s="442" t="str">
        <f>VLOOKUP(C116,'舰种|战术|技能信息查询'!$O$52:$Q$72,3,0)</f>
        <v>主力舰</v>
      </c>
      <c r="H116" s="442" t="str">
        <f>VLOOKUP(C116,'舰种|战术|技能信息查询'!$O$52:$Q$72,2,0)</f>
        <v>大型舰</v>
      </c>
      <c r="I116" s="442">
        <v>2</v>
      </c>
      <c r="J116" s="442">
        <v>2</v>
      </c>
      <c r="K116" s="442">
        <v>72</v>
      </c>
      <c r="L116" s="442">
        <f t="shared" si="3"/>
        <v>0</v>
      </c>
      <c r="M116" s="442">
        <v>81</v>
      </c>
      <c r="N116" s="442">
        <v>85</v>
      </c>
      <c r="O116" s="442">
        <v>0</v>
      </c>
      <c r="P116" s="442">
        <v>55</v>
      </c>
      <c r="Q116" s="442">
        <v>0</v>
      </c>
      <c r="R116" s="442">
        <v>42</v>
      </c>
      <c r="S116" s="442">
        <v>63</v>
      </c>
      <c r="T116" s="442">
        <v>95</v>
      </c>
      <c r="U116" s="442">
        <v>10</v>
      </c>
      <c r="V116" s="442">
        <v>31.5</v>
      </c>
      <c r="W116" s="442" t="s">
        <v>126</v>
      </c>
      <c r="X116" s="442" t="s">
        <v>127</v>
      </c>
      <c r="Y116" s="442">
        <v>12</v>
      </c>
      <c r="Z116" s="442">
        <v>4</v>
      </c>
      <c r="AA116" s="446" t="s">
        <v>1045</v>
      </c>
      <c r="AB116" s="442">
        <v>70</v>
      </c>
      <c r="AC116" s="442">
        <v>110</v>
      </c>
      <c r="AD116" s="442">
        <v>2.88</v>
      </c>
      <c r="AE116" s="442">
        <v>6</v>
      </c>
      <c r="AF116" s="442">
        <v>0.75</v>
      </c>
      <c r="AG116" s="442">
        <v>40</v>
      </c>
      <c r="AH116" s="442">
        <v>50</v>
      </c>
      <c r="AI116" s="442">
        <v>40</v>
      </c>
      <c r="AJ116" s="442">
        <v>0</v>
      </c>
      <c r="AK116" s="442">
        <v>56</v>
      </c>
      <c r="AL116" s="442">
        <v>0</v>
      </c>
      <c r="AM116" s="442">
        <v>74</v>
      </c>
      <c r="AN116" s="442">
        <v>13</v>
      </c>
      <c r="AO116" s="442">
        <v>0</v>
      </c>
      <c r="AP116" s="442">
        <v>0</v>
      </c>
      <c r="AQ116" s="442">
        <v>0</v>
      </c>
      <c r="AR116" s="442">
        <v>0</v>
      </c>
      <c r="AS116" s="442"/>
      <c r="AT116" s="442"/>
      <c r="AU116" s="442"/>
      <c r="AV116" s="442"/>
      <c r="AW116" s="442"/>
      <c r="AX116" s="442"/>
      <c r="AY116" s="442"/>
      <c r="AZ116" s="442"/>
      <c r="BA116" s="442"/>
    </row>
    <row r="117" spans="1:53">
      <c r="A117" s="442">
        <v>117</v>
      </c>
      <c r="B117" s="442" t="s">
        <v>131</v>
      </c>
      <c r="C117" s="442" t="s">
        <v>446</v>
      </c>
      <c r="D117" s="442">
        <v>5</v>
      </c>
      <c r="E117" s="442" t="s">
        <v>1047</v>
      </c>
      <c r="F117" s="442" t="s">
        <v>125</v>
      </c>
      <c r="G117" s="442" t="str">
        <f>VLOOKUP(C117,'舰种|战术|技能信息查询'!$O$52:$Q$72,3,0)</f>
        <v>主力舰</v>
      </c>
      <c r="H117" s="442" t="str">
        <f>VLOOKUP(C117,'舰种|战术|技能信息查询'!$O$52:$Q$72,2,0)</f>
        <v>大型舰</v>
      </c>
      <c r="I117" s="442">
        <v>3</v>
      </c>
      <c r="J117" s="442">
        <v>3</v>
      </c>
      <c r="K117" s="442">
        <v>67</v>
      </c>
      <c r="L117" s="442">
        <f t="shared" si="3"/>
        <v>1</v>
      </c>
      <c r="M117" s="442">
        <v>40</v>
      </c>
      <c r="N117" s="442">
        <v>85</v>
      </c>
      <c r="O117" s="442">
        <v>0</v>
      </c>
      <c r="P117" s="442">
        <v>70</v>
      </c>
      <c r="Q117" s="442">
        <v>0</v>
      </c>
      <c r="R117" s="442">
        <v>72</v>
      </c>
      <c r="S117" s="442">
        <v>57</v>
      </c>
      <c r="T117" s="442">
        <v>85</v>
      </c>
      <c r="U117" s="442">
        <v>5</v>
      </c>
      <c r="V117" s="442">
        <v>33</v>
      </c>
      <c r="W117" s="442" t="s">
        <v>194</v>
      </c>
      <c r="X117" s="442" t="s">
        <v>1048</v>
      </c>
      <c r="Y117" s="442">
        <v>60</v>
      </c>
      <c r="Z117" s="442">
        <v>4</v>
      </c>
      <c r="AA117" s="446" t="s">
        <v>1049</v>
      </c>
      <c r="AB117" s="442">
        <v>70</v>
      </c>
      <c r="AC117" s="442">
        <v>65</v>
      </c>
      <c r="AD117" s="442">
        <v>2.88</v>
      </c>
      <c r="AE117" s="442">
        <v>5.4</v>
      </c>
      <c r="AF117" s="442">
        <v>1</v>
      </c>
      <c r="AG117" s="442">
        <v>20</v>
      </c>
      <c r="AH117" s="442">
        <v>20</v>
      </c>
      <c r="AI117" s="442">
        <v>40</v>
      </c>
      <c r="AJ117" s="442">
        <v>10</v>
      </c>
      <c r="AK117" s="442">
        <v>0</v>
      </c>
      <c r="AL117" s="442">
        <v>0</v>
      </c>
      <c r="AM117" s="442">
        <v>25</v>
      </c>
      <c r="AN117" s="442">
        <v>44</v>
      </c>
      <c r="AO117" s="442">
        <v>0</v>
      </c>
      <c r="AP117" s="442">
        <v>0</v>
      </c>
      <c r="AQ117" s="446" t="s">
        <v>1050</v>
      </c>
      <c r="AR117" s="450">
        <v>0.173611111111111</v>
      </c>
      <c r="AS117" s="442"/>
      <c r="AT117" s="442"/>
      <c r="AU117" s="442"/>
      <c r="AV117" s="442"/>
      <c r="AW117" s="442"/>
      <c r="AX117" s="442"/>
      <c r="AY117" s="442"/>
      <c r="AZ117" s="442"/>
      <c r="BA117" s="442"/>
    </row>
    <row r="118" spans="1:53">
      <c r="A118" s="442">
        <v>118</v>
      </c>
      <c r="B118" s="442" t="s">
        <v>147</v>
      </c>
      <c r="C118" s="442" t="s">
        <v>192</v>
      </c>
      <c r="D118" s="442">
        <v>4</v>
      </c>
      <c r="E118" s="442" t="s">
        <v>1051</v>
      </c>
      <c r="F118" s="442" t="s">
        <v>125</v>
      </c>
      <c r="G118" s="442" t="str">
        <f>VLOOKUP(C118,'舰种|战术|技能信息查询'!$O$52:$Q$72,3,0)</f>
        <v>主力舰</v>
      </c>
      <c r="H118" s="442" t="str">
        <f>VLOOKUP(C118,'舰种|战术|技能信息查询'!$O$52:$Q$72,2,0)</f>
        <v>大型舰</v>
      </c>
      <c r="I118" s="442">
        <v>3</v>
      </c>
      <c r="J118" s="442">
        <v>3</v>
      </c>
      <c r="K118" s="442">
        <v>52</v>
      </c>
      <c r="L118" s="442">
        <f t="shared" si="3"/>
        <v>0</v>
      </c>
      <c r="M118" s="442">
        <v>35</v>
      </c>
      <c r="N118" s="442">
        <v>58</v>
      </c>
      <c r="O118" s="442">
        <v>0</v>
      </c>
      <c r="P118" s="442">
        <v>66</v>
      </c>
      <c r="Q118" s="442">
        <v>0</v>
      </c>
      <c r="R118" s="442">
        <v>65</v>
      </c>
      <c r="S118" s="442">
        <v>54</v>
      </c>
      <c r="T118" s="442">
        <v>95</v>
      </c>
      <c r="U118" s="442">
        <v>6</v>
      </c>
      <c r="V118" s="442">
        <v>35</v>
      </c>
      <c r="W118" s="442" t="s">
        <v>194</v>
      </c>
      <c r="X118" s="442" t="s">
        <v>1052</v>
      </c>
      <c r="Y118" s="442">
        <v>48</v>
      </c>
      <c r="Z118" s="442">
        <v>4</v>
      </c>
      <c r="AA118" s="446" t="s">
        <v>1053</v>
      </c>
      <c r="AB118" s="442">
        <v>50</v>
      </c>
      <c r="AC118" s="442">
        <v>55</v>
      </c>
      <c r="AD118" s="442">
        <v>2.08</v>
      </c>
      <c r="AE118" s="442">
        <v>4.3</v>
      </c>
      <c r="AF118" s="442">
        <v>1</v>
      </c>
      <c r="AG118" s="442">
        <v>30</v>
      </c>
      <c r="AH118" s="442">
        <v>40</v>
      </c>
      <c r="AI118" s="442">
        <v>60</v>
      </c>
      <c r="AJ118" s="442">
        <v>40</v>
      </c>
      <c r="AK118" s="442">
        <v>0</v>
      </c>
      <c r="AL118" s="442">
        <v>0</v>
      </c>
      <c r="AM118" s="442">
        <v>20</v>
      </c>
      <c r="AN118" s="442">
        <v>36</v>
      </c>
      <c r="AO118" s="442">
        <v>0</v>
      </c>
      <c r="AP118" s="442">
        <v>0</v>
      </c>
      <c r="AQ118" s="446" t="s">
        <v>1054</v>
      </c>
      <c r="AR118" s="442">
        <v>0</v>
      </c>
      <c r="AS118" s="442"/>
      <c r="AT118" s="442"/>
      <c r="AU118" s="442"/>
      <c r="AV118" s="442"/>
      <c r="AW118" s="442"/>
      <c r="AX118" s="442"/>
      <c r="AY118" s="442"/>
      <c r="AZ118" s="442"/>
      <c r="BA118" s="442"/>
    </row>
    <row r="119" spans="1:53">
      <c r="A119" s="442">
        <v>119</v>
      </c>
      <c r="B119" s="442" t="s">
        <v>122</v>
      </c>
      <c r="C119" s="442" t="s">
        <v>192</v>
      </c>
      <c r="D119" s="442">
        <v>5</v>
      </c>
      <c r="E119" s="442" t="s">
        <v>1055</v>
      </c>
      <c r="F119" s="442" t="s">
        <v>125</v>
      </c>
      <c r="G119" s="442" t="str">
        <f>VLOOKUP(C119,'舰种|战术|技能信息查询'!$O$52:$Q$72,3,0)</f>
        <v>主力舰</v>
      </c>
      <c r="H119" s="442" t="str">
        <f>VLOOKUP(C119,'舰种|战术|技能信息查询'!$O$52:$Q$72,2,0)</f>
        <v>大型舰</v>
      </c>
      <c r="I119" s="442">
        <v>4</v>
      </c>
      <c r="J119" s="442">
        <v>4</v>
      </c>
      <c r="K119" s="442">
        <v>48</v>
      </c>
      <c r="L119" s="442">
        <f t="shared" si="3"/>
        <v>0</v>
      </c>
      <c r="M119" s="442">
        <v>40</v>
      </c>
      <c r="N119" s="442">
        <v>61</v>
      </c>
      <c r="O119" s="442">
        <v>0</v>
      </c>
      <c r="P119" s="442">
        <v>77</v>
      </c>
      <c r="Q119" s="442">
        <v>0</v>
      </c>
      <c r="R119" s="442">
        <v>67</v>
      </c>
      <c r="S119" s="442">
        <v>51</v>
      </c>
      <c r="T119" s="442">
        <v>96</v>
      </c>
      <c r="U119" s="442">
        <v>15</v>
      </c>
      <c r="V119" s="442">
        <v>31</v>
      </c>
      <c r="W119" s="442" t="s">
        <v>194</v>
      </c>
      <c r="X119" s="442" t="s">
        <v>1056</v>
      </c>
      <c r="Y119" s="442">
        <v>72</v>
      </c>
      <c r="Z119" s="442">
        <v>4</v>
      </c>
      <c r="AA119" s="446" t="s">
        <v>1057</v>
      </c>
      <c r="AB119" s="442">
        <v>50</v>
      </c>
      <c r="AC119" s="442">
        <v>60</v>
      </c>
      <c r="AD119" s="442">
        <v>2.08</v>
      </c>
      <c r="AE119" s="442">
        <v>3.9</v>
      </c>
      <c r="AF119" s="442">
        <v>1</v>
      </c>
      <c r="AG119" s="442">
        <v>30</v>
      </c>
      <c r="AH119" s="442">
        <v>40</v>
      </c>
      <c r="AI119" s="442">
        <v>60</v>
      </c>
      <c r="AJ119" s="442">
        <v>40</v>
      </c>
      <c r="AK119" s="442">
        <v>3</v>
      </c>
      <c r="AL119" s="442">
        <v>0</v>
      </c>
      <c r="AM119" s="442">
        <v>18</v>
      </c>
      <c r="AN119" s="442">
        <v>58</v>
      </c>
      <c r="AO119" s="442" t="s">
        <v>1058</v>
      </c>
      <c r="AP119" s="442">
        <v>0</v>
      </c>
      <c r="AQ119" s="442">
        <v>0</v>
      </c>
      <c r="AR119" s="450">
        <v>0.163194444444444</v>
      </c>
      <c r="AS119" s="442"/>
      <c r="AT119" s="442"/>
      <c r="AU119" s="442"/>
      <c r="AV119" s="442"/>
      <c r="AW119" s="442"/>
      <c r="AX119" s="442"/>
      <c r="AY119" s="442"/>
      <c r="AZ119" s="442"/>
      <c r="BA119" s="442"/>
    </row>
    <row r="120" spans="1:53">
      <c r="A120" s="442">
        <v>120</v>
      </c>
      <c r="B120" s="442" t="s">
        <v>166</v>
      </c>
      <c r="C120" s="442" t="s">
        <v>192</v>
      </c>
      <c r="D120" s="442">
        <v>4</v>
      </c>
      <c r="E120" s="442" t="s">
        <v>1059</v>
      </c>
      <c r="F120" s="442" t="s">
        <v>125</v>
      </c>
      <c r="G120" s="442" t="str">
        <f>VLOOKUP(C120,'舰种|战术|技能信息查询'!$O$52:$Q$72,3,0)</f>
        <v>主力舰</v>
      </c>
      <c r="H120" s="442" t="str">
        <f>VLOOKUP(C120,'舰种|战术|技能信息查询'!$O$52:$Q$72,2,0)</f>
        <v>大型舰</v>
      </c>
      <c r="I120" s="442">
        <v>3</v>
      </c>
      <c r="J120" s="442">
        <v>3</v>
      </c>
      <c r="K120" s="442">
        <v>50</v>
      </c>
      <c r="L120" s="442">
        <f t="shared" si="3"/>
        <v>2</v>
      </c>
      <c r="M120" s="442">
        <v>40</v>
      </c>
      <c r="N120" s="442">
        <v>55</v>
      </c>
      <c r="O120" s="442">
        <v>0</v>
      </c>
      <c r="P120" s="442">
        <v>68</v>
      </c>
      <c r="Q120" s="442">
        <v>0</v>
      </c>
      <c r="R120" s="442">
        <v>65</v>
      </c>
      <c r="S120" s="442">
        <v>52</v>
      </c>
      <c r="T120" s="442">
        <v>95</v>
      </c>
      <c r="U120" s="442">
        <v>12</v>
      </c>
      <c r="V120" s="442">
        <v>32.5</v>
      </c>
      <c r="W120" s="442" t="s">
        <v>194</v>
      </c>
      <c r="X120" s="442" t="s">
        <v>862</v>
      </c>
      <c r="Y120" s="442">
        <v>75</v>
      </c>
      <c r="Z120" s="442">
        <v>4</v>
      </c>
      <c r="AA120" s="446" t="s">
        <v>1060</v>
      </c>
      <c r="AB120" s="442">
        <v>55</v>
      </c>
      <c r="AC120" s="442">
        <v>60</v>
      </c>
      <c r="AD120" s="442">
        <v>2.08</v>
      </c>
      <c r="AE120" s="442">
        <v>3.9</v>
      </c>
      <c r="AF120" s="442">
        <v>0.8</v>
      </c>
      <c r="AG120" s="442">
        <v>30</v>
      </c>
      <c r="AH120" s="442">
        <v>40</v>
      </c>
      <c r="AI120" s="442">
        <v>60</v>
      </c>
      <c r="AJ120" s="442">
        <v>40</v>
      </c>
      <c r="AK120" s="442">
        <v>0</v>
      </c>
      <c r="AL120" s="442">
        <v>0</v>
      </c>
      <c r="AM120" s="442">
        <v>15</v>
      </c>
      <c r="AN120" s="442">
        <v>45</v>
      </c>
      <c r="AO120" s="442">
        <v>0</v>
      </c>
      <c r="AP120" s="442">
        <v>0</v>
      </c>
      <c r="AQ120" s="446" t="s">
        <v>1061</v>
      </c>
      <c r="AR120" s="442">
        <v>0</v>
      </c>
      <c r="AS120" s="442"/>
      <c r="AT120" s="442"/>
      <c r="AU120" s="442"/>
      <c r="AV120" s="442"/>
      <c r="AW120" s="442"/>
      <c r="AX120" s="442"/>
      <c r="AY120" s="442"/>
      <c r="AZ120" s="442"/>
      <c r="BA120" s="442"/>
    </row>
    <row r="121" spans="1:53">
      <c r="A121" s="442">
        <v>121</v>
      </c>
      <c r="B121" s="442" t="s">
        <v>166</v>
      </c>
      <c r="C121" s="442" t="s">
        <v>192</v>
      </c>
      <c r="D121" s="442">
        <v>5</v>
      </c>
      <c r="E121" s="442" t="s">
        <v>1062</v>
      </c>
      <c r="F121" s="442" t="s">
        <v>125</v>
      </c>
      <c r="G121" s="442" t="str">
        <f>VLOOKUP(C121,'舰种|战术|技能信息查询'!$O$52:$Q$72,3,0)</f>
        <v>主力舰</v>
      </c>
      <c r="H121" s="442" t="str">
        <f>VLOOKUP(C121,'舰种|战术|技能信息查询'!$O$52:$Q$72,2,0)</f>
        <v>大型舰</v>
      </c>
      <c r="I121" s="442">
        <v>4</v>
      </c>
      <c r="J121" s="442">
        <v>4</v>
      </c>
      <c r="K121" s="442">
        <v>50</v>
      </c>
      <c r="L121" s="442">
        <f t="shared" si="3"/>
        <v>2</v>
      </c>
      <c r="M121" s="442">
        <v>45</v>
      </c>
      <c r="N121" s="442">
        <v>55</v>
      </c>
      <c r="O121" s="442">
        <v>0</v>
      </c>
      <c r="P121" s="442">
        <v>70</v>
      </c>
      <c r="Q121" s="442">
        <v>0</v>
      </c>
      <c r="R121" s="442">
        <v>73</v>
      </c>
      <c r="S121" s="442">
        <v>52</v>
      </c>
      <c r="T121" s="442">
        <v>96</v>
      </c>
      <c r="U121" s="442">
        <v>55</v>
      </c>
      <c r="V121" s="442">
        <v>32.5</v>
      </c>
      <c r="W121" s="442" t="s">
        <v>194</v>
      </c>
      <c r="X121" s="442" t="s">
        <v>862</v>
      </c>
      <c r="Y121" s="442">
        <v>75</v>
      </c>
      <c r="Z121" s="442">
        <v>4</v>
      </c>
      <c r="AA121" s="446" t="s">
        <v>1063</v>
      </c>
      <c r="AB121" s="442">
        <v>55</v>
      </c>
      <c r="AC121" s="442">
        <v>60</v>
      </c>
      <c r="AD121" s="442">
        <v>2.08</v>
      </c>
      <c r="AE121" s="442">
        <v>3.9</v>
      </c>
      <c r="AF121" s="442">
        <v>0.8</v>
      </c>
      <c r="AG121" s="442">
        <v>30</v>
      </c>
      <c r="AH121" s="442">
        <v>40</v>
      </c>
      <c r="AI121" s="442">
        <v>60</v>
      </c>
      <c r="AJ121" s="442">
        <v>40</v>
      </c>
      <c r="AK121" s="442">
        <v>0</v>
      </c>
      <c r="AL121" s="442">
        <v>0</v>
      </c>
      <c r="AM121" s="442">
        <v>15</v>
      </c>
      <c r="AN121" s="442">
        <v>49</v>
      </c>
      <c r="AO121" s="442" t="s">
        <v>462</v>
      </c>
      <c r="AP121" s="442">
        <v>0</v>
      </c>
      <c r="AQ121" s="446" t="s">
        <v>1064</v>
      </c>
      <c r="AR121" s="450">
        <v>0.159722222222222</v>
      </c>
      <c r="AS121" s="442"/>
      <c r="AT121" s="442"/>
      <c r="AU121" s="442"/>
      <c r="AV121" s="442"/>
      <c r="AW121" s="442"/>
      <c r="AX121" s="442"/>
      <c r="AY121" s="442"/>
      <c r="AZ121" s="442"/>
      <c r="BA121" s="442"/>
    </row>
    <row r="122" spans="1:53">
      <c r="A122" s="442">
        <v>122</v>
      </c>
      <c r="B122" s="442" t="s">
        <v>131</v>
      </c>
      <c r="C122" s="442" t="s">
        <v>204</v>
      </c>
      <c r="D122" s="442">
        <v>4</v>
      </c>
      <c r="E122" s="442" t="s">
        <v>1065</v>
      </c>
      <c r="F122" s="442" t="s">
        <v>125</v>
      </c>
      <c r="G122" s="442" t="str">
        <f>VLOOKUP(C122,'舰种|战术|技能信息查询'!$O$52:$Q$72,3,0)</f>
        <v>护卫舰</v>
      </c>
      <c r="H122" s="442" t="str">
        <f>VLOOKUP(C122,'舰种|战术|技能信息查询'!$O$52:$Q$72,2,0)</f>
        <v>中型舰</v>
      </c>
      <c r="I122" s="442">
        <v>1</v>
      </c>
      <c r="J122" s="442">
        <v>3</v>
      </c>
      <c r="K122" s="442">
        <v>33</v>
      </c>
      <c r="L122" s="442">
        <f t="shared" si="3"/>
        <v>-1</v>
      </c>
      <c r="M122" s="442">
        <v>25</v>
      </c>
      <c r="N122" s="442">
        <v>33</v>
      </c>
      <c r="O122" s="442">
        <v>0</v>
      </c>
      <c r="P122" s="442">
        <v>49</v>
      </c>
      <c r="Q122" s="442">
        <v>0</v>
      </c>
      <c r="R122" s="442">
        <v>63</v>
      </c>
      <c r="S122" s="442">
        <v>50</v>
      </c>
      <c r="T122" s="442">
        <v>90</v>
      </c>
      <c r="U122" s="442">
        <v>9</v>
      </c>
      <c r="V122" s="442">
        <v>28</v>
      </c>
      <c r="W122" s="442" t="s">
        <v>194</v>
      </c>
      <c r="X122" s="442" t="s">
        <v>1066</v>
      </c>
      <c r="Y122" s="442">
        <v>40</v>
      </c>
      <c r="Z122" s="442">
        <v>3</v>
      </c>
      <c r="AA122" s="446" t="s">
        <v>1067</v>
      </c>
      <c r="AB122" s="442">
        <v>35</v>
      </c>
      <c r="AC122" s="442">
        <v>35</v>
      </c>
      <c r="AD122" s="442">
        <v>1.28</v>
      </c>
      <c r="AE122" s="442">
        <v>2.4</v>
      </c>
      <c r="AF122" s="442">
        <v>0.75</v>
      </c>
      <c r="AG122" s="442">
        <v>20</v>
      </c>
      <c r="AH122" s="442">
        <v>30</v>
      </c>
      <c r="AI122" s="442">
        <v>50</v>
      </c>
      <c r="AJ122" s="442">
        <v>20</v>
      </c>
      <c r="AK122" s="442">
        <v>0</v>
      </c>
      <c r="AL122" s="442">
        <v>0</v>
      </c>
      <c r="AM122" s="442">
        <v>7</v>
      </c>
      <c r="AN122" s="442">
        <v>19</v>
      </c>
      <c r="AO122" s="442">
        <v>0</v>
      </c>
      <c r="AP122" s="442">
        <v>0</v>
      </c>
      <c r="AQ122" s="442">
        <v>0</v>
      </c>
      <c r="AR122" s="442">
        <v>0</v>
      </c>
      <c r="AS122" s="442"/>
      <c r="AT122" s="442"/>
      <c r="AU122" s="442"/>
      <c r="AV122" s="442"/>
      <c r="AW122" s="442"/>
      <c r="AX122" s="442"/>
      <c r="AY122" s="442"/>
      <c r="AZ122" s="442"/>
      <c r="BA122" s="442"/>
    </row>
    <row r="123" spans="1:53">
      <c r="A123" s="442">
        <v>123</v>
      </c>
      <c r="B123" s="442" t="s">
        <v>166</v>
      </c>
      <c r="C123" s="442" t="s">
        <v>204</v>
      </c>
      <c r="D123" s="442">
        <v>3</v>
      </c>
      <c r="E123" s="442" t="s">
        <v>1068</v>
      </c>
      <c r="F123" s="442" t="s">
        <v>125</v>
      </c>
      <c r="G123" s="442" t="str">
        <f>VLOOKUP(C123,'舰种|战术|技能信息查询'!$O$52:$Q$72,3,0)</f>
        <v>护卫舰</v>
      </c>
      <c r="H123" s="442" t="str">
        <f>VLOOKUP(C123,'舰种|战术|技能信息查询'!$O$52:$Q$72,2,0)</f>
        <v>中型舰</v>
      </c>
      <c r="I123" s="442">
        <v>1</v>
      </c>
      <c r="J123" s="442">
        <v>3</v>
      </c>
      <c r="K123" s="442">
        <v>35</v>
      </c>
      <c r="L123" s="442">
        <f t="shared" si="3"/>
        <v>1</v>
      </c>
      <c r="M123" s="442">
        <v>20</v>
      </c>
      <c r="N123" s="442">
        <v>27</v>
      </c>
      <c r="O123" s="442">
        <v>0</v>
      </c>
      <c r="P123" s="442">
        <v>63</v>
      </c>
      <c r="Q123" s="442">
        <v>0</v>
      </c>
      <c r="R123" s="442">
        <v>63</v>
      </c>
      <c r="S123" s="442">
        <v>37</v>
      </c>
      <c r="T123" s="442">
        <v>89</v>
      </c>
      <c r="U123" s="442">
        <v>15</v>
      </c>
      <c r="V123" s="442">
        <v>16.5</v>
      </c>
      <c r="W123" s="442" t="s">
        <v>194</v>
      </c>
      <c r="X123" s="442" t="s">
        <v>1069</v>
      </c>
      <c r="Y123" s="442">
        <v>28</v>
      </c>
      <c r="Z123" s="442">
        <v>3</v>
      </c>
      <c r="AA123" s="446" t="s">
        <v>1070</v>
      </c>
      <c r="AB123" s="442">
        <v>35</v>
      </c>
      <c r="AC123" s="442">
        <v>40</v>
      </c>
      <c r="AD123" s="442">
        <v>1.28</v>
      </c>
      <c r="AE123" s="442">
        <v>2.4</v>
      </c>
      <c r="AF123" s="442">
        <v>0.625</v>
      </c>
      <c r="AG123" s="442">
        <v>20</v>
      </c>
      <c r="AH123" s="442">
        <v>30</v>
      </c>
      <c r="AI123" s="442">
        <v>50</v>
      </c>
      <c r="AJ123" s="442">
        <v>20</v>
      </c>
      <c r="AK123" s="442">
        <v>0</v>
      </c>
      <c r="AL123" s="442">
        <v>0</v>
      </c>
      <c r="AM123" s="442">
        <v>4</v>
      </c>
      <c r="AN123" s="442">
        <v>38</v>
      </c>
      <c r="AO123" s="442">
        <v>0</v>
      </c>
      <c r="AP123" s="442">
        <v>0</v>
      </c>
      <c r="AQ123" s="446" t="s">
        <v>1071</v>
      </c>
      <c r="AR123" s="442">
        <v>0</v>
      </c>
      <c r="AS123" s="442"/>
      <c r="AT123" s="442"/>
      <c r="AU123" s="442"/>
      <c r="AV123" s="442"/>
      <c r="AW123" s="442"/>
      <c r="AX123" s="442"/>
      <c r="AY123" s="442"/>
      <c r="AZ123" s="442"/>
      <c r="BA123" s="442"/>
    </row>
    <row r="124" spans="1:53">
      <c r="A124" s="442">
        <v>124</v>
      </c>
      <c r="B124" s="442" t="s">
        <v>122</v>
      </c>
      <c r="C124" s="442" t="s">
        <v>204</v>
      </c>
      <c r="D124" s="442">
        <v>4</v>
      </c>
      <c r="E124" s="442" t="s">
        <v>1072</v>
      </c>
      <c r="F124" s="442" t="s">
        <v>125</v>
      </c>
      <c r="G124" s="442" t="str">
        <f>VLOOKUP(C124,'舰种|战术|技能信息查询'!$O$52:$Q$72,3,0)</f>
        <v>护卫舰</v>
      </c>
      <c r="H124" s="442" t="str">
        <f>VLOOKUP(C124,'舰种|战术|技能信息查询'!$O$52:$Q$72,2,0)</f>
        <v>中型舰</v>
      </c>
      <c r="I124" s="442">
        <v>2</v>
      </c>
      <c r="J124" s="442">
        <v>3</v>
      </c>
      <c r="K124" s="442">
        <v>35</v>
      </c>
      <c r="L124" s="442">
        <f t="shared" si="3"/>
        <v>1</v>
      </c>
      <c r="M124" s="442">
        <v>20</v>
      </c>
      <c r="N124" s="442">
        <v>27</v>
      </c>
      <c r="O124" s="442">
        <v>0</v>
      </c>
      <c r="P124" s="442">
        <v>63</v>
      </c>
      <c r="Q124" s="442">
        <v>16</v>
      </c>
      <c r="R124" s="442">
        <v>63</v>
      </c>
      <c r="S124" s="442">
        <v>37</v>
      </c>
      <c r="T124" s="442">
        <v>90</v>
      </c>
      <c r="U124" s="442">
        <v>30</v>
      </c>
      <c r="V124" s="442">
        <v>16.5</v>
      </c>
      <c r="W124" s="442" t="s">
        <v>194</v>
      </c>
      <c r="X124" s="442" t="s">
        <v>1069</v>
      </c>
      <c r="Y124" s="442">
        <v>28</v>
      </c>
      <c r="Z124" s="442">
        <v>3</v>
      </c>
      <c r="AA124" s="446" t="s">
        <v>1073</v>
      </c>
      <c r="AB124" s="442">
        <v>30</v>
      </c>
      <c r="AC124" s="442">
        <v>40</v>
      </c>
      <c r="AD124" s="442">
        <v>1.28</v>
      </c>
      <c r="AE124" s="442">
        <v>2.4</v>
      </c>
      <c r="AF124" s="442">
        <v>0.75</v>
      </c>
      <c r="AG124" s="442">
        <v>20</v>
      </c>
      <c r="AH124" s="442">
        <v>30</v>
      </c>
      <c r="AI124" s="442">
        <v>50</v>
      </c>
      <c r="AJ124" s="442">
        <v>20</v>
      </c>
      <c r="AK124" s="442">
        <v>2</v>
      </c>
      <c r="AL124" s="442">
        <v>0</v>
      </c>
      <c r="AM124" s="442">
        <v>4</v>
      </c>
      <c r="AN124" s="442">
        <v>33</v>
      </c>
      <c r="AO124" s="442">
        <v>0</v>
      </c>
      <c r="AP124" s="442">
        <v>0</v>
      </c>
      <c r="AQ124" s="446" t="s">
        <v>1074</v>
      </c>
      <c r="AR124" s="450">
        <v>0.114583333333333</v>
      </c>
      <c r="AS124" s="442"/>
      <c r="AT124" s="442"/>
      <c r="AU124" s="442"/>
      <c r="AV124" s="442"/>
      <c r="AW124" s="442"/>
      <c r="AX124" s="442"/>
      <c r="AY124" s="442"/>
      <c r="AZ124" s="442"/>
      <c r="BA124" s="442"/>
    </row>
    <row r="125" spans="1:53">
      <c r="A125" s="442">
        <v>125</v>
      </c>
      <c r="B125" s="442" t="s">
        <v>122</v>
      </c>
      <c r="C125" s="442" t="s">
        <v>204</v>
      </c>
      <c r="D125" s="442">
        <v>3</v>
      </c>
      <c r="E125" s="442" t="s">
        <v>1075</v>
      </c>
      <c r="F125" s="442" t="s">
        <v>125</v>
      </c>
      <c r="G125" s="442" t="str">
        <f>VLOOKUP(C125,'舰种|战术|技能信息查询'!$O$52:$Q$72,3,0)</f>
        <v>护卫舰</v>
      </c>
      <c r="H125" s="442" t="str">
        <f>VLOOKUP(C125,'舰种|战术|技能信息查询'!$O$52:$Q$72,2,0)</f>
        <v>中型舰</v>
      </c>
      <c r="I125" s="442">
        <v>2</v>
      </c>
      <c r="J125" s="442">
        <v>3</v>
      </c>
      <c r="K125" s="442">
        <v>40</v>
      </c>
      <c r="L125" s="442">
        <f t="shared" si="3"/>
        <v>0</v>
      </c>
      <c r="M125" s="442">
        <v>20</v>
      </c>
      <c r="N125" s="442">
        <v>38</v>
      </c>
      <c r="O125" s="442">
        <v>0</v>
      </c>
      <c r="P125" s="442">
        <v>70</v>
      </c>
      <c r="Q125" s="442">
        <v>0</v>
      </c>
      <c r="R125" s="442">
        <v>65</v>
      </c>
      <c r="S125" s="442">
        <v>44</v>
      </c>
      <c r="T125" s="442">
        <v>89</v>
      </c>
      <c r="U125" s="442">
        <v>22</v>
      </c>
      <c r="V125" s="442">
        <v>25</v>
      </c>
      <c r="W125" s="442" t="s">
        <v>194</v>
      </c>
      <c r="X125" s="442" t="s">
        <v>1076</v>
      </c>
      <c r="Y125" s="442">
        <v>40</v>
      </c>
      <c r="Z125" s="442">
        <v>3</v>
      </c>
      <c r="AA125" s="446" t="s">
        <v>1077</v>
      </c>
      <c r="AB125" s="442">
        <v>30</v>
      </c>
      <c r="AC125" s="442">
        <v>40</v>
      </c>
      <c r="AD125" s="442">
        <v>1.28</v>
      </c>
      <c r="AE125" s="442">
        <v>2.4</v>
      </c>
      <c r="AF125" s="442">
        <v>0.75</v>
      </c>
      <c r="AG125" s="442">
        <v>20</v>
      </c>
      <c r="AH125" s="442">
        <v>30</v>
      </c>
      <c r="AI125" s="442">
        <v>50</v>
      </c>
      <c r="AJ125" s="442">
        <v>20</v>
      </c>
      <c r="AK125" s="442">
        <v>2</v>
      </c>
      <c r="AL125" s="442">
        <v>0</v>
      </c>
      <c r="AM125" s="442">
        <v>9</v>
      </c>
      <c r="AN125" s="442">
        <v>44</v>
      </c>
      <c r="AO125" s="442">
        <v>0</v>
      </c>
      <c r="AP125" s="442">
        <v>0</v>
      </c>
      <c r="AQ125" s="446" t="s">
        <v>1078</v>
      </c>
      <c r="AR125" s="442">
        <v>0</v>
      </c>
      <c r="AS125" s="442"/>
      <c r="AT125" s="442"/>
      <c r="AU125" s="442"/>
      <c r="AV125" s="442"/>
      <c r="AW125" s="442"/>
      <c r="AX125" s="442"/>
      <c r="AY125" s="442"/>
      <c r="AZ125" s="442"/>
      <c r="BA125" s="442"/>
    </row>
    <row r="126" spans="1:53">
      <c r="A126" s="442">
        <v>126</v>
      </c>
      <c r="B126" s="442" t="s">
        <v>166</v>
      </c>
      <c r="C126" s="442" t="s">
        <v>204</v>
      </c>
      <c r="D126" s="442">
        <v>3</v>
      </c>
      <c r="E126" s="442" t="s">
        <v>1079</v>
      </c>
      <c r="F126" s="442" t="s">
        <v>125</v>
      </c>
      <c r="G126" s="442" t="str">
        <f>VLOOKUP(C126,'舰种|战术|技能信息查询'!$O$52:$Q$72,3,0)</f>
        <v>护卫舰</v>
      </c>
      <c r="H126" s="442" t="str">
        <f>VLOOKUP(C126,'舰种|战术|技能信息查询'!$O$52:$Q$72,2,0)</f>
        <v>中型舰</v>
      </c>
      <c r="I126" s="442">
        <v>2</v>
      </c>
      <c r="J126" s="442">
        <v>3</v>
      </c>
      <c r="K126" s="442">
        <v>36</v>
      </c>
      <c r="L126" s="442">
        <f t="shared" si="3"/>
        <v>0</v>
      </c>
      <c r="M126" s="442">
        <v>20</v>
      </c>
      <c r="N126" s="442">
        <v>40</v>
      </c>
      <c r="O126" s="442">
        <v>0</v>
      </c>
      <c r="P126" s="442">
        <v>65</v>
      </c>
      <c r="Q126" s="442">
        <v>0</v>
      </c>
      <c r="R126" s="442">
        <v>66</v>
      </c>
      <c r="S126" s="442">
        <v>50</v>
      </c>
      <c r="T126" s="442">
        <v>89</v>
      </c>
      <c r="U126" s="442">
        <v>10</v>
      </c>
      <c r="V126" s="442">
        <v>31</v>
      </c>
      <c r="W126" s="442" t="s">
        <v>194</v>
      </c>
      <c r="X126" s="442" t="s">
        <v>1080</v>
      </c>
      <c r="Y126" s="442">
        <v>35</v>
      </c>
      <c r="Z126" s="442">
        <v>3</v>
      </c>
      <c r="AA126" s="446" t="s">
        <v>1070</v>
      </c>
      <c r="AB126" s="442">
        <v>35</v>
      </c>
      <c r="AC126" s="442">
        <v>40</v>
      </c>
      <c r="AD126" s="442">
        <v>1.28</v>
      </c>
      <c r="AE126" s="442">
        <v>2.4</v>
      </c>
      <c r="AF126" s="442">
        <v>0.625</v>
      </c>
      <c r="AG126" s="442">
        <v>20</v>
      </c>
      <c r="AH126" s="442">
        <v>30</v>
      </c>
      <c r="AI126" s="442">
        <v>50</v>
      </c>
      <c r="AJ126" s="442">
        <v>20</v>
      </c>
      <c r="AK126" s="442">
        <v>0</v>
      </c>
      <c r="AL126" s="442">
        <v>0</v>
      </c>
      <c r="AM126" s="442">
        <v>10</v>
      </c>
      <c r="AN126" s="442">
        <v>50</v>
      </c>
      <c r="AO126" s="442">
        <v>0</v>
      </c>
      <c r="AP126" s="442">
        <v>0</v>
      </c>
      <c r="AQ126" s="446" t="s">
        <v>1078</v>
      </c>
      <c r="AR126" s="442">
        <v>0</v>
      </c>
      <c r="AS126" s="442"/>
      <c r="AT126" s="442"/>
      <c r="AU126" s="442"/>
      <c r="AV126" s="442"/>
      <c r="AW126" s="442"/>
      <c r="AX126" s="442"/>
      <c r="AY126" s="442"/>
      <c r="AZ126" s="442"/>
      <c r="BA126" s="442"/>
    </row>
    <row r="127" spans="1:53">
      <c r="A127" s="442">
        <v>127</v>
      </c>
      <c r="B127" s="442" t="s">
        <v>122</v>
      </c>
      <c r="C127" s="442" t="s">
        <v>204</v>
      </c>
      <c r="D127" s="442">
        <v>3</v>
      </c>
      <c r="E127" s="442" t="s">
        <v>1081</v>
      </c>
      <c r="F127" s="442" t="s">
        <v>125</v>
      </c>
      <c r="G127" s="442" t="str">
        <f>VLOOKUP(C127,'舰种|战术|技能信息查询'!$O$52:$Q$72,3,0)</f>
        <v>护卫舰</v>
      </c>
      <c r="H127" s="442" t="str">
        <f>VLOOKUP(C127,'舰种|战术|技能信息查询'!$O$52:$Q$72,2,0)</f>
        <v>中型舰</v>
      </c>
      <c r="I127" s="442">
        <v>1</v>
      </c>
      <c r="J127" s="442">
        <v>2</v>
      </c>
      <c r="K127" s="442">
        <v>43</v>
      </c>
      <c r="L127" s="442">
        <f t="shared" si="3"/>
        <v>1</v>
      </c>
      <c r="M127" s="442">
        <v>20</v>
      </c>
      <c r="N127" s="442">
        <v>42</v>
      </c>
      <c r="O127" s="442">
        <v>0</v>
      </c>
      <c r="P127" s="442">
        <v>72</v>
      </c>
      <c r="Q127" s="442">
        <v>0</v>
      </c>
      <c r="R127" s="442">
        <v>63</v>
      </c>
      <c r="S127" s="442">
        <v>43</v>
      </c>
      <c r="T127" s="442">
        <v>89</v>
      </c>
      <c r="U127" s="442">
        <v>21</v>
      </c>
      <c r="V127" s="442">
        <v>24</v>
      </c>
      <c r="W127" s="442" t="s">
        <v>194</v>
      </c>
      <c r="X127" s="442" t="s">
        <v>1082</v>
      </c>
      <c r="Y127" s="442">
        <v>35</v>
      </c>
      <c r="Z127" s="442">
        <v>3</v>
      </c>
      <c r="AA127" s="446" t="s">
        <v>1083</v>
      </c>
      <c r="AB127" s="442">
        <v>30</v>
      </c>
      <c r="AC127" s="442">
        <v>40</v>
      </c>
      <c r="AD127" s="442">
        <v>1.28</v>
      </c>
      <c r="AE127" s="442">
        <v>2.4</v>
      </c>
      <c r="AF127" s="442">
        <v>0.75</v>
      </c>
      <c r="AG127" s="442">
        <v>20</v>
      </c>
      <c r="AH127" s="442">
        <v>30</v>
      </c>
      <c r="AI127" s="442">
        <v>50</v>
      </c>
      <c r="AJ127" s="442">
        <v>20</v>
      </c>
      <c r="AK127" s="442">
        <v>2</v>
      </c>
      <c r="AL127" s="442">
        <v>0</v>
      </c>
      <c r="AM127" s="442">
        <v>11</v>
      </c>
      <c r="AN127" s="442">
        <v>48</v>
      </c>
      <c r="AO127" s="442">
        <v>0</v>
      </c>
      <c r="AP127" s="442">
        <v>0</v>
      </c>
      <c r="AQ127" s="442">
        <v>0</v>
      </c>
      <c r="AR127" s="442">
        <v>0</v>
      </c>
      <c r="AS127" s="442"/>
      <c r="AT127" s="442"/>
      <c r="AU127" s="442"/>
      <c r="AV127" s="442"/>
      <c r="AW127" s="442"/>
      <c r="AX127" s="442"/>
      <c r="AY127" s="442"/>
      <c r="AZ127" s="442"/>
      <c r="BA127" s="442"/>
    </row>
    <row r="128" spans="1:53">
      <c r="A128" s="442">
        <v>128</v>
      </c>
      <c r="B128" s="442" t="s">
        <v>147</v>
      </c>
      <c r="C128" s="442" t="s">
        <v>123</v>
      </c>
      <c r="D128" s="442">
        <v>3</v>
      </c>
      <c r="E128" s="442" t="s">
        <v>1084</v>
      </c>
      <c r="F128" s="442" t="s">
        <v>125</v>
      </c>
      <c r="G128" s="442" t="str">
        <f>VLOOKUP(C128,'舰种|战术|技能信息查询'!$O$52:$Q$72,3,0)</f>
        <v>主力舰</v>
      </c>
      <c r="H128" s="442" t="str">
        <f>VLOOKUP(C128,'舰种|战术|技能信息查询'!$O$52:$Q$72,2,0)</f>
        <v>大型舰</v>
      </c>
      <c r="I128" s="442">
        <v>2</v>
      </c>
      <c r="J128" s="442">
        <v>2</v>
      </c>
      <c r="K128" s="442">
        <v>55</v>
      </c>
      <c r="L128" s="442">
        <f t="shared" si="3"/>
        <v>1</v>
      </c>
      <c r="M128" s="442">
        <v>68</v>
      </c>
      <c r="N128" s="442">
        <v>50</v>
      </c>
      <c r="O128" s="442">
        <v>42</v>
      </c>
      <c r="P128" s="442">
        <v>50</v>
      </c>
      <c r="Q128" s="442">
        <v>0</v>
      </c>
      <c r="R128" s="442">
        <v>40</v>
      </c>
      <c r="S128" s="442">
        <v>58</v>
      </c>
      <c r="T128" s="442">
        <v>94</v>
      </c>
      <c r="U128" s="442">
        <v>13</v>
      </c>
      <c r="V128" s="442">
        <v>27.5</v>
      </c>
      <c r="W128" s="442" t="s">
        <v>126</v>
      </c>
      <c r="X128" s="442" t="s">
        <v>239</v>
      </c>
      <c r="Y128" s="442">
        <v>6</v>
      </c>
      <c r="Z128" s="442">
        <v>3</v>
      </c>
      <c r="AA128" s="446" t="s">
        <v>1085</v>
      </c>
      <c r="AB128" s="442">
        <v>50</v>
      </c>
      <c r="AC128" s="442">
        <v>90</v>
      </c>
      <c r="AD128" s="442">
        <v>2.08</v>
      </c>
      <c r="AE128" s="442">
        <v>4.3</v>
      </c>
      <c r="AF128" s="442">
        <v>0.75</v>
      </c>
      <c r="AG128" s="442">
        <v>40</v>
      </c>
      <c r="AH128" s="442">
        <v>50</v>
      </c>
      <c r="AI128" s="442">
        <v>40</v>
      </c>
      <c r="AJ128" s="442">
        <v>0</v>
      </c>
      <c r="AK128" s="442">
        <v>43</v>
      </c>
      <c r="AL128" s="442">
        <v>0</v>
      </c>
      <c r="AM128" s="442">
        <v>38</v>
      </c>
      <c r="AN128" s="442">
        <v>10</v>
      </c>
      <c r="AO128" s="442">
        <v>0</v>
      </c>
      <c r="AP128" s="442">
        <v>0</v>
      </c>
      <c r="AQ128" s="442">
        <v>0</v>
      </c>
      <c r="AR128" s="442">
        <v>0</v>
      </c>
      <c r="AS128" s="442"/>
      <c r="AT128" s="442"/>
      <c r="AU128" s="442"/>
      <c r="AV128" s="442"/>
      <c r="AW128" s="442"/>
      <c r="AX128" s="442"/>
      <c r="AY128" s="442"/>
      <c r="AZ128" s="442"/>
      <c r="BA128" s="442"/>
    </row>
    <row r="129" spans="1:53">
      <c r="A129" s="442">
        <v>129</v>
      </c>
      <c r="B129" s="442" t="s">
        <v>147</v>
      </c>
      <c r="C129" s="442" t="s">
        <v>123</v>
      </c>
      <c r="D129" s="442">
        <v>3</v>
      </c>
      <c r="E129" s="442" t="s">
        <v>1086</v>
      </c>
      <c r="F129" s="442" t="s">
        <v>125</v>
      </c>
      <c r="G129" s="442" t="str">
        <f>VLOOKUP(C129,'舰种|战术|技能信息查询'!$O$52:$Q$72,3,0)</f>
        <v>主力舰</v>
      </c>
      <c r="H129" s="442" t="str">
        <f>VLOOKUP(C129,'舰种|战术|技能信息查询'!$O$52:$Q$72,2,0)</f>
        <v>大型舰</v>
      </c>
      <c r="I129" s="442">
        <v>2</v>
      </c>
      <c r="J129" s="442">
        <v>2</v>
      </c>
      <c r="K129" s="442">
        <v>55</v>
      </c>
      <c r="L129" s="442">
        <f t="shared" si="3"/>
        <v>1</v>
      </c>
      <c r="M129" s="442">
        <v>68</v>
      </c>
      <c r="N129" s="442">
        <v>50</v>
      </c>
      <c r="O129" s="442">
        <v>42</v>
      </c>
      <c r="P129" s="442">
        <v>50</v>
      </c>
      <c r="Q129" s="442">
        <v>0</v>
      </c>
      <c r="R129" s="442">
        <v>40</v>
      </c>
      <c r="S129" s="442">
        <v>58</v>
      </c>
      <c r="T129" s="442">
        <v>94</v>
      </c>
      <c r="U129" s="442">
        <v>15</v>
      </c>
      <c r="V129" s="442">
        <v>27.5</v>
      </c>
      <c r="W129" s="442" t="s">
        <v>126</v>
      </c>
      <c r="X129" s="442" t="s">
        <v>239</v>
      </c>
      <c r="Y129" s="442">
        <v>6</v>
      </c>
      <c r="Z129" s="442">
        <v>3</v>
      </c>
      <c r="AA129" s="446" t="s">
        <v>1085</v>
      </c>
      <c r="AB129" s="442">
        <v>50</v>
      </c>
      <c r="AC129" s="442">
        <v>90</v>
      </c>
      <c r="AD129" s="442">
        <v>2.08</v>
      </c>
      <c r="AE129" s="442">
        <v>4.3</v>
      </c>
      <c r="AF129" s="442">
        <v>0.75</v>
      </c>
      <c r="AG129" s="442">
        <v>40</v>
      </c>
      <c r="AH129" s="442">
        <v>50</v>
      </c>
      <c r="AI129" s="442">
        <v>40</v>
      </c>
      <c r="AJ129" s="442">
        <v>0</v>
      </c>
      <c r="AK129" s="442">
        <v>43</v>
      </c>
      <c r="AL129" s="442">
        <v>0</v>
      </c>
      <c r="AM129" s="442">
        <v>38</v>
      </c>
      <c r="AN129" s="442">
        <v>10</v>
      </c>
      <c r="AO129" s="442">
        <v>0</v>
      </c>
      <c r="AP129" s="442">
        <v>0</v>
      </c>
      <c r="AQ129" s="442">
        <v>0</v>
      </c>
      <c r="AR129" s="442">
        <v>0</v>
      </c>
      <c r="AS129" s="442"/>
      <c r="AT129" s="442"/>
      <c r="AU129" s="442"/>
      <c r="AV129" s="442"/>
      <c r="AW129" s="442"/>
      <c r="AX129" s="442"/>
      <c r="AY129" s="442"/>
      <c r="AZ129" s="442"/>
      <c r="BA129" s="442"/>
    </row>
    <row r="130" spans="1:53">
      <c r="A130" s="442">
        <v>130</v>
      </c>
      <c r="B130" s="442" t="s">
        <v>147</v>
      </c>
      <c r="C130" s="442" t="s">
        <v>123</v>
      </c>
      <c r="D130" s="442">
        <v>4</v>
      </c>
      <c r="E130" s="442" t="s">
        <v>1087</v>
      </c>
      <c r="F130" s="442" t="s">
        <v>125</v>
      </c>
      <c r="G130" s="442" t="str">
        <f>VLOOKUP(C130,'舰种|战术|技能信息查询'!$O$52:$Q$72,3,0)</f>
        <v>主力舰</v>
      </c>
      <c r="H130" s="442" t="str">
        <f>VLOOKUP(C130,'舰种|战术|技能信息查询'!$O$52:$Q$72,2,0)</f>
        <v>大型舰</v>
      </c>
      <c r="I130" s="442">
        <v>2</v>
      </c>
      <c r="J130" s="442">
        <v>2</v>
      </c>
      <c r="K130" s="442">
        <v>57</v>
      </c>
      <c r="L130" s="442">
        <f t="shared" si="3"/>
        <v>-1</v>
      </c>
      <c r="M130" s="442">
        <v>68</v>
      </c>
      <c r="N130" s="442">
        <v>50</v>
      </c>
      <c r="O130" s="442">
        <v>42</v>
      </c>
      <c r="P130" s="442">
        <v>52</v>
      </c>
      <c r="Q130" s="442">
        <v>0</v>
      </c>
      <c r="R130" s="442">
        <v>41</v>
      </c>
      <c r="S130" s="442">
        <v>58</v>
      </c>
      <c r="T130" s="442">
        <v>95</v>
      </c>
      <c r="U130" s="442">
        <v>8</v>
      </c>
      <c r="V130" s="442">
        <v>27.5</v>
      </c>
      <c r="W130" s="442" t="s">
        <v>126</v>
      </c>
      <c r="X130" s="442" t="s">
        <v>239</v>
      </c>
      <c r="Y130" s="442">
        <v>6</v>
      </c>
      <c r="Z130" s="442">
        <v>3</v>
      </c>
      <c r="AA130" s="446" t="s">
        <v>1085</v>
      </c>
      <c r="AB130" s="442">
        <v>50</v>
      </c>
      <c r="AC130" s="442">
        <v>90</v>
      </c>
      <c r="AD130" s="442">
        <v>2.08</v>
      </c>
      <c r="AE130" s="442">
        <v>4.3</v>
      </c>
      <c r="AF130" s="442">
        <v>0.75</v>
      </c>
      <c r="AG130" s="442">
        <v>40</v>
      </c>
      <c r="AH130" s="442">
        <v>50</v>
      </c>
      <c r="AI130" s="442">
        <v>40</v>
      </c>
      <c r="AJ130" s="442">
        <v>0</v>
      </c>
      <c r="AK130" s="442">
        <v>43</v>
      </c>
      <c r="AL130" s="442">
        <v>0</v>
      </c>
      <c r="AM130" s="442">
        <v>39</v>
      </c>
      <c r="AN130" s="442">
        <v>11</v>
      </c>
      <c r="AO130" s="442">
        <v>0</v>
      </c>
      <c r="AP130" s="442">
        <v>0</v>
      </c>
      <c r="AQ130" s="446" t="s">
        <v>1088</v>
      </c>
      <c r="AR130" s="442">
        <v>0</v>
      </c>
      <c r="AS130" s="442"/>
      <c r="AT130" s="442"/>
      <c r="AU130" s="442"/>
      <c r="AV130" s="442"/>
      <c r="AW130" s="442"/>
      <c r="AX130" s="442"/>
      <c r="AY130" s="442"/>
      <c r="AZ130" s="442"/>
      <c r="BA130" s="442"/>
    </row>
    <row r="131" spans="1:53">
      <c r="A131" s="442">
        <v>131</v>
      </c>
      <c r="B131" s="442" t="s">
        <v>131</v>
      </c>
      <c r="C131" s="442" t="s">
        <v>236</v>
      </c>
      <c r="D131" s="442">
        <v>3</v>
      </c>
      <c r="E131" s="442" t="s">
        <v>1089</v>
      </c>
      <c r="F131" s="442" t="s">
        <v>125</v>
      </c>
      <c r="G131" s="442" t="str">
        <f>VLOOKUP(C131,'舰种|战术|技能信息查询'!$O$52:$Q$72,3,0)</f>
        <v>护卫舰</v>
      </c>
      <c r="H131" s="442" t="str">
        <f>VLOOKUP(C131,'舰种|战术|技能信息查询'!$O$52:$Q$72,2,0)</f>
        <v>中型舰</v>
      </c>
      <c r="I131" s="442">
        <v>2</v>
      </c>
      <c r="J131" s="442">
        <v>2</v>
      </c>
      <c r="K131" s="442">
        <v>36</v>
      </c>
      <c r="L131" s="442">
        <f t="shared" si="3"/>
        <v>0</v>
      </c>
      <c r="M131" s="442">
        <v>48</v>
      </c>
      <c r="N131" s="442">
        <v>41</v>
      </c>
      <c r="O131" s="442">
        <v>51</v>
      </c>
      <c r="P131" s="442">
        <v>48</v>
      </c>
      <c r="Q131" s="442">
        <v>0</v>
      </c>
      <c r="R131" s="442">
        <v>49</v>
      </c>
      <c r="S131" s="442">
        <v>79</v>
      </c>
      <c r="T131" s="442">
        <v>91</v>
      </c>
      <c r="U131" s="442">
        <v>10</v>
      </c>
      <c r="V131" s="442">
        <v>35</v>
      </c>
      <c r="W131" s="442" t="s">
        <v>238</v>
      </c>
      <c r="X131" s="442" t="s">
        <v>239</v>
      </c>
      <c r="Y131" s="442">
        <v>6</v>
      </c>
      <c r="Z131" s="442">
        <v>3</v>
      </c>
      <c r="AA131" s="446" t="s">
        <v>871</v>
      </c>
      <c r="AB131" s="442">
        <v>40</v>
      </c>
      <c r="AC131" s="442">
        <v>65</v>
      </c>
      <c r="AD131" s="442">
        <v>1.28</v>
      </c>
      <c r="AE131" s="442">
        <v>2.4</v>
      </c>
      <c r="AF131" s="442">
        <v>0.75</v>
      </c>
      <c r="AG131" s="442">
        <v>30</v>
      </c>
      <c r="AH131" s="442">
        <v>40</v>
      </c>
      <c r="AI131" s="442">
        <v>30</v>
      </c>
      <c r="AJ131" s="442">
        <v>0</v>
      </c>
      <c r="AK131" s="442">
        <v>28</v>
      </c>
      <c r="AL131" s="442">
        <v>10</v>
      </c>
      <c r="AM131" s="442">
        <v>13</v>
      </c>
      <c r="AN131" s="442">
        <v>9</v>
      </c>
      <c r="AO131" s="442">
        <v>0</v>
      </c>
      <c r="AP131" s="442">
        <v>0</v>
      </c>
      <c r="AQ131" s="446" t="s">
        <v>1090</v>
      </c>
      <c r="AR131" s="442">
        <v>0</v>
      </c>
      <c r="AS131" s="442"/>
      <c r="AT131" s="442"/>
      <c r="AU131" s="442"/>
      <c r="AV131" s="442"/>
      <c r="AW131" s="442"/>
      <c r="AX131" s="442"/>
      <c r="AY131" s="442"/>
      <c r="AZ131" s="442"/>
      <c r="BA131" s="442"/>
    </row>
    <row r="132" spans="1:53">
      <c r="A132" s="442">
        <v>132</v>
      </c>
      <c r="B132" s="442" t="s">
        <v>131</v>
      </c>
      <c r="C132" s="442" t="s">
        <v>236</v>
      </c>
      <c r="D132" s="442">
        <v>3</v>
      </c>
      <c r="E132" s="442" t="s">
        <v>1091</v>
      </c>
      <c r="F132" s="442" t="s">
        <v>125</v>
      </c>
      <c r="G132" s="442" t="str">
        <f>VLOOKUP(C132,'舰种|战术|技能信息查询'!$O$52:$Q$72,3,0)</f>
        <v>护卫舰</v>
      </c>
      <c r="H132" s="442" t="str">
        <f>VLOOKUP(C132,'舰种|战术|技能信息查询'!$O$52:$Q$72,2,0)</f>
        <v>中型舰</v>
      </c>
      <c r="I132" s="442">
        <v>2</v>
      </c>
      <c r="J132" s="442">
        <v>2</v>
      </c>
      <c r="K132" s="442">
        <v>36</v>
      </c>
      <c r="L132" s="442">
        <f t="shared" si="3"/>
        <v>0</v>
      </c>
      <c r="M132" s="442">
        <v>48</v>
      </c>
      <c r="N132" s="442">
        <v>41</v>
      </c>
      <c r="O132" s="442">
        <v>51</v>
      </c>
      <c r="P132" s="442">
        <v>48</v>
      </c>
      <c r="Q132" s="442">
        <v>0</v>
      </c>
      <c r="R132" s="442">
        <v>49</v>
      </c>
      <c r="S132" s="442">
        <v>79</v>
      </c>
      <c r="T132" s="442">
        <v>91</v>
      </c>
      <c r="U132" s="442">
        <v>15</v>
      </c>
      <c r="V132" s="442">
        <v>35</v>
      </c>
      <c r="W132" s="442" t="s">
        <v>238</v>
      </c>
      <c r="X132" s="442" t="s">
        <v>239</v>
      </c>
      <c r="Y132" s="442">
        <v>6</v>
      </c>
      <c r="Z132" s="442">
        <v>3</v>
      </c>
      <c r="AA132" s="446" t="s">
        <v>871</v>
      </c>
      <c r="AB132" s="442">
        <v>40</v>
      </c>
      <c r="AC132" s="442">
        <v>65</v>
      </c>
      <c r="AD132" s="442">
        <v>1.28</v>
      </c>
      <c r="AE132" s="442">
        <v>2.4</v>
      </c>
      <c r="AF132" s="442">
        <v>0.75</v>
      </c>
      <c r="AG132" s="442">
        <v>30</v>
      </c>
      <c r="AH132" s="442">
        <v>40</v>
      </c>
      <c r="AI132" s="442">
        <v>30</v>
      </c>
      <c r="AJ132" s="442">
        <v>0</v>
      </c>
      <c r="AK132" s="442">
        <v>28</v>
      </c>
      <c r="AL132" s="442">
        <v>10</v>
      </c>
      <c r="AM132" s="442">
        <v>13</v>
      </c>
      <c r="AN132" s="442">
        <v>9</v>
      </c>
      <c r="AO132" s="442">
        <v>0</v>
      </c>
      <c r="AP132" s="442">
        <v>0</v>
      </c>
      <c r="AQ132" s="446" t="s">
        <v>1090</v>
      </c>
      <c r="AR132" s="442">
        <v>0</v>
      </c>
      <c r="AS132" s="442"/>
      <c r="AT132" s="442"/>
      <c r="AU132" s="442"/>
      <c r="AV132" s="442"/>
      <c r="AW132" s="442"/>
      <c r="AX132" s="442"/>
      <c r="AY132" s="442"/>
      <c r="AZ132" s="442"/>
      <c r="BA132" s="442"/>
    </row>
    <row r="133" spans="1:53">
      <c r="A133" s="442">
        <v>133</v>
      </c>
      <c r="B133" s="442" t="s">
        <v>131</v>
      </c>
      <c r="C133" s="442" t="s">
        <v>236</v>
      </c>
      <c r="D133" s="442">
        <v>3</v>
      </c>
      <c r="E133" s="442" t="s">
        <v>1092</v>
      </c>
      <c r="F133" s="442" t="s">
        <v>125</v>
      </c>
      <c r="G133" s="442" t="str">
        <f>VLOOKUP(C133,'舰种|战术|技能信息查询'!$O$52:$Q$72,3,0)</f>
        <v>护卫舰</v>
      </c>
      <c r="H133" s="442" t="str">
        <f>VLOOKUP(C133,'舰种|战术|技能信息查询'!$O$52:$Q$72,2,0)</f>
        <v>中型舰</v>
      </c>
      <c r="I133" s="442">
        <v>2</v>
      </c>
      <c r="J133" s="442">
        <v>2</v>
      </c>
      <c r="K133" s="442">
        <v>37</v>
      </c>
      <c r="L133" s="442">
        <f t="shared" si="3"/>
        <v>-1</v>
      </c>
      <c r="M133" s="442">
        <v>48</v>
      </c>
      <c r="N133" s="442">
        <v>42</v>
      </c>
      <c r="O133" s="442">
        <v>51</v>
      </c>
      <c r="P133" s="442">
        <v>48</v>
      </c>
      <c r="Q133" s="442">
        <v>0</v>
      </c>
      <c r="R133" s="442">
        <v>49</v>
      </c>
      <c r="S133" s="442">
        <v>79</v>
      </c>
      <c r="T133" s="442">
        <v>91</v>
      </c>
      <c r="U133" s="442">
        <v>20</v>
      </c>
      <c r="V133" s="442">
        <v>35</v>
      </c>
      <c r="W133" s="442" t="s">
        <v>238</v>
      </c>
      <c r="X133" s="442" t="s">
        <v>239</v>
      </c>
      <c r="Y133" s="442">
        <v>6</v>
      </c>
      <c r="Z133" s="442">
        <v>3</v>
      </c>
      <c r="AA133" s="446" t="s">
        <v>871</v>
      </c>
      <c r="AB133" s="442">
        <v>40</v>
      </c>
      <c r="AC133" s="442">
        <v>65</v>
      </c>
      <c r="AD133" s="442">
        <v>1.28</v>
      </c>
      <c r="AE133" s="442">
        <v>2.4</v>
      </c>
      <c r="AF133" s="442">
        <v>0.75</v>
      </c>
      <c r="AG133" s="442">
        <v>30</v>
      </c>
      <c r="AH133" s="442">
        <v>40</v>
      </c>
      <c r="AI133" s="442">
        <v>30</v>
      </c>
      <c r="AJ133" s="442">
        <v>0</v>
      </c>
      <c r="AK133" s="442">
        <v>28</v>
      </c>
      <c r="AL133" s="442">
        <v>10</v>
      </c>
      <c r="AM133" s="442">
        <v>14</v>
      </c>
      <c r="AN133" s="442">
        <v>9</v>
      </c>
      <c r="AO133" s="442">
        <v>0</v>
      </c>
      <c r="AP133" s="442">
        <v>0</v>
      </c>
      <c r="AQ133" s="446" t="s">
        <v>1090</v>
      </c>
      <c r="AR133" s="442">
        <v>0</v>
      </c>
      <c r="AS133" s="442"/>
      <c r="AT133" s="442"/>
      <c r="AU133" s="442"/>
      <c r="AV133" s="442"/>
      <c r="AW133" s="442"/>
      <c r="AX133" s="442"/>
      <c r="AY133" s="442"/>
      <c r="AZ133" s="442"/>
      <c r="BA133" s="442"/>
    </row>
    <row r="134" spans="1:53">
      <c r="A134" s="442">
        <v>134</v>
      </c>
      <c r="B134" s="442" t="s">
        <v>131</v>
      </c>
      <c r="C134" s="442" t="s">
        <v>236</v>
      </c>
      <c r="D134" s="442">
        <v>3</v>
      </c>
      <c r="E134" s="442" t="s">
        <v>1093</v>
      </c>
      <c r="F134" s="442" t="s">
        <v>125</v>
      </c>
      <c r="G134" s="442" t="str">
        <f>VLOOKUP(C134,'舰种|战术|技能信息查询'!$O$52:$Q$72,3,0)</f>
        <v>护卫舰</v>
      </c>
      <c r="H134" s="442" t="str">
        <f>VLOOKUP(C134,'舰种|战术|技能信息查询'!$O$52:$Q$72,2,0)</f>
        <v>中型舰</v>
      </c>
      <c r="I134" s="442">
        <v>2</v>
      </c>
      <c r="J134" s="442">
        <v>2</v>
      </c>
      <c r="K134" s="442">
        <v>37</v>
      </c>
      <c r="L134" s="442">
        <f t="shared" si="3"/>
        <v>-1</v>
      </c>
      <c r="M134" s="442">
        <v>48</v>
      </c>
      <c r="N134" s="442">
        <v>42</v>
      </c>
      <c r="O134" s="442">
        <v>51</v>
      </c>
      <c r="P134" s="442">
        <v>48</v>
      </c>
      <c r="Q134" s="442">
        <v>0</v>
      </c>
      <c r="R134" s="442">
        <v>49</v>
      </c>
      <c r="S134" s="442">
        <v>79</v>
      </c>
      <c r="T134" s="442">
        <v>91</v>
      </c>
      <c r="U134" s="442">
        <v>15</v>
      </c>
      <c r="V134" s="442">
        <v>35</v>
      </c>
      <c r="W134" s="442" t="s">
        <v>238</v>
      </c>
      <c r="X134" s="442" t="s">
        <v>239</v>
      </c>
      <c r="Y134" s="442">
        <v>6</v>
      </c>
      <c r="Z134" s="442">
        <v>3</v>
      </c>
      <c r="AA134" s="446" t="s">
        <v>871</v>
      </c>
      <c r="AB134" s="442">
        <v>40</v>
      </c>
      <c r="AC134" s="442">
        <v>65</v>
      </c>
      <c r="AD134" s="442">
        <v>1.28</v>
      </c>
      <c r="AE134" s="442">
        <v>2.4</v>
      </c>
      <c r="AF134" s="442">
        <v>0.75</v>
      </c>
      <c r="AG134" s="442">
        <v>30</v>
      </c>
      <c r="AH134" s="442">
        <v>40</v>
      </c>
      <c r="AI134" s="442">
        <v>30</v>
      </c>
      <c r="AJ134" s="442">
        <v>0</v>
      </c>
      <c r="AK134" s="442">
        <v>28</v>
      </c>
      <c r="AL134" s="442">
        <v>10</v>
      </c>
      <c r="AM134" s="442">
        <v>14</v>
      </c>
      <c r="AN134" s="442">
        <v>9</v>
      </c>
      <c r="AO134" s="442">
        <v>0</v>
      </c>
      <c r="AP134" s="442">
        <v>0</v>
      </c>
      <c r="AQ134" s="442">
        <v>0</v>
      </c>
      <c r="AR134" s="442">
        <v>0</v>
      </c>
      <c r="AS134" s="442"/>
      <c r="AT134" s="442"/>
      <c r="AU134" s="442"/>
      <c r="AV134" s="442"/>
      <c r="AW134" s="442"/>
      <c r="AX134" s="442"/>
      <c r="AY134" s="442"/>
      <c r="AZ134" s="442"/>
      <c r="BA134" s="442"/>
    </row>
    <row r="135" spans="1:53">
      <c r="A135" s="442">
        <v>135</v>
      </c>
      <c r="B135" s="442" t="s">
        <v>122</v>
      </c>
      <c r="C135" s="442" t="s">
        <v>236</v>
      </c>
      <c r="D135" s="442">
        <v>3</v>
      </c>
      <c r="E135" s="442" t="s">
        <v>1094</v>
      </c>
      <c r="F135" s="442" t="s">
        <v>125</v>
      </c>
      <c r="G135" s="442" t="str">
        <f>VLOOKUP(C135,'舰种|战术|技能信息查询'!$O$52:$Q$72,3,0)</f>
        <v>护卫舰</v>
      </c>
      <c r="H135" s="442" t="str">
        <f>VLOOKUP(C135,'舰种|战术|技能信息查询'!$O$52:$Q$72,2,0)</f>
        <v>中型舰</v>
      </c>
      <c r="I135" s="442">
        <v>2</v>
      </c>
      <c r="J135" s="442">
        <v>2</v>
      </c>
      <c r="K135" s="442">
        <v>50</v>
      </c>
      <c r="L135" s="442">
        <f t="shared" si="3"/>
        <v>2</v>
      </c>
      <c r="M135" s="442">
        <v>55</v>
      </c>
      <c r="N135" s="442">
        <v>41</v>
      </c>
      <c r="O135" s="442">
        <v>53</v>
      </c>
      <c r="P135" s="442">
        <v>66</v>
      </c>
      <c r="Q135" s="442">
        <v>0</v>
      </c>
      <c r="R135" s="442">
        <v>53</v>
      </c>
      <c r="S135" s="442">
        <v>75</v>
      </c>
      <c r="T135" s="442">
        <v>91</v>
      </c>
      <c r="U135" s="442">
        <v>13</v>
      </c>
      <c r="V135" s="442">
        <v>32.5</v>
      </c>
      <c r="W135" s="442" t="s">
        <v>238</v>
      </c>
      <c r="X135" s="442" t="s">
        <v>239</v>
      </c>
      <c r="Y135" s="442">
        <v>6</v>
      </c>
      <c r="Z135" s="442">
        <v>3</v>
      </c>
      <c r="AA135" s="446" t="s">
        <v>1095</v>
      </c>
      <c r="AB135" s="442">
        <v>35</v>
      </c>
      <c r="AC135" s="442">
        <v>70</v>
      </c>
      <c r="AD135" s="442">
        <v>1.28</v>
      </c>
      <c r="AE135" s="442">
        <v>2.4</v>
      </c>
      <c r="AF135" s="442">
        <v>0.75</v>
      </c>
      <c r="AG135" s="442">
        <v>30</v>
      </c>
      <c r="AH135" s="442">
        <v>40</v>
      </c>
      <c r="AI135" s="442">
        <v>30</v>
      </c>
      <c r="AJ135" s="442">
        <v>0</v>
      </c>
      <c r="AK135" s="442">
        <v>39</v>
      </c>
      <c r="AL135" s="442">
        <v>9</v>
      </c>
      <c r="AM135" s="442">
        <v>14</v>
      </c>
      <c r="AN135" s="442">
        <v>18</v>
      </c>
      <c r="AO135" s="442">
        <v>0</v>
      </c>
      <c r="AP135" s="442">
        <v>0</v>
      </c>
      <c r="AQ135" s="446" t="s">
        <v>1096</v>
      </c>
      <c r="AR135" s="450">
        <v>0.0555555555555556</v>
      </c>
      <c r="AS135" s="442"/>
      <c r="AT135" s="442"/>
      <c r="AU135" s="442"/>
      <c r="AV135" s="442"/>
      <c r="AW135" s="442"/>
      <c r="AX135" s="442"/>
      <c r="AY135" s="442"/>
      <c r="AZ135" s="442"/>
      <c r="BA135" s="442"/>
    </row>
    <row r="136" spans="1:53">
      <c r="A136" s="442">
        <v>136</v>
      </c>
      <c r="B136" s="442" t="s">
        <v>122</v>
      </c>
      <c r="C136" s="442" t="s">
        <v>236</v>
      </c>
      <c r="D136" s="442">
        <v>3</v>
      </c>
      <c r="E136" s="442" t="s">
        <v>1097</v>
      </c>
      <c r="F136" s="442" t="s">
        <v>125</v>
      </c>
      <c r="G136" s="442" t="str">
        <f>VLOOKUP(C136,'舰种|战术|技能信息查询'!$O$52:$Q$72,3,0)</f>
        <v>护卫舰</v>
      </c>
      <c r="H136" s="442" t="str">
        <f>VLOOKUP(C136,'舰种|战术|技能信息查询'!$O$52:$Q$72,2,0)</f>
        <v>中型舰</v>
      </c>
      <c r="I136" s="442">
        <v>2</v>
      </c>
      <c r="J136" s="442">
        <v>2</v>
      </c>
      <c r="K136" s="442">
        <v>49</v>
      </c>
      <c r="L136" s="442">
        <f t="shared" si="3"/>
        <v>-1</v>
      </c>
      <c r="M136" s="442">
        <v>54</v>
      </c>
      <c r="N136" s="442">
        <v>40</v>
      </c>
      <c r="O136" s="442">
        <v>45</v>
      </c>
      <c r="P136" s="442">
        <v>65</v>
      </c>
      <c r="Q136" s="442">
        <v>0</v>
      </c>
      <c r="R136" s="442">
        <v>52</v>
      </c>
      <c r="S136" s="442">
        <v>74</v>
      </c>
      <c r="T136" s="442">
        <v>91</v>
      </c>
      <c r="U136" s="442">
        <v>15</v>
      </c>
      <c r="V136" s="442">
        <v>32.5</v>
      </c>
      <c r="W136" s="442" t="s">
        <v>238</v>
      </c>
      <c r="X136" s="442" t="s">
        <v>239</v>
      </c>
      <c r="Y136" s="442">
        <v>6</v>
      </c>
      <c r="Z136" s="442">
        <v>3</v>
      </c>
      <c r="AA136" s="446" t="s">
        <v>1095</v>
      </c>
      <c r="AB136" s="442">
        <v>35</v>
      </c>
      <c r="AC136" s="442">
        <v>70</v>
      </c>
      <c r="AD136" s="442">
        <v>1.28</v>
      </c>
      <c r="AE136" s="442">
        <v>2.4</v>
      </c>
      <c r="AF136" s="442">
        <v>0.75</v>
      </c>
      <c r="AG136" s="442">
        <v>30</v>
      </c>
      <c r="AH136" s="442">
        <v>40</v>
      </c>
      <c r="AI136" s="442">
        <v>30</v>
      </c>
      <c r="AJ136" s="442">
        <v>0</v>
      </c>
      <c r="AK136" s="442">
        <v>38</v>
      </c>
      <c r="AL136" s="442">
        <v>5</v>
      </c>
      <c r="AM136" s="442">
        <v>13</v>
      </c>
      <c r="AN136" s="442">
        <v>18</v>
      </c>
      <c r="AO136" s="442">
        <v>0</v>
      </c>
      <c r="AP136" s="442">
        <v>0</v>
      </c>
      <c r="AQ136" s="446" t="s">
        <v>1096</v>
      </c>
      <c r="AR136" s="450">
        <v>0.0555555555555556</v>
      </c>
      <c r="AS136" s="442"/>
      <c r="AT136" s="442"/>
      <c r="AU136" s="442"/>
      <c r="AV136" s="442"/>
      <c r="AW136" s="442"/>
      <c r="AX136" s="442"/>
      <c r="AY136" s="442"/>
      <c r="AZ136" s="442"/>
      <c r="BA136" s="442"/>
    </row>
    <row r="137" spans="1:53">
      <c r="A137" s="442">
        <v>137</v>
      </c>
      <c r="B137" s="442" t="s">
        <v>166</v>
      </c>
      <c r="C137" s="442" t="s">
        <v>236</v>
      </c>
      <c r="D137" s="442">
        <v>3</v>
      </c>
      <c r="E137" s="442" t="s">
        <v>1098</v>
      </c>
      <c r="F137" s="442" t="s">
        <v>125</v>
      </c>
      <c r="G137" s="442" t="str">
        <f>VLOOKUP(C137,'舰种|战术|技能信息查询'!$O$52:$Q$72,3,0)</f>
        <v>护卫舰</v>
      </c>
      <c r="H137" s="442" t="str">
        <f>VLOOKUP(C137,'舰种|战术|技能信息查询'!$O$52:$Q$72,2,0)</f>
        <v>中型舰</v>
      </c>
      <c r="I137" s="442">
        <v>2</v>
      </c>
      <c r="J137" s="442">
        <v>2</v>
      </c>
      <c r="K137" s="442">
        <v>49</v>
      </c>
      <c r="L137" s="442">
        <f t="shared" si="3"/>
        <v>-1</v>
      </c>
      <c r="M137" s="442">
        <v>63</v>
      </c>
      <c r="N137" s="442">
        <v>53</v>
      </c>
      <c r="O137" s="442">
        <v>0</v>
      </c>
      <c r="P137" s="442">
        <v>68</v>
      </c>
      <c r="Q137" s="442">
        <v>0</v>
      </c>
      <c r="R137" s="442">
        <v>54</v>
      </c>
      <c r="S137" s="442">
        <v>75</v>
      </c>
      <c r="T137" s="442">
        <v>91</v>
      </c>
      <c r="U137" s="442">
        <v>20</v>
      </c>
      <c r="V137" s="442">
        <v>32.7</v>
      </c>
      <c r="W137" s="442" t="s">
        <v>238</v>
      </c>
      <c r="X137" s="442" t="s">
        <v>239</v>
      </c>
      <c r="Y137" s="442">
        <v>6</v>
      </c>
      <c r="Z137" s="442">
        <v>3</v>
      </c>
      <c r="AA137" s="446" t="s">
        <v>881</v>
      </c>
      <c r="AB137" s="442">
        <v>40</v>
      </c>
      <c r="AC137" s="442">
        <v>70</v>
      </c>
      <c r="AD137" s="442">
        <v>1.28</v>
      </c>
      <c r="AE137" s="442">
        <v>2.4</v>
      </c>
      <c r="AF137" s="442">
        <v>0.625</v>
      </c>
      <c r="AG137" s="442">
        <v>30</v>
      </c>
      <c r="AH137" s="442">
        <v>40</v>
      </c>
      <c r="AI137" s="442">
        <v>30</v>
      </c>
      <c r="AJ137" s="442">
        <v>0</v>
      </c>
      <c r="AK137" s="442">
        <v>38</v>
      </c>
      <c r="AL137" s="442">
        <v>0</v>
      </c>
      <c r="AM137" s="442">
        <v>17</v>
      </c>
      <c r="AN137" s="442">
        <v>26</v>
      </c>
      <c r="AO137" s="442">
        <v>0</v>
      </c>
      <c r="AP137" s="442">
        <v>0</v>
      </c>
      <c r="AQ137" s="446" t="s">
        <v>1099</v>
      </c>
      <c r="AR137" s="442">
        <v>0</v>
      </c>
      <c r="AS137" s="442"/>
      <c r="AT137" s="442"/>
      <c r="AU137" s="442"/>
      <c r="AV137" s="442"/>
      <c r="AW137" s="442"/>
      <c r="AX137" s="442"/>
      <c r="AY137" s="442"/>
      <c r="AZ137" s="442"/>
      <c r="BA137" s="442"/>
    </row>
    <row r="138" spans="1:53">
      <c r="A138" s="442">
        <v>138</v>
      </c>
      <c r="B138" s="442" t="s">
        <v>166</v>
      </c>
      <c r="C138" s="442" t="s">
        <v>236</v>
      </c>
      <c r="D138" s="442">
        <v>4</v>
      </c>
      <c r="E138" s="442" t="s">
        <v>1100</v>
      </c>
      <c r="F138" s="442" t="s">
        <v>125</v>
      </c>
      <c r="G138" s="442" t="str">
        <f>VLOOKUP(C138,'舰种|战术|技能信息查询'!$O$52:$Q$72,3,0)</f>
        <v>护卫舰</v>
      </c>
      <c r="H138" s="442" t="str">
        <f>VLOOKUP(C138,'舰种|战术|技能信息查询'!$O$52:$Q$72,2,0)</f>
        <v>中型舰</v>
      </c>
      <c r="I138" s="442">
        <v>2</v>
      </c>
      <c r="J138" s="442">
        <v>2</v>
      </c>
      <c r="K138" s="442">
        <v>49</v>
      </c>
      <c r="L138" s="442">
        <f t="shared" si="3"/>
        <v>-1</v>
      </c>
      <c r="M138" s="442">
        <v>63</v>
      </c>
      <c r="N138" s="442">
        <v>53</v>
      </c>
      <c r="O138" s="442">
        <v>0</v>
      </c>
      <c r="P138" s="442">
        <v>78</v>
      </c>
      <c r="Q138" s="442">
        <v>0</v>
      </c>
      <c r="R138" s="442">
        <v>54</v>
      </c>
      <c r="S138" s="442">
        <v>75</v>
      </c>
      <c r="T138" s="442">
        <v>92</v>
      </c>
      <c r="U138" s="442">
        <v>10</v>
      </c>
      <c r="V138" s="442">
        <v>32.7</v>
      </c>
      <c r="W138" s="442" t="s">
        <v>238</v>
      </c>
      <c r="X138" s="442" t="s">
        <v>239</v>
      </c>
      <c r="Y138" s="442">
        <v>6</v>
      </c>
      <c r="Z138" s="442">
        <v>3</v>
      </c>
      <c r="AA138" s="446" t="s">
        <v>1101</v>
      </c>
      <c r="AB138" s="442">
        <v>40</v>
      </c>
      <c r="AC138" s="442">
        <v>70</v>
      </c>
      <c r="AD138" s="442">
        <v>1.28</v>
      </c>
      <c r="AE138" s="442">
        <v>2.4</v>
      </c>
      <c r="AF138" s="442">
        <v>0.625</v>
      </c>
      <c r="AG138" s="442">
        <v>30</v>
      </c>
      <c r="AH138" s="442">
        <v>40</v>
      </c>
      <c r="AI138" s="442">
        <v>30</v>
      </c>
      <c r="AJ138" s="442">
        <v>0</v>
      </c>
      <c r="AK138" s="442">
        <v>38</v>
      </c>
      <c r="AL138" s="442">
        <v>0</v>
      </c>
      <c r="AM138" s="442">
        <v>17</v>
      </c>
      <c r="AN138" s="442">
        <v>42</v>
      </c>
      <c r="AO138" s="442">
        <v>0</v>
      </c>
      <c r="AP138" s="442">
        <v>0</v>
      </c>
      <c r="AQ138" s="442">
        <v>0</v>
      </c>
      <c r="AR138" s="442">
        <v>0</v>
      </c>
      <c r="AS138" s="442"/>
      <c r="AT138" s="442"/>
      <c r="AU138" s="442"/>
      <c r="AV138" s="442"/>
      <c r="AW138" s="442"/>
      <c r="AX138" s="442"/>
      <c r="AY138" s="442"/>
      <c r="AZ138" s="442"/>
      <c r="BA138" s="442"/>
    </row>
    <row r="139" spans="1:53">
      <c r="A139" s="442">
        <v>139</v>
      </c>
      <c r="B139" s="442" t="s">
        <v>166</v>
      </c>
      <c r="C139" s="442" t="s">
        <v>236</v>
      </c>
      <c r="D139" s="442">
        <v>3</v>
      </c>
      <c r="E139" s="442" t="s">
        <v>1102</v>
      </c>
      <c r="F139" s="442" t="s">
        <v>125</v>
      </c>
      <c r="G139" s="442" t="str">
        <f>VLOOKUP(C139,'舰种|战术|技能信息查询'!$O$52:$Q$72,3,0)</f>
        <v>护卫舰</v>
      </c>
      <c r="H139" s="442" t="str">
        <f>VLOOKUP(C139,'舰种|战术|技能信息查询'!$O$52:$Q$72,2,0)</f>
        <v>中型舰</v>
      </c>
      <c r="I139" s="442">
        <v>2</v>
      </c>
      <c r="J139" s="442">
        <v>2</v>
      </c>
      <c r="K139" s="442">
        <v>47</v>
      </c>
      <c r="L139" s="442">
        <f t="shared" si="3"/>
        <v>1</v>
      </c>
      <c r="M139" s="442">
        <v>65</v>
      </c>
      <c r="N139" s="442">
        <v>53</v>
      </c>
      <c r="O139" s="442">
        <v>0</v>
      </c>
      <c r="P139" s="442">
        <v>66</v>
      </c>
      <c r="Q139" s="442">
        <v>0</v>
      </c>
      <c r="R139" s="442">
        <v>54</v>
      </c>
      <c r="S139" s="442">
        <v>74</v>
      </c>
      <c r="T139" s="442">
        <v>91</v>
      </c>
      <c r="U139" s="442">
        <v>16</v>
      </c>
      <c r="V139" s="442">
        <v>32.5</v>
      </c>
      <c r="W139" s="442" t="s">
        <v>238</v>
      </c>
      <c r="X139" s="442" t="s">
        <v>239</v>
      </c>
      <c r="Y139" s="442">
        <v>6</v>
      </c>
      <c r="Z139" s="442">
        <v>3</v>
      </c>
      <c r="AA139" s="446" t="s">
        <v>881</v>
      </c>
      <c r="AB139" s="442">
        <v>40</v>
      </c>
      <c r="AC139" s="442">
        <v>70</v>
      </c>
      <c r="AD139" s="442">
        <v>1.28</v>
      </c>
      <c r="AE139" s="442">
        <v>2.4</v>
      </c>
      <c r="AF139" s="442">
        <v>0.625</v>
      </c>
      <c r="AG139" s="442">
        <v>30</v>
      </c>
      <c r="AH139" s="442">
        <v>40</v>
      </c>
      <c r="AI139" s="442">
        <v>30</v>
      </c>
      <c r="AJ139" s="442">
        <v>0</v>
      </c>
      <c r="AK139" s="442">
        <v>40</v>
      </c>
      <c r="AL139" s="442">
        <v>0</v>
      </c>
      <c r="AM139" s="442">
        <v>17</v>
      </c>
      <c r="AN139" s="442">
        <v>23</v>
      </c>
      <c r="AO139" s="442">
        <v>0</v>
      </c>
      <c r="AP139" s="442">
        <v>0</v>
      </c>
      <c r="AQ139" s="446" t="s">
        <v>1103</v>
      </c>
      <c r="AR139" s="442">
        <v>0</v>
      </c>
      <c r="AS139" s="442"/>
      <c r="AT139" s="442"/>
      <c r="AU139" s="442"/>
      <c r="AV139" s="442"/>
      <c r="AW139" s="442"/>
      <c r="AX139" s="442"/>
      <c r="AY139" s="442"/>
      <c r="AZ139" s="442"/>
      <c r="BA139" s="442"/>
    </row>
    <row r="140" spans="1:53">
      <c r="A140" s="442">
        <v>140</v>
      </c>
      <c r="B140" s="442" t="s">
        <v>166</v>
      </c>
      <c r="C140" s="442" t="s">
        <v>236</v>
      </c>
      <c r="D140" s="442">
        <v>3</v>
      </c>
      <c r="E140" s="442" t="s">
        <v>1104</v>
      </c>
      <c r="F140" s="442" t="s">
        <v>125</v>
      </c>
      <c r="G140" s="442" t="str">
        <f>VLOOKUP(C140,'舰种|战术|技能信息查询'!$O$52:$Q$72,3,0)</f>
        <v>护卫舰</v>
      </c>
      <c r="H140" s="442" t="str">
        <f>VLOOKUP(C140,'舰种|战术|技能信息查询'!$O$52:$Q$72,2,0)</f>
        <v>中型舰</v>
      </c>
      <c r="I140" s="442">
        <v>2</v>
      </c>
      <c r="J140" s="442">
        <v>2</v>
      </c>
      <c r="K140" s="442">
        <v>47</v>
      </c>
      <c r="L140" s="442">
        <f t="shared" si="3"/>
        <v>1</v>
      </c>
      <c r="M140" s="442">
        <v>65</v>
      </c>
      <c r="N140" s="442">
        <v>53</v>
      </c>
      <c r="O140" s="442">
        <v>0</v>
      </c>
      <c r="P140" s="442">
        <v>66</v>
      </c>
      <c r="Q140" s="442">
        <v>0</v>
      </c>
      <c r="R140" s="442">
        <v>54</v>
      </c>
      <c r="S140" s="442">
        <v>74</v>
      </c>
      <c r="T140" s="442">
        <v>91</v>
      </c>
      <c r="U140" s="442">
        <v>15</v>
      </c>
      <c r="V140" s="442">
        <v>32.5</v>
      </c>
      <c r="W140" s="442" t="s">
        <v>238</v>
      </c>
      <c r="X140" s="442" t="s">
        <v>239</v>
      </c>
      <c r="Y140" s="442">
        <v>6</v>
      </c>
      <c r="Z140" s="442">
        <v>3</v>
      </c>
      <c r="AA140" s="446" t="s">
        <v>881</v>
      </c>
      <c r="AB140" s="442">
        <v>40</v>
      </c>
      <c r="AC140" s="442">
        <v>70</v>
      </c>
      <c r="AD140" s="442">
        <v>1.28</v>
      </c>
      <c r="AE140" s="442">
        <v>2.4</v>
      </c>
      <c r="AF140" s="442">
        <v>0.625</v>
      </c>
      <c r="AG140" s="442">
        <v>30</v>
      </c>
      <c r="AH140" s="442">
        <v>40</v>
      </c>
      <c r="AI140" s="442">
        <v>30</v>
      </c>
      <c r="AJ140" s="442">
        <v>0</v>
      </c>
      <c r="AK140" s="442">
        <v>40</v>
      </c>
      <c r="AL140" s="442">
        <v>0</v>
      </c>
      <c r="AM140" s="442">
        <v>17</v>
      </c>
      <c r="AN140" s="442">
        <v>23</v>
      </c>
      <c r="AO140" s="442">
        <v>0</v>
      </c>
      <c r="AP140" s="442">
        <v>0</v>
      </c>
      <c r="AQ140" s="442">
        <v>0</v>
      </c>
      <c r="AR140" s="442">
        <v>0</v>
      </c>
      <c r="AS140" s="442"/>
      <c r="AT140" s="442"/>
      <c r="AU140" s="442"/>
      <c r="AV140" s="442"/>
      <c r="AW140" s="442"/>
      <c r="AX140" s="442"/>
      <c r="AY140" s="442"/>
      <c r="AZ140" s="442"/>
      <c r="BA140" s="442"/>
    </row>
    <row r="141" spans="1:53">
      <c r="A141" s="442">
        <v>141</v>
      </c>
      <c r="B141" s="442" t="s">
        <v>166</v>
      </c>
      <c r="C141" s="442" t="s">
        <v>236</v>
      </c>
      <c r="D141" s="442">
        <v>3</v>
      </c>
      <c r="E141" s="442" t="s">
        <v>1105</v>
      </c>
      <c r="F141" s="442" t="s">
        <v>125</v>
      </c>
      <c r="G141" s="442" t="str">
        <f>VLOOKUP(C141,'舰种|战术|技能信息查询'!$O$52:$Q$72,3,0)</f>
        <v>护卫舰</v>
      </c>
      <c r="H141" s="442" t="str">
        <f>VLOOKUP(C141,'舰种|战术|技能信息查询'!$O$52:$Q$72,2,0)</f>
        <v>中型舰</v>
      </c>
      <c r="I141" s="442">
        <v>2</v>
      </c>
      <c r="J141" s="442">
        <v>2</v>
      </c>
      <c r="K141" s="442">
        <v>45</v>
      </c>
      <c r="L141" s="442">
        <f t="shared" si="3"/>
        <v>-1</v>
      </c>
      <c r="M141" s="442">
        <v>63</v>
      </c>
      <c r="N141" s="442">
        <v>53</v>
      </c>
      <c r="O141" s="442">
        <v>0</v>
      </c>
      <c r="P141" s="442">
        <v>68</v>
      </c>
      <c r="Q141" s="442">
        <v>0</v>
      </c>
      <c r="R141" s="442">
        <v>54</v>
      </c>
      <c r="S141" s="442">
        <v>75</v>
      </c>
      <c r="T141" s="442">
        <v>91</v>
      </c>
      <c r="U141" s="442">
        <v>15</v>
      </c>
      <c r="V141" s="442">
        <v>32.5</v>
      </c>
      <c r="W141" s="442" t="s">
        <v>238</v>
      </c>
      <c r="X141" s="442" t="s">
        <v>239</v>
      </c>
      <c r="Y141" s="442">
        <v>6</v>
      </c>
      <c r="Z141" s="442">
        <v>3</v>
      </c>
      <c r="AA141" s="446" t="s">
        <v>1106</v>
      </c>
      <c r="AB141" s="442">
        <v>40</v>
      </c>
      <c r="AC141" s="442">
        <v>70</v>
      </c>
      <c r="AD141" s="442">
        <v>1.28</v>
      </c>
      <c r="AE141" s="442">
        <v>2.4</v>
      </c>
      <c r="AF141" s="442">
        <v>0.625</v>
      </c>
      <c r="AG141" s="442">
        <v>30</v>
      </c>
      <c r="AH141" s="442">
        <v>40</v>
      </c>
      <c r="AI141" s="442">
        <v>30</v>
      </c>
      <c r="AJ141" s="442">
        <v>0</v>
      </c>
      <c r="AK141" s="442">
        <v>38</v>
      </c>
      <c r="AL141" s="442">
        <v>0</v>
      </c>
      <c r="AM141" s="442">
        <v>17</v>
      </c>
      <c r="AN141" s="442">
        <v>26</v>
      </c>
      <c r="AO141" s="442">
        <v>0</v>
      </c>
      <c r="AP141" s="442">
        <v>0</v>
      </c>
      <c r="AQ141" s="446" t="s">
        <v>1107</v>
      </c>
      <c r="AR141" s="450">
        <v>0.0590277777777778</v>
      </c>
      <c r="AS141" s="442"/>
      <c r="AT141" s="442"/>
      <c r="AU141" s="442"/>
      <c r="AV141" s="442"/>
      <c r="AW141" s="442"/>
      <c r="AX141" s="442"/>
      <c r="AY141" s="442"/>
      <c r="AZ141" s="442"/>
      <c r="BA141" s="442"/>
    </row>
    <row r="142" spans="1:53">
      <c r="A142" s="442">
        <v>142</v>
      </c>
      <c r="B142" s="442" t="s">
        <v>166</v>
      </c>
      <c r="C142" s="442" t="s">
        <v>236</v>
      </c>
      <c r="D142" s="442">
        <v>3</v>
      </c>
      <c r="E142" s="442" t="s">
        <v>1108</v>
      </c>
      <c r="F142" s="442" t="s">
        <v>125</v>
      </c>
      <c r="G142" s="442" t="str">
        <f>VLOOKUP(C142,'舰种|战术|技能信息查询'!$O$52:$Q$72,3,0)</f>
        <v>护卫舰</v>
      </c>
      <c r="H142" s="442" t="str">
        <f>VLOOKUP(C142,'舰种|战术|技能信息查询'!$O$52:$Q$72,2,0)</f>
        <v>中型舰</v>
      </c>
      <c r="I142" s="442">
        <v>2</v>
      </c>
      <c r="J142" s="442">
        <v>2</v>
      </c>
      <c r="K142" s="442">
        <v>45</v>
      </c>
      <c r="L142" s="442">
        <f t="shared" si="3"/>
        <v>-1</v>
      </c>
      <c r="M142" s="442">
        <v>63</v>
      </c>
      <c r="N142" s="442">
        <v>53</v>
      </c>
      <c r="O142" s="442">
        <v>0</v>
      </c>
      <c r="P142" s="442">
        <v>68</v>
      </c>
      <c r="Q142" s="442">
        <v>0</v>
      </c>
      <c r="R142" s="442">
        <v>54</v>
      </c>
      <c r="S142" s="442">
        <v>75</v>
      </c>
      <c r="T142" s="442">
        <v>91</v>
      </c>
      <c r="U142" s="442">
        <v>15</v>
      </c>
      <c r="V142" s="442">
        <v>32.5</v>
      </c>
      <c r="W142" s="442" t="s">
        <v>238</v>
      </c>
      <c r="X142" s="442" t="s">
        <v>239</v>
      </c>
      <c r="Y142" s="442">
        <v>6</v>
      </c>
      <c r="Z142" s="442">
        <v>3</v>
      </c>
      <c r="AA142" s="446" t="s">
        <v>1106</v>
      </c>
      <c r="AB142" s="442">
        <v>40</v>
      </c>
      <c r="AC142" s="442">
        <v>70</v>
      </c>
      <c r="AD142" s="442">
        <v>1.28</v>
      </c>
      <c r="AE142" s="442">
        <v>2.4</v>
      </c>
      <c r="AF142" s="442">
        <v>0.625</v>
      </c>
      <c r="AG142" s="442">
        <v>30</v>
      </c>
      <c r="AH142" s="442">
        <v>40</v>
      </c>
      <c r="AI142" s="442">
        <v>30</v>
      </c>
      <c r="AJ142" s="442">
        <v>0</v>
      </c>
      <c r="AK142" s="442">
        <v>38</v>
      </c>
      <c r="AL142" s="442">
        <v>0</v>
      </c>
      <c r="AM142" s="442">
        <v>17</v>
      </c>
      <c r="AN142" s="442">
        <v>26</v>
      </c>
      <c r="AO142" s="442">
        <v>0</v>
      </c>
      <c r="AP142" s="442">
        <v>0</v>
      </c>
      <c r="AQ142" s="446" t="s">
        <v>1109</v>
      </c>
      <c r="AR142" s="442">
        <v>0</v>
      </c>
      <c r="AS142" s="442"/>
      <c r="AT142" s="442"/>
      <c r="AU142" s="442"/>
      <c r="AV142" s="442"/>
      <c r="AW142" s="442"/>
      <c r="AX142" s="442"/>
      <c r="AY142" s="442"/>
      <c r="AZ142" s="442"/>
      <c r="BA142" s="442"/>
    </row>
    <row r="143" spans="1:53">
      <c r="A143" s="442">
        <v>143</v>
      </c>
      <c r="B143" s="442" t="s">
        <v>166</v>
      </c>
      <c r="C143" s="442" t="s">
        <v>236</v>
      </c>
      <c r="D143" s="442">
        <v>3</v>
      </c>
      <c r="E143" s="442" t="s">
        <v>1110</v>
      </c>
      <c r="F143" s="442" t="s">
        <v>125</v>
      </c>
      <c r="G143" s="442" t="str">
        <f>VLOOKUP(C143,'舰种|战术|技能信息查询'!$O$52:$Q$72,3,0)</f>
        <v>护卫舰</v>
      </c>
      <c r="H143" s="442" t="str">
        <f>VLOOKUP(C143,'舰种|战术|技能信息查询'!$O$52:$Q$72,2,0)</f>
        <v>中型舰</v>
      </c>
      <c r="I143" s="442">
        <v>2</v>
      </c>
      <c r="J143" s="442">
        <v>2</v>
      </c>
      <c r="K143" s="442">
        <v>43</v>
      </c>
      <c r="L143" s="442">
        <f t="shared" si="3"/>
        <v>1</v>
      </c>
      <c r="M143" s="442">
        <v>63</v>
      </c>
      <c r="N143" s="442">
        <v>52</v>
      </c>
      <c r="O143" s="442">
        <v>0</v>
      </c>
      <c r="P143" s="442">
        <v>65</v>
      </c>
      <c r="Q143" s="442">
        <v>0</v>
      </c>
      <c r="R143" s="442">
        <v>53</v>
      </c>
      <c r="S143" s="442">
        <v>75</v>
      </c>
      <c r="T143" s="442">
        <v>91</v>
      </c>
      <c r="U143" s="442">
        <v>12</v>
      </c>
      <c r="V143" s="442">
        <v>32.7</v>
      </c>
      <c r="W143" s="442" t="s">
        <v>238</v>
      </c>
      <c r="X143" s="442" t="s">
        <v>239</v>
      </c>
      <c r="Y143" s="442">
        <v>6</v>
      </c>
      <c r="Z143" s="442">
        <v>3</v>
      </c>
      <c r="AA143" s="446" t="s">
        <v>881</v>
      </c>
      <c r="AB143" s="442">
        <v>40</v>
      </c>
      <c r="AC143" s="442">
        <v>70</v>
      </c>
      <c r="AD143" s="442">
        <v>1.28</v>
      </c>
      <c r="AE143" s="442">
        <v>2.4</v>
      </c>
      <c r="AF143" s="442">
        <v>0.625</v>
      </c>
      <c r="AG143" s="442">
        <v>30</v>
      </c>
      <c r="AH143" s="442">
        <v>40</v>
      </c>
      <c r="AI143" s="442">
        <v>30</v>
      </c>
      <c r="AJ143" s="442">
        <v>0</v>
      </c>
      <c r="AK143" s="442">
        <v>38</v>
      </c>
      <c r="AL143" s="442">
        <v>0</v>
      </c>
      <c r="AM143" s="442">
        <v>16</v>
      </c>
      <c r="AN143" s="442">
        <v>23</v>
      </c>
      <c r="AO143" s="442">
        <v>0</v>
      </c>
      <c r="AP143" s="442">
        <v>0</v>
      </c>
      <c r="AQ143" s="446" t="s">
        <v>1111</v>
      </c>
      <c r="AR143" s="442">
        <v>0</v>
      </c>
      <c r="AS143" s="442"/>
      <c r="AT143" s="442"/>
      <c r="AU143" s="442"/>
      <c r="AV143" s="442"/>
      <c r="AW143" s="442"/>
      <c r="AX143" s="442"/>
      <c r="AY143" s="442"/>
      <c r="AZ143" s="442"/>
      <c r="BA143" s="442"/>
    </row>
    <row r="144" spans="1:53">
      <c r="A144" s="442">
        <v>144</v>
      </c>
      <c r="B144" s="442" t="s">
        <v>338</v>
      </c>
      <c r="C144" s="442" t="s">
        <v>265</v>
      </c>
      <c r="D144" s="442">
        <v>4</v>
      </c>
      <c r="E144" s="442" t="s">
        <v>1112</v>
      </c>
      <c r="F144" s="442" t="s">
        <v>125</v>
      </c>
      <c r="G144" s="442" t="str">
        <f>VLOOKUP(C144,'舰种|战术|技能信息查询'!$O$52:$Q$72,3,0)</f>
        <v>护卫舰</v>
      </c>
      <c r="H144" s="442" t="str">
        <f>VLOOKUP(C144,'舰种|战术|技能信息查询'!$O$52:$Q$72,2,0)</f>
        <v>中型舰</v>
      </c>
      <c r="I144" s="442">
        <v>1</v>
      </c>
      <c r="J144" s="442">
        <v>2</v>
      </c>
      <c r="K144" s="442">
        <v>29</v>
      </c>
      <c r="L144" s="442">
        <f t="shared" si="3"/>
        <v>-1</v>
      </c>
      <c r="M144" s="442">
        <v>55</v>
      </c>
      <c r="N144" s="442">
        <v>46</v>
      </c>
      <c r="O144" s="442">
        <v>50</v>
      </c>
      <c r="P144" s="442">
        <v>54</v>
      </c>
      <c r="Q144" s="442">
        <v>64</v>
      </c>
      <c r="R144" s="442">
        <v>21</v>
      </c>
      <c r="S144" s="442">
        <v>77</v>
      </c>
      <c r="T144" s="442">
        <v>91</v>
      </c>
      <c r="U144" s="442">
        <v>27</v>
      </c>
      <c r="V144" s="442">
        <v>36</v>
      </c>
      <c r="W144" s="442" t="s">
        <v>238</v>
      </c>
      <c r="X144" s="442" t="s">
        <v>239</v>
      </c>
      <c r="Y144" s="442">
        <v>6</v>
      </c>
      <c r="Z144" s="442">
        <v>3</v>
      </c>
      <c r="AA144" s="446" t="s">
        <v>1113</v>
      </c>
      <c r="AB144" s="442">
        <v>20</v>
      </c>
      <c r="AC144" s="442">
        <v>25</v>
      </c>
      <c r="AD144" s="442">
        <v>0.8</v>
      </c>
      <c r="AE144" s="442">
        <v>1.5</v>
      </c>
      <c r="AF144" s="442">
        <v>0.5</v>
      </c>
      <c r="AG144" s="442">
        <v>10</v>
      </c>
      <c r="AH144" s="442">
        <v>16</v>
      </c>
      <c r="AI144" s="442">
        <v>10</v>
      </c>
      <c r="AJ144" s="442">
        <v>0</v>
      </c>
      <c r="AK144" s="442">
        <v>15</v>
      </c>
      <c r="AL144" s="442">
        <v>10</v>
      </c>
      <c r="AM144" s="442">
        <v>13</v>
      </c>
      <c r="AN144" s="442">
        <v>12</v>
      </c>
      <c r="AO144" s="442">
        <v>0</v>
      </c>
      <c r="AP144" s="442">
        <v>0</v>
      </c>
      <c r="AQ144" s="442">
        <v>0</v>
      </c>
      <c r="AR144" s="450">
        <v>0.0520833333333333</v>
      </c>
      <c r="AS144" s="442"/>
      <c r="AT144" s="442"/>
      <c r="AU144" s="442"/>
      <c r="AV144" s="442"/>
      <c r="AW144" s="442"/>
      <c r="AX144" s="442"/>
      <c r="AY144" s="442"/>
      <c r="AZ144" s="442"/>
      <c r="BA144" s="442"/>
    </row>
    <row r="145" spans="1:53">
      <c r="A145" s="442">
        <v>145</v>
      </c>
      <c r="B145" s="442" t="s">
        <v>131</v>
      </c>
      <c r="C145" s="442" t="s">
        <v>265</v>
      </c>
      <c r="D145" s="442">
        <v>2</v>
      </c>
      <c r="E145" s="442" t="s">
        <v>1114</v>
      </c>
      <c r="F145" s="442" t="s">
        <v>125</v>
      </c>
      <c r="G145" s="442" t="str">
        <f>VLOOKUP(C145,'舰种|战术|技能信息查询'!$O$52:$Q$72,3,0)</f>
        <v>护卫舰</v>
      </c>
      <c r="H145" s="442" t="str">
        <f>VLOOKUP(C145,'舰种|战术|技能信息查询'!$O$52:$Q$72,2,0)</f>
        <v>中型舰</v>
      </c>
      <c r="I145" s="442">
        <v>1</v>
      </c>
      <c r="J145" s="442">
        <v>2</v>
      </c>
      <c r="K145" s="442">
        <v>25</v>
      </c>
      <c r="L145" s="442">
        <f t="shared" si="3"/>
        <v>-1</v>
      </c>
      <c r="M145" s="442">
        <v>40</v>
      </c>
      <c r="N145" s="442">
        <v>30</v>
      </c>
      <c r="O145" s="442">
        <v>66</v>
      </c>
      <c r="P145" s="442">
        <v>40</v>
      </c>
      <c r="Q145" s="442">
        <v>64</v>
      </c>
      <c r="R145" s="442">
        <v>19</v>
      </c>
      <c r="S145" s="442">
        <v>74</v>
      </c>
      <c r="T145" s="442">
        <v>90</v>
      </c>
      <c r="U145" s="442">
        <v>10</v>
      </c>
      <c r="V145" s="442">
        <v>35.2</v>
      </c>
      <c r="W145" s="442" t="s">
        <v>238</v>
      </c>
      <c r="X145" s="442" t="s">
        <v>239</v>
      </c>
      <c r="Y145" s="442">
        <v>6</v>
      </c>
      <c r="Z145" s="442">
        <v>3</v>
      </c>
      <c r="AA145" s="446" t="s">
        <v>889</v>
      </c>
      <c r="AB145" s="442">
        <v>25</v>
      </c>
      <c r="AC145" s="442">
        <v>25</v>
      </c>
      <c r="AD145" s="442">
        <v>0.8</v>
      </c>
      <c r="AE145" s="442">
        <v>1.5</v>
      </c>
      <c r="AF145" s="442">
        <v>0.5</v>
      </c>
      <c r="AG145" s="442">
        <v>5</v>
      </c>
      <c r="AH145" s="442">
        <v>8</v>
      </c>
      <c r="AI145" s="442">
        <v>5</v>
      </c>
      <c r="AJ145" s="442">
        <v>0</v>
      </c>
      <c r="AK145" s="442">
        <v>8</v>
      </c>
      <c r="AL145" s="442">
        <v>29</v>
      </c>
      <c r="AM145" s="442">
        <v>5</v>
      </c>
      <c r="AN145" s="442">
        <v>5</v>
      </c>
      <c r="AO145" s="442">
        <v>0</v>
      </c>
      <c r="AP145" s="442">
        <v>0</v>
      </c>
      <c r="AQ145" s="446" t="s">
        <v>1115</v>
      </c>
      <c r="AR145" s="442">
        <v>0</v>
      </c>
      <c r="AS145" s="442"/>
      <c r="AT145" s="442"/>
      <c r="AU145" s="442"/>
      <c r="AV145" s="442"/>
      <c r="AW145" s="442"/>
      <c r="AX145" s="442"/>
      <c r="AY145" s="442"/>
      <c r="AZ145" s="442"/>
      <c r="BA145" s="442"/>
    </row>
    <row r="146" spans="1:53">
      <c r="A146" s="442">
        <v>146</v>
      </c>
      <c r="B146" s="442" t="s">
        <v>131</v>
      </c>
      <c r="C146" s="442" t="s">
        <v>265</v>
      </c>
      <c r="D146" s="442">
        <v>2</v>
      </c>
      <c r="E146" s="442" t="s">
        <v>1116</v>
      </c>
      <c r="F146" s="442" t="s">
        <v>125</v>
      </c>
      <c r="G146" s="442" t="str">
        <f>VLOOKUP(C146,'舰种|战术|技能信息查询'!$O$52:$Q$72,3,0)</f>
        <v>护卫舰</v>
      </c>
      <c r="H146" s="442" t="str">
        <f>VLOOKUP(C146,'舰种|战术|技能信息查询'!$O$52:$Q$72,2,0)</f>
        <v>中型舰</v>
      </c>
      <c r="I146" s="442">
        <v>1</v>
      </c>
      <c r="J146" s="442">
        <v>2</v>
      </c>
      <c r="K146" s="442">
        <v>25</v>
      </c>
      <c r="L146" s="442">
        <f t="shared" si="3"/>
        <v>-1</v>
      </c>
      <c r="M146" s="442">
        <v>40</v>
      </c>
      <c r="N146" s="442">
        <v>30</v>
      </c>
      <c r="O146" s="442">
        <v>66</v>
      </c>
      <c r="P146" s="442">
        <v>43</v>
      </c>
      <c r="Q146" s="442">
        <v>64</v>
      </c>
      <c r="R146" s="442">
        <v>19</v>
      </c>
      <c r="S146" s="442">
        <v>74</v>
      </c>
      <c r="T146" s="442">
        <v>90</v>
      </c>
      <c r="U146" s="442">
        <v>10</v>
      </c>
      <c r="V146" s="442">
        <v>35.2</v>
      </c>
      <c r="W146" s="442" t="s">
        <v>238</v>
      </c>
      <c r="X146" s="442" t="s">
        <v>239</v>
      </c>
      <c r="Y146" s="442">
        <v>6</v>
      </c>
      <c r="Z146" s="442">
        <v>3</v>
      </c>
      <c r="AA146" s="446" t="s">
        <v>889</v>
      </c>
      <c r="AB146" s="442">
        <v>25</v>
      </c>
      <c r="AC146" s="442">
        <v>25</v>
      </c>
      <c r="AD146" s="442">
        <v>0.8</v>
      </c>
      <c r="AE146" s="442">
        <v>1.5</v>
      </c>
      <c r="AF146" s="442">
        <v>0.5</v>
      </c>
      <c r="AG146" s="442">
        <v>5</v>
      </c>
      <c r="AH146" s="442">
        <v>8</v>
      </c>
      <c r="AI146" s="442">
        <v>5</v>
      </c>
      <c r="AJ146" s="442">
        <v>0</v>
      </c>
      <c r="AK146" s="442">
        <v>8</v>
      </c>
      <c r="AL146" s="442">
        <v>29</v>
      </c>
      <c r="AM146" s="442">
        <v>5</v>
      </c>
      <c r="AN146" s="442">
        <v>7</v>
      </c>
      <c r="AO146" s="442">
        <v>0</v>
      </c>
      <c r="AP146" s="442">
        <v>0</v>
      </c>
      <c r="AQ146" s="442">
        <v>0</v>
      </c>
      <c r="AR146" s="442">
        <v>0</v>
      </c>
      <c r="AS146" s="442"/>
      <c r="AT146" s="442"/>
      <c r="AU146" s="442"/>
      <c r="AV146" s="442"/>
      <c r="AW146" s="442"/>
      <c r="AX146" s="442"/>
      <c r="AY146" s="442"/>
      <c r="AZ146" s="442"/>
      <c r="BA146" s="442"/>
    </row>
    <row r="147" spans="1:53">
      <c r="A147" s="442">
        <v>147</v>
      </c>
      <c r="B147" s="442" t="s">
        <v>131</v>
      </c>
      <c r="C147" s="442" t="s">
        <v>265</v>
      </c>
      <c r="D147" s="442">
        <v>2</v>
      </c>
      <c r="E147" s="442" t="s">
        <v>1117</v>
      </c>
      <c r="F147" s="442" t="s">
        <v>125</v>
      </c>
      <c r="G147" s="442" t="str">
        <f>VLOOKUP(C147,'舰种|战术|技能信息查询'!$O$52:$Q$72,3,0)</f>
        <v>护卫舰</v>
      </c>
      <c r="H147" s="442" t="str">
        <f>VLOOKUP(C147,'舰种|战术|技能信息查询'!$O$52:$Q$72,2,0)</f>
        <v>中型舰</v>
      </c>
      <c r="I147" s="442">
        <v>1</v>
      </c>
      <c r="J147" s="442">
        <v>2</v>
      </c>
      <c r="K147" s="442">
        <v>25</v>
      </c>
      <c r="L147" s="442">
        <f t="shared" si="3"/>
        <v>-1</v>
      </c>
      <c r="M147" s="442">
        <v>40</v>
      </c>
      <c r="N147" s="442">
        <v>30</v>
      </c>
      <c r="O147" s="442">
        <v>66</v>
      </c>
      <c r="P147" s="442">
        <v>43</v>
      </c>
      <c r="Q147" s="442">
        <v>64</v>
      </c>
      <c r="R147" s="442">
        <v>19</v>
      </c>
      <c r="S147" s="442">
        <v>74</v>
      </c>
      <c r="T147" s="442">
        <v>90</v>
      </c>
      <c r="U147" s="442">
        <v>10</v>
      </c>
      <c r="V147" s="442">
        <v>35.2</v>
      </c>
      <c r="W147" s="442" t="s">
        <v>238</v>
      </c>
      <c r="X147" s="442" t="s">
        <v>239</v>
      </c>
      <c r="Y147" s="442">
        <v>6</v>
      </c>
      <c r="Z147" s="442">
        <v>3</v>
      </c>
      <c r="AA147" s="446" t="s">
        <v>889</v>
      </c>
      <c r="AB147" s="442">
        <v>25</v>
      </c>
      <c r="AC147" s="442">
        <v>25</v>
      </c>
      <c r="AD147" s="442">
        <v>0.8</v>
      </c>
      <c r="AE147" s="442">
        <v>1.5</v>
      </c>
      <c r="AF147" s="442">
        <v>0.5</v>
      </c>
      <c r="AG147" s="442">
        <v>5</v>
      </c>
      <c r="AH147" s="442">
        <v>8</v>
      </c>
      <c r="AI147" s="442">
        <v>5</v>
      </c>
      <c r="AJ147" s="442">
        <v>0</v>
      </c>
      <c r="AK147" s="442">
        <v>8</v>
      </c>
      <c r="AL147" s="442">
        <v>29</v>
      </c>
      <c r="AM147" s="442">
        <v>5</v>
      </c>
      <c r="AN147" s="442">
        <v>7</v>
      </c>
      <c r="AO147" s="442">
        <v>0</v>
      </c>
      <c r="AP147" s="442">
        <v>0</v>
      </c>
      <c r="AQ147" s="442">
        <v>0</v>
      </c>
      <c r="AR147" s="442">
        <v>0</v>
      </c>
      <c r="AS147" s="442"/>
      <c r="AT147" s="442"/>
      <c r="AU147" s="442"/>
      <c r="AV147" s="442"/>
      <c r="AW147" s="442"/>
      <c r="AX147" s="442"/>
      <c r="AY147" s="442"/>
      <c r="AZ147" s="442"/>
      <c r="BA147" s="442"/>
    </row>
    <row r="148" spans="1:53">
      <c r="A148" s="442">
        <v>148</v>
      </c>
      <c r="B148" s="442" t="s">
        <v>147</v>
      </c>
      <c r="C148" s="442" t="s">
        <v>265</v>
      </c>
      <c r="D148" s="442">
        <v>5</v>
      </c>
      <c r="E148" s="442" t="s">
        <v>1118</v>
      </c>
      <c r="F148" s="442" t="s">
        <v>125</v>
      </c>
      <c r="G148" s="442" t="str">
        <f>VLOOKUP(C148,'舰种|战术|技能信息查询'!$O$52:$Q$72,3,0)</f>
        <v>护卫舰</v>
      </c>
      <c r="H148" s="442" t="str">
        <f>VLOOKUP(C148,'舰种|战术|技能信息查询'!$O$52:$Q$72,2,0)</f>
        <v>中型舰</v>
      </c>
      <c r="I148" s="442">
        <v>1</v>
      </c>
      <c r="J148" s="442">
        <v>2</v>
      </c>
      <c r="K148" s="442">
        <v>33</v>
      </c>
      <c r="L148" s="442">
        <f t="shared" si="3"/>
        <v>-1</v>
      </c>
      <c r="M148" s="442">
        <v>49</v>
      </c>
      <c r="N148" s="442">
        <v>43</v>
      </c>
      <c r="O148" s="442">
        <v>53</v>
      </c>
      <c r="P148" s="442">
        <v>46</v>
      </c>
      <c r="Q148" s="442">
        <v>68</v>
      </c>
      <c r="R148" s="442">
        <v>20</v>
      </c>
      <c r="S148" s="442">
        <v>74</v>
      </c>
      <c r="T148" s="442">
        <v>92</v>
      </c>
      <c r="U148" s="442">
        <v>5</v>
      </c>
      <c r="V148" s="442">
        <v>36</v>
      </c>
      <c r="W148" s="442" t="s">
        <v>238</v>
      </c>
      <c r="X148" s="442" t="s">
        <v>239</v>
      </c>
      <c r="Y148" s="442">
        <v>6</v>
      </c>
      <c r="Z148" s="442">
        <v>3</v>
      </c>
      <c r="AA148" s="446" t="s">
        <v>1119</v>
      </c>
      <c r="AB148" s="442">
        <v>25</v>
      </c>
      <c r="AC148" s="442">
        <v>25</v>
      </c>
      <c r="AD148" s="442">
        <v>0.8</v>
      </c>
      <c r="AE148" s="442">
        <v>1.5</v>
      </c>
      <c r="AF148" s="442">
        <v>0.5</v>
      </c>
      <c r="AG148" s="442">
        <v>10</v>
      </c>
      <c r="AH148" s="442">
        <v>16</v>
      </c>
      <c r="AI148" s="442">
        <v>10</v>
      </c>
      <c r="AJ148" s="442">
        <v>0</v>
      </c>
      <c r="AK148" s="442">
        <v>10</v>
      </c>
      <c r="AL148" s="442">
        <v>13</v>
      </c>
      <c r="AM148" s="442">
        <v>11</v>
      </c>
      <c r="AN148" s="442">
        <v>8</v>
      </c>
      <c r="AO148" s="442">
        <v>0</v>
      </c>
      <c r="AP148" s="442">
        <v>0</v>
      </c>
      <c r="AQ148" s="442">
        <v>0</v>
      </c>
      <c r="AR148" s="442">
        <v>0</v>
      </c>
      <c r="AS148" s="442"/>
      <c r="AT148" s="442"/>
      <c r="AU148" s="442"/>
      <c r="AV148" s="442"/>
      <c r="AW148" s="442"/>
      <c r="AX148" s="442"/>
      <c r="AY148" s="442"/>
      <c r="AZ148" s="442"/>
      <c r="BA148" s="442"/>
    </row>
    <row r="149" spans="1:53">
      <c r="A149" s="442">
        <v>149</v>
      </c>
      <c r="B149" s="442" t="s">
        <v>147</v>
      </c>
      <c r="C149" s="442" t="s">
        <v>265</v>
      </c>
      <c r="D149" s="442">
        <v>2</v>
      </c>
      <c r="E149" s="442" t="s">
        <v>1120</v>
      </c>
      <c r="F149" s="442" t="s">
        <v>125</v>
      </c>
      <c r="G149" s="442" t="str">
        <f>VLOOKUP(C149,'舰种|战术|技能信息查询'!$O$52:$Q$72,3,0)</f>
        <v>护卫舰</v>
      </c>
      <c r="H149" s="442" t="str">
        <f>VLOOKUP(C149,'舰种|战术|技能信息查询'!$O$52:$Q$72,2,0)</f>
        <v>中型舰</v>
      </c>
      <c r="I149" s="442">
        <v>1</v>
      </c>
      <c r="J149" s="442">
        <v>2</v>
      </c>
      <c r="K149" s="442">
        <v>30</v>
      </c>
      <c r="L149" s="442">
        <f t="shared" si="3"/>
        <v>2</v>
      </c>
      <c r="M149" s="442">
        <v>42</v>
      </c>
      <c r="N149" s="442">
        <v>38</v>
      </c>
      <c r="O149" s="442">
        <v>44</v>
      </c>
      <c r="P149" s="442">
        <v>46</v>
      </c>
      <c r="Q149" s="442">
        <v>68</v>
      </c>
      <c r="R149" s="442">
        <v>19</v>
      </c>
      <c r="S149" s="442">
        <v>64</v>
      </c>
      <c r="T149" s="442">
        <v>90</v>
      </c>
      <c r="U149" s="442">
        <v>20</v>
      </c>
      <c r="V149" s="442">
        <v>29</v>
      </c>
      <c r="W149" s="442" t="s">
        <v>238</v>
      </c>
      <c r="X149" s="442">
        <v>0</v>
      </c>
      <c r="Y149" s="442">
        <v>0</v>
      </c>
      <c r="Z149" s="442">
        <v>3</v>
      </c>
      <c r="AA149" s="446" t="s">
        <v>962</v>
      </c>
      <c r="AB149" s="442">
        <v>20</v>
      </c>
      <c r="AC149" s="442">
        <v>25</v>
      </c>
      <c r="AD149" s="442">
        <v>0.8</v>
      </c>
      <c r="AE149" s="442">
        <v>1.65</v>
      </c>
      <c r="AF149" s="442">
        <v>0.5</v>
      </c>
      <c r="AG149" s="442">
        <v>5</v>
      </c>
      <c r="AH149" s="442">
        <v>8</v>
      </c>
      <c r="AI149" s="442">
        <v>5</v>
      </c>
      <c r="AJ149" s="442">
        <v>0</v>
      </c>
      <c r="AK149" s="442">
        <v>9</v>
      </c>
      <c r="AL149" s="442">
        <v>8</v>
      </c>
      <c r="AM149" s="442">
        <v>11</v>
      </c>
      <c r="AN149" s="442">
        <v>8</v>
      </c>
      <c r="AO149" s="442">
        <v>0</v>
      </c>
      <c r="AP149" s="442">
        <v>0</v>
      </c>
      <c r="AQ149" s="442">
        <v>0</v>
      </c>
      <c r="AR149" s="442">
        <v>0</v>
      </c>
      <c r="AS149" s="442"/>
      <c r="AT149" s="442"/>
      <c r="AU149" s="442"/>
      <c r="AV149" s="442"/>
      <c r="AW149" s="442"/>
      <c r="AX149" s="442"/>
      <c r="AY149" s="442"/>
      <c r="AZ149" s="442"/>
      <c r="BA149" s="442"/>
    </row>
    <row r="150" spans="1:53">
      <c r="A150" s="442">
        <v>150</v>
      </c>
      <c r="B150" s="442" t="s">
        <v>122</v>
      </c>
      <c r="C150" s="442" t="s">
        <v>265</v>
      </c>
      <c r="D150" s="442">
        <v>2</v>
      </c>
      <c r="E150" s="442" t="s">
        <v>1121</v>
      </c>
      <c r="F150" s="442" t="s">
        <v>125</v>
      </c>
      <c r="G150" s="442" t="str">
        <f>VLOOKUP(C150,'舰种|战术|技能信息查询'!$O$52:$Q$72,3,0)</f>
        <v>护卫舰</v>
      </c>
      <c r="H150" s="442" t="str">
        <f>VLOOKUP(C150,'舰种|战术|技能信息查询'!$O$52:$Q$72,2,0)</f>
        <v>中型舰</v>
      </c>
      <c r="I150" s="442">
        <v>1</v>
      </c>
      <c r="J150" s="442">
        <v>2</v>
      </c>
      <c r="K150" s="442">
        <v>30</v>
      </c>
      <c r="L150" s="442">
        <f t="shared" si="3"/>
        <v>2</v>
      </c>
      <c r="M150" s="442">
        <v>42</v>
      </c>
      <c r="N150" s="442">
        <v>35</v>
      </c>
      <c r="O150" s="442">
        <v>64</v>
      </c>
      <c r="P150" s="442">
        <v>55</v>
      </c>
      <c r="Q150" s="442">
        <v>74</v>
      </c>
      <c r="R150" s="442">
        <v>21</v>
      </c>
      <c r="S150" s="442">
        <v>68</v>
      </c>
      <c r="T150" s="442">
        <v>90</v>
      </c>
      <c r="U150" s="442">
        <v>20</v>
      </c>
      <c r="V150" s="442">
        <v>33</v>
      </c>
      <c r="W150" s="442" t="s">
        <v>238</v>
      </c>
      <c r="X150" s="442" t="s">
        <v>239</v>
      </c>
      <c r="Y150" s="442">
        <v>6</v>
      </c>
      <c r="Z150" s="442">
        <v>3</v>
      </c>
      <c r="AA150" s="446" t="s">
        <v>1122</v>
      </c>
      <c r="AB150" s="442">
        <v>20</v>
      </c>
      <c r="AC150" s="442">
        <v>30</v>
      </c>
      <c r="AD150" s="442">
        <v>0.8</v>
      </c>
      <c r="AE150" s="442">
        <v>1.5</v>
      </c>
      <c r="AF150" s="442">
        <v>0.5</v>
      </c>
      <c r="AG150" s="442">
        <v>5</v>
      </c>
      <c r="AH150" s="442">
        <v>8</v>
      </c>
      <c r="AI150" s="442">
        <v>5</v>
      </c>
      <c r="AJ150" s="442">
        <v>0</v>
      </c>
      <c r="AK150" s="442">
        <v>12</v>
      </c>
      <c r="AL150" s="442">
        <v>24</v>
      </c>
      <c r="AM150" s="442">
        <v>8</v>
      </c>
      <c r="AN150" s="442">
        <v>13</v>
      </c>
      <c r="AO150" s="442">
        <v>0</v>
      </c>
      <c r="AP150" s="442">
        <v>0</v>
      </c>
      <c r="AQ150" s="446" t="s">
        <v>1123</v>
      </c>
      <c r="AR150" s="442">
        <v>0</v>
      </c>
      <c r="AS150" s="442"/>
      <c r="AT150" s="442"/>
      <c r="AU150" s="442"/>
      <c r="AV150" s="442"/>
      <c r="AW150" s="442"/>
      <c r="AX150" s="442"/>
      <c r="AY150" s="442"/>
      <c r="AZ150" s="442"/>
      <c r="BA150" s="442"/>
    </row>
    <row r="151" spans="1:53">
      <c r="A151" s="442">
        <v>151</v>
      </c>
      <c r="B151" s="442" t="s">
        <v>122</v>
      </c>
      <c r="C151" s="442" t="s">
        <v>265</v>
      </c>
      <c r="D151" s="442">
        <v>2</v>
      </c>
      <c r="E151" s="442" t="s">
        <v>1124</v>
      </c>
      <c r="F151" s="442" t="s">
        <v>125</v>
      </c>
      <c r="G151" s="442" t="str">
        <f>VLOOKUP(C151,'舰种|战术|技能信息查询'!$O$52:$Q$72,3,0)</f>
        <v>护卫舰</v>
      </c>
      <c r="H151" s="442" t="str">
        <f>VLOOKUP(C151,'舰种|战术|技能信息查询'!$O$52:$Q$72,2,0)</f>
        <v>中型舰</v>
      </c>
      <c r="I151" s="442">
        <v>1</v>
      </c>
      <c r="J151" s="442">
        <v>2</v>
      </c>
      <c r="K151" s="442">
        <v>30</v>
      </c>
      <c r="L151" s="442">
        <f t="shared" si="3"/>
        <v>2</v>
      </c>
      <c r="M151" s="442">
        <v>43</v>
      </c>
      <c r="N151" s="442">
        <v>35</v>
      </c>
      <c r="O151" s="442">
        <v>64</v>
      </c>
      <c r="P151" s="442">
        <v>55</v>
      </c>
      <c r="Q151" s="442">
        <v>74</v>
      </c>
      <c r="R151" s="442">
        <v>21</v>
      </c>
      <c r="S151" s="442">
        <v>68</v>
      </c>
      <c r="T151" s="442">
        <v>90</v>
      </c>
      <c r="U151" s="442">
        <v>22</v>
      </c>
      <c r="V151" s="442">
        <v>33</v>
      </c>
      <c r="W151" s="442" t="s">
        <v>238</v>
      </c>
      <c r="X151" s="442" t="s">
        <v>239</v>
      </c>
      <c r="Y151" s="442">
        <v>6</v>
      </c>
      <c r="Z151" s="442">
        <v>3</v>
      </c>
      <c r="AA151" s="446" t="s">
        <v>296</v>
      </c>
      <c r="AB151" s="442">
        <v>20</v>
      </c>
      <c r="AC151" s="442">
        <v>30</v>
      </c>
      <c r="AD151" s="442">
        <v>0.8</v>
      </c>
      <c r="AE151" s="442">
        <v>1.5</v>
      </c>
      <c r="AF151" s="442">
        <v>0.5</v>
      </c>
      <c r="AG151" s="442">
        <v>5</v>
      </c>
      <c r="AH151" s="442">
        <v>8</v>
      </c>
      <c r="AI151" s="442">
        <v>5</v>
      </c>
      <c r="AJ151" s="442">
        <v>0</v>
      </c>
      <c r="AK151" s="442">
        <v>12</v>
      </c>
      <c r="AL151" s="442">
        <v>24</v>
      </c>
      <c r="AM151" s="442">
        <v>8</v>
      </c>
      <c r="AN151" s="442">
        <v>13</v>
      </c>
      <c r="AO151" s="442">
        <v>0</v>
      </c>
      <c r="AP151" s="442">
        <v>0</v>
      </c>
      <c r="AQ151" s="446" t="s">
        <v>1125</v>
      </c>
      <c r="AR151" s="442">
        <v>0</v>
      </c>
      <c r="AS151" s="442"/>
      <c r="AT151" s="442"/>
      <c r="AU151" s="442"/>
      <c r="AV151" s="442"/>
      <c r="AW151" s="442"/>
      <c r="AX151" s="442"/>
      <c r="AY151" s="442"/>
      <c r="AZ151" s="442"/>
      <c r="BA151" s="442"/>
    </row>
    <row r="152" spans="1:53">
      <c r="A152" s="442">
        <v>152</v>
      </c>
      <c r="B152" s="442" t="s">
        <v>122</v>
      </c>
      <c r="C152" s="442" t="s">
        <v>265</v>
      </c>
      <c r="D152" s="442">
        <v>4</v>
      </c>
      <c r="E152" s="442" t="s">
        <v>1126</v>
      </c>
      <c r="F152" s="442" t="s">
        <v>125</v>
      </c>
      <c r="G152" s="442" t="str">
        <f>VLOOKUP(C152,'舰种|战术|技能信息查询'!$O$52:$Q$72,3,0)</f>
        <v>护卫舰</v>
      </c>
      <c r="H152" s="442" t="str">
        <f>VLOOKUP(C152,'舰种|战术|技能信息查询'!$O$52:$Q$72,2,0)</f>
        <v>中型舰</v>
      </c>
      <c r="I152" s="442">
        <v>1</v>
      </c>
      <c r="J152" s="442">
        <v>2</v>
      </c>
      <c r="K152" s="442">
        <v>35</v>
      </c>
      <c r="L152" s="442">
        <f t="shared" si="3"/>
        <v>1</v>
      </c>
      <c r="M152" s="442">
        <v>52</v>
      </c>
      <c r="N152" s="442">
        <v>50</v>
      </c>
      <c r="O152" s="442">
        <v>50</v>
      </c>
      <c r="P152" s="442">
        <v>70</v>
      </c>
      <c r="Q152" s="442">
        <v>64</v>
      </c>
      <c r="R152" s="442">
        <v>21</v>
      </c>
      <c r="S152" s="442">
        <v>68</v>
      </c>
      <c r="T152" s="442">
        <v>91</v>
      </c>
      <c r="U152" s="442">
        <v>13</v>
      </c>
      <c r="V152" s="442">
        <v>33</v>
      </c>
      <c r="W152" s="442" t="s">
        <v>238</v>
      </c>
      <c r="X152" s="442" t="s">
        <v>239</v>
      </c>
      <c r="Y152" s="442">
        <v>6</v>
      </c>
      <c r="Z152" s="442">
        <v>3</v>
      </c>
      <c r="AA152" s="446" t="s">
        <v>1127</v>
      </c>
      <c r="AB152" s="442">
        <v>20</v>
      </c>
      <c r="AC152" s="442">
        <v>30</v>
      </c>
      <c r="AD152" s="442">
        <v>0.8</v>
      </c>
      <c r="AE152" s="442">
        <v>1.5</v>
      </c>
      <c r="AF152" s="442">
        <v>0.5</v>
      </c>
      <c r="AG152" s="442">
        <v>10</v>
      </c>
      <c r="AH152" s="442">
        <v>16</v>
      </c>
      <c r="AI152" s="442">
        <v>10</v>
      </c>
      <c r="AJ152" s="442">
        <v>0</v>
      </c>
      <c r="AK152" s="442">
        <v>18</v>
      </c>
      <c r="AL152" s="442">
        <v>10</v>
      </c>
      <c r="AM152" s="442">
        <v>15</v>
      </c>
      <c r="AN152" s="442">
        <v>24</v>
      </c>
      <c r="AO152" s="442">
        <v>0</v>
      </c>
      <c r="AP152" s="442">
        <v>0</v>
      </c>
      <c r="AQ152" s="442">
        <v>0</v>
      </c>
      <c r="AR152" s="442">
        <v>0</v>
      </c>
      <c r="AS152" s="442"/>
      <c r="AT152" s="442"/>
      <c r="AU152" s="442"/>
      <c r="AV152" s="442"/>
      <c r="AW152" s="442"/>
      <c r="AX152" s="442"/>
      <c r="AY152" s="442"/>
      <c r="AZ152" s="442"/>
      <c r="BA152" s="442"/>
    </row>
    <row r="153" spans="1:53">
      <c r="A153" s="442">
        <v>153</v>
      </c>
      <c r="B153" s="442" t="s">
        <v>122</v>
      </c>
      <c r="C153" s="442" t="s">
        <v>265</v>
      </c>
      <c r="D153" s="442">
        <v>5</v>
      </c>
      <c r="E153" s="442" t="s">
        <v>1128</v>
      </c>
      <c r="F153" s="442" t="s">
        <v>125</v>
      </c>
      <c r="G153" s="442" t="str">
        <f>VLOOKUP(C153,'舰种|战术|技能信息查询'!$O$52:$Q$72,3,0)</f>
        <v>护卫舰</v>
      </c>
      <c r="H153" s="442" t="str">
        <f>VLOOKUP(C153,'舰种|战术|技能信息查询'!$O$52:$Q$72,2,0)</f>
        <v>中型舰</v>
      </c>
      <c r="I153" s="442">
        <v>1</v>
      </c>
      <c r="J153" s="442">
        <v>2</v>
      </c>
      <c r="K153" s="442">
        <v>35</v>
      </c>
      <c r="L153" s="442">
        <f t="shared" si="3"/>
        <v>1</v>
      </c>
      <c r="M153" s="442">
        <v>52</v>
      </c>
      <c r="N153" s="442">
        <v>50</v>
      </c>
      <c r="O153" s="442">
        <v>50</v>
      </c>
      <c r="P153" s="442">
        <v>70</v>
      </c>
      <c r="Q153" s="442">
        <v>64</v>
      </c>
      <c r="R153" s="442">
        <v>21</v>
      </c>
      <c r="S153" s="442">
        <v>68</v>
      </c>
      <c r="T153" s="442">
        <v>92</v>
      </c>
      <c r="U153" s="442">
        <v>40</v>
      </c>
      <c r="V153" s="442">
        <v>33</v>
      </c>
      <c r="W153" s="442" t="s">
        <v>238</v>
      </c>
      <c r="X153" s="442" t="s">
        <v>239</v>
      </c>
      <c r="Y153" s="442">
        <v>6</v>
      </c>
      <c r="Z153" s="442">
        <v>3</v>
      </c>
      <c r="AA153" s="446" t="s">
        <v>1129</v>
      </c>
      <c r="AB153" s="442">
        <v>20</v>
      </c>
      <c r="AC153" s="442">
        <v>30</v>
      </c>
      <c r="AD153" s="442">
        <v>0.8</v>
      </c>
      <c r="AE153" s="442">
        <v>1.5</v>
      </c>
      <c r="AF153" s="442">
        <v>0.5</v>
      </c>
      <c r="AG153" s="442">
        <v>10</v>
      </c>
      <c r="AH153" s="442">
        <v>16</v>
      </c>
      <c r="AI153" s="442">
        <v>10</v>
      </c>
      <c r="AJ153" s="442">
        <v>0</v>
      </c>
      <c r="AK153" s="442">
        <v>18</v>
      </c>
      <c r="AL153" s="442">
        <v>10</v>
      </c>
      <c r="AM153" s="442">
        <v>15</v>
      </c>
      <c r="AN153" s="442">
        <v>24</v>
      </c>
      <c r="AO153" s="442">
        <v>0</v>
      </c>
      <c r="AP153" s="442">
        <v>0</v>
      </c>
      <c r="AQ153" s="442">
        <v>0</v>
      </c>
      <c r="AR153" s="442">
        <v>0</v>
      </c>
      <c r="AS153" s="442"/>
      <c r="AT153" s="442"/>
      <c r="AU153" s="442"/>
      <c r="AV153" s="442"/>
      <c r="AW153" s="442"/>
      <c r="AX153" s="442"/>
      <c r="AY153" s="442"/>
      <c r="AZ153" s="442"/>
      <c r="BA153" s="442"/>
    </row>
    <row r="154" spans="1:53">
      <c r="A154" s="442">
        <v>154</v>
      </c>
      <c r="B154" s="442" t="s">
        <v>122</v>
      </c>
      <c r="C154" s="442" t="s">
        <v>123</v>
      </c>
      <c r="D154" s="442">
        <v>3</v>
      </c>
      <c r="E154" s="442" t="s">
        <v>1130</v>
      </c>
      <c r="F154" s="442" t="s">
        <v>125</v>
      </c>
      <c r="G154" s="442" t="str">
        <f>VLOOKUP(C154,'舰种|战术|技能信息查询'!$O$52:$Q$72,3,0)</f>
        <v>主力舰</v>
      </c>
      <c r="H154" s="442" t="str">
        <f>VLOOKUP(C154,'舰种|战术|技能信息查询'!$O$52:$Q$72,2,0)</f>
        <v>大型舰</v>
      </c>
      <c r="I154" s="442">
        <v>1</v>
      </c>
      <c r="J154" s="442">
        <v>2</v>
      </c>
      <c r="K154" s="442">
        <v>52</v>
      </c>
      <c r="L154" s="442">
        <f t="shared" si="3"/>
        <v>0</v>
      </c>
      <c r="M154" s="442">
        <v>67</v>
      </c>
      <c r="N154" s="442">
        <v>43</v>
      </c>
      <c r="O154" s="442">
        <v>45</v>
      </c>
      <c r="P154" s="442">
        <v>48</v>
      </c>
      <c r="Q154" s="442">
        <v>0</v>
      </c>
      <c r="R154" s="442">
        <v>41</v>
      </c>
      <c r="S154" s="442">
        <v>63</v>
      </c>
      <c r="T154" s="442">
        <v>94</v>
      </c>
      <c r="U154" s="442">
        <v>10</v>
      </c>
      <c r="V154" s="442">
        <v>32</v>
      </c>
      <c r="W154" s="442" t="s">
        <v>126</v>
      </c>
      <c r="X154" s="442">
        <v>0</v>
      </c>
      <c r="Y154" s="442">
        <v>0</v>
      </c>
      <c r="Z154" s="442">
        <v>4</v>
      </c>
      <c r="AA154" s="446" t="s">
        <v>928</v>
      </c>
      <c r="AB154" s="442">
        <v>50</v>
      </c>
      <c r="AC154" s="442">
        <v>100</v>
      </c>
      <c r="AD154" s="442">
        <v>2.08</v>
      </c>
      <c r="AE154" s="442">
        <v>3.9</v>
      </c>
      <c r="AF154" s="442">
        <v>0.75</v>
      </c>
      <c r="AG154" s="442">
        <v>40</v>
      </c>
      <c r="AH154" s="442">
        <v>50</v>
      </c>
      <c r="AI154" s="442">
        <v>40</v>
      </c>
      <c r="AJ154" s="442">
        <v>0</v>
      </c>
      <c r="AK154" s="442">
        <v>46</v>
      </c>
      <c r="AL154" s="442">
        <v>0</v>
      </c>
      <c r="AM154" s="442">
        <v>28</v>
      </c>
      <c r="AN154" s="442">
        <v>9</v>
      </c>
      <c r="AO154" s="442">
        <v>0</v>
      </c>
      <c r="AP154" s="442">
        <v>0</v>
      </c>
      <c r="AQ154" s="442">
        <v>0</v>
      </c>
      <c r="AR154" s="442">
        <v>0</v>
      </c>
      <c r="AS154" s="442"/>
      <c r="AT154" s="442"/>
      <c r="AU154" s="442"/>
      <c r="AV154" s="442"/>
      <c r="AW154" s="442"/>
      <c r="AX154" s="442"/>
      <c r="AY154" s="442"/>
      <c r="AZ154" s="442"/>
      <c r="BA154" s="442"/>
    </row>
    <row r="155" spans="1:53">
      <c r="A155" s="442">
        <v>155</v>
      </c>
      <c r="B155" s="442" t="s">
        <v>122</v>
      </c>
      <c r="C155" s="442" t="s">
        <v>123</v>
      </c>
      <c r="D155" s="442">
        <v>3</v>
      </c>
      <c r="E155" s="442" t="s">
        <v>1131</v>
      </c>
      <c r="F155" s="442" t="s">
        <v>125</v>
      </c>
      <c r="G155" s="442" t="str">
        <f>VLOOKUP(C155,'舰种|战术|技能信息查询'!$O$52:$Q$72,3,0)</f>
        <v>主力舰</v>
      </c>
      <c r="H155" s="442" t="str">
        <f>VLOOKUP(C155,'舰种|战术|技能信息查询'!$O$52:$Q$72,2,0)</f>
        <v>大型舰</v>
      </c>
      <c r="I155" s="442">
        <v>1</v>
      </c>
      <c r="J155" s="442">
        <v>2</v>
      </c>
      <c r="K155" s="442">
        <v>52</v>
      </c>
      <c r="L155" s="442">
        <f t="shared" ref="L155:L218" si="4">IF(OR(MOD(K155,4)=2,MOD(K155,4)=0),MOD(K155,4),IF(MOD(K155,4)=1,-1,1))</f>
        <v>0</v>
      </c>
      <c r="M155" s="442">
        <v>67</v>
      </c>
      <c r="N155" s="442">
        <v>43</v>
      </c>
      <c r="O155" s="442">
        <v>45</v>
      </c>
      <c r="P155" s="442">
        <v>48</v>
      </c>
      <c r="Q155" s="442">
        <v>0</v>
      </c>
      <c r="R155" s="442">
        <v>41</v>
      </c>
      <c r="S155" s="442">
        <v>63</v>
      </c>
      <c r="T155" s="442">
        <v>94</v>
      </c>
      <c r="U155" s="442">
        <v>9</v>
      </c>
      <c r="V155" s="442">
        <v>32</v>
      </c>
      <c r="W155" s="442" t="s">
        <v>126</v>
      </c>
      <c r="X155" s="442">
        <v>0</v>
      </c>
      <c r="Y155" s="442">
        <v>0</v>
      </c>
      <c r="Z155" s="442">
        <v>4</v>
      </c>
      <c r="AA155" s="446" t="s">
        <v>928</v>
      </c>
      <c r="AB155" s="442">
        <v>50</v>
      </c>
      <c r="AC155" s="442">
        <v>100</v>
      </c>
      <c r="AD155" s="442">
        <v>2.08</v>
      </c>
      <c r="AE155" s="442">
        <v>3.9</v>
      </c>
      <c r="AF155" s="442">
        <v>0.75</v>
      </c>
      <c r="AG155" s="442">
        <v>40</v>
      </c>
      <c r="AH155" s="442">
        <v>50</v>
      </c>
      <c r="AI155" s="442">
        <v>40</v>
      </c>
      <c r="AJ155" s="442">
        <v>0</v>
      </c>
      <c r="AK155" s="442">
        <v>46</v>
      </c>
      <c r="AL155" s="442">
        <v>0</v>
      </c>
      <c r="AM155" s="442">
        <v>28</v>
      </c>
      <c r="AN155" s="442">
        <v>9</v>
      </c>
      <c r="AO155" s="442">
        <v>0</v>
      </c>
      <c r="AP155" s="442">
        <v>0</v>
      </c>
      <c r="AQ155" s="442">
        <v>0</v>
      </c>
      <c r="AR155" s="442">
        <v>0</v>
      </c>
      <c r="AS155" s="442"/>
      <c r="AT155" s="442"/>
      <c r="AU155" s="442"/>
      <c r="AV155" s="442"/>
      <c r="AW155" s="442"/>
      <c r="AX155" s="442"/>
      <c r="AY155" s="442"/>
      <c r="AZ155" s="442"/>
      <c r="BA155" s="442"/>
    </row>
    <row r="156" spans="1:53">
      <c r="A156" s="442">
        <v>156</v>
      </c>
      <c r="B156" s="442" t="s">
        <v>122</v>
      </c>
      <c r="C156" s="442" t="s">
        <v>132</v>
      </c>
      <c r="D156" s="442">
        <v>4</v>
      </c>
      <c r="E156" s="442" t="s">
        <v>1132</v>
      </c>
      <c r="F156" s="442" t="s">
        <v>125</v>
      </c>
      <c r="G156" s="442" t="str">
        <f>VLOOKUP(C156,'舰种|战术|技能信息查询'!$O$52:$Q$72,3,0)</f>
        <v>主力舰</v>
      </c>
      <c r="H156" s="442" t="str">
        <f>VLOOKUP(C156,'舰种|战术|技能信息查询'!$O$52:$Q$72,2,0)</f>
        <v>大型舰</v>
      </c>
      <c r="I156" s="442">
        <v>2</v>
      </c>
      <c r="J156" s="442">
        <v>2</v>
      </c>
      <c r="K156" s="442">
        <v>57</v>
      </c>
      <c r="L156" s="442">
        <f t="shared" si="4"/>
        <v>-1</v>
      </c>
      <c r="M156" s="442">
        <v>60</v>
      </c>
      <c r="N156" s="442">
        <v>43</v>
      </c>
      <c r="O156" s="442">
        <v>40</v>
      </c>
      <c r="P156" s="442">
        <v>50</v>
      </c>
      <c r="Q156" s="442">
        <v>0</v>
      </c>
      <c r="R156" s="442">
        <v>47</v>
      </c>
      <c r="S156" s="442">
        <v>63</v>
      </c>
      <c r="T156" s="442">
        <v>94</v>
      </c>
      <c r="U156" s="442">
        <v>18</v>
      </c>
      <c r="V156" s="442">
        <v>32</v>
      </c>
      <c r="W156" s="442" t="s">
        <v>126</v>
      </c>
      <c r="X156" s="442" t="s">
        <v>1133</v>
      </c>
      <c r="Y156" s="442">
        <v>15</v>
      </c>
      <c r="Z156" s="442">
        <v>4</v>
      </c>
      <c r="AA156" s="446" t="s">
        <v>1134</v>
      </c>
      <c r="AB156" s="442">
        <v>50</v>
      </c>
      <c r="AC156" s="442">
        <v>100</v>
      </c>
      <c r="AD156" s="442">
        <v>2.08</v>
      </c>
      <c r="AE156" s="442">
        <v>3.9</v>
      </c>
      <c r="AF156" s="442">
        <v>0.75</v>
      </c>
      <c r="AG156" s="442">
        <v>50</v>
      </c>
      <c r="AH156" s="442">
        <v>60</v>
      </c>
      <c r="AI156" s="442">
        <v>60</v>
      </c>
      <c r="AJ156" s="442">
        <v>10</v>
      </c>
      <c r="AK156" s="442">
        <v>22</v>
      </c>
      <c r="AL156" s="442">
        <v>0</v>
      </c>
      <c r="AM156" s="442">
        <v>28</v>
      </c>
      <c r="AN156" s="442">
        <v>20</v>
      </c>
      <c r="AO156" s="442">
        <v>0</v>
      </c>
      <c r="AP156" s="442">
        <v>0</v>
      </c>
      <c r="AQ156" s="442">
        <v>0</v>
      </c>
      <c r="AR156" s="442">
        <v>0</v>
      </c>
      <c r="AS156" s="442"/>
      <c r="AT156" s="442"/>
      <c r="AU156" s="442"/>
      <c r="AV156" s="442"/>
      <c r="AW156" s="442"/>
      <c r="AX156" s="442"/>
      <c r="AY156" s="442"/>
      <c r="AZ156" s="442"/>
      <c r="BA156" s="442"/>
    </row>
    <row r="157" spans="1:53">
      <c r="A157" s="442">
        <v>157</v>
      </c>
      <c r="B157" s="442" t="s">
        <v>166</v>
      </c>
      <c r="C157" s="442" t="s">
        <v>265</v>
      </c>
      <c r="D157" s="442">
        <v>4</v>
      </c>
      <c r="E157" s="442" t="s">
        <v>1135</v>
      </c>
      <c r="F157" s="442" t="s">
        <v>125</v>
      </c>
      <c r="G157" s="442" t="str">
        <f>VLOOKUP(C157,'舰种|战术|技能信息查询'!$O$52:$Q$72,3,0)</f>
        <v>护卫舰</v>
      </c>
      <c r="H157" s="442" t="str">
        <f>VLOOKUP(C157,'舰种|战术|技能信息查询'!$O$52:$Q$72,2,0)</f>
        <v>中型舰</v>
      </c>
      <c r="I157" s="442">
        <v>1</v>
      </c>
      <c r="J157" s="442">
        <v>2</v>
      </c>
      <c r="K157" s="442">
        <v>27</v>
      </c>
      <c r="L157" s="442">
        <f t="shared" si="4"/>
        <v>1</v>
      </c>
      <c r="M157" s="442">
        <v>54</v>
      </c>
      <c r="N157" s="442">
        <v>44</v>
      </c>
      <c r="O157" s="442">
        <v>0</v>
      </c>
      <c r="P157" s="442">
        <v>98</v>
      </c>
      <c r="Q157" s="442">
        <v>84</v>
      </c>
      <c r="R157" s="442">
        <v>23</v>
      </c>
      <c r="S157" s="442">
        <v>69</v>
      </c>
      <c r="T157" s="442">
        <v>91</v>
      </c>
      <c r="U157" s="442">
        <v>40</v>
      </c>
      <c r="V157" s="442">
        <v>33.6</v>
      </c>
      <c r="W157" s="442" t="s">
        <v>238</v>
      </c>
      <c r="X157" s="442">
        <v>0</v>
      </c>
      <c r="Y157" s="442">
        <v>0</v>
      </c>
      <c r="Z157" s="442">
        <v>3</v>
      </c>
      <c r="AA157" s="446" t="s">
        <v>305</v>
      </c>
      <c r="AB157" s="442">
        <v>25</v>
      </c>
      <c r="AC157" s="442">
        <v>30</v>
      </c>
      <c r="AD157" s="442">
        <v>0.8</v>
      </c>
      <c r="AE157" s="442">
        <v>1.5</v>
      </c>
      <c r="AF157" s="442">
        <v>0.4</v>
      </c>
      <c r="AG157" s="442">
        <v>10</v>
      </c>
      <c r="AH157" s="442">
        <v>16</v>
      </c>
      <c r="AI157" s="442">
        <v>10</v>
      </c>
      <c r="AJ157" s="442">
        <v>0</v>
      </c>
      <c r="AK157" s="442">
        <v>12</v>
      </c>
      <c r="AL157" s="442">
        <v>0</v>
      </c>
      <c r="AM157" s="442">
        <v>10</v>
      </c>
      <c r="AN157" s="442">
        <v>68</v>
      </c>
      <c r="AO157" s="442">
        <v>0</v>
      </c>
      <c r="AP157" s="442">
        <v>0</v>
      </c>
      <c r="AQ157" s="442">
        <v>0</v>
      </c>
      <c r="AR157" s="450">
        <v>0.0520833333333333</v>
      </c>
      <c r="AS157" s="442"/>
      <c r="AT157" s="442"/>
      <c r="AU157" s="442"/>
      <c r="AV157" s="442"/>
      <c r="AW157" s="442"/>
      <c r="AX157" s="442"/>
      <c r="AY157" s="442"/>
      <c r="AZ157" s="442"/>
      <c r="BA157" s="442"/>
    </row>
    <row r="158" spans="1:53">
      <c r="A158" s="442">
        <v>158</v>
      </c>
      <c r="B158" s="442" t="s">
        <v>166</v>
      </c>
      <c r="C158" s="442" t="s">
        <v>265</v>
      </c>
      <c r="D158" s="442">
        <v>3</v>
      </c>
      <c r="E158" s="442" t="s">
        <v>1136</v>
      </c>
      <c r="F158" s="442" t="s">
        <v>125</v>
      </c>
      <c r="G158" s="442" t="str">
        <f>VLOOKUP(C158,'舰种|战术|技能信息查询'!$O$52:$Q$72,3,0)</f>
        <v>护卫舰</v>
      </c>
      <c r="H158" s="442" t="str">
        <f>VLOOKUP(C158,'舰种|战术|技能信息查询'!$O$52:$Q$72,2,0)</f>
        <v>中型舰</v>
      </c>
      <c r="I158" s="442">
        <v>1</v>
      </c>
      <c r="J158" s="442">
        <v>2</v>
      </c>
      <c r="K158" s="442">
        <v>27</v>
      </c>
      <c r="L158" s="442">
        <f t="shared" si="4"/>
        <v>1</v>
      </c>
      <c r="M158" s="442">
        <v>54</v>
      </c>
      <c r="N158" s="442">
        <v>44</v>
      </c>
      <c r="O158" s="442">
        <v>0</v>
      </c>
      <c r="P158" s="442">
        <v>98</v>
      </c>
      <c r="Q158" s="442">
        <v>84</v>
      </c>
      <c r="R158" s="442">
        <v>23</v>
      </c>
      <c r="S158" s="442">
        <v>69</v>
      </c>
      <c r="T158" s="442">
        <v>90</v>
      </c>
      <c r="U158" s="442">
        <v>15</v>
      </c>
      <c r="V158" s="442">
        <v>33.6</v>
      </c>
      <c r="W158" s="442" t="s">
        <v>238</v>
      </c>
      <c r="X158" s="442">
        <v>0</v>
      </c>
      <c r="Y158" s="442">
        <v>0</v>
      </c>
      <c r="Z158" s="442">
        <v>3</v>
      </c>
      <c r="AA158" s="446" t="s">
        <v>305</v>
      </c>
      <c r="AB158" s="442">
        <v>25</v>
      </c>
      <c r="AC158" s="442">
        <v>30</v>
      </c>
      <c r="AD158" s="442">
        <v>0.8</v>
      </c>
      <c r="AE158" s="442">
        <v>1.5</v>
      </c>
      <c r="AF158" s="442">
        <v>0.4</v>
      </c>
      <c r="AG158" s="442">
        <v>10</v>
      </c>
      <c r="AH158" s="442">
        <v>16</v>
      </c>
      <c r="AI158" s="442">
        <v>10</v>
      </c>
      <c r="AJ158" s="442">
        <v>0</v>
      </c>
      <c r="AK158" s="442">
        <v>12</v>
      </c>
      <c r="AL158" s="442">
        <v>0</v>
      </c>
      <c r="AM158" s="442">
        <v>10</v>
      </c>
      <c r="AN158" s="442">
        <v>68</v>
      </c>
      <c r="AO158" s="442">
        <v>0</v>
      </c>
      <c r="AP158" s="442">
        <v>0</v>
      </c>
      <c r="AQ158" s="442">
        <v>0</v>
      </c>
      <c r="AR158" s="442">
        <v>0</v>
      </c>
      <c r="AS158" s="442"/>
      <c r="AT158" s="442"/>
      <c r="AU158" s="442"/>
      <c r="AV158" s="442"/>
      <c r="AW158" s="442"/>
      <c r="AX158" s="442"/>
      <c r="AY158" s="442"/>
      <c r="AZ158" s="442"/>
      <c r="BA158" s="442"/>
    </row>
    <row r="159" spans="1:53">
      <c r="A159" s="442">
        <v>160</v>
      </c>
      <c r="B159" s="442" t="s">
        <v>338</v>
      </c>
      <c r="C159" s="442" t="s">
        <v>265</v>
      </c>
      <c r="D159" s="442">
        <v>3</v>
      </c>
      <c r="E159" s="442" t="s">
        <v>1137</v>
      </c>
      <c r="F159" s="442" t="s">
        <v>125</v>
      </c>
      <c r="G159" s="442" t="str">
        <f>VLOOKUP(C159,'舰种|战术|技能信息查询'!$O$52:$Q$72,3,0)</f>
        <v>护卫舰</v>
      </c>
      <c r="H159" s="442" t="str">
        <f>VLOOKUP(C159,'舰种|战术|技能信息查询'!$O$52:$Q$72,2,0)</f>
        <v>中型舰</v>
      </c>
      <c r="I159" s="442">
        <v>1</v>
      </c>
      <c r="J159" s="442">
        <v>2</v>
      </c>
      <c r="K159" s="442">
        <v>28</v>
      </c>
      <c r="L159" s="442">
        <f t="shared" si="4"/>
        <v>0</v>
      </c>
      <c r="M159" s="442">
        <v>45</v>
      </c>
      <c r="N159" s="442">
        <v>35</v>
      </c>
      <c r="O159" s="442">
        <v>60</v>
      </c>
      <c r="P159" s="442">
        <v>70</v>
      </c>
      <c r="Q159" s="442">
        <v>69</v>
      </c>
      <c r="R159" s="442">
        <v>19</v>
      </c>
      <c r="S159" s="442">
        <v>71</v>
      </c>
      <c r="T159" s="442">
        <v>90</v>
      </c>
      <c r="U159" s="442">
        <v>20</v>
      </c>
      <c r="V159" s="442">
        <v>35</v>
      </c>
      <c r="W159" s="442" t="s">
        <v>238</v>
      </c>
      <c r="X159" s="442" t="s">
        <v>239</v>
      </c>
      <c r="Y159" s="442">
        <v>6</v>
      </c>
      <c r="Z159" s="442">
        <v>3</v>
      </c>
      <c r="AA159" s="446" t="s">
        <v>1138</v>
      </c>
      <c r="AB159" s="442">
        <v>25</v>
      </c>
      <c r="AC159" s="442">
        <v>25</v>
      </c>
      <c r="AD159" s="442">
        <v>0.8</v>
      </c>
      <c r="AE159" s="442">
        <v>1.5</v>
      </c>
      <c r="AF159" s="442">
        <v>0.4</v>
      </c>
      <c r="AG159" s="442">
        <v>10</v>
      </c>
      <c r="AH159" s="442">
        <v>16</v>
      </c>
      <c r="AI159" s="442">
        <v>10</v>
      </c>
      <c r="AJ159" s="442">
        <v>0</v>
      </c>
      <c r="AK159" s="442">
        <v>10</v>
      </c>
      <c r="AL159" s="442">
        <v>20</v>
      </c>
      <c r="AM159" s="442">
        <v>8</v>
      </c>
      <c r="AN159" s="442">
        <v>24</v>
      </c>
      <c r="AO159" s="442">
        <v>0</v>
      </c>
      <c r="AP159" s="442">
        <v>0</v>
      </c>
      <c r="AQ159" s="446" t="s">
        <v>1139</v>
      </c>
      <c r="AR159" s="442">
        <v>0</v>
      </c>
      <c r="AS159" s="442"/>
      <c r="AT159" s="442"/>
      <c r="AU159" s="442"/>
      <c r="AV159" s="442"/>
      <c r="AW159" s="442"/>
      <c r="AX159" s="442"/>
      <c r="AY159" s="442"/>
      <c r="AZ159" s="442"/>
      <c r="BA159" s="442"/>
    </row>
    <row r="160" spans="1:53">
      <c r="A160" s="442">
        <v>161</v>
      </c>
      <c r="B160" s="442" t="s">
        <v>1140</v>
      </c>
      <c r="C160" s="442" t="s">
        <v>265</v>
      </c>
      <c r="D160" s="442">
        <v>2</v>
      </c>
      <c r="E160" s="442" t="s">
        <v>1141</v>
      </c>
      <c r="F160" s="442" t="s">
        <v>125</v>
      </c>
      <c r="G160" s="442" t="str">
        <f>VLOOKUP(C160,'舰种|战术|技能信息查询'!$O$52:$Q$72,3,0)</f>
        <v>护卫舰</v>
      </c>
      <c r="H160" s="442" t="str">
        <f>VLOOKUP(C160,'舰种|战术|技能信息查询'!$O$52:$Q$72,2,0)</f>
        <v>中型舰</v>
      </c>
      <c r="I160" s="442">
        <v>1</v>
      </c>
      <c r="J160" s="442">
        <v>2</v>
      </c>
      <c r="K160" s="442">
        <v>28</v>
      </c>
      <c r="L160" s="442">
        <f t="shared" si="4"/>
        <v>0</v>
      </c>
      <c r="M160" s="442">
        <v>49</v>
      </c>
      <c r="N160" s="442">
        <v>40</v>
      </c>
      <c r="O160" s="442">
        <v>0</v>
      </c>
      <c r="P160" s="442">
        <v>55</v>
      </c>
      <c r="Q160" s="442">
        <v>74</v>
      </c>
      <c r="R160" s="442">
        <v>19</v>
      </c>
      <c r="S160" s="442">
        <v>70</v>
      </c>
      <c r="T160" s="442">
        <v>90</v>
      </c>
      <c r="U160" s="442">
        <v>10</v>
      </c>
      <c r="V160" s="442">
        <v>33</v>
      </c>
      <c r="W160" s="442" t="s">
        <v>238</v>
      </c>
      <c r="X160" s="442" t="s">
        <v>239</v>
      </c>
      <c r="Y160" s="442">
        <v>6</v>
      </c>
      <c r="Z160" s="442">
        <v>3</v>
      </c>
      <c r="AA160" s="446" t="s">
        <v>1142</v>
      </c>
      <c r="AB160" s="442">
        <v>25</v>
      </c>
      <c r="AC160" s="442">
        <v>25</v>
      </c>
      <c r="AD160" s="442">
        <v>0.8</v>
      </c>
      <c r="AE160" s="442">
        <v>1.5</v>
      </c>
      <c r="AF160" s="442">
        <v>0.5</v>
      </c>
      <c r="AG160" s="442">
        <v>5</v>
      </c>
      <c r="AH160" s="442">
        <v>8</v>
      </c>
      <c r="AI160" s="442">
        <v>5</v>
      </c>
      <c r="AJ160" s="442">
        <v>0</v>
      </c>
      <c r="AK160" s="442">
        <v>10</v>
      </c>
      <c r="AL160" s="442">
        <v>0</v>
      </c>
      <c r="AM160" s="442">
        <v>8</v>
      </c>
      <c r="AN160" s="442">
        <v>13</v>
      </c>
      <c r="AO160" s="442">
        <v>0</v>
      </c>
      <c r="AP160" s="442">
        <v>0</v>
      </c>
      <c r="AQ160" s="442">
        <v>0</v>
      </c>
      <c r="AR160" s="442">
        <v>0</v>
      </c>
      <c r="AS160" s="442"/>
      <c r="AT160" s="442"/>
      <c r="AU160" s="442"/>
      <c r="AV160" s="442"/>
      <c r="AW160" s="442"/>
      <c r="AX160" s="442"/>
      <c r="AY160" s="442"/>
      <c r="AZ160" s="442"/>
      <c r="BA160" s="442"/>
    </row>
    <row r="161" spans="1:53">
      <c r="A161" s="442">
        <v>162</v>
      </c>
      <c r="B161" s="442" t="s">
        <v>294</v>
      </c>
      <c r="C161" s="442" t="s">
        <v>265</v>
      </c>
      <c r="D161" s="442">
        <v>4</v>
      </c>
      <c r="E161" s="442" t="s">
        <v>1143</v>
      </c>
      <c r="F161" s="442" t="s">
        <v>125</v>
      </c>
      <c r="G161" s="442" t="str">
        <f>VLOOKUP(C161,'舰种|战术|技能信息查询'!$O$52:$Q$72,3,0)</f>
        <v>护卫舰</v>
      </c>
      <c r="H161" s="442" t="str">
        <f>VLOOKUP(C161,'舰种|战术|技能信息查询'!$O$52:$Q$72,2,0)</f>
        <v>中型舰</v>
      </c>
      <c r="I161" s="442">
        <v>0</v>
      </c>
      <c r="J161" s="442">
        <v>2</v>
      </c>
      <c r="K161" s="442">
        <v>18</v>
      </c>
      <c r="L161" s="442">
        <f t="shared" si="4"/>
        <v>2</v>
      </c>
      <c r="M161" s="442">
        <v>37</v>
      </c>
      <c r="N161" s="442">
        <v>30</v>
      </c>
      <c r="O161" s="442">
        <v>50</v>
      </c>
      <c r="P161" s="442">
        <v>50</v>
      </c>
      <c r="Q161" s="442">
        <v>69</v>
      </c>
      <c r="R161" s="442">
        <v>19</v>
      </c>
      <c r="S161" s="442">
        <v>59</v>
      </c>
      <c r="T161" s="442">
        <v>91</v>
      </c>
      <c r="U161" s="442">
        <v>35</v>
      </c>
      <c r="V161" s="442">
        <v>20</v>
      </c>
      <c r="W161" s="442" t="s">
        <v>238</v>
      </c>
      <c r="X161" s="442">
        <v>0</v>
      </c>
      <c r="Y161" s="442">
        <v>0</v>
      </c>
      <c r="Z161" s="442">
        <v>3</v>
      </c>
      <c r="AA161" s="446" t="s">
        <v>1144</v>
      </c>
      <c r="AB161" s="442">
        <v>15</v>
      </c>
      <c r="AC161" s="442">
        <v>20</v>
      </c>
      <c r="AD161" s="442">
        <v>0.64</v>
      </c>
      <c r="AE161" s="442">
        <v>1.2</v>
      </c>
      <c r="AF161" s="442">
        <v>0.5</v>
      </c>
      <c r="AG161" s="442">
        <v>10</v>
      </c>
      <c r="AH161" s="442">
        <v>16</v>
      </c>
      <c r="AI161" s="442">
        <v>10</v>
      </c>
      <c r="AJ161" s="442">
        <v>0</v>
      </c>
      <c r="AK161" s="442">
        <v>6</v>
      </c>
      <c r="AL161" s="442">
        <v>10</v>
      </c>
      <c r="AM161" s="442">
        <v>5</v>
      </c>
      <c r="AN161" s="442">
        <v>10</v>
      </c>
      <c r="AO161" s="442">
        <v>0</v>
      </c>
      <c r="AP161" s="442">
        <v>0</v>
      </c>
      <c r="AQ161" s="446" t="s">
        <v>1145</v>
      </c>
      <c r="AR161" s="450">
        <v>0.0173611111111111</v>
      </c>
      <c r="AS161" s="442"/>
      <c r="AT161" s="442"/>
      <c r="AU161" s="442"/>
      <c r="AV161" s="442"/>
      <c r="AW161" s="442"/>
      <c r="AX161" s="442"/>
      <c r="AY161" s="442"/>
      <c r="AZ161" s="442"/>
      <c r="BA161" s="442"/>
    </row>
    <row r="162" spans="1:53">
      <c r="A162" s="442">
        <v>163</v>
      </c>
      <c r="B162" s="442" t="s">
        <v>1146</v>
      </c>
      <c r="C162" s="442" t="s">
        <v>321</v>
      </c>
      <c r="D162" s="442">
        <v>4</v>
      </c>
      <c r="E162" s="442" t="s">
        <v>1147</v>
      </c>
      <c r="F162" s="442" t="s">
        <v>125</v>
      </c>
      <c r="G162" s="442" t="str">
        <f>VLOOKUP(C162,'舰种|战术|技能信息查询'!$O$52:$Q$72,3,0)</f>
        <v>护卫舰</v>
      </c>
      <c r="H162" s="442" t="str">
        <f>VLOOKUP(C162,'舰种|战术|技能信息查询'!$O$52:$Q$72,2,0)</f>
        <v>小型舰</v>
      </c>
      <c r="I162" s="442">
        <v>1</v>
      </c>
      <c r="J162" s="442">
        <v>2</v>
      </c>
      <c r="K162" s="442">
        <v>26</v>
      </c>
      <c r="L162" s="442">
        <f t="shared" si="4"/>
        <v>2</v>
      </c>
      <c r="M162" s="442">
        <v>47</v>
      </c>
      <c r="N162" s="442">
        <v>48</v>
      </c>
      <c r="O162" s="442">
        <v>0</v>
      </c>
      <c r="P162" s="442">
        <v>62</v>
      </c>
      <c r="Q162" s="442">
        <v>0</v>
      </c>
      <c r="R162" s="442">
        <v>20</v>
      </c>
      <c r="S162" s="442">
        <v>46</v>
      </c>
      <c r="T162" s="442">
        <v>90</v>
      </c>
      <c r="U162" s="442">
        <v>24</v>
      </c>
      <c r="V162" s="442">
        <v>16</v>
      </c>
      <c r="W162" s="442" t="s">
        <v>126</v>
      </c>
      <c r="X162" s="442">
        <v>0</v>
      </c>
      <c r="Y162" s="442">
        <v>0</v>
      </c>
      <c r="Z162" s="442">
        <v>2</v>
      </c>
      <c r="AA162" s="446" t="s">
        <v>1148</v>
      </c>
      <c r="AB162" s="442">
        <v>15</v>
      </c>
      <c r="AC162" s="442">
        <v>30</v>
      </c>
      <c r="AD162" s="442">
        <v>0.54</v>
      </c>
      <c r="AE162" s="442">
        <v>1.1</v>
      </c>
      <c r="AF162" s="442">
        <v>0.45</v>
      </c>
      <c r="AG162" s="442">
        <v>20</v>
      </c>
      <c r="AH162" s="442">
        <v>20</v>
      </c>
      <c r="AI162" s="442">
        <v>30</v>
      </c>
      <c r="AJ162" s="442">
        <v>0</v>
      </c>
      <c r="AK162" s="442">
        <v>27</v>
      </c>
      <c r="AL162" s="442">
        <v>0</v>
      </c>
      <c r="AM162" s="442">
        <v>28</v>
      </c>
      <c r="AN162" s="442">
        <v>0</v>
      </c>
      <c r="AO162" s="442">
        <v>0</v>
      </c>
      <c r="AP162" s="442">
        <v>0</v>
      </c>
      <c r="AQ162" s="442">
        <v>0</v>
      </c>
      <c r="AR162" s="442">
        <v>0</v>
      </c>
      <c r="AS162" s="442"/>
      <c r="AT162" s="442"/>
      <c r="AU162" s="442"/>
      <c r="AV162" s="442"/>
      <c r="AW162" s="442"/>
      <c r="AX162" s="442"/>
      <c r="AY162" s="442"/>
      <c r="AZ162" s="442"/>
      <c r="BA162" s="442"/>
    </row>
    <row r="163" spans="1:53">
      <c r="A163" s="442">
        <v>164</v>
      </c>
      <c r="B163" s="442" t="s">
        <v>131</v>
      </c>
      <c r="C163" s="442" t="s">
        <v>325</v>
      </c>
      <c r="D163" s="442">
        <v>2</v>
      </c>
      <c r="E163" s="442" t="s">
        <v>1149</v>
      </c>
      <c r="F163" s="442" t="s">
        <v>125</v>
      </c>
      <c r="G163" s="442" t="str">
        <f>VLOOKUP(C163,'舰种|战术|技能信息查询'!$O$52:$Q$72,3,0)</f>
        <v>护卫舰</v>
      </c>
      <c r="H163" s="442" t="str">
        <f>VLOOKUP(C163,'舰种|战术|技能信息查询'!$O$52:$Q$72,2,0)</f>
        <v>小型舰</v>
      </c>
      <c r="I163" s="442">
        <v>1</v>
      </c>
      <c r="J163" s="442">
        <v>2</v>
      </c>
      <c r="K163" s="442">
        <v>19</v>
      </c>
      <c r="L163" s="442">
        <f t="shared" si="4"/>
        <v>1</v>
      </c>
      <c r="M163" s="442">
        <v>33</v>
      </c>
      <c r="N163" s="442">
        <v>22</v>
      </c>
      <c r="O163" s="442">
        <v>68</v>
      </c>
      <c r="P163" s="442">
        <v>58</v>
      </c>
      <c r="Q163" s="442">
        <v>56</v>
      </c>
      <c r="R163" s="442">
        <v>18</v>
      </c>
      <c r="S163" s="442">
        <v>80</v>
      </c>
      <c r="T163" s="442">
        <v>87</v>
      </c>
      <c r="U163" s="442">
        <v>10</v>
      </c>
      <c r="V163" s="442">
        <v>33</v>
      </c>
      <c r="W163" s="442" t="s">
        <v>194</v>
      </c>
      <c r="X163" s="442">
        <v>0</v>
      </c>
      <c r="Y163" s="442">
        <v>0</v>
      </c>
      <c r="Z163" s="442">
        <v>2</v>
      </c>
      <c r="AA163" s="446" t="s">
        <v>1150</v>
      </c>
      <c r="AB163" s="442">
        <v>15</v>
      </c>
      <c r="AC163" s="442">
        <v>20</v>
      </c>
      <c r="AD163" s="442">
        <v>0.48</v>
      </c>
      <c r="AE163" s="442">
        <v>0.9</v>
      </c>
      <c r="AF163" s="442">
        <v>0.5</v>
      </c>
      <c r="AG163" s="442">
        <v>2</v>
      </c>
      <c r="AH163" s="442">
        <v>4</v>
      </c>
      <c r="AI163" s="442">
        <v>3</v>
      </c>
      <c r="AJ163" s="442">
        <v>0</v>
      </c>
      <c r="AK163" s="442">
        <v>0</v>
      </c>
      <c r="AL163" s="442">
        <v>21</v>
      </c>
      <c r="AM163" s="442">
        <v>7</v>
      </c>
      <c r="AN163" s="442">
        <v>0</v>
      </c>
      <c r="AO163" s="442">
        <v>0</v>
      </c>
      <c r="AP163" s="442">
        <v>0</v>
      </c>
      <c r="AQ163" s="446" t="s">
        <v>1151</v>
      </c>
      <c r="AR163" s="442">
        <v>0</v>
      </c>
      <c r="AS163" s="442"/>
      <c r="AT163" s="442"/>
      <c r="AU163" s="442"/>
      <c r="AV163" s="442"/>
      <c r="AW163" s="442"/>
      <c r="AX163" s="442"/>
      <c r="AY163" s="442"/>
      <c r="AZ163" s="442"/>
      <c r="BA163" s="442"/>
    </row>
    <row r="164" spans="1:53">
      <c r="A164" s="442">
        <v>165</v>
      </c>
      <c r="B164" s="442" t="s">
        <v>131</v>
      </c>
      <c r="C164" s="442" t="s">
        <v>325</v>
      </c>
      <c r="D164" s="442">
        <v>2</v>
      </c>
      <c r="E164" s="442" t="s">
        <v>1152</v>
      </c>
      <c r="F164" s="442" t="s">
        <v>125</v>
      </c>
      <c r="G164" s="442" t="str">
        <f>VLOOKUP(C164,'舰种|战术|技能信息查询'!$O$52:$Q$72,3,0)</f>
        <v>护卫舰</v>
      </c>
      <c r="H164" s="442" t="str">
        <f>VLOOKUP(C164,'舰种|战术|技能信息查询'!$O$52:$Q$72,2,0)</f>
        <v>小型舰</v>
      </c>
      <c r="I164" s="442">
        <v>1</v>
      </c>
      <c r="J164" s="442">
        <v>2</v>
      </c>
      <c r="K164" s="442">
        <v>19</v>
      </c>
      <c r="L164" s="442">
        <f t="shared" si="4"/>
        <v>1</v>
      </c>
      <c r="M164" s="442">
        <v>33</v>
      </c>
      <c r="N164" s="442">
        <v>22</v>
      </c>
      <c r="O164" s="442">
        <v>68</v>
      </c>
      <c r="P164" s="442">
        <v>58</v>
      </c>
      <c r="Q164" s="442">
        <v>56</v>
      </c>
      <c r="R164" s="442">
        <v>18</v>
      </c>
      <c r="S164" s="442">
        <v>81</v>
      </c>
      <c r="T164" s="442">
        <v>87</v>
      </c>
      <c r="U164" s="442">
        <v>10</v>
      </c>
      <c r="V164" s="442">
        <v>34</v>
      </c>
      <c r="W164" s="442" t="s">
        <v>194</v>
      </c>
      <c r="X164" s="442">
        <v>0</v>
      </c>
      <c r="Y164" s="442">
        <v>0</v>
      </c>
      <c r="Z164" s="442">
        <v>2</v>
      </c>
      <c r="AA164" s="446" t="s">
        <v>1150</v>
      </c>
      <c r="AB164" s="442">
        <v>15</v>
      </c>
      <c r="AC164" s="442">
        <v>20</v>
      </c>
      <c r="AD164" s="442">
        <v>0.48</v>
      </c>
      <c r="AE164" s="442">
        <v>0.9</v>
      </c>
      <c r="AF164" s="442">
        <v>0.5</v>
      </c>
      <c r="AG164" s="442">
        <v>2</v>
      </c>
      <c r="AH164" s="442">
        <v>4</v>
      </c>
      <c r="AI164" s="442">
        <v>3</v>
      </c>
      <c r="AJ164" s="442">
        <v>0</v>
      </c>
      <c r="AK164" s="442">
        <v>0</v>
      </c>
      <c r="AL164" s="442">
        <v>21</v>
      </c>
      <c r="AM164" s="442">
        <v>7</v>
      </c>
      <c r="AN164" s="442">
        <v>0</v>
      </c>
      <c r="AO164" s="442">
        <v>0</v>
      </c>
      <c r="AP164" s="442">
        <v>0</v>
      </c>
      <c r="AQ164" s="446" t="s">
        <v>1153</v>
      </c>
      <c r="AR164" s="442">
        <v>0</v>
      </c>
      <c r="AS164" s="442"/>
      <c r="AT164" s="442"/>
      <c r="AU164" s="442"/>
      <c r="AV164" s="442"/>
      <c r="AW164" s="442"/>
      <c r="AX164" s="442"/>
      <c r="AY164" s="442"/>
      <c r="AZ164" s="442"/>
      <c r="BA164" s="442"/>
    </row>
    <row r="165" spans="1:53">
      <c r="A165" s="442">
        <v>166</v>
      </c>
      <c r="B165" s="442" t="s">
        <v>131</v>
      </c>
      <c r="C165" s="442" t="s">
        <v>325</v>
      </c>
      <c r="D165" s="442">
        <v>3</v>
      </c>
      <c r="E165" s="442" t="s">
        <v>1154</v>
      </c>
      <c r="F165" s="442" t="s">
        <v>125</v>
      </c>
      <c r="G165" s="442" t="str">
        <f>VLOOKUP(C165,'舰种|战术|技能信息查询'!$O$52:$Q$72,3,0)</f>
        <v>护卫舰</v>
      </c>
      <c r="H165" s="442" t="str">
        <f>VLOOKUP(C165,'舰种|战术|技能信息查询'!$O$52:$Q$72,2,0)</f>
        <v>小型舰</v>
      </c>
      <c r="I165" s="442">
        <v>1</v>
      </c>
      <c r="J165" s="442">
        <v>2</v>
      </c>
      <c r="K165" s="442">
        <v>16</v>
      </c>
      <c r="L165" s="442">
        <f t="shared" si="4"/>
        <v>0</v>
      </c>
      <c r="M165" s="442">
        <v>32</v>
      </c>
      <c r="N165" s="442">
        <v>22</v>
      </c>
      <c r="O165" s="442">
        <v>78</v>
      </c>
      <c r="P165" s="442">
        <v>41</v>
      </c>
      <c r="Q165" s="442">
        <v>54</v>
      </c>
      <c r="R165" s="442">
        <v>18</v>
      </c>
      <c r="S165" s="442">
        <v>81</v>
      </c>
      <c r="T165" s="442">
        <v>87</v>
      </c>
      <c r="U165" s="442">
        <v>12</v>
      </c>
      <c r="V165" s="442">
        <v>34</v>
      </c>
      <c r="W165" s="442" t="s">
        <v>194</v>
      </c>
      <c r="X165" s="442">
        <v>0</v>
      </c>
      <c r="Y165" s="442">
        <v>0</v>
      </c>
      <c r="Z165" s="442">
        <v>2</v>
      </c>
      <c r="AA165" s="446" t="s">
        <v>935</v>
      </c>
      <c r="AB165" s="442">
        <v>15</v>
      </c>
      <c r="AC165" s="442">
        <v>20</v>
      </c>
      <c r="AD165" s="442">
        <v>0.48</v>
      </c>
      <c r="AE165" s="442">
        <v>0.9</v>
      </c>
      <c r="AF165" s="442">
        <v>0.5</v>
      </c>
      <c r="AG165" s="442">
        <v>4</v>
      </c>
      <c r="AH165" s="442">
        <v>8</v>
      </c>
      <c r="AI165" s="442">
        <v>6</v>
      </c>
      <c r="AJ165" s="442">
        <v>0</v>
      </c>
      <c r="AK165" s="442">
        <v>0</v>
      </c>
      <c r="AL165" s="442">
        <v>31</v>
      </c>
      <c r="AM165" s="442">
        <v>7</v>
      </c>
      <c r="AN165" s="442">
        <v>0</v>
      </c>
      <c r="AO165" s="442">
        <v>0</v>
      </c>
      <c r="AP165" s="442">
        <v>0</v>
      </c>
      <c r="AQ165" s="446" t="s">
        <v>1155</v>
      </c>
      <c r="AR165" s="442">
        <v>0</v>
      </c>
      <c r="AS165" s="442"/>
      <c r="AT165" s="442"/>
      <c r="AU165" s="442"/>
      <c r="AV165" s="442"/>
      <c r="AW165" s="442"/>
      <c r="AX165" s="442"/>
      <c r="AY165" s="442"/>
      <c r="AZ165" s="442"/>
      <c r="BA165" s="442"/>
    </row>
    <row r="166" spans="1:53">
      <c r="A166" s="442">
        <v>167</v>
      </c>
      <c r="B166" s="442" t="s">
        <v>131</v>
      </c>
      <c r="C166" s="442" t="s">
        <v>325</v>
      </c>
      <c r="D166" s="442">
        <v>2</v>
      </c>
      <c r="E166" s="442" t="s">
        <v>1156</v>
      </c>
      <c r="F166" s="442" t="s">
        <v>125</v>
      </c>
      <c r="G166" s="442" t="str">
        <f>VLOOKUP(C166,'舰种|战术|技能信息查询'!$O$52:$Q$72,3,0)</f>
        <v>护卫舰</v>
      </c>
      <c r="H166" s="442" t="str">
        <f>VLOOKUP(C166,'舰种|战术|技能信息查询'!$O$52:$Q$72,2,0)</f>
        <v>小型舰</v>
      </c>
      <c r="I166" s="442">
        <v>1</v>
      </c>
      <c r="J166" s="442">
        <v>2</v>
      </c>
      <c r="K166" s="442">
        <v>16</v>
      </c>
      <c r="L166" s="442">
        <f t="shared" si="4"/>
        <v>0</v>
      </c>
      <c r="M166" s="442">
        <v>32</v>
      </c>
      <c r="N166" s="442">
        <v>22</v>
      </c>
      <c r="O166" s="442">
        <v>78</v>
      </c>
      <c r="P166" s="442">
        <v>41</v>
      </c>
      <c r="Q166" s="442">
        <v>54</v>
      </c>
      <c r="R166" s="442">
        <v>18</v>
      </c>
      <c r="S166" s="442">
        <v>81</v>
      </c>
      <c r="T166" s="442">
        <v>87</v>
      </c>
      <c r="U166" s="442">
        <v>10</v>
      </c>
      <c r="V166" s="442">
        <v>34</v>
      </c>
      <c r="W166" s="442" t="s">
        <v>194</v>
      </c>
      <c r="X166" s="442">
        <v>0</v>
      </c>
      <c r="Y166" s="442">
        <v>0</v>
      </c>
      <c r="Z166" s="442">
        <v>2</v>
      </c>
      <c r="AA166" s="446" t="s">
        <v>935</v>
      </c>
      <c r="AB166" s="442">
        <v>15</v>
      </c>
      <c r="AC166" s="442">
        <v>20</v>
      </c>
      <c r="AD166" s="442">
        <v>0.48</v>
      </c>
      <c r="AE166" s="442">
        <v>0.9</v>
      </c>
      <c r="AF166" s="442">
        <v>0.5</v>
      </c>
      <c r="AG166" s="442">
        <v>2</v>
      </c>
      <c r="AH166" s="442">
        <v>4</v>
      </c>
      <c r="AI166" s="442">
        <v>3</v>
      </c>
      <c r="AJ166" s="442">
        <v>0</v>
      </c>
      <c r="AK166" s="442">
        <v>0</v>
      </c>
      <c r="AL166" s="442">
        <v>31</v>
      </c>
      <c r="AM166" s="442">
        <v>7</v>
      </c>
      <c r="AN166" s="442">
        <v>0</v>
      </c>
      <c r="AO166" s="442">
        <v>0</v>
      </c>
      <c r="AP166" s="442">
        <v>0</v>
      </c>
      <c r="AQ166" s="446" t="s">
        <v>1157</v>
      </c>
      <c r="AR166" s="442">
        <v>0</v>
      </c>
      <c r="AS166" s="442"/>
      <c r="AT166" s="442"/>
      <c r="AU166" s="442"/>
      <c r="AV166" s="442"/>
      <c r="AW166" s="442"/>
      <c r="AX166" s="442"/>
      <c r="AY166" s="442"/>
      <c r="AZ166" s="442"/>
      <c r="BA166" s="442"/>
    </row>
    <row r="167" spans="1:53">
      <c r="A167" s="442">
        <v>168</v>
      </c>
      <c r="B167" s="442" t="s">
        <v>131</v>
      </c>
      <c r="C167" s="442" t="s">
        <v>325</v>
      </c>
      <c r="D167" s="442">
        <v>2</v>
      </c>
      <c r="E167" s="442" t="s">
        <v>1158</v>
      </c>
      <c r="F167" s="442" t="s">
        <v>125</v>
      </c>
      <c r="G167" s="442" t="str">
        <f>VLOOKUP(C167,'舰种|战术|技能信息查询'!$O$52:$Q$72,3,0)</f>
        <v>护卫舰</v>
      </c>
      <c r="H167" s="442" t="str">
        <f>VLOOKUP(C167,'舰种|战术|技能信息查询'!$O$52:$Q$72,2,0)</f>
        <v>小型舰</v>
      </c>
      <c r="I167" s="442">
        <v>1</v>
      </c>
      <c r="J167" s="442">
        <v>2</v>
      </c>
      <c r="K167" s="442">
        <v>16</v>
      </c>
      <c r="L167" s="442">
        <f t="shared" si="4"/>
        <v>0</v>
      </c>
      <c r="M167" s="442">
        <v>32</v>
      </c>
      <c r="N167" s="442">
        <v>22</v>
      </c>
      <c r="O167" s="442">
        <v>78</v>
      </c>
      <c r="P167" s="442">
        <v>41</v>
      </c>
      <c r="Q167" s="442">
        <v>54</v>
      </c>
      <c r="R167" s="442">
        <v>18</v>
      </c>
      <c r="S167" s="442">
        <v>81</v>
      </c>
      <c r="T167" s="442">
        <v>87</v>
      </c>
      <c r="U167" s="442">
        <v>10</v>
      </c>
      <c r="V167" s="442">
        <v>34</v>
      </c>
      <c r="W167" s="442" t="s">
        <v>194</v>
      </c>
      <c r="X167" s="442">
        <v>0</v>
      </c>
      <c r="Y167" s="442">
        <v>0</v>
      </c>
      <c r="Z167" s="442">
        <v>2</v>
      </c>
      <c r="AA167" s="446" t="s">
        <v>935</v>
      </c>
      <c r="AB167" s="442">
        <v>15</v>
      </c>
      <c r="AC167" s="442">
        <v>20</v>
      </c>
      <c r="AD167" s="442">
        <v>0.48</v>
      </c>
      <c r="AE167" s="442">
        <v>0.9</v>
      </c>
      <c r="AF167" s="442">
        <v>0.5</v>
      </c>
      <c r="AG167" s="442">
        <v>2</v>
      </c>
      <c r="AH167" s="442">
        <v>4</v>
      </c>
      <c r="AI167" s="442">
        <v>3</v>
      </c>
      <c r="AJ167" s="442">
        <v>0</v>
      </c>
      <c r="AK167" s="442">
        <v>0</v>
      </c>
      <c r="AL167" s="442">
        <v>31</v>
      </c>
      <c r="AM167" s="442">
        <v>7</v>
      </c>
      <c r="AN167" s="442">
        <v>0</v>
      </c>
      <c r="AO167" s="442">
        <v>0</v>
      </c>
      <c r="AP167" s="442">
        <v>0</v>
      </c>
      <c r="AQ167" s="446" t="s">
        <v>1159</v>
      </c>
      <c r="AR167" s="442">
        <v>0</v>
      </c>
      <c r="AS167" s="442"/>
      <c r="AT167" s="442"/>
      <c r="AU167" s="442"/>
      <c r="AV167" s="442"/>
      <c r="AW167" s="442"/>
      <c r="AX167" s="442"/>
      <c r="AY167" s="442"/>
      <c r="AZ167" s="442"/>
      <c r="BA167" s="442"/>
    </row>
    <row r="168" spans="1:53">
      <c r="A168" s="442">
        <v>169</v>
      </c>
      <c r="B168" s="442" t="s">
        <v>131</v>
      </c>
      <c r="C168" s="442" t="s">
        <v>325</v>
      </c>
      <c r="D168" s="442">
        <v>5</v>
      </c>
      <c r="E168" s="442" t="s">
        <v>1160</v>
      </c>
      <c r="F168" s="442" t="s">
        <v>125</v>
      </c>
      <c r="G168" s="442" t="str">
        <f>VLOOKUP(C168,'舰种|战术|技能信息查询'!$O$52:$Q$72,3,0)</f>
        <v>护卫舰</v>
      </c>
      <c r="H168" s="442" t="str">
        <f>VLOOKUP(C168,'舰种|战术|技能信息查询'!$O$52:$Q$72,2,0)</f>
        <v>小型舰</v>
      </c>
      <c r="I168" s="442">
        <v>2</v>
      </c>
      <c r="J168" s="442">
        <v>2</v>
      </c>
      <c r="K168" s="442">
        <v>16</v>
      </c>
      <c r="L168" s="442">
        <f t="shared" si="4"/>
        <v>0</v>
      </c>
      <c r="M168" s="442">
        <v>32</v>
      </c>
      <c r="N168" s="442">
        <v>22</v>
      </c>
      <c r="O168" s="442">
        <v>78</v>
      </c>
      <c r="P168" s="442">
        <v>50</v>
      </c>
      <c r="Q168" s="442">
        <v>54</v>
      </c>
      <c r="R168" s="442">
        <v>18</v>
      </c>
      <c r="S168" s="442">
        <v>89</v>
      </c>
      <c r="T168" s="442">
        <v>89</v>
      </c>
      <c r="U168" s="442">
        <v>50</v>
      </c>
      <c r="V168" s="442">
        <v>38.2</v>
      </c>
      <c r="W168" s="442" t="s">
        <v>194</v>
      </c>
      <c r="X168" s="442">
        <v>0</v>
      </c>
      <c r="Y168" s="442">
        <v>0</v>
      </c>
      <c r="Z168" s="442">
        <v>2</v>
      </c>
      <c r="AA168" s="446" t="s">
        <v>1161</v>
      </c>
      <c r="AB168" s="442">
        <v>15</v>
      </c>
      <c r="AC168" s="442">
        <v>20</v>
      </c>
      <c r="AD168" s="442">
        <v>0.48</v>
      </c>
      <c r="AE168" s="442">
        <v>0.9</v>
      </c>
      <c r="AF168" s="442">
        <v>0.5</v>
      </c>
      <c r="AG168" s="442">
        <v>4</v>
      </c>
      <c r="AH168" s="442">
        <v>8</v>
      </c>
      <c r="AI168" s="442">
        <v>6</v>
      </c>
      <c r="AJ168" s="442">
        <v>0</v>
      </c>
      <c r="AK168" s="442">
        <v>0</v>
      </c>
      <c r="AL168" s="442">
        <v>31</v>
      </c>
      <c r="AM168" s="442">
        <v>7</v>
      </c>
      <c r="AN168" s="442">
        <v>0</v>
      </c>
      <c r="AO168" s="442" t="s">
        <v>535</v>
      </c>
      <c r="AP168" s="442">
        <v>0</v>
      </c>
      <c r="AQ168" s="446" t="s">
        <v>1162</v>
      </c>
      <c r="AR168" s="442">
        <v>0</v>
      </c>
      <c r="AS168" s="442"/>
      <c r="AT168" s="442"/>
      <c r="AU168" s="442"/>
      <c r="AV168" s="442"/>
      <c r="AW168" s="442"/>
      <c r="AX168" s="442"/>
      <c r="AY168" s="442"/>
      <c r="AZ168" s="442"/>
      <c r="BA168" s="442"/>
    </row>
    <row r="169" spans="1:53">
      <c r="A169" s="442">
        <v>170</v>
      </c>
      <c r="B169" s="442" t="s">
        <v>147</v>
      </c>
      <c r="C169" s="442" t="s">
        <v>325</v>
      </c>
      <c r="D169" s="442">
        <v>3</v>
      </c>
      <c r="E169" s="442" t="s">
        <v>1163</v>
      </c>
      <c r="F169" s="442" t="s">
        <v>125</v>
      </c>
      <c r="G169" s="442" t="str">
        <f>VLOOKUP(C169,'舰种|战术|技能信息查询'!$O$52:$Q$72,3,0)</f>
        <v>护卫舰</v>
      </c>
      <c r="H169" s="442" t="str">
        <f>VLOOKUP(C169,'舰种|战术|技能信息查询'!$O$52:$Q$72,2,0)</f>
        <v>小型舰</v>
      </c>
      <c r="I169" s="442">
        <v>1</v>
      </c>
      <c r="J169" s="442">
        <v>2</v>
      </c>
      <c r="K169" s="442">
        <v>18</v>
      </c>
      <c r="L169" s="442">
        <f t="shared" si="4"/>
        <v>2</v>
      </c>
      <c r="M169" s="442">
        <v>28</v>
      </c>
      <c r="N169" s="442">
        <v>23</v>
      </c>
      <c r="O169" s="442">
        <v>74</v>
      </c>
      <c r="P169" s="442">
        <v>41</v>
      </c>
      <c r="Q169" s="442">
        <v>55</v>
      </c>
      <c r="R169" s="442">
        <v>17</v>
      </c>
      <c r="S169" s="442">
        <v>82</v>
      </c>
      <c r="T169" s="442">
        <v>87</v>
      </c>
      <c r="U169" s="442">
        <v>10</v>
      </c>
      <c r="V169" s="442">
        <v>38.2</v>
      </c>
      <c r="W169" s="442" t="s">
        <v>194</v>
      </c>
      <c r="X169" s="442">
        <v>0</v>
      </c>
      <c r="Y169" s="442">
        <v>0</v>
      </c>
      <c r="Z169" s="442">
        <v>2</v>
      </c>
      <c r="AA169" s="446" t="s">
        <v>954</v>
      </c>
      <c r="AB169" s="442">
        <v>10</v>
      </c>
      <c r="AC169" s="442">
        <v>20</v>
      </c>
      <c r="AD169" s="442">
        <v>0.48</v>
      </c>
      <c r="AE169" s="442">
        <v>0.99</v>
      </c>
      <c r="AF169" s="442">
        <v>0.5</v>
      </c>
      <c r="AG169" s="442">
        <v>4</v>
      </c>
      <c r="AH169" s="442">
        <v>8</v>
      </c>
      <c r="AI169" s="442">
        <v>6</v>
      </c>
      <c r="AJ169" s="442">
        <v>0</v>
      </c>
      <c r="AK169" s="442">
        <v>0</v>
      </c>
      <c r="AL169" s="442">
        <v>24</v>
      </c>
      <c r="AM169" s="442">
        <v>10</v>
      </c>
      <c r="AN169" s="442">
        <v>0</v>
      </c>
      <c r="AO169" s="442">
        <v>0</v>
      </c>
      <c r="AP169" s="442">
        <v>0</v>
      </c>
      <c r="AQ169" s="442">
        <v>0</v>
      </c>
      <c r="AR169" s="450">
        <v>0.0152777777777778</v>
      </c>
      <c r="AS169" s="442"/>
      <c r="AT169" s="442"/>
      <c r="AU169" s="442"/>
      <c r="AV169" s="442"/>
      <c r="AW169" s="442"/>
      <c r="AX169" s="442"/>
      <c r="AY169" s="442"/>
      <c r="AZ169" s="442"/>
      <c r="BA169" s="442"/>
    </row>
    <row r="170" spans="1:53">
      <c r="A170" s="442">
        <v>171</v>
      </c>
      <c r="B170" s="442" t="s">
        <v>147</v>
      </c>
      <c r="C170" s="442" t="s">
        <v>325</v>
      </c>
      <c r="D170" s="442">
        <v>5</v>
      </c>
      <c r="E170" s="442" t="s">
        <v>1164</v>
      </c>
      <c r="F170" s="442" t="s">
        <v>125</v>
      </c>
      <c r="G170" s="442" t="str">
        <f>VLOOKUP(C170,'舰种|战术|技能信息查询'!$O$52:$Q$72,3,0)</f>
        <v>护卫舰</v>
      </c>
      <c r="H170" s="442" t="str">
        <f>VLOOKUP(C170,'舰种|战术|技能信息查询'!$O$52:$Q$72,2,0)</f>
        <v>小型舰</v>
      </c>
      <c r="I170" s="442">
        <v>1</v>
      </c>
      <c r="J170" s="442">
        <v>2</v>
      </c>
      <c r="K170" s="442">
        <v>22</v>
      </c>
      <c r="L170" s="442">
        <f t="shared" si="4"/>
        <v>2</v>
      </c>
      <c r="M170" s="442">
        <v>32</v>
      </c>
      <c r="N170" s="442">
        <v>26</v>
      </c>
      <c r="O170" s="442">
        <v>74</v>
      </c>
      <c r="P170" s="442">
        <v>60</v>
      </c>
      <c r="Q170" s="442">
        <v>59</v>
      </c>
      <c r="R170" s="442">
        <v>18</v>
      </c>
      <c r="S170" s="442">
        <v>82</v>
      </c>
      <c r="T170" s="442">
        <v>89</v>
      </c>
      <c r="U170" s="442">
        <v>6</v>
      </c>
      <c r="V170" s="442">
        <v>37.5</v>
      </c>
      <c r="W170" s="442" t="s">
        <v>194</v>
      </c>
      <c r="X170" s="442">
        <v>0</v>
      </c>
      <c r="Y170" s="442">
        <v>0</v>
      </c>
      <c r="Z170" s="442">
        <v>2</v>
      </c>
      <c r="AA170" s="446" t="s">
        <v>538</v>
      </c>
      <c r="AB170" s="442">
        <v>10</v>
      </c>
      <c r="AC170" s="442">
        <v>20</v>
      </c>
      <c r="AD170" s="442">
        <v>0.48</v>
      </c>
      <c r="AE170" s="442">
        <v>0.99</v>
      </c>
      <c r="AF170" s="442">
        <v>0.5</v>
      </c>
      <c r="AG170" s="442">
        <v>4</v>
      </c>
      <c r="AH170" s="442">
        <v>8</v>
      </c>
      <c r="AI170" s="442">
        <v>6</v>
      </c>
      <c r="AJ170" s="442">
        <v>0</v>
      </c>
      <c r="AK170" s="442">
        <v>0</v>
      </c>
      <c r="AL170" s="442">
        <v>24</v>
      </c>
      <c r="AM170" s="442">
        <v>13</v>
      </c>
      <c r="AN170" s="442">
        <v>0</v>
      </c>
      <c r="AO170" s="442">
        <v>0</v>
      </c>
      <c r="AP170" s="442">
        <v>0</v>
      </c>
      <c r="AQ170" s="446" t="s">
        <v>1165</v>
      </c>
      <c r="AR170" s="450">
        <v>0.0152777777777778</v>
      </c>
      <c r="AS170" s="442"/>
      <c r="AT170" s="442"/>
      <c r="AU170" s="442"/>
      <c r="AV170" s="442"/>
      <c r="AW170" s="442"/>
      <c r="AX170" s="442"/>
      <c r="AY170" s="442"/>
      <c r="AZ170" s="442"/>
      <c r="BA170" s="442"/>
    </row>
    <row r="171" spans="1:53">
      <c r="A171" s="442">
        <v>172</v>
      </c>
      <c r="B171" s="442" t="s">
        <v>122</v>
      </c>
      <c r="C171" s="442" t="s">
        <v>325</v>
      </c>
      <c r="D171" s="442">
        <v>3</v>
      </c>
      <c r="E171" s="442" t="s">
        <v>1166</v>
      </c>
      <c r="F171" s="442" t="s">
        <v>125</v>
      </c>
      <c r="G171" s="442" t="str">
        <f>VLOOKUP(C171,'舰种|战术|技能信息查询'!$O$52:$Q$72,3,0)</f>
        <v>护卫舰</v>
      </c>
      <c r="H171" s="442" t="str">
        <f>VLOOKUP(C171,'舰种|战术|技能信息查询'!$O$52:$Q$72,2,0)</f>
        <v>小型舰</v>
      </c>
      <c r="I171" s="442">
        <v>1</v>
      </c>
      <c r="J171" s="442">
        <v>2</v>
      </c>
      <c r="K171" s="442">
        <v>14</v>
      </c>
      <c r="L171" s="442">
        <f t="shared" si="4"/>
        <v>2</v>
      </c>
      <c r="M171" s="442">
        <v>27</v>
      </c>
      <c r="N171" s="442">
        <v>21</v>
      </c>
      <c r="O171" s="442">
        <v>74</v>
      </c>
      <c r="P171" s="442">
        <v>45</v>
      </c>
      <c r="Q171" s="442">
        <v>61</v>
      </c>
      <c r="R171" s="442">
        <v>17</v>
      </c>
      <c r="S171" s="442">
        <v>79</v>
      </c>
      <c r="T171" s="442">
        <v>87</v>
      </c>
      <c r="U171" s="442">
        <v>10</v>
      </c>
      <c r="V171" s="442">
        <v>35</v>
      </c>
      <c r="W171" s="442" t="s">
        <v>194</v>
      </c>
      <c r="X171" s="442">
        <v>0</v>
      </c>
      <c r="Y171" s="442">
        <v>0</v>
      </c>
      <c r="Z171" s="442">
        <v>2</v>
      </c>
      <c r="AA171" s="446" t="s">
        <v>1167</v>
      </c>
      <c r="AB171" s="442">
        <v>10</v>
      </c>
      <c r="AC171" s="442">
        <v>25</v>
      </c>
      <c r="AD171" s="442">
        <v>0.48</v>
      </c>
      <c r="AE171" s="442">
        <v>0.9</v>
      </c>
      <c r="AF171" s="442">
        <v>0.5</v>
      </c>
      <c r="AG171" s="442">
        <v>4</v>
      </c>
      <c r="AH171" s="442">
        <v>8</v>
      </c>
      <c r="AI171" s="442">
        <v>6</v>
      </c>
      <c r="AJ171" s="442">
        <v>0</v>
      </c>
      <c r="AK171" s="442">
        <v>3</v>
      </c>
      <c r="AL171" s="442">
        <v>24</v>
      </c>
      <c r="AM171" s="442">
        <v>6</v>
      </c>
      <c r="AN171" s="442">
        <v>0</v>
      </c>
      <c r="AO171" s="442">
        <v>0</v>
      </c>
      <c r="AP171" s="442">
        <v>0</v>
      </c>
      <c r="AQ171" s="442">
        <v>0</v>
      </c>
      <c r="AR171" s="442">
        <v>0</v>
      </c>
      <c r="AS171" s="442"/>
      <c r="AT171" s="442"/>
      <c r="AU171" s="442"/>
      <c r="AV171" s="442"/>
      <c r="AW171" s="442"/>
      <c r="AX171" s="442"/>
      <c r="AY171" s="442"/>
      <c r="AZ171" s="442"/>
      <c r="BA171" s="442"/>
    </row>
    <row r="172" spans="1:53">
      <c r="A172" s="442">
        <v>173</v>
      </c>
      <c r="B172" s="442" t="s">
        <v>122</v>
      </c>
      <c r="C172" s="442" t="s">
        <v>325</v>
      </c>
      <c r="D172" s="442">
        <v>3</v>
      </c>
      <c r="E172" s="442" t="s">
        <v>1168</v>
      </c>
      <c r="F172" s="442" t="s">
        <v>125</v>
      </c>
      <c r="G172" s="442" t="str">
        <f>VLOOKUP(C172,'舰种|战术|技能信息查询'!$O$52:$Q$72,3,0)</f>
        <v>护卫舰</v>
      </c>
      <c r="H172" s="442" t="str">
        <f>VLOOKUP(C172,'舰种|战术|技能信息查询'!$O$52:$Q$72,2,0)</f>
        <v>小型舰</v>
      </c>
      <c r="I172" s="442">
        <v>1</v>
      </c>
      <c r="J172" s="442">
        <v>2</v>
      </c>
      <c r="K172" s="442">
        <v>14</v>
      </c>
      <c r="L172" s="442">
        <f t="shared" si="4"/>
        <v>2</v>
      </c>
      <c r="M172" s="442">
        <v>27</v>
      </c>
      <c r="N172" s="442">
        <v>21</v>
      </c>
      <c r="O172" s="442">
        <v>76</v>
      </c>
      <c r="P172" s="442">
        <v>45</v>
      </c>
      <c r="Q172" s="442">
        <v>61</v>
      </c>
      <c r="R172" s="442">
        <v>17</v>
      </c>
      <c r="S172" s="442">
        <v>79</v>
      </c>
      <c r="T172" s="442">
        <v>87</v>
      </c>
      <c r="U172" s="442">
        <v>10</v>
      </c>
      <c r="V172" s="442">
        <v>35</v>
      </c>
      <c r="W172" s="442" t="s">
        <v>194</v>
      </c>
      <c r="X172" s="442">
        <v>0</v>
      </c>
      <c r="Y172" s="442">
        <v>0</v>
      </c>
      <c r="Z172" s="442">
        <v>2</v>
      </c>
      <c r="AA172" s="446" t="s">
        <v>1167</v>
      </c>
      <c r="AB172" s="442">
        <v>10</v>
      </c>
      <c r="AC172" s="442">
        <v>25</v>
      </c>
      <c r="AD172" s="442">
        <v>0.48</v>
      </c>
      <c r="AE172" s="442">
        <v>0.9</v>
      </c>
      <c r="AF172" s="442">
        <v>0.5</v>
      </c>
      <c r="AG172" s="442">
        <v>4</v>
      </c>
      <c r="AH172" s="442">
        <v>8</v>
      </c>
      <c r="AI172" s="442">
        <v>6</v>
      </c>
      <c r="AJ172" s="442">
        <v>0</v>
      </c>
      <c r="AK172" s="442">
        <v>3</v>
      </c>
      <c r="AL172" s="442">
        <v>26</v>
      </c>
      <c r="AM172" s="442">
        <v>6</v>
      </c>
      <c r="AN172" s="442">
        <v>0</v>
      </c>
      <c r="AO172" s="442">
        <v>0</v>
      </c>
      <c r="AP172" s="442">
        <v>0</v>
      </c>
      <c r="AQ172" s="442">
        <v>0</v>
      </c>
      <c r="AR172" s="442">
        <v>0</v>
      </c>
      <c r="AS172" s="442"/>
      <c r="AT172" s="442"/>
      <c r="AU172" s="442"/>
      <c r="AV172" s="442"/>
      <c r="AW172" s="442"/>
      <c r="AX172" s="442"/>
      <c r="AY172" s="442"/>
      <c r="AZ172" s="442"/>
      <c r="BA172" s="442"/>
    </row>
    <row r="173" spans="1:53">
      <c r="A173" s="442">
        <v>174</v>
      </c>
      <c r="B173" s="442" t="s">
        <v>122</v>
      </c>
      <c r="C173" s="442" t="s">
        <v>325</v>
      </c>
      <c r="D173" s="442">
        <v>4</v>
      </c>
      <c r="E173" s="442" t="s">
        <v>1169</v>
      </c>
      <c r="F173" s="442" t="s">
        <v>125</v>
      </c>
      <c r="G173" s="442" t="str">
        <f>VLOOKUP(C173,'舰种|战术|技能信息查询'!$O$52:$Q$72,3,0)</f>
        <v>护卫舰</v>
      </c>
      <c r="H173" s="442" t="str">
        <f>VLOOKUP(C173,'舰种|战术|技能信息查询'!$O$52:$Q$72,2,0)</f>
        <v>小型舰</v>
      </c>
      <c r="I173" s="442">
        <v>1</v>
      </c>
      <c r="J173" s="442">
        <v>2</v>
      </c>
      <c r="K173" s="442">
        <v>14</v>
      </c>
      <c r="L173" s="442">
        <f t="shared" si="4"/>
        <v>2</v>
      </c>
      <c r="M173" s="442">
        <v>28</v>
      </c>
      <c r="N173" s="442">
        <v>22</v>
      </c>
      <c r="O173" s="442">
        <v>72</v>
      </c>
      <c r="P173" s="442">
        <v>52</v>
      </c>
      <c r="Q173" s="442">
        <v>63</v>
      </c>
      <c r="R173" s="442">
        <v>16</v>
      </c>
      <c r="S173" s="442">
        <v>80</v>
      </c>
      <c r="T173" s="442">
        <v>88</v>
      </c>
      <c r="U173" s="442">
        <v>25</v>
      </c>
      <c r="V173" s="442">
        <v>36</v>
      </c>
      <c r="W173" s="442" t="s">
        <v>194</v>
      </c>
      <c r="X173" s="442">
        <v>0</v>
      </c>
      <c r="Y173" s="442">
        <v>0</v>
      </c>
      <c r="Z173" s="442">
        <v>2</v>
      </c>
      <c r="AA173" s="446" t="s">
        <v>974</v>
      </c>
      <c r="AB173" s="442">
        <v>10</v>
      </c>
      <c r="AC173" s="442">
        <v>25</v>
      </c>
      <c r="AD173" s="442">
        <v>0.48</v>
      </c>
      <c r="AE173" s="442">
        <v>0.9</v>
      </c>
      <c r="AF173" s="442">
        <v>0.5</v>
      </c>
      <c r="AG173" s="442">
        <v>4</v>
      </c>
      <c r="AH173" s="442">
        <v>8</v>
      </c>
      <c r="AI173" s="442">
        <v>6</v>
      </c>
      <c r="AJ173" s="442">
        <v>0</v>
      </c>
      <c r="AK173" s="442">
        <v>1</v>
      </c>
      <c r="AL173" s="442">
        <v>22</v>
      </c>
      <c r="AM173" s="442">
        <v>7</v>
      </c>
      <c r="AN173" s="442">
        <v>0</v>
      </c>
      <c r="AO173" s="442">
        <v>0</v>
      </c>
      <c r="AP173" s="442">
        <v>0</v>
      </c>
      <c r="AQ173" s="442">
        <v>0</v>
      </c>
      <c r="AR173" s="442">
        <v>0</v>
      </c>
      <c r="AS173" s="442"/>
      <c r="AT173" s="442"/>
      <c r="AU173" s="442"/>
      <c r="AV173" s="442"/>
      <c r="AW173" s="442"/>
      <c r="AX173" s="442"/>
      <c r="AY173" s="442"/>
      <c r="AZ173" s="442"/>
      <c r="BA173" s="442"/>
    </row>
    <row r="174" spans="1:53">
      <c r="A174" s="442">
        <v>175</v>
      </c>
      <c r="B174" s="442" t="s">
        <v>122</v>
      </c>
      <c r="C174" s="442" t="s">
        <v>325</v>
      </c>
      <c r="D174" s="442">
        <v>3</v>
      </c>
      <c r="E174" s="442" t="s">
        <v>1170</v>
      </c>
      <c r="F174" s="442" t="s">
        <v>125</v>
      </c>
      <c r="G174" s="442" t="str">
        <f>VLOOKUP(C174,'舰种|战术|技能信息查询'!$O$52:$Q$72,3,0)</f>
        <v>护卫舰</v>
      </c>
      <c r="H174" s="442" t="str">
        <f>VLOOKUP(C174,'舰种|战术|技能信息查询'!$O$52:$Q$72,2,0)</f>
        <v>小型舰</v>
      </c>
      <c r="I174" s="442">
        <v>1</v>
      </c>
      <c r="J174" s="442">
        <v>2</v>
      </c>
      <c r="K174" s="442">
        <v>14</v>
      </c>
      <c r="L174" s="442">
        <f t="shared" si="4"/>
        <v>2</v>
      </c>
      <c r="M174" s="442">
        <v>28</v>
      </c>
      <c r="N174" s="442">
        <v>22</v>
      </c>
      <c r="O174" s="442">
        <v>71</v>
      </c>
      <c r="P174" s="442">
        <v>52</v>
      </c>
      <c r="Q174" s="442">
        <v>63</v>
      </c>
      <c r="R174" s="442">
        <v>16</v>
      </c>
      <c r="S174" s="442">
        <v>82</v>
      </c>
      <c r="T174" s="442">
        <v>87</v>
      </c>
      <c r="U174" s="442">
        <v>20</v>
      </c>
      <c r="V174" s="442">
        <v>37</v>
      </c>
      <c r="W174" s="442" t="s">
        <v>194</v>
      </c>
      <c r="X174" s="442">
        <v>0</v>
      </c>
      <c r="Y174" s="442">
        <v>0</v>
      </c>
      <c r="Z174" s="442">
        <v>2</v>
      </c>
      <c r="AA174" s="446" t="s">
        <v>974</v>
      </c>
      <c r="AB174" s="442">
        <v>10</v>
      </c>
      <c r="AC174" s="442">
        <v>25</v>
      </c>
      <c r="AD174" s="442">
        <v>0.48</v>
      </c>
      <c r="AE174" s="442">
        <v>0.9</v>
      </c>
      <c r="AF174" s="442">
        <v>0.5</v>
      </c>
      <c r="AG174" s="442">
        <v>4</v>
      </c>
      <c r="AH174" s="442">
        <v>8</v>
      </c>
      <c r="AI174" s="442">
        <v>6</v>
      </c>
      <c r="AJ174" s="442">
        <v>0</v>
      </c>
      <c r="AK174" s="442">
        <v>1</v>
      </c>
      <c r="AL174" s="442">
        <v>21</v>
      </c>
      <c r="AM174" s="442">
        <v>7</v>
      </c>
      <c r="AN174" s="442">
        <v>0</v>
      </c>
      <c r="AO174" s="442">
        <v>0</v>
      </c>
      <c r="AP174" s="442">
        <v>0</v>
      </c>
      <c r="AQ174" s="446" t="s">
        <v>1171</v>
      </c>
      <c r="AR174" s="442">
        <v>0</v>
      </c>
      <c r="AS174" s="442"/>
      <c r="AT174" s="442"/>
      <c r="AU174" s="442"/>
      <c r="AV174" s="442"/>
      <c r="AW174" s="442"/>
      <c r="AX174" s="442"/>
      <c r="AY174" s="442"/>
      <c r="AZ174" s="442"/>
      <c r="BA174" s="442"/>
    </row>
    <row r="175" spans="1:53">
      <c r="A175" s="442">
        <v>176</v>
      </c>
      <c r="B175" s="442" t="s">
        <v>122</v>
      </c>
      <c r="C175" s="442" t="s">
        <v>325</v>
      </c>
      <c r="D175" s="442">
        <v>2</v>
      </c>
      <c r="E175" s="442" t="s">
        <v>1172</v>
      </c>
      <c r="F175" s="442" t="s">
        <v>125</v>
      </c>
      <c r="G175" s="442" t="str">
        <f>VLOOKUP(C175,'舰种|战术|技能信息查询'!$O$52:$Q$72,3,0)</f>
        <v>护卫舰</v>
      </c>
      <c r="H175" s="442" t="str">
        <f>VLOOKUP(C175,'舰种|战术|技能信息查询'!$O$52:$Q$72,2,0)</f>
        <v>小型舰</v>
      </c>
      <c r="I175" s="442">
        <v>1</v>
      </c>
      <c r="J175" s="442">
        <v>2</v>
      </c>
      <c r="K175" s="442">
        <v>15</v>
      </c>
      <c r="L175" s="442">
        <f t="shared" si="4"/>
        <v>1</v>
      </c>
      <c r="M175" s="442">
        <v>32</v>
      </c>
      <c r="N175" s="442">
        <v>23</v>
      </c>
      <c r="O175" s="442">
        <v>70</v>
      </c>
      <c r="P175" s="442">
        <v>57</v>
      </c>
      <c r="Q175" s="442">
        <v>61</v>
      </c>
      <c r="R175" s="442">
        <v>16</v>
      </c>
      <c r="S175" s="442">
        <v>80</v>
      </c>
      <c r="T175" s="442">
        <v>87</v>
      </c>
      <c r="U175" s="442">
        <v>15</v>
      </c>
      <c r="V175" s="442">
        <v>36</v>
      </c>
      <c r="W175" s="442" t="s">
        <v>194</v>
      </c>
      <c r="X175" s="442">
        <v>0</v>
      </c>
      <c r="Y175" s="442">
        <v>0</v>
      </c>
      <c r="Z175" s="442">
        <v>2</v>
      </c>
      <c r="AA175" s="446" t="s">
        <v>974</v>
      </c>
      <c r="AB175" s="442">
        <v>10</v>
      </c>
      <c r="AC175" s="442">
        <v>25</v>
      </c>
      <c r="AD175" s="442">
        <v>0.48</v>
      </c>
      <c r="AE175" s="442">
        <v>0.9</v>
      </c>
      <c r="AF175" s="442">
        <v>0.5</v>
      </c>
      <c r="AG175" s="442">
        <v>2</v>
      </c>
      <c r="AH175" s="442">
        <v>4</v>
      </c>
      <c r="AI175" s="442">
        <v>3</v>
      </c>
      <c r="AJ175" s="442">
        <v>0</v>
      </c>
      <c r="AK175" s="442">
        <v>1</v>
      </c>
      <c r="AL175" s="442">
        <v>20</v>
      </c>
      <c r="AM175" s="442">
        <v>8</v>
      </c>
      <c r="AN175" s="442">
        <v>0</v>
      </c>
      <c r="AO175" s="442">
        <v>0</v>
      </c>
      <c r="AP175" s="442">
        <v>0</v>
      </c>
      <c r="AQ175" s="442">
        <v>0</v>
      </c>
      <c r="AR175" s="442">
        <v>0</v>
      </c>
      <c r="AS175" s="442"/>
      <c r="AT175" s="442"/>
      <c r="AU175" s="442"/>
      <c r="AV175" s="442"/>
      <c r="AW175" s="442"/>
      <c r="AX175" s="442"/>
      <c r="AY175" s="442"/>
      <c r="AZ175" s="442"/>
      <c r="BA175" s="442"/>
    </row>
    <row r="176" spans="1:53">
      <c r="A176" s="442">
        <v>177</v>
      </c>
      <c r="B176" s="442" t="s">
        <v>166</v>
      </c>
      <c r="C176" s="442" t="s">
        <v>325</v>
      </c>
      <c r="D176" s="442">
        <v>2</v>
      </c>
      <c r="E176" s="442" t="s">
        <v>1173</v>
      </c>
      <c r="F176" s="442" t="s">
        <v>125</v>
      </c>
      <c r="G176" s="442" t="str">
        <f>VLOOKUP(C176,'舰种|战术|技能信息查询'!$O$52:$Q$72,3,0)</f>
        <v>护卫舰</v>
      </c>
      <c r="H176" s="442" t="str">
        <f>VLOOKUP(C176,'舰种|战术|技能信息查询'!$O$52:$Q$72,2,0)</f>
        <v>小型舰</v>
      </c>
      <c r="I176" s="442">
        <v>1</v>
      </c>
      <c r="J176" s="442">
        <v>2</v>
      </c>
      <c r="K176" s="442">
        <v>17</v>
      </c>
      <c r="L176" s="442">
        <f t="shared" si="4"/>
        <v>-1</v>
      </c>
      <c r="M176" s="442">
        <v>28</v>
      </c>
      <c r="N176" s="442">
        <v>22</v>
      </c>
      <c r="O176" s="442">
        <v>70</v>
      </c>
      <c r="P176" s="442">
        <v>54</v>
      </c>
      <c r="Q176" s="442">
        <v>58</v>
      </c>
      <c r="R176" s="442">
        <v>17</v>
      </c>
      <c r="S176" s="442">
        <v>81</v>
      </c>
      <c r="T176" s="442">
        <v>87</v>
      </c>
      <c r="U176" s="442">
        <v>15</v>
      </c>
      <c r="V176" s="442">
        <v>37</v>
      </c>
      <c r="W176" s="442" t="s">
        <v>194</v>
      </c>
      <c r="X176" s="442">
        <v>0</v>
      </c>
      <c r="Y176" s="442">
        <v>0</v>
      </c>
      <c r="Z176" s="442">
        <v>2</v>
      </c>
      <c r="AA176" s="446" t="s">
        <v>534</v>
      </c>
      <c r="AB176" s="442">
        <v>15</v>
      </c>
      <c r="AC176" s="442">
        <v>25</v>
      </c>
      <c r="AD176" s="442">
        <v>0.48</v>
      </c>
      <c r="AE176" s="442">
        <v>0.9</v>
      </c>
      <c r="AF176" s="442">
        <v>0.4</v>
      </c>
      <c r="AG176" s="442">
        <v>2</v>
      </c>
      <c r="AH176" s="442">
        <v>4</v>
      </c>
      <c r="AI176" s="442">
        <v>3</v>
      </c>
      <c r="AJ176" s="442">
        <v>0</v>
      </c>
      <c r="AK176" s="442">
        <v>0</v>
      </c>
      <c r="AL176" s="442">
        <v>20</v>
      </c>
      <c r="AM176" s="442">
        <v>7</v>
      </c>
      <c r="AN176" s="442">
        <v>5</v>
      </c>
      <c r="AO176" s="442">
        <v>0</v>
      </c>
      <c r="AP176" s="442">
        <v>0</v>
      </c>
      <c r="AQ176" s="442">
        <v>0</v>
      </c>
      <c r="AR176" s="442">
        <v>0</v>
      </c>
      <c r="AS176" s="442"/>
      <c r="AT176" s="442"/>
      <c r="AU176" s="442"/>
      <c r="AV176" s="442"/>
      <c r="AW176" s="442"/>
      <c r="AX176" s="442"/>
      <c r="AY176" s="442"/>
      <c r="AZ176" s="442"/>
      <c r="BA176" s="442"/>
    </row>
    <row r="177" spans="1:53">
      <c r="A177" s="442">
        <v>178</v>
      </c>
      <c r="B177" s="442" t="s">
        <v>166</v>
      </c>
      <c r="C177" s="442" t="s">
        <v>325</v>
      </c>
      <c r="D177" s="442">
        <v>2</v>
      </c>
      <c r="E177" s="442" t="s">
        <v>1174</v>
      </c>
      <c r="F177" s="442" t="s">
        <v>125</v>
      </c>
      <c r="G177" s="442" t="str">
        <f>VLOOKUP(C177,'舰种|战术|技能信息查询'!$O$52:$Q$72,3,0)</f>
        <v>护卫舰</v>
      </c>
      <c r="H177" s="442" t="str">
        <f>VLOOKUP(C177,'舰种|战术|技能信息查询'!$O$52:$Q$72,2,0)</f>
        <v>小型舰</v>
      </c>
      <c r="I177" s="442">
        <v>1</v>
      </c>
      <c r="J177" s="442">
        <v>2</v>
      </c>
      <c r="K177" s="442">
        <v>17</v>
      </c>
      <c r="L177" s="442">
        <f t="shared" si="4"/>
        <v>-1</v>
      </c>
      <c r="M177" s="442">
        <v>28</v>
      </c>
      <c r="N177" s="442">
        <v>22</v>
      </c>
      <c r="O177" s="442">
        <v>70</v>
      </c>
      <c r="P177" s="442">
        <v>54</v>
      </c>
      <c r="Q177" s="442">
        <v>58</v>
      </c>
      <c r="R177" s="442">
        <v>17</v>
      </c>
      <c r="S177" s="442">
        <v>81</v>
      </c>
      <c r="T177" s="442">
        <v>87</v>
      </c>
      <c r="U177" s="442">
        <v>32</v>
      </c>
      <c r="V177" s="442">
        <v>37</v>
      </c>
      <c r="W177" s="442" t="s">
        <v>194</v>
      </c>
      <c r="X177" s="442">
        <v>0</v>
      </c>
      <c r="Y177" s="442">
        <v>0</v>
      </c>
      <c r="Z177" s="442">
        <v>2</v>
      </c>
      <c r="AA177" s="446" t="s">
        <v>534</v>
      </c>
      <c r="AB177" s="442">
        <v>15</v>
      </c>
      <c r="AC177" s="442">
        <v>25</v>
      </c>
      <c r="AD177" s="442">
        <v>0.48</v>
      </c>
      <c r="AE177" s="442">
        <v>0.9</v>
      </c>
      <c r="AF177" s="442">
        <v>0.4</v>
      </c>
      <c r="AG177" s="442">
        <v>2</v>
      </c>
      <c r="AH177" s="442">
        <v>4</v>
      </c>
      <c r="AI177" s="442">
        <v>3</v>
      </c>
      <c r="AJ177" s="442">
        <v>0</v>
      </c>
      <c r="AK177" s="442">
        <v>0</v>
      </c>
      <c r="AL177" s="442">
        <v>20</v>
      </c>
      <c r="AM177" s="442">
        <v>7</v>
      </c>
      <c r="AN177" s="442">
        <v>5</v>
      </c>
      <c r="AO177" s="442">
        <v>0</v>
      </c>
      <c r="AP177" s="442">
        <v>0</v>
      </c>
      <c r="AQ177" s="446" t="s">
        <v>1175</v>
      </c>
      <c r="AR177" s="442">
        <v>0</v>
      </c>
      <c r="AS177" s="442"/>
      <c r="AT177" s="442"/>
      <c r="AU177" s="442"/>
      <c r="AV177" s="442"/>
      <c r="AW177" s="442"/>
      <c r="AX177" s="442"/>
      <c r="AY177" s="442"/>
      <c r="AZ177" s="442"/>
      <c r="BA177" s="442"/>
    </row>
    <row r="178" spans="1:53">
      <c r="A178" s="442">
        <v>179</v>
      </c>
      <c r="B178" s="442" t="s">
        <v>166</v>
      </c>
      <c r="C178" s="442" t="s">
        <v>325</v>
      </c>
      <c r="D178" s="442">
        <v>2</v>
      </c>
      <c r="E178" s="442" t="s">
        <v>1176</v>
      </c>
      <c r="F178" s="442" t="s">
        <v>125</v>
      </c>
      <c r="G178" s="442" t="str">
        <f>VLOOKUP(C178,'舰种|战术|技能信息查询'!$O$52:$Q$72,3,0)</f>
        <v>护卫舰</v>
      </c>
      <c r="H178" s="442" t="str">
        <f>VLOOKUP(C178,'舰种|战术|技能信息查询'!$O$52:$Q$72,2,0)</f>
        <v>小型舰</v>
      </c>
      <c r="I178" s="442">
        <v>1</v>
      </c>
      <c r="J178" s="442">
        <v>2</v>
      </c>
      <c r="K178" s="442">
        <v>17</v>
      </c>
      <c r="L178" s="442">
        <f t="shared" si="4"/>
        <v>-1</v>
      </c>
      <c r="M178" s="442">
        <v>28</v>
      </c>
      <c r="N178" s="442">
        <v>22</v>
      </c>
      <c r="O178" s="442">
        <v>70</v>
      </c>
      <c r="P178" s="442">
        <v>54</v>
      </c>
      <c r="Q178" s="442">
        <v>58</v>
      </c>
      <c r="R178" s="442">
        <v>17</v>
      </c>
      <c r="S178" s="442">
        <v>81</v>
      </c>
      <c r="T178" s="442">
        <v>87</v>
      </c>
      <c r="U178" s="442">
        <v>20</v>
      </c>
      <c r="V178" s="442">
        <v>37</v>
      </c>
      <c r="W178" s="442" t="s">
        <v>194</v>
      </c>
      <c r="X178" s="442">
        <v>0</v>
      </c>
      <c r="Y178" s="442">
        <v>0</v>
      </c>
      <c r="Z178" s="442">
        <v>2</v>
      </c>
      <c r="AA178" s="446" t="s">
        <v>534</v>
      </c>
      <c r="AB178" s="442">
        <v>15</v>
      </c>
      <c r="AC178" s="442">
        <v>25</v>
      </c>
      <c r="AD178" s="442">
        <v>0.48</v>
      </c>
      <c r="AE178" s="442">
        <v>0.9</v>
      </c>
      <c r="AF178" s="442">
        <v>0.4</v>
      </c>
      <c r="AG178" s="442">
        <v>2</v>
      </c>
      <c r="AH178" s="442">
        <v>4</v>
      </c>
      <c r="AI178" s="442">
        <v>3</v>
      </c>
      <c r="AJ178" s="442">
        <v>0</v>
      </c>
      <c r="AK178" s="442">
        <v>0</v>
      </c>
      <c r="AL178" s="442">
        <v>20</v>
      </c>
      <c r="AM178" s="442">
        <v>7</v>
      </c>
      <c r="AN178" s="442">
        <v>5</v>
      </c>
      <c r="AO178" s="442">
        <v>0</v>
      </c>
      <c r="AP178" s="442">
        <v>0</v>
      </c>
      <c r="AQ178" s="442">
        <v>0</v>
      </c>
      <c r="AR178" s="442">
        <v>0</v>
      </c>
      <c r="AS178" s="442"/>
      <c r="AT178" s="442"/>
      <c r="AU178" s="442"/>
      <c r="AV178" s="442"/>
      <c r="AW178" s="442"/>
      <c r="AX178" s="442"/>
      <c r="AY178" s="442"/>
      <c r="AZ178" s="442"/>
      <c r="BA178" s="442"/>
    </row>
    <row r="179" spans="1:53">
      <c r="A179" s="442">
        <v>180</v>
      </c>
      <c r="B179" s="442" t="s">
        <v>166</v>
      </c>
      <c r="C179" s="442" t="s">
        <v>325</v>
      </c>
      <c r="D179" s="442">
        <v>5</v>
      </c>
      <c r="E179" s="442" t="s">
        <v>1177</v>
      </c>
      <c r="F179" s="442" t="s">
        <v>125</v>
      </c>
      <c r="G179" s="442" t="str">
        <f>VLOOKUP(C179,'舰种|战术|技能信息查询'!$O$52:$Q$72,3,0)</f>
        <v>护卫舰</v>
      </c>
      <c r="H179" s="442" t="str">
        <f>VLOOKUP(C179,'舰种|战术|技能信息查询'!$O$52:$Q$72,2,0)</f>
        <v>小型舰</v>
      </c>
      <c r="I179" s="442">
        <v>1</v>
      </c>
      <c r="J179" s="442">
        <v>2</v>
      </c>
      <c r="K179" s="442">
        <v>17</v>
      </c>
      <c r="L179" s="442">
        <f t="shared" si="4"/>
        <v>-1</v>
      </c>
      <c r="M179" s="442">
        <v>28</v>
      </c>
      <c r="N179" s="442">
        <v>22</v>
      </c>
      <c r="O179" s="442">
        <v>70</v>
      </c>
      <c r="P179" s="442">
        <v>54</v>
      </c>
      <c r="Q179" s="442">
        <v>79</v>
      </c>
      <c r="R179" s="442">
        <v>17</v>
      </c>
      <c r="S179" s="442">
        <v>89</v>
      </c>
      <c r="T179" s="442">
        <v>89</v>
      </c>
      <c r="U179" s="442">
        <v>52</v>
      </c>
      <c r="V179" s="442">
        <v>37</v>
      </c>
      <c r="W179" s="442" t="s">
        <v>194</v>
      </c>
      <c r="X179" s="442">
        <v>0</v>
      </c>
      <c r="Y179" s="442">
        <v>0</v>
      </c>
      <c r="Z179" s="442">
        <v>2</v>
      </c>
      <c r="AA179" s="446" t="s">
        <v>1178</v>
      </c>
      <c r="AB179" s="442">
        <v>15</v>
      </c>
      <c r="AC179" s="442">
        <v>25</v>
      </c>
      <c r="AD179" s="442">
        <v>0.48</v>
      </c>
      <c r="AE179" s="442">
        <v>0.9</v>
      </c>
      <c r="AF179" s="442">
        <v>0.4</v>
      </c>
      <c r="AG179" s="442">
        <v>4</v>
      </c>
      <c r="AH179" s="442">
        <v>8</v>
      </c>
      <c r="AI179" s="442">
        <v>6</v>
      </c>
      <c r="AJ179" s="442">
        <v>0</v>
      </c>
      <c r="AK179" s="442">
        <v>0</v>
      </c>
      <c r="AL179" s="442">
        <v>20</v>
      </c>
      <c r="AM179" s="442">
        <v>7</v>
      </c>
      <c r="AN179" s="442">
        <v>5</v>
      </c>
      <c r="AO179" s="442">
        <v>0</v>
      </c>
      <c r="AP179" s="442">
        <v>0</v>
      </c>
      <c r="AQ179" s="442">
        <v>0</v>
      </c>
      <c r="AR179" s="450">
        <v>0.0145833333333333</v>
      </c>
      <c r="AS179" s="442"/>
      <c r="AT179" s="442"/>
      <c r="AU179" s="442"/>
      <c r="AV179" s="442"/>
      <c r="AW179" s="442"/>
      <c r="AX179" s="442"/>
      <c r="AY179" s="442"/>
      <c r="AZ179" s="442"/>
      <c r="BA179" s="442"/>
    </row>
    <row r="180" spans="1:53">
      <c r="A180" s="442">
        <v>181</v>
      </c>
      <c r="B180" s="442" t="s">
        <v>166</v>
      </c>
      <c r="C180" s="442" t="s">
        <v>325</v>
      </c>
      <c r="D180" s="442">
        <v>5</v>
      </c>
      <c r="E180" s="442" t="s">
        <v>1179</v>
      </c>
      <c r="F180" s="442" t="s">
        <v>125</v>
      </c>
      <c r="G180" s="442" t="str">
        <f>VLOOKUP(C180,'舰种|战术|技能信息查询'!$O$52:$Q$72,3,0)</f>
        <v>护卫舰</v>
      </c>
      <c r="H180" s="442" t="str">
        <f>VLOOKUP(C180,'舰种|战术|技能信息查询'!$O$52:$Q$72,2,0)</f>
        <v>小型舰</v>
      </c>
      <c r="I180" s="442">
        <v>1</v>
      </c>
      <c r="J180" s="442">
        <v>2</v>
      </c>
      <c r="K180" s="442">
        <v>17</v>
      </c>
      <c r="L180" s="442">
        <f t="shared" si="4"/>
        <v>-1</v>
      </c>
      <c r="M180" s="442">
        <v>28</v>
      </c>
      <c r="N180" s="442">
        <v>22</v>
      </c>
      <c r="O180" s="442">
        <v>70</v>
      </c>
      <c r="P180" s="442">
        <v>58</v>
      </c>
      <c r="Q180" s="442">
        <v>58</v>
      </c>
      <c r="R180" s="442">
        <v>1</v>
      </c>
      <c r="S180" s="442">
        <v>84</v>
      </c>
      <c r="T180" s="442">
        <v>89</v>
      </c>
      <c r="U180" s="442">
        <v>2</v>
      </c>
      <c r="V180" s="442">
        <v>37</v>
      </c>
      <c r="W180" s="442" t="s">
        <v>194</v>
      </c>
      <c r="X180" s="442">
        <v>0</v>
      </c>
      <c r="Y180" s="442">
        <v>0</v>
      </c>
      <c r="Z180" s="442">
        <v>2</v>
      </c>
      <c r="AA180" s="446" t="s">
        <v>988</v>
      </c>
      <c r="AB180" s="442">
        <v>15</v>
      </c>
      <c r="AC180" s="442">
        <v>25</v>
      </c>
      <c r="AD180" s="442">
        <v>0.48</v>
      </c>
      <c r="AE180" s="442">
        <v>0.9</v>
      </c>
      <c r="AF180" s="442">
        <v>0.4</v>
      </c>
      <c r="AG180" s="442">
        <v>4</v>
      </c>
      <c r="AH180" s="442">
        <v>8</v>
      </c>
      <c r="AI180" s="442">
        <v>6</v>
      </c>
      <c r="AJ180" s="442">
        <v>0</v>
      </c>
      <c r="AK180" s="442">
        <v>0</v>
      </c>
      <c r="AL180" s="442">
        <v>20</v>
      </c>
      <c r="AM180" s="442">
        <v>7</v>
      </c>
      <c r="AN180" s="442">
        <v>5</v>
      </c>
      <c r="AO180" s="442" t="s">
        <v>545</v>
      </c>
      <c r="AP180" s="442">
        <v>0</v>
      </c>
      <c r="AQ180" s="446" t="s">
        <v>1180</v>
      </c>
      <c r="AR180" s="450">
        <v>0.0145833333333333</v>
      </c>
      <c r="AS180" s="442"/>
      <c r="AT180" s="442"/>
      <c r="AU180" s="442"/>
      <c r="AV180" s="442"/>
      <c r="AW180" s="442"/>
      <c r="AX180" s="442"/>
      <c r="AY180" s="442"/>
      <c r="AZ180" s="442"/>
      <c r="BA180" s="442"/>
    </row>
    <row r="181" spans="1:53">
      <c r="A181" s="442">
        <v>182</v>
      </c>
      <c r="B181" s="442" t="s">
        <v>166</v>
      </c>
      <c r="C181" s="442" t="s">
        <v>325</v>
      </c>
      <c r="D181" s="442">
        <v>3</v>
      </c>
      <c r="E181" s="442" t="s">
        <v>1181</v>
      </c>
      <c r="F181" s="442" t="s">
        <v>125</v>
      </c>
      <c r="G181" s="442" t="str">
        <f>VLOOKUP(C181,'舰种|战术|技能信息查询'!$O$52:$Q$72,3,0)</f>
        <v>护卫舰</v>
      </c>
      <c r="H181" s="442" t="str">
        <f>VLOOKUP(C181,'舰种|战术|技能信息查询'!$O$52:$Q$72,2,0)</f>
        <v>小型舰</v>
      </c>
      <c r="I181" s="442">
        <v>1</v>
      </c>
      <c r="J181" s="442">
        <v>2</v>
      </c>
      <c r="K181" s="442">
        <v>18</v>
      </c>
      <c r="L181" s="442">
        <f t="shared" si="4"/>
        <v>2</v>
      </c>
      <c r="M181" s="442">
        <v>40</v>
      </c>
      <c r="N181" s="442">
        <v>23</v>
      </c>
      <c r="O181" s="442">
        <v>74</v>
      </c>
      <c r="P181" s="442">
        <v>45</v>
      </c>
      <c r="Q181" s="442">
        <v>58</v>
      </c>
      <c r="R181" s="442">
        <v>17</v>
      </c>
      <c r="S181" s="442">
        <v>81</v>
      </c>
      <c r="T181" s="442">
        <v>87</v>
      </c>
      <c r="U181" s="442">
        <v>10</v>
      </c>
      <c r="V181" s="442">
        <v>38.5</v>
      </c>
      <c r="W181" s="442" t="s">
        <v>194</v>
      </c>
      <c r="X181" s="442">
        <v>0</v>
      </c>
      <c r="Y181" s="442">
        <v>0</v>
      </c>
      <c r="Z181" s="442">
        <v>2</v>
      </c>
      <c r="AA181" s="446" t="s">
        <v>1182</v>
      </c>
      <c r="AB181" s="442">
        <v>15</v>
      </c>
      <c r="AC181" s="442">
        <v>25</v>
      </c>
      <c r="AD181" s="442">
        <v>0.48</v>
      </c>
      <c r="AE181" s="442">
        <v>0.9</v>
      </c>
      <c r="AF181" s="442">
        <v>0.4</v>
      </c>
      <c r="AG181" s="442">
        <v>4</v>
      </c>
      <c r="AH181" s="442">
        <v>8</v>
      </c>
      <c r="AI181" s="442">
        <v>6</v>
      </c>
      <c r="AJ181" s="442">
        <v>0</v>
      </c>
      <c r="AK181" s="442">
        <v>0</v>
      </c>
      <c r="AL181" s="442">
        <v>24</v>
      </c>
      <c r="AM181" s="442">
        <v>8</v>
      </c>
      <c r="AN181" s="442">
        <v>4</v>
      </c>
      <c r="AO181" s="442">
        <v>0</v>
      </c>
      <c r="AP181" s="442">
        <v>0</v>
      </c>
      <c r="AQ181" s="446" t="s">
        <v>1183</v>
      </c>
      <c r="AR181" s="450">
        <v>0.0208333333333333</v>
      </c>
      <c r="AS181" s="442"/>
      <c r="AT181" s="442"/>
      <c r="AU181" s="442"/>
      <c r="AV181" s="442"/>
      <c r="AW181" s="442"/>
      <c r="AX181" s="442"/>
      <c r="AY181" s="442"/>
      <c r="AZ181" s="442"/>
      <c r="BA181" s="442"/>
    </row>
    <row r="182" spans="1:53">
      <c r="A182" s="442">
        <v>183</v>
      </c>
      <c r="B182" s="442" t="s">
        <v>166</v>
      </c>
      <c r="C182" s="442" t="s">
        <v>325</v>
      </c>
      <c r="D182" s="442">
        <v>4</v>
      </c>
      <c r="E182" s="442" t="s">
        <v>1184</v>
      </c>
      <c r="F182" s="442" t="s">
        <v>125</v>
      </c>
      <c r="G182" s="442" t="str">
        <f>VLOOKUP(C182,'舰种|战术|技能信息查询'!$O$52:$Q$72,3,0)</f>
        <v>护卫舰</v>
      </c>
      <c r="H182" s="442" t="str">
        <f>VLOOKUP(C182,'舰种|战术|技能信息查询'!$O$52:$Q$72,2,0)</f>
        <v>小型舰</v>
      </c>
      <c r="I182" s="442">
        <v>1</v>
      </c>
      <c r="J182" s="442">
        <v>2</v>
      </c>
      <c r="K182" s="442">
        <v>22</v>
      </c>
      <c r="L182" s="442">
        <f t="shared" si="4"/>
        <v>2</v>
      </c>
      <c r="M182" s="442">
        <v>30</v>
      </c>
      <c r="N182" s="442">
        <v>30</v>
      </c>
      <c r="O182" s="442">
        <v>70</v>
      </c>
      <c r="P182" s="442">
        <v>60</v>
      </c>
      <c r="Q182" s="442">
        <v>65</v>
      </c>
      <c r="R182" s="442">
        <v>18</v>
      </c>
      <c r="S182" s="442">
        <v>80</v>
      </c>
      <c r="T182" s="442">
        <v>88</v>
      </c>
      <c r="U182" s="442">
        <v>45</v>
      </c>
      <c r="V182" s="442">
        <v>38.5</v>
      </c>
      <c r="W182" s="442" t="s">
        <v>194</v>
      </c>
      <c r="X182" s="442">
        <v>0</v>
      </c>
      <c r="Y182" s="442">
        <v>0</v>
      </c>
      <c r="Z182" s="442">
        <v>2</v>
      </c>
      <c r="AA182" s="446" t="s">
        <v>995</v>
      </c>
      <c r="AB182" s="442">
        <v>15</v>
      </c>
      <c r="AC182" s="442">
        <v>25</v>
      </c>
      <c r="AD182" s="442">
        <v>0.48</v>
      </c>
      <c r="AE182" s="442">
        <v>0.9</v>
      </c>
      <c r="AF182" s="442">
        <v>0.4</v>
      </c>
      <c r="AG182" s="442">
        <v>4</v>
      </c>
      <c r="AH182" s="442">
        <v>8</v>
      </c>
      <c r="AI182" s="442">
        <v>6</v>
      </c>
      <c r="AJ182" s="442">
        <v>0</v>
      </c>
      <c r="AK182" s="442">
        <v>0</v>
      </c>
      <c r="AL182" s="442">
        <v>20</v>
      </c>
      <c r="AM182" s="442">
        <v>10</v>
      </c>
      <c r="AN182" s="442">
        <v>5</v>
      </c>
      <c r="AO182" s="442">
        <v>0</v>
      </c>
      <c r="AP182" s="442">
        <v>0</v>
      </c>
      <c r="AQ182" s="446" t="s">
        <v>1185</v>
      </c>
      <c r="AR182" s="450">
        <v>0.0159722222222222</v>
      </c>
      <c r="AS182" s="442"/>
      <c r="AT182" s="442"/>
      <c r="AU182" s="442"/>
      <c r="AV182" s="442"/>
      <c r="AW182" s="442"/>
      <c r="AX182" s="442"/>
      <c r="AY182" s="442"/>
      <c r="AZ182" s="442"/>
      <c r="BA182" s="442"/>
    </row>
    <row r="183" spans="1:53">
      <c r="A183" s="442">
        <v>184</v>
      </c>
      <c r="B183" s="442" t="s">
        <v>166</v>
      </c>
      <c r="C183" s="442" t="s">
        <v>325</v>
      </c>
      <c r="D183" s="442">
        <v>4</v>
      </c>
      <c r="E183" s="442" t="s">
        <v>1186</v>
      </c>
      <c r="F183" s="442" t="s">
        <v>125</v>
      </c>
      <c r="G183" s="442" t="str">
        <f>VLOOKUP(C183,'舰种|战术|技能信息查询'!$O$52:$Q$72,3,0)</f>
        <v>护卫舰</v>
      </c>
      <c r="H183" s="442" t="str">
        <f>VLOOKUP(C183,'舰种|战术|技能信息查询'!$O$52:$Q$72,2,0)</f>
        <v>小型舰</v>
      </c>
      <c r="I183" s="442">
        <v>1</v>
      </c>
      <c r="J183" s="442">
        <v>2</v>
      </c>
      <c r="K183" s="442">
        <v>16</v>
      </c>
      <c r="L183" s="442">
        <f t="shared" si="4"/>
        <v>0</v>
      </c>
      <c r="M183" s="442">
        <v>27</v>
      </c>
      <c r="N183" s="442">
        <v>21</v>
      </c>
      <c r="O183" s="442">
        <v>70</v>
      </c>
      <c r="P183" s="442">
        <v>50</v>
      </c>
      <c r="Q183" s="442">
        <v>55</v>
      </c>
      <c r="R183" s="442">
        <v>17</v>
      </c>
      <c r="S183" s="442">
        <v>81</v>
      </c>
      <c r="T183" s="442">
        <v>88</v>
      </c>
      <c r="U183" s="442">
        <v>10</v>
      </c>
      <c r="V183" s="442">
        <v>37.5</v>
      </c>
      <c r="W183" s="442" t="s">
        <v>194</v>
      </c>
      <c r="X183" s="442">
        <v>0</v>
      </c>
      <c r="Y183" s="442">
        <v>0</v>
      </c>
      <c r="Z183" s="442">
        <v>2</v>
      </c>
      <c r="AA183" s="446" t="s">
        <v>1187</v>
      </c>
      <c r="AB183" s="442">
        <v>15</v>
      </c>
      <c r="AC183" s="442">
        <v>25</v>
      </c>
      <c r="AD183" s="442">
        <v>0.48</v>
      </c>
      <c r="AE183" s="442">
        <v>0.9</v>
      </c>
      <c r="AF183" s="442">
        <v>0.4</v>
      </c>
      <c r="AG183" s="442">
        <v>4</v>
      </c>
      <c r="AH183" s="442">
        <v>8</v>
      </c>
      <c r="AI183" s="442">
        <v>6</v>
      </c>
      <c r="AJ183" s="442">
        <v>0</v>
      </c>
      <c r="AK183" s="442">
        <v>0</v>
      </c>
      <c r="AL183" s="442">
        <v>20</v>
      </c>
      <c r="AM183" s="442">
        <v>6</v>
      </c>
      <c r="AN183" s="442">
        <v>5</v>
      </c>
      <c r="AO183" s="442">
        <v>0</v>
      </c>
      <c r="AP183" s="442">
        <v>0</v>
      </c>
      <c r="AQ183" s="442">
        <v>0</v>
      </c>
      <c r="AR183" s="442">
        <v>0</v>
      </c>
      <c r="AS183" s="442"/>
      <c r="AT183" s="442"/>
      <c r="AU183" s="442"/>
      <c r="AV183" s="442"/>
      <c r="AW183" s="442"/>
      <c r="AX183" s="442"/>
      <c r="AY183" s="442"/>
      <c r="AZ183" s="442"/>
      <c r="BA183" s="442"/>
    </row>
    <row r="184" spans="1:53">
      <c r="A184" s="442">
        <v>185</v>
      </c>
      <c r="B184" s="442" t="s">
        <v>171</v>
      </c>
      <c r="C184" s="442" t="s">
        <v>325</v>
      </c>
      <c r="D184" s="442">
        <v>4</v>
      </c>
      <c r="E184" s="442" t="s">
        <v>1188</v>
      </c>
      <c r="F184" s="442" t="s">
        <v>125</v>
      </c>
      <c r="G184" s="442" t="str">
        <f>VLOOKUP(C184,'舰种|战术|技能信息查询'!$O$52:$Q$72,3,0)</f>
        <v>护卫舰</v>
      </c>
      <c r="H184" s="442" t="str">
        <f>VLOOKUP(C184,'舰种|战术|技能信息查询'!$O$52:$Q$72,2,0)</f>
        <v>小型舰</v>
      </c>
      <c r="I184" s="442">
        <v>1</v>
      </c>
      <c r="J184" s="442">
        <v>2</v>
      </c>
      <c r="K184" s="442">
        <v>18</v>
      </c>
      <c r="L184" s="442">
        <f t="shared" si="4"/>
        <v>2</v>
      </c>
      <c r="M184" s="442">
        <v>29</v>
      </c>
      <c r="N184" s="442">
        <v>22</v>
      </c>
      <c r="O184" s="442">
        <v>68</v>
      </c>
      <c r="P184" s="442">
        <v>41</v>
      </c>
      <c r="Q184" s="442">
        <v>61</v>
      </c>
      <c r="R184" s="442">
        <v>16</v>
      </c>
      <c r="S184" s="442">
        <v>83</v>
      </c>
      <c r="T184" s="442">
        <v>88</v>
      </c>
      <c r="U184" s="442">
        <v>20</v>
      </c>
      <c r="V184" s="442">
        <v>38</v>
      </c>
      <c r="W184" s="442" t="s">
        <v>194</v>
      </c>
      <c r="X184" s="442">
        <v>0</v>
      </c>
      <c r="Y184" s="442">
        <v>0</v>
      </c>
      <c r="Z184" s="442">
        <v>2</v>
      </c>
      <c r="AA184" s="446" t="s">
        <v>1189</v>
      </c>
      <c r="AB184" s="442">
        <v>10</v>
      </c>
      <c r="AC184" s="442">
        <v>20</v>
      </c>
      <c r="AD184" s="442">
        <v>0.48</v>
      </c>
      <c r="AE184" s="442">
        <v>0.9</v>
      </c>
      <c r="AF184" s="442">
        <v>0.55</v>
      </c>
      <c r="AG184" s="442">
        <v>4</v>
      </c>
      <c r="AH184" s="442">
        <v>8</v>
      </c>
      <c r="AI184" s="442">
        <v>6</v>
      </c>
      <c r="AJ184" s="442">
        <v>0</v>
      </c>
      <c r="AK184" s="442">
        <v>0</v>
      </c>
      <c r="AL184" s="442">
        <v>18</v>
      </c>
      <c r="AM184" s="442">
        <v>7</v>
      </c>
      <c r="AN184" s="442">
        <v>0</v>
      </c>
      <c r="AO184" s="442">
        <v>0</v>
      </c>
      <c r="AP184" s="442">
        <v>0</v>
      </c>
      <c r="AQ184" s="446" t="s">
        <v>1190</v>
      </c>
      <c r="AR184" s="442">
        <v>0</v>
      </c>
      <c r="AS184" s="442"/>
      <c r="AT184" s="442"/>
      <c r="AU184" s="442"/>
      <c r="AV184" s="442"/>
      <c r="AW184" s="442"/>
      <c r="AX184" s="442"/>
      <c r="AY184" s="442"/>
      <c r="AZ184" s="442"/>
      <c r="BA184" s="442"/>
    </row>
    <row r="185" spans="1:53">
      <c r="A185" s="442">
        <v>186</v>
      </c>
      <c r="B185" s="442" t="s">
        <v>171</v>
      </c>
      <c r="C185" s="442" t="s">
        <v>325</v>
      </c>
      <c r="D185" s="442">
        <v>4</v>
      </c>
      <c r="E185" s="442" t="s">
        <v>1191</v>
      </c>
      <c r="F185" s="442" t="s">
        <v>125</v>
      </c>
      <c r="G185" s="442" t="str">
        <f>VLOOKUP(C185,'舰种|战术|技能信息查询'!$O$52:$Q$72,3,0)</f>
        <v>护卫舰</v>
      </c>
      <c r="H185" s="442" t="str">
        <f>VLOOKUP(C185,'舰种|战术|技能信息查询'!$O$52:$Q$72,2,0)</f>
        <v>小型舰</v>
      </c>
      <c r="I185" s="442">
        <v>1</v>
      </c>
      <c r="J185" s="442">
        <v>2</v>
      </c>
      <c r="K185" s="442">
        <v>18</v>
      </c>
      <c r="L185" s="442">
        <f t="shared" si="4"/>
        <v>2</v>
      </c>
      <c r="M185" s="442">
        <v>29</v>
      </c>
      <c r="N185" s="442">
        <v>22</v>
      </c>
      <c r="O185" s="442">
        <v>68</v>
      </c>
      <c r="P185" s="442">
        <v>41</v>
      </c>
      <c r="Q185" s="442">
        <v>61</v>
      </c>
      <c r="R185" s="442">
        <v>16</v>
      </c>
      <c r="S185" s="442">
        <v>83</v>
      </c>
      <c r="T185" s="442">
        <v>88</v>
      </c>
      <c r="U185" s="442">
        <v>15</v>
      </c>
      <c r="V185" s="442">
        <v>38</v>
      </c>
      <c r="W185" s="442" t="s">
        <v>194</v>
      </c>
      <c r="X185" s="442">
        <v>0</v>
      </c>
      <c r="Y185" s="442">
        <v>0</v>
      </c>
      <c r="Z185" s="442">
        <v>2</v>
      </c>
      <c r="AA185" s="446" t="s">
        <v>1189</v>
      </c>
      <c r="AB185" s="442">
        <v>10</v>
      </c>
      <c r="AC185" s="442">
        <v>20</v>
      </c>
      <c r="AD185" s="442">
        <v>0.48</v>
      </c>
      <c r="AE185" s="442">
        <v>0.9</v>
      </c>
      <c r="AF185" s="442">
        <v>0.55</v>
      </c>
      <c r="AG185" s="442">
        <v>4</v>
      </c>
      <c r="AH185" s="442">
        <v>8</v>
      </c>
      <c r="AI185" s="442">
        <v>6</v>
      </c>
      <c r="AJ185" s="442">
        <v>0</v>
      </c>
      <c r="AK185" s="442">
        <v>0</v>
      </c>
      <c r="AL185" s="442">
        <v>18</v>
      </c>
      <c r="AM185" s="442">
        <v>7</v>
      </c>
      <c r="AN185" s="442">
        <v>0</v>
      </c>
      <c r="AO185" s="442">
        <v>0</v>
      </c>
      <c r="AP185" s="442">
        <v>0</v>
      </c>
      <c r="AQ185" s="442">
        <v>0</v>
      </c>
      <c r="AR185" s="442">
        <v>0</v>
      </c>
      <c r="AS185" s="442"/>
      <c r="AT185" s="442"/>
      <c r="AU185" s="442"/>
      <c r="AV185" s="442"/>
      <c r="AW185" s="442"/>
      <c r="AX185" s="442"/>
      <c r="AY185" s="442"/>
      <c r="AZ185" s="442"/>
      <c r="BA185" s="442"/>
    </row>
    <row r="186" spans="1:53">
      <c r="A186" s="442">
        <v>187</v>
      </c>
      <c r="B186" s="442" t="s">
        <v>171</v>
      </c>
      <c r="C186" s="442" t="s">
        <v>325</v>
      </c>
      <c r="D186" s="442">
        <v>4</v>
      </c>
      <c r="E186" s="442" t="s">
        <v>1192</v>
      </c>
      <c r="F186" s="442" t="s">
        <v>125</v>
      </c>
      <c r="G186" s="442" t="str">
        <f>VLOOKUP(C186,'舰种|战术|技能信息查询'!$O$52:$Q$72,3,0)</f>
        <v>护卫舰</v>
      </c>
      <c r="H186" s="442" t="str">
        <f>VLOOKUP(C186,'舰种|战术|技能信息查询'!$O$52:$Q$72,2,0)</f>
        <v>小型舰</v>
      </c>
      <c r="I186" s="442">
        <v>1</v>
      </c>
      <c r="J186" s="442">
        <v>2</v>
      </c>
      <c r="K186" s="442">
        <v>20</v>
      </c>
      <c r="L186" s="442">
        <f t="shared" si="4"/>
        <v>0</v>
      </c>
      <c r="M186" s="442">
        <v>30</v>
      </c>
      <c r="N186" s="442">
        <v>22</v>
      </c>
      <c r="O186" s="442">
        <v>68</v>
      </c>
      <c r="P186" s="442">
        <v>41</v>
      </c>
      <c r="Q186" s="442">
        <v>55</v>
      </c>
      <c r="R186" s="442">
        <v>16</v>
      </c>
      <c r="S186" s="442">
        <v>84</v>
      </c>
      <c r="T186" s="442">
        <v>88</v>
      </c>
      <c r="U186" s="442">
        <v>5</v>
      </c>
      <c r="V186" s="442">
        <v>39</v>
      </c>
      <c r="W186" s="442" t="s">
        <v>194</v>
      </c>
      <c r="X186" s="442">
        <v>0</v>
      </c>
      <c r="Y186" s="442">
        <v>0</v>
      </c>
      <c r="Z186" s="442">
        <v>2</v>
      </c>
      <c r="AA186" s="446" t="s">
        <v>1193</v>
      </c>
      <c r="AB186" s="442">
        <v>10</v>
      </c>
      <c r="AC186" s="442">
        <v>20</v>
      </c>
      <c r="AD186" s="442">
        <v>0.48</v>
      </c>
      <c r="AE186" s="442">
        <v>0.9</v>
      </c>
      <c r="AF186" s="442">
        <v>0.55</v>
      </c>
      <c r="AG186" s="442">
        <v>4</v>
      </c>
      <c r="AH186" s="442">
        <v>8</v>
      </c>
      <c r="AI186" s="442">
        <v>6</v>
      </c>
      <c r="AJ186" s="442">
        <v>0</v>
      </c>
      <c r="AK186" s="442">
        <v>0</v>
      </c>
      <c r="AL186" s="442">
        <v>18</v>
      </c>
      <c r="AM186" s="442">
        <v>7</v>
      </c>
      <c r="AN186" s="442">
        <v>0</v>
      </c>
      <c r="AO186" s="442">
        <v>0</v>
      </c>
      <c r="AP186" s="442">
        <v>0</v>
      </c>
      <c r="AQ186" s="446" t="s">
        <v>1194</v>
      </c>
      <c r="AR186" s="442">
        <v>0</v>
      </c>
      <c r="AS186" s="442"/>
      <c r="AT186" s="442"/>
      <c r="AU186" s="442"/>
      <c r="AV186" s="442"/>
      <c r="AW186" s="442"/>
      <c r="AX186" s="442"/>
      <c r="AY186" s="442"/>
      <c r="AZ186" s="442"/>
      <c r="BA186" s="442"/>
    </row>
    <row r="187" spans="1:53">
      <c r="A187" s="442">
        <v>188</v>
      </c>
      <c r="B187" s="442" t="s">
        <v>171</v>
      </c>
      <c r="C187" s="442" t="s">
        <v>325</v>
      </c>
      <c r="D187" s="442">
        <v>4</v>
      </c>
      <c r="E187" s="442" t="s">
        <v>1195</v>
      </c>
      <c r="F187" s="442" t="s">
        <v>125</v>
      </c>
      <c r="G187" s="442" t="str">
        <f>VLOOKUP(C187,'舰种|战术|技能信息查询'!$O$52:$Q$72,3,0)</f>
        <v>护卫舰</v>
      </c>
      <c r="H187" s="442" t="str">
        <f>VLOOKUP(C187,'舰种|战术|技能信息查询'!$O$52:$Q$72,2,0)</f>
        <v>小型舰</v>
      </c>
      <c r="I187" s="442">
        <v>1</v>
      </c>
      <c r="J187" s="442">
        <v>2</v>
      </c>
      <c r="K187" s="442">
        <v>20</v>
      </c>
      <c r="L187" s="442">
        <f t="shared" si="4"/>
        <v>0</v>
      </c>
      <c r="M187" s="442">
        <v>30</v>
      </c>
      <c r="N187" s="442">
        <v>22</v>
      </c>
      <c r="O187" s="442">
        <v>68</v>
      </c>
      <c r="P187" s="442">
        <v>41</v>
      </c>
      <c r="Q187" s="442">
        <v>55</v>
      </c>
      <c r="R187" s="442">
        <v>16</v>
      </c>
      <c r="S187" s="442">
        <v>84</v>
      </c>
      <c r="T187" s="442">
        <v>88</v>
      </c>
      <c r="U187" s="442">
        <v>5</v>
      </c>
      <c r="V187" s="442">
        <v>39</v>
      </c>
      <c r="W187" s="442" t="s">
        <v>194</v>
      </c>
      <c r="X187" s="442">
        <v>0</v>
      </c>
      <c r="Y187" s="442">
        <v>0</v>
      </c>
      <c r="Z187" s="442">
        <v>2</v>
      </c>
      <c r="AA187" s="446" t="s">
        <v>1193</v>
      </c>
      <c r="AB187" s="442">
        <v>10</v>
      </c>
      <c r="AC187" s="442">
        <v>20</v>
      </c>
      <c r="AD187" s="442">
        <v>0.48</v>
      </c>
      <c r="AE187" s="442">
        <v>0.9</v>
      </c>
      <c r="AF187" s="442">
        <v>0.55</v>
      </c>
      <c r="AG187" s="442">
        <v>4</v>
      </c>
      <c r="AH187" s="442">
        <v>8</v>
      </c>
      <c r="AI187" s="442">
        <v>6</v>
      </c>
      <c r="AJ187" s="442">
        <v>0</v>
      </c>
      <c r="AK187" s="442">
        <v>0</v>
      </c>
      <c r="AL187" s="442">
        <v>18</v>
      </c>
      <c r="AM187" s="442">
        <v>7</v>
      </c>
      <c r="AN187" s="442">
        <v>0</v>
      </c>
      <c r="AO187" s="442">
        <v>0</v>
      </c>
      <c r="AP187" s="442">
        <v>0</v>
      </c>
      <c r="AQ187" s="446" t="s">
        <v>1196</v>
      </c>
      <c r="AR187" s="442">
        <v>0</v>
      </c>
      <c r="AS187" s="442"/>
      <c r="AT187" s="442"/>
      <c r="AU187" s="442"/>
      <c r="AV187" s="442"/>
      <c r="AW187" s="442"/>
      <c r="AX187" s="442"/>
      <c r="AY187" s="442"/>
      <c r="AZ187" s="442"/>
      <c r="BA187" s="442"/>
    </row>
    <row r="188" spans="1:53">
      <c r="A188" s="442">
        <v>192</v>
      </c>
      <c r="B188" s="442" t="s">
        <v>338</v>
      </c>
      <c r="C188" s="442" t="s">
        <v>325</v>
      </c>
      <c r="D188" s="442">
        <v>5</v>
      </c>
      <c r="E188" s="442" t="s">
        <v>1197</v>
      </c>
      <c r="F188" s="442" t="s">
        <v>125</v>
      </c>
      <c r="G188" s="442" t="str">
        <f>VLOOKUP(C188,'舰种|战术|技能信息查询'!$O$52:$Q$72,3,0)</f>
        <v>护卫舰</v>
      </c>
      <c r="H188" s="442" t="str">
        <f>VLOOKUP(C188,'舰种|战术|技能信息查询'!$O$52:$Q$72,2,0)</f>
        <v>小型舰</v>
      </c>
      <c r="I188" s="442">
        <v>1</v>
      </c>
      <c r="J188" s="442">
        <v>2</v>
      </c>
      <c r="K188" s="442">
        <v>24</v>
      </c>
      <c r="L188" s="442">
        <f t="shared" si="4"/>
        <v>0</v>
      </c>
      <c r="M188" s="442">
        <v>33</v>
      </c>
      <c r="N188" s="442">
        <v>23</v>
      </c>
      <c r="O188" s="442">
        <v>75</v>
      </c>
      <c r="P188" s="442">
        <v>46</v>
      </c>
      <c r="Q188" s="442">
        <v>53</v>
      </c>
      <c r="R188" s="442">
        <v>16</v>
      </c>
      <c r="S188" s="442">
        <v>89</v>
      </c>
      <c r="T188" s="442">
        <v>89</v>
      </c>
      <c r="U188" s="442">
        <v>16</v>
      </c>
      <c r="V188" s="442">
        <v>42.7</v>
      </c>
      <c r="W188" s="442" t="s">
        <v>194</v>
      </c>
      <c r="X188" s="442">
        <v>0</v>
      </c>
      <c r="Y188" s="442">
        <v>0</v>
      </c>
      <c r="Z188" s="442">
        <v>2</v>
      </c>
      <c r="AA188" s="446" t="s">
        <v>1198</v>
      </c>
      <c r="AB188" s="442">
        <v>10</v>
      </c>
      <c r="AC188" s="442">
        <v>20</v>
      </c>
      <c r="AD188" s="442">
        <v>0.48</v>
      </c>
      <c r="AE188" s="442">
        <v>0.9</v>
      </c>
      <c r="AF188" s="442">
        <v>0.5</v>
      </c>
      <c r="AG188" s="442">
        <v>4</v>
      </c>
      <c r="AH188" s="442">
        <v>8</v>
      </c>
      <c r="AI188" s="442">
        <v>6</v>
      </c>
      <c r="AJ188" s="442">
        <v>0</v>
      </c>
      <c r="AK188" s="442">
        <v>0</v>
      </c>
      <c r="AL188" s="442">
        <v>25</v>
      </c>
      <c r="AM188" s="442">
        <v>8</v>
      </c>
      <c r="AN188" s="442">
        <v>0</v>
      </c>
      <c r="AO188" s="442">
        <v>0</v>
      </c>
      <c r="AP188" s="442">
        <v>0</v>
      </c>
      <c r="AQ188" s="446" t="s">
        <v>1199</v>
      </c>
      <c r="AR188" s="450">
        <v>0.0208333333333333</v>
      </c>
      <c r="AS188" s="442"/>
      <c r="AT188" s="442"/>
      <c r="AU188" s="442"/>
      <c r="AV188" s="442"/>
      <c r="AW188" s="442"/>
      <c r="AX188" s="442"/>
      <c r="AY188" s="442"/>
      <c r="AZ188" s="442"/>
      <c r="BA188" s="442"/>
    </row>
    <row r="189" spans="1:53">
      <c r="A189" s="442">
        <v>193</v>
      </c>
      <c r="B189" s="442" t="s">
        <v>338</v>
      </c>
      <c r="C189" s="442" t="s">
        <v>325</v>
      </c>
      <c r="D189" s="442">
        <v>4</v>
      </c>
      <c r="E189" s="442" t="s">
        <v>1200</v>
      </c>
      <c r="F189" s="442" t="s">
        <v>125</v>
      </c>
      <c r="G189" s="442" t="str">
        <f>VLOOKUP(C189,'舰种|战术|技能信息查询'!$O$52:$Q$72,3,0)</f>
        <v>护卫舰</v>
      </c>
      <c r="H189" s="442" t="str">
        <f>VLOOKUP(C189,'舰种|战术|技能信息查询'!$O$52:$Q$72,2,0)</f>
        <v>小型舰</v>
      </c>
      <c r="I189" s="442">
        <v>1</v>
      </c>
      <c r="J189" s="442">
        <v>2</v>
      </c>
      <c r="K189" s="442">
        <v>13</v>
      </c>
      <c r="L189" s="442">
        <f t="shared" si="4"/>
        <v>-1</v>
      </c>
      <c r="M189" s="442">
        <v>40</v>
      </c>
      <c r="N189" s="442">
        <v>20</v>
      </c>
      <c r="O189" s="442">
        <v>68</v>
      </c>
      <c r="P189" s="442">
        <v>39</v>
      </c>
      <c r="Q189" s="442">
        <v>57</v>
      </c>
      <c r="R189" s="442">
        <v>16</v>
      </c>
      <c r="S189" s="442">
        <v>79</v>
      </c>
      <c r="T189" s="442">
        <v>88</v>
      </c>
      <c r="U189" s="442">
        <v>5</v>
      </c>
      <c r="V189" s="442">
        <v>35.5</v>
      </c>
      <c r="W189" s="442" t="s">
        <v>194</v>
      </c>
      <c r="X189" s="442">
        <v>0</v>
      </c>
      <c r="Y189" s="442">
        <v>0</v>
      </c>
      <c r="Z189" s="442">
        <v>2</v>
      </c>
      <c r="AA189" s="446" t="s">
        <v>1201</v>
      </c>
      <c r="AB189" s="442">
        <v>10</v>
      </c>
      <c r="AC189" s="442">
        <v>20</v>
      </c>
      <c r="AD189" s="442">
        <v>0.48</v>
      </c>
      <c r="AE189" s="442">
        <v>0.9</v>
      </c>
      <c r="AF189" s="442">
        <v>0.5</v>
      </c>
      <c r="AG189" s="442">
        <v>4</v>
      </c>
      <c r="AH189" s="442">
        <v>8</v>
      </c>
      <c r="AI189" s="442">
        <v>6</v>
      </c>
      <c r="AJ189" s="442">
        <v>0</v>
      </c>
      <c r="AK189" s="442">
        <v>0</v>
      </c>
      <c r="AL189" s="442">
        <v>18</v>
      </c>
      <c r="AM189" s="442">
        <v>5</v>
      </c>
      <c r="AN189" s="442">
        <v>0</v>
      </c>
      <c r="AO189" s="442">
        <v>0</v>
      </c>
      <c r="AP189" s="442">
        <v>0</v>
      </c>
      <c r="AQ189" s="442">
        <v>0</v>
      </c>
      <c r="AR189" s="442">
        <v>0</v>
      </c>
      <c r="AS189" s="442"/>
      <c r="AT189" s="442"/>
      <c r="AU189" s="442"/>
      <c r="AV189" s="442"/>
      <c r="AW189" s="442"/>
      <c r="AX189" s="442"/>
      <c r="AY189" s="442"/>
      <c r="AZ189" s="442"/>
      <c r="BA189" s="442"/>
    </row>
    <row r="190" spans="1:53">
      <c r="A190" s="442">
        <v>194</v>
      </c>
      <c r="B190" s="442" t="s">
        <v>166</v>
      </c>
      <c r="C190" s="442" t="s">
        <v>565</v>
      </c>
      <c r="D190" s="442">
        <v>5</v>
      </c>
      <c r="E190" s="442" t="s">
        <v>1202</v>
      </c>
      <c r="F190" s="442" t="s">
        <v>125</v>
      </c>
      <c r="G190" s="442" t="str">
        <f>VLOOKUP(C190,'舰种|战术|技能信息查询'!$O$52:$Q$72,3,0)</f>
        <v>护卫舰</v>
      </c>
      <c r="H190" s="442" t="str">
        <f>VLOOKUP(C190,'舰种|战术|技能信息查询'!$O$52:$Q$72,2,0)</f>
        <v>小型舰</v>
      </c>
      <c r="I190" s="442">
        <v>6</v>
      </c>
      <c r="J190" s="442">
        <v>5</v>
      </c>
      <c r="K190" s="442">
        <v>12</v>
      </c>
      <c r="L190" s="442">
        <f t="shared" si="4"/>
        <v>0</v>
      </c>
      <c r="M190" s="442">
        <v>24</v>
      </c>
      <c r="N190" s="442">
        <v>25</v>
      </c>
      <c r="O190" s="442">
        <v>74</v>
      </c>
      <c r="P190" s="442">
        <v>0</v>
      </c>
      <c r="Q190" s="442">
        <v>0</v>
      </c>
      <c r="R190" s="442">
        <v>45</v>
      </c>
      <c r="S190" s="442">
        <v>42</v>
      </c>
      <c r="T190" s="442">
        <v>96</v>
      </c>
      <c r="U190" s="442">
        <v>25</v>
      </c>
      <c r="V190" s="442">
        <v>21</v>
      </c>
      <c r="W190" s="442" t="s">
        <v>194</v>
      </c>
      <c r="X190" s="442">
        <v>0</v>
      </c>
      <c r="Y190" s="442">
        <v>0</v>
      </c>
      <c r="Z190" s="442">
        <v>2</v>
      </c>
      <c r="AA190" s="446" t="s">
        <v>1203</v>
      </c>
      <c r="AB190" s="442">
        <v>15</v>
      </c>
      <c r="AC190" s="442">
        <v>20</v>
      </c>
      <c r="AD190" s="442">
        <v>0.6</v>
      </c>
      <c r="AE190" s="442">
        <v>0.45</v>
      </c>
      <c r="AF190" s="442">
        <v>0.25</v>
      </c>
      <c r="AG190" s="442">
        <v>10</v>
      </c>
      <c r="AH190" s="442">
        <v>10</v>
      </c>
      <c r="AI190" s="442">
        <v>20</v>
      </c>
      <c r="AJ190" s="442">
        <v>0</v>
      </c>
      <c r="AK190" s="442">
        <v>0</v>
      </c>
      <c r="AL190" s="442">
        <v>24</v>
      </c>
      <c r="AM190" s="442">
        <v>10</v>
      </c>
      <c r="AN190" s="442">
        <v>0</v>
      </c>
      <c r="AO190" s="442">
        <v>0</v>
      </c>
      <c r="AP190" s="442">
        <v>0</v>
      </c>
      <c r="AQ190" s="446" t="s">
        <v>1204</v>
      </c>
      <c r="AR190" s="450">
        <v>0.00833333333333333</v>
      </c>
      <c r="AS190" s="442"/>
      <c r="AT190" s="442"/>
      <c r="AU190" s="442"/>
      <c r="AV190" s="442"/>
      <c r="AW190" s="442"/>
      <c r="AX190" s="442"/>
      <c r="AY190" s="442"/>
      <c r="AZ190" s="442"/>
      <c r="BA190" s="442"/>
    </row>
    <row r="191" spans="1:53">
      <c r="A191" s="442">
        <v>195</v>
      </c>
      <c r="B191" s="442" t="s">
        <v>166</v>
      </c>
      <c r="C191" s="442" t="s">
        <v>565</v>
      </c>
      <c r="D191" s="442">
        <v>5</v>
      </c>
      <c r="E191" s="442" t="s">
        <v>1205</v>
      </c>
      <c r="F191" s="442" t="s">
        <v>125</v>
      </c>
      <c r="G191" s="442" t="str">
        <f>VLOOKUP(C191,'舰种|战术|技能信息查询'!$O$52:$Q$72,3,0)</f>
        <v>护卫舰</v>
      </c>
      <c r="H191" s="442" t="str">
        <f>VLOOKUP(C191,'舰种|战术|技能信息查询'!$O$52:$Q$72,2,0)</f>
        <v>小型舰</v>
      </c>
      <c r="I191" s="442">
        <v>6</v>
      </c>
      <c r="J191" s="442">
        <v>5</v>
      </c>
      <c r="K191" s="442">
        <v>12</v>
      </c>
      <c r="L191" s="442">
        <f t="shared" si="4"/>
        <v>0</v>
      </c>
      <c r="M191" s="442">
        <v>24</v>
      </c>
      <c r="N191" s="442">
        <v>25</v>
      </c>
      <c r="O191" s="442">
        <v>74</v>
      </c>
      <c r="P191" s="442">
        <v>0</v>
      </c>
      <c r="Q191" s="442">
        <v>0</v>
      </c>
      <c r="R191" s="442">
        <v>45</v>
      </c>
      <c r="S191" s="442">
        <v>42</v>
      </c>
      <c r="T191" s="442">
        <v>96</v>
      </c>
      <c r="U191" s="442">
        <v>27</v>
      </c>
      <c r="V191" s="442">
        <v>21</v>
      </c>
      <c r="W191" s="442" t="s">
        <v>194</v>
      </c>
      <c r="X191" s="442">
        <v>0</v>
      </c>
      <c r="Y191" s="442">
        <v>0</v>
      </c>
      <c r="Z191" s="442">
        <v>2</v>
      </c>
      <c r="AA191" s="446" t="s">
        <v>1203</v>
      </c>
      <c r="AB191" s="442">
        <v>15</v>
      </c>
      <c r="AC191" s="442">
        <v>20</v>
      </c>
      <c r="AD191" s="442">
        <v>0.6</v>
      </c>
      <c r="AE191" s="442">
        <v>0.45</v>
      </c>
      <c r="AF191" s="442">
        <v>0.25</v>
      </c>
      <c r="AG191" s="442">
        <v>10</v>
      </c>
      <c r="AH191" s="442">
        <v>10</v>
      </c>
      <c r="AI191" s="442">
        <v>20</v>
      </c>
      <c r="AJ191" s="442">
        <v>0</v>
      </c>
      <c r="AK191" s="442">
        <v>0</v>
      </c>
      <c r="AL191" s="442">
        <v>24</v>
      </c>
      <c r="AM191" s="442">
        <v>10</v>
      </c>
      <c r="AN191" s="442">
        <v>0</v>
      </c>
      <c r="AO191" s="442">
        <v>0</v>
      </c>
      <c r="AP191" s="442">
        <v>0</v>
      </c>
      <c r="AQ191" s="446" t="s">
        <v>1206</v>
      </c>
      <c r="AR191" s="450">
        <v>0.00833333333333333</v>
      </c>
      <c r="AS191" s="442"/>
      <c r="AT191" s="442"/>
      <c r="AU191" s="442"/>
      <c r="AV191" s="442"/>
      <c r="AW191" s="442"/>
      <c r="AX191" s="442"/>
      <c r="AY191" s="442"/>
      <c r="AZ191" s="442"/>
      <c r="BA191" s="442"/>
    </row>
    <row r="192" spans="1:53">
      <c r="A192" s="442">
        <v>196</v>
      </c>
      <c r="B192" s="442" t="s">
        <v>122</v>
      </c>
      <c r="C192" s="442" t="s">
        <v>575</v>
      </c>
      <c r="D192" s="442">
        <v>3</v>
      </c>
      <c r="E192" s="442" t="s">
        <v>1207</v>
      </c>
      <c r="F192" s="442" t="s">
        <v>125</v>
      </c>
      <c r="G192" s="442" t="str">
        <f>VLOOKUP(C192,'舰种|战术|技能信息查询'!$O$52:$Q$72,3,0)</f>
        <v>护卫舰</v>
      </c>
      <c r="H192" s="442" t="str">
        <f>VLOOKUP(C192,'舰种|战术|技能信息查询'!$O$52:$Q$72,2,0)</f>
        <v>小型舰</v>
      </c>
      <c r="I192" s="442">
        <v>4</v>
      </c>
      <c r="J192" s="442">
        <v>4</v>
      </c>
      <c r="K192" s="442">
        <v>12</v>
      </c>
      <c r="L192" s="442">
        <f t="shared" si="4"/>
        <v>0</v>
      </c>
      <c r="M192" s="442">
        <v>50</v>
      </c>
      <c r="N192" s="442">
        <v>25</v>
      </c>
      <c r="O192" s="442">
        <v>58</v>
      </c>
      <c r="P192" s="442">
        <v>0</v>
      </c>
      <c r="Q192" s="442">
        <v>0</v>
      </c>
      <c r="R192" s="442">
        <v>43</v>
      </c>
      <c r="S192" s="442">
        <v>37</v>
      </c>
      <c r="T192" s="442">
        <v>90</v>
      </c>
      <c r="U192" s="442">
        <v>5</v>
      </c>
      <c r="V192" s="442">
        <v>15</v>
      </c>
      <c r="W192" s="442" t="s">
        <v>194</v>
      </c>
      <c r="X192" s="442">
        <v>0</v>
      </c>
      <c r="Y192" s="442">
        <v>0</v>
      </c>
      <c r="Z192" s="442">
        <v>3</v>
      </c>
      <c r="AA192" s="446" t="s">
        <v>1208</v>
      </c>
      <c r="AB192" s="442">
        <v>20</v>
      </c>
      <c r="AC192" s="442">
        <v>40</v>
      </c>
      <c r="AD192" s="442">
        <v>1</v>
      </c>
      <c r="AE192" s="442">
        <v>1</v>
      </c>
      <c r="AF192" s="442">
        <v>0.5</v>
      </c>
      <c r="AG192" s="442">
        <v>4</v>
      </c>
      <c r="AH192" s="442">
        <v>8</v>
      </c>
      <c r="AI192" s="442">
        <v>6</v>
      </c>
      <c r="AJ192" s="442">
        <v>0</v>
      </c>
      <c r="AK192" s="442">
        <v>4</v>
      </c>
      <c r="AL192" s="442">
        <v>18</v>
      </c>
      <c r="AM192" s="442">
        <v>10</v>
      </c>
      <c r="AN192" s="442">
        <v>0</v>
      </c>
      <c r="AO192" s="442">
        <v>0</v>
      </c>
      <c r="AP192" s="442">
        <v>0</v>
      </c>
      <c r="AQ192" s="442">
        <v>0</v>
      </c>
      <c r="AR192" s="442">
        <v>0</v>
      </c>
      <c r="AS192" s="442"/>
      <c r="AT192" s="442"/>
      <c r="AU192" s="442"/>
      <c r="AV192" s="442"/>
      <c r="AW192" s="442"/>
      <c r="AX192" s="442"/>
      <c r="AY192" s="442"/>
      <c r="AZ192" s="442"/>
      <c r="BA192" s="442"/>
    </row>
    <row r="193" spans="1:53">
      <c r="A193" s="442">
        <v>197</v>
      </c>
      <c r="B193" s="442" t="s">
        <v>147</v>
      </c>
      <c r="C193" s="442" t="s">
        <v>565</v>
      </c>
      <c r="D193" s="442">
        <v>4</v>
      </c>
      <c r="E193" s="442" t="s">
        <v>1209</v>
      </c>
      <c r="F193" s="442" t="s">
        <v>125</v>
      </c>
      <c r="G193" s="442" t="str">
        <f>VLOOKUP(C193,'舰种|战术|技能信息查询'!$O$52:$Q$72,3,0)</f>
        <v>护卫舰</v>
      </c>
      <c r="H193" s="442" t="str">
        <f>VLOOKUP(C193,'舰种|战术|技能信息查询'!$O$52:$Q$72,2,0)</f>
        <v>小型舰</v>
      </c>
      <c r="I193" s="442">
        <v>6</v>
      </c>
      <c r="J193" s="442">
        <v>5</v>
      </c>
      <c r="K193" s="442">
        <v>10</v>
      </c>
      <c r="L193" s="442">
        <f t="shared" si="4"/>
        <v>2</v>
      </c>
      <c r="M193" s="442">
        <v>23</v>
      </c>
      <c r="N193" s="442">
        <v>24</v>
      </c>
      <c r="O193" s="442">
        <v>72</v>
      </c>
      <c r="P193" s="442">
        <v>0</v>
      </c>
      <c r="Q193" s="442">
        <v>0</v>
      </c>
      <c r="R193" s="442">
        <v>46</v>
      </c>
      <c r="S193" s="442">
        <v>40</v>
      </c>
      <c r="T193" s="442">
        <v>95</v>
      </c>
      <c r="U193" s="442">
        <v>20</v>
      </c>
      <c r="V193" s="442">
        <v>18</v>
      </c>
      <c r="W193" s="442" t="s">
        <v>194</v>
      </c>
      <c r="X193" s="442">
        <v>0</v>
      </c>
      <c r="Y193" s="442">
        <v>0</v>
      </c>
      <c r="Z193" s="442">
        <v>2</v>
      </c>
      <c r="AA193" s="446" t="s">
        <v>1210</v>
      </c>
      <c r="AB193" s="442">
        <v>15</v>
      </c>
      <c r="AC193" s="442">
        <v>20</v>
      </c>
      <c r="AD193" s="442">
        <v>0.6</v>
      </c>
      <c r="AE193" s="442">
        <v>0.5</v>
      </c>
      <c r="AF193" s="442">
        <v>0.275</v>
      </c>
      <c r="AG193" s="442">
        <v>10</v>
      </c>
      <c r="AH193" s="442">
        <v>10</v>
      </c>
      <c r="AI193" s="442">
        <v>20</v>
      </c>
      <c r="AJ193" s="442">
        <v>0</v>
      </c>
      <c r="AK193" s="442">
        <v>0</v>
      </c>
      <c r="AL193" s="442">
        <v>22</v>
      </c>
      <c r="AM193" s="442">
        <v>11</v>
      </c>
      <c r="AN193" s="442">
        <v>0</v>
      </c>
      <c r="AO193" s="442">
        <v>0</v>
      </c>
      <c r="AP193" s="442">
        <v>0</v>
      </c>
      <c r="AQ193" s="446" t="s">
        <v>1211</v>
      </c>
      <c r="AR193" s="442">
        <v>0</v>
      </c>
      <c r="AS193" s="442"/>
      <c r="AT193" s="442"/>
      <c r="AU193" s="442"/>
      <c r="AV193" s="442"/>
      <c r="AW193" s="442"/>
      <c r="AX193" s="442"/>
      <c r="AY193" s="442"/>
      <c r="AZ193" s="442"/>
      <c r="BA193" s="442"/>
    </row>
    <row r="194" spans="1:53">
      <c r="A194" s="442">
        <v>198</v>
      </c>
      <c r="B194" s="442" t="s">
        <v>147</v>
      </c>
      <c r="C194" s="442" t="s">
        <v>565</v>
      </c>
      <c r="D194" s="442">
        <v>5</v>
      </c>
      <c r="E194" s="442" t="s">
        <v>1212</v>
      </c>
      <c r="F194" s="442" t="s">
        <v>125</v>
      </c>
      <c r="G194" s="442" t="str">
        <f>VLOOKUP(C194,'舰种|战术|技能信息查询'!$O$52:$Q$72,3,0)</f>
        <v>护卫舰</v>
      </c>
      <c r="H194" s="442" t="str">
        <f>VLOOKUP(C194,'舰种|战术|技能信息查询'!$O$52:$Q$72,2,0)</f>
        <v>小型舰</v>
      </c>
      <c r="I194" s="442">
        <v>6</v>
      </c>
      <c r="J194" s="442">
        <v>5</v>
      </c>
      <c r="K194" s="442">
        <v>12</v>
      </c>
      <c r="L194" s="442">
        <f t="shared" si="4"/>
        <v>0</v>
      </c>
      <c r="M194" s="442">
        <v>24</v>
      </c>
      <c r="N194" s="442">
        <v>25</v>
      </c>
      <c r="O194" s="442">
        <v>72</v>
      </c>
      <c r="P194" s="442">
        <v>0</v>
      </c>
      <c r="Q194" s="442">
        <v>0</v>
      </c>
      <c r="R194" s="442">
        <v>45</v>
      </c>
      <c r="S194" s="442">
        <v>40</v>
      </c>
      <c r="T194" s="442">
        <v>96</v>
      </c>
      <c r="U194" s="442">
        <v>9</v>
      </c>
      <c r="V194" s="442">
        <v>18</v>
      </c>
      <c r="W194" s="442" t="s">
        <v>194</v>
      </c>
      <c r="X194" s="442">
        <v>0</v>
      </c>
      <c r="Y194" s="442">
        <v>0</v>
      </c>
      <c r="Z194" s="442">
        <v>2</v>
      </c>
      <c r="AA194" s="446" t="s">
        <v>1210</v>
      </c>
      <c r="AB194" s="442">
        <v>15</v>
      </c>
      <c r="AC194" s="442">
        <v>20</v>
      </c>
      <c r="AD194" s="442">
        <v>0.6</v>
      </c>
      <c r="AE194" s="442">
        <v>0.5</v>
      </c>
      <c r="AF194" s="442">
        <v>0.275</v>
      </c>
      <c r="AG194" s="442">
        <v>10</v>
      </c>
      <c r="AH194" s="442">
        <v>10</v>
      </c>
      <c r="AI194" s="442">
        <v>20</v>
      </c>
      <c r="AJ194" s="442">
        <v>0</v>
      </c>
      <c r="AK194" s="442">
        <v>0</v>
      </c>
      <c r="AL194" s="442">
        <v>22</v>
      </c>
      <c r="AM194" s="442">
        <v>12</v>
      </c>
      <c r="AN194" s="442">
        <v>0</v>
      </c>
      <c r="AO194" s="442">
        <v>0</v>
      </c>
      <c r="AP194" s="442">
        <v>0</v>
      </c>
      <c r="AQ194" s="442">
        <v>0</v>
      </c>
      <c r="AR194" s="450">
        <v>0.00833333333333333</v>
      </c>
      <c r="AS194" s="442"/>
      <c r="AT194" s="442"/>
      <c r="AU194" s="442"/>
      <c r="AV194" s="442"/>
      <c r="AW194" s="442"/>
      <c r="AX194" s="442"/>
      <c r="AY194" s="442"/>
      <c r="AZ194" s="442"/>
      <c r="BA194" s="442"/>
    </row>
    <row r="195" spans="1:53">
      <c r="A195" s="442">
        <v>199</v>
      </c>
      <c r="B195" s="442" t="s">
        <v>402</v>
      </c>
      <c r="C195" s="442" t="s">
        <v>575</v>
      </c>
      <c r="D195" s="442">
        <v>3</v>
      </c>
      <c r="E195" s="442" t="s">
        <v>1213</v>
      </c>
      <c r="F195" s="442" t="s">
        <v>125</v>
      </c>
      <c r="G195" s="442" t="str">
        <f>VLOOKUP(C195,'舰种|战术|技能信息查询'!$O$52:$Q$72,3,0)</f>
        <v>护卫舰</v>
      </c>
      <c r="H195" s="442" t="str">
        <f>VLOOKUP(C195,'舰种|战术|技能信息查询'!$O$52:$Q$72,2,0)</f>
        <v>小型舰</v>
      </c>
      <c r="I195" s="442">
        <v>4</v>
      </c>
      <c r="J195" s="442">
        <v>4</v>
      </c>
      <c r="K195" s="442">
        <v>20</v>
      </c>
      <c r="L195" s="442">
        <f t="shared" si="4"/>
        <v>0</v>
      </c>
      <c r="M195" s="442">
        <v>46</v>
      </c>
      <c r="N195" s="442">
        <v>27</v>
      </c>
      <c r="O195" s="442">
        <v>62</v>
      </c>
      <c r="P195" s="442">
        <v>0</v>
      </c>
      <c r="Q195" s="442">
        <v>0</v>
      </c>
      <c r="R195" s="442">
        <v>45</v>
      </c>
      <c r="S195" s="442">
        <v>41</v>
      </c>
      <c r="T195" s="442">
        <v>90</v>
      </c>
      <c r="U195" s="442">
        <v>9</v>
      </c>
      <c r="V195" s="442">
        <v>18.5</v>
      </c>
      <c r="W195" s="442" t="s">
        <v>194</v>
      </c>
      <c r="X195" s="442" t="s">
        <v>239</v>
      </c>
      <c r="Y195" s="442">
        <v>6</v>
      </c>
      <c r="Z195" s="442">
        <v>3</v>
      </c>
      <c r="AA195" s="446" t="s">
        <v>1214</v>
      </c>
      <c r="AB195" s="442">
        <v>25</v>
      </c>
      <c r="AC195" s="442">
        <v>35</v>
      </c>
      <c r="AD195" s="442">
        <v>1</v>
      </c>
      <c r="AE195" s="442">
        <v>1</v>
      </c>
      <c r="AF195" s="442">
        <v>0.5</v>
      </c>
      <c r="AG195" s="442">
        <v>4</v>
      </c>
      <c r="AH195" s="442">
        <v>8</v>
      </c>
      <c r="AI195" s="442">
        <v>6</v>
      </c>
      <c r="AJ195" s="442">
        <v>0</v>
      </c>
      <c r="AK195" s="442">
        <v>0</v>
      </c>
      <c r="AL195" s="442">
        <v>22</v>
      </c>
      <c r="AM195" s="442">
        <v>12</v>
      </c>
      <c r="AN195" s="442">
        <v>0</v>
      </c>
      <c r="AO195" s="442">
        <v>0</v>
      </c>
      <c r="AP195" s="442">
        <v>0</v>
      </c>
      <c r="AQ195" s="446" t="s">
        <v>1215</v>
      </c>
      <c r="AR195" s="450">
        <v>0.0173611111111111</v>
      </c>
      <c r="AS195" s="442"/>
      <c r="AT195" s="442"/>
      <c r="AU195" s="442"/>
      <c r="AV195" s="442"/>
      <c r="AW195" s="442"/>
      <c r="AX195" s="442"/>
      <c r="AY195" s="442"/>
      <c r="AZ195" s="442"/>
      <c r="BA195" s="442"/>
    </row>
    <row r="196" spans="1:53">
      <c r="A196" s="442">
        <v>200</v>
      </c>
      <c r="B196" s="442" t="s">
        <v>147</v>
      </c>
      <c r="C196" s="442" t="s">
        <v>137</v>
      </c>
      <c r="D196" s="442">
        <v>6</v>
      </c>
      <c r="E196" s="442" t="s">
        <v>1216</v>
      </c>
      <c r="F196" s="442" t="s">
        <v>125</v>
      </c>
      <c r="G196" s="442" t="str">
        <f>VLOOKUP(C196,'舰种|战术|技能信息查询'!$O$52:$Q$72,3,0)</f>
        <v>主力舰</v>
      </c>
      <c r="H196" s="442" t="str">
        <f>VLOOKUP(C196,'舰种|战术|技能信息查询'!$O$52:$Q$72,2,0)</f>
        <v>大型舰</v>
      </c>
      <c r="I196" s="442">
        <v>4</v>
      </c>
      <c r="J196" s="442">
        <v>4</v>
      </c>
      <c r="K196" s="442">
        <v>100</v>
      </c>
      <c r="L196" s="442">
        <f t="shared" si="4"/>
        <v>0</v>
      </c>
      <c r="M196" s="442">
        <v>109</v>
      </c>
      <c r="N196" s="442">
        <v>100</v>
      </c>
      <c r="O196" s="442">
        <v>0</v>
      </c>
      <c r="P196" s="442">
        <v>66</v>
      </c>
      <c r="Q196" s="442">
        <v>0</v>
      </c>
      <c r="R196" s="442">
        <v>43</v>
      </c>
      <c r="S196" s="442">
        <v>48</v>
      </c>
      <c r="T196" s="442">
        <v>97</v>
      </c>
      <c r="U196" s="442">
        <v>5</v>
      </c>
      <c r="V196" s="442">
        <v>30</v>
      </c>
      <c r="W196" s="442" t="s">
        <v>126</v>
      </c>
      <c r="X196" s="442" t="s">
        <v>149</v>
      </c>
      <c r="Y196" s="442">
        <v>16</v>
      </c>
      <c r="Z196" s="442">
        <v>4</v>
      </c>
      <c r="AA196" s="446" t="s">
        <v>1217</v>
      </c>
      <c r="AB196" s="442">
        <v>125</v>
      </c>
      <c r="AC196" s="442">
        <v>165</v>
      </c>
      <c r="AD196" s="442">
        <v>4.8</v>
      </c>
      <c r="AE196" s="442">
        <v>9.9</v>
      </c>
      <c r="AF196" s="442">
        <v>1.1</v>
      </c>
      <c r="AG196" s="442">
        <v>50</v>
      </c>
      <c r="AH196" s="442">
        <v>60</v>
      </c>
      <c r="AI196" s="442">
        <v>60</v>
      </c>
      <c r="AJ196" s="442">
        <v>0</v>
      </c>
      <c r="AK196" s="442">
        <v>84</v>
      </c>
      <c r="AL196" s="442">
        <v>0</v>
      </c>
      <c r="AM196" s="442">
        <v>84</v>
      </c>
      <c r="AN196" s="442">
        <v>18</v>
      </c>
      <c r="AO196" s="442" t="s">
        <v>1218</v>
      </c>
      <c r="AP196" s="442">
        <v>0</v>
      </c>
      <c r="AQ196" s="442">
        <v>0</v>
      </c>
      <c r="AR196" s="450">
        <v>0.25</v>
      </c>
      <c r="AS196" s="442"/>
      <c r="AT196" s="442"/>
      <c r="AU196" s="442"/>
      <c r="AV196" s="442"/>
      <c r="AW196" s="442"/>
      <c r="AX196" s="442"/>
      <c r="AY196" s="442"/>
      <c r="AZ196" s="442"/>
      <c r="BA196" s="442"/>
    </row>
    <row r="197" spans="1:53">
      <c r="A197" s="442">
        <v>203</v>
      </c>
      <c r="B197" s="442" t="s">
        <v>122</v>
      </c>
      <c r="C197" s="442" t="s">
        <v>137</v>
      </c>
      <c r="D197" s="442">
        <v>3</v>
      </c>
      <c r="E197" s="442" t="s">
        <v>1219</v>
      </c>
      <c r="F197" s="442" t="s">
        <v>125</v>
      </c>
      <c r="G197" s="442" t="str">
        <f>VLOOKUP(C197,'舰种|战术|技能信息查询'!$O$52:$Q$72,3,0)</f>
        <v>主力舰</v>
      </c>
      <c r="H197" s="442" t="str">
        <f>VLOOKUP(C197,'舰种|战术|技能信息查询'!$O$52:$Q$72,2,0)</f>
        <v>大型舰</v>
      </c>
      <c r="I197" s="442">
        <v>2</v>
      </c>
      <c r="J197" s="442">
        <v>2</v>
      </c>
      <c r="K197" s="442">
        <v>69</v>
      </c>
      <c r="L197" s="442">
        <f t="shared" si="4"/>
        <v>-1</v>
      </c>
      <c r="M197" s="442">
        <v>89</v>
      </c>
      <c r="N197" s="442">
        <v>86</v>
      </c>
      <c r="O197" s="442">
        <v>0</v>
      </c>
      <c r="P197" s="442">
        <v>55</v>
      </c>
      <c r="Q197" s="442">
        <v>0</v>
      </c>
      <c r="R197" s="442">
        <v>38</v>
      </c>
      <c r="S197" s="442">
        <v>41</v>
      </c>
      <c r="T197" s="442">
        <v>94</v>
      </c>
      <c r="U197" s="442">
        <v>10</v>
      </c>
      <c r="V197" s="442">
        <v>25</v>
      </c>
      <c r="W197" s="442" t="s">
        <v>126</v>
      </c>
      <c r="X197" s="442" t="s">
        <v>127</v>
      </c>
      <c r="Y197" s="442">
        <v>12</v>
      </c>
      <c r="Z197" s="442">
        <v>4</v>
      </c>
      <c r="AA197" s="446" t="s">
        <v>1220</v>
      </c>
      <c r="AB197" s="442">
        <v>80</v>
      </c>
      <c r="AC197" s="442">
        <v>125</v>
      </c>
      <c r="AD197" s="442">
        <v>2.5</v>
      </c>
      <c r="AE197" s="442">
        <v>5.1</v>
      </c>
      <c r="AF197" s="442">
        <v>1</v>
      </c>
      <c r="AG197" s="442">
        <v>50</v>
      </c>
      <c r="AH197" s="442">
        <v>60</v>
      </c>
      <c r="AI197" s="442">
        <v>60</v>
      </c>
      <c r="AJ197" s="442">
        <v>0</v>
      </c>
      <c r="AK197" s="442">
        <v>74</v>
      </c>
      <c r="AL197" s="442">
        <v>0</v>
      </c>
      <c r="AM197" s="442">
        <v>66</v>
      </c>
      <c r="AN197" s="442">
        <v>13</v>
      </c>
      <c r="AO197" s="442">
        <v>0</v>
      </c>
      <c r="AP197" s="442">
        <v>0</v>
      </c>
      <c r="AQ197" s="442">
        <v>0</v>
      </c>
      <c r="AR197" s="450">
        <v>0.180555555555556</v>
      </c>
      <c r="AS197" s="442"/>
      <c r="AT197" s="442"/>
      <c r="AU197" s="442"/>
      <c r="AV197" s="442"/>
      <c r="AW197" s="442"/>
      <c r="AX197" s="442"/>
      <c r="AY197" s="442"/>
      <c r="AZ197" s="442"/>
      <c r="BA197" s="442"/>
    </row>
    <row r="198" spans="1:53">
      <c r="A198" s="442">
        <v>205</v>
      </c>
      <c r="B198" s="442" t="s">
        <v>122</v>
      </c>
      <c r="C198" s="442" t="s">
        <v>137</v>
      </c>
      <c r="D198" s="442">
        <v>5</v>
      </c>
      <c r="E198" s="442" t="s">
        <v>1221</v>
      </c>
      <c r="F198" s="442" t="s">
        <v>125</v>
      </c>
      <c r="G198" s="442" t="str">
        <f>VLOOKUP(C198,'舰种|战术|技能信息查询'!$O$52:$Q$72,3,0)</f>
        <v>主力舰</v>
      </c>
      <c r="H198" s="442" t="str">
        <f>VLOOKUP(C198,'舰种|战术|技能信息查询'!$O$52:$Q$72,2,0)</f>
        <v>大型舰</v>
      </c>
      <c r="I198" s="442">
        <v>4</v>
      </c>
      <c r="J198" s="442">
        <v>3</v>
      </c>
      <c r="K198" s="442">
        <v>74</v>
      </c>
      <c r="L198" s="442">
        <f t="shared" si="4"/>
        <v>2</v>
      </c>
      <c r="M198" s="442">
        <v>95</v>
      </c>
      <c r="N198" s="442">
        <v>95</v>
      </c>
      <c r="O198" s="442">
        <v>0</v>
      </c>
      <c r="P198" s="442">
        <v>85</v>
      </c>
      <c r="Q198" s="442">
        <v>0</v>
      </c>
      <c r="R198" s="442">
        <v>42</v>
      </c>
      <c r="S198" s="442">
        <v>48</v>
      </c>
      <c r="T198" s="442">
        <v>96</v>
      </c>
      <c r="U198" s="442">
        <v>18</v>
      </c>
      <c r="V198" s="442">
        <v>29</v>
      </c>
      <c r="W198" s="442" t="s">
        <v>126</v>
      </c>
      <c r="X198" s="442" t="s">
        <v>149</v>
      </c>
      <c r="Y198" s="442">
        <v>16</v>
      </c>
      <c r="Z198" s="442">
        <v>4</v>
      </c>
      <c r="AA198" s="446" t="s">
        <v>1222</v>
      </c>
      <c r="AB198" s="442">
        <v>90</v>
      </c>
      <c r="AC198" s="442">
        <v>140</v>
      </c>
      <c r="AD198" s="442">
        <v>4.2</v>
      </c>
      <c r="AE198" s="442">
        <v>8</v>
      </c>
      <c r="AF198" s="442">
        <v>1</v>
      </c>
      <c r="AG198" s="442">
        <v>50</v>
      </c>
      <c r="AH198" s="442">
        <v>60</v>
      </c>
      <c r="AI198" s="442">
        <v>60</v>
      </c>
      <c r="AJ198" s="442">
        <v>0</v>
      </c>
      <c r="AK198" s="442">
        <v>80</v>
      </c>
      <c r="AL198" s="442">
        <v>0</v>
      </c>
      <c r="AM198" s="442">
        <v>75</v>
      </c>
      <c r="AN198" s="442">
        <v>47</v>
      </c>
      <c r="AO198" s="442" t="s">
        <v>1223</v>
      </c>
      <c r="AP198" s="442">
        <v>0</v>
      </c>
      <c r="AQ198" s="442">
        <v>0</v>
      </c>
      <c r="AR198" s="442">
        <v>0</v>
      </c>
      <c r="AS198" s="442"/>
      <c r="AT198" s="442"/>
      <c r="AU198" s="442"/>
      <c r="AV198" s="442"/>
      <c r="AW198" s="442"/>
      <c r="AX198" s="442"/>
      <c r="AY198" s="442"/>
      <c r="AZ198" s="442"/>
      <c r="BA198" s="442"/>
    </row>
    <row r="199" spans="1:53">
      <c r="A199" s="442">
        <v>206</v>
      </c>
      <c r="B199" s="442" t="s">
        <v>166</v>
      </c>
      <c r="C199" s="442" t="s">
        <v>137</v>
      </c>
      <c r="D199" s="442">
        <v>5</v>
      </c>
      <c r="E199" s="442" t="s">
        <v>1224</v>
      </c>
      <c r="F199" s="442" t="s">
        <v>125</v>
      </c>
      <c r="G199" s="442" t="str">
        <f>VLOOKUP(C199,'舰种|战术|技能信息查询'!$O$52:$Q$72,3,0)</f>
        <v>主力舰</v>
      </c>
      <c r="H199" s="442" t="str">
        <f>VLOOKUP(C199,'舰种|战术|技能信息查询'!$O$52:$Q$72,2,0)</f>
        <v>大型舰</v>
      </c>
      <c r="I199" s="442">
        <v>4</v>
      </c>
      <c r="J199" s="442">
        <v>4</v>
      </c>
      <c r="K199" s="442">
        <v>74</v>
      </c>
      <c r="L199" s="442">
        <f t="shared" si="4"/>
        <v>2</v>
      </c>
      <c r="M199" s="442">
        <v>108</v>
      </c>
      <c r="N199" s="442">
        <v>92</v>
      </c>
      <c r="O199" s="442">
        <v>0</v>
      </c>
      <c r="P199" s="442">
        <v>90</v>
      </c>
      <c r="Q199" s="442">
        <v>0</v>
      </c>
      <c r="R199" s="442">
        <v>45</v>
      </c>
      <c r="S199" s="442">
        <v>47</v>
      </c>
      <c r="T199" s="442">
        <v>96</v>
      </c>
      <c r="U199" s="442">
        <v>25</v>
      </c>
      <c r="V199" s="442">
        <v>28</v>
      </c>
      <c r="W199" s="442" t="s">
        <v>126</v>
      </c>
      <c r="X199" s="442" t="s">
        <v>127</v>
      </c>
      <c r="Y199" s="442">
        <v>12</v>
      </c>
      <c r="Z199" s="442">
        <v>4</v>
      </c>
      <c r="AA199" s="446" t="s">
        <v>1225</v>
      </c>
      <c r="AB199" s="442">
        <v>95</v>
      </c>
      <c r="AC199" s="442">
        <v>140</v>
      </c>
      <c r="AD199" s="442">
        <v>4.2</v>
      </c>
      <c r="AE199" s="442">
        <v>8</v>
      </c>
      <c r="AF199" s="442">
        <v>0.8</v>
      </c>
      <c r="AG199" s="442">
        <v>50</v>
      </c>
      <c r="AH199" s="442">
        <v>60</v>
      </c>
      <c r="AI199" s="442">
        <v>60</v>
      </c>
      <c r="AJ199" s="442">
        <v>0</v>
      </c>
      <c r="AK199" s="442">
        <v>88</v>
      </c>
      <c r="AL199" s="442">
        <v>0</v>
      </c>
      <c r="AM199" s="442">
        <v>72</v>
      </c>
      <c r="AN199" s="442">
        <v>60</v>
      </c>
      <c r="AO199" s="442" t="s">
        <v>581</v>
      </c>
      <c r="AP199" s="442">
        <v>0</v>
      </c>
      <c r="AQ199" s="446" t="s">
        <v>1043</v>
      </c>
      <c r="AR199" s="450">
        <v>0.229166666666667</v>
      </c>
      <c r="AS199" s="442"/>
      <c r="AT199" s="442"/>
      <c r="AU199" s="442"/>
      <c r="AV199" s="442"/>
      <c r="AW199" s="442"/>
      <c r="AX199" s="442"/>
      <c r="AY199" s="442"/>
      <c r="AZ199" s="442"/>
      <c r="BA199" s="442"/>
    </row>
    <row r="200" spans="1:53">
      <c r="A200" s="442">
        <v>207</v>
      </c>
      <c r="B200" s="442" t="s">
        <v>166</v>
      </c>
      <c r="C200" s="442" t="s">
        <v>137</v>
      </c>
      <c r="D200" s="442">
        <v>5</v>
      </c>
      <c r="E200" s="442" t="s">
        <v>1226</v>
      </c>
      <c r="F200" s="442" t="s">
        <v>125</v>
      </c>
      <c r="G200" s="442" t="str">
        <f>VLOOKUP(C200,'舰种|战术|技能信息查询'!$O$52:$Q$72,3,0)</f>
        <v>主力舰</v>
      </c>
      <c r="H200" s="442" t="str">
        <f>VLOOKUP(C200,'舰种|战术|技能信息查询'!$O$52:$Q$72,2,0)</f>
        <v>大型舰</v>
      </c>
      <c r="I200" s="442">
        <v>5</v>
      </c>
      <c r="J200" s="442">
        <v>5</v>
      </c>
      <c r="K200" s="442">
        <v>75</v>
      </c>
      <c r="L200" s="442">
        <f t="shared" si="4"/>
        <v>1</v>
      </c>
      <c r="M200" s="442">
        <v>108</v>
      </c>
      <c r="N200" s="442">
        <v>100</v>
      </c>
      <c r="O200" s="442">
        <v>0</v>
      </c>
      <c r="P200" s="442">
        <v>93</v>
      </c>
      <c r="Q200" s="442">
        <v>0</v>
      </c>
      <c r="R200" s="442">
        <v>44</v>
      </c>
      <c r="S200" s="442">
        <v>46</v>
      </c>
      <c r="T200" s="442">
        <v>96</v>
      </c>
      <c r="U200" s="442">
        <v>13</v>
      </c>
      <c r="V200" s="442">
        <v>27.5</v>
      </c>
      <c r="W200" s="442" t="s">
        <v>126</v>
      </c>
      <c r="X200" s="442" t="s">
        <v>127</v>
      </c>
      <c r="Y200" s="442">
        <v>12</v>
      </c>
      <c r="Z200" s="442">
        <v>4</v>
      </c>
      <c r="AA200" s="446" t="s">
        <v>1037</v>
      </c>
      <c r="AB200" s="442">
        <v>95</v>
      </c>
      <c r="AC200" s="442">
        <v>140</v>
      </c>
      <c r="AD200" s="442">
        <v>4.2</v>
      </c>
      <c r="AE200" s="442">
        <v>8</v>
      </c>
      <c r="AF200" s="442">
        <v>0.8</v>
      </c>
      <c r="AG200" s="442">
        <v>50</v>
      </c>
      <c r="AH200" s="442">
        <v>60</v>
      </c>
      <c r="AI200" s="442">
        <v>60</v>
      </c>
      <c r="AJ200" s="442">
        <v>0</v>
      </c>
      <c r="AK200" s="442">
        <v>88</v>
      </c>
      <c r="AL200" s="442">
        <v>0</v>
      </c>
      <c r="AM200" s="442">
        <v>80</v>
      </c>
      <c r="AN200" s="442">
        <v>65</v>
      </c>
      <c r="AO200" s="442" t="s">
        <v>585</v>
      </c>
      <c r="AP200" s="442">
        <v>0</v>
      </c>
      <c r="AQ200" s="446" t="s">
        <v>1227</v>
      </c>
      <c r="AR200" s="450">
        <v>0.229166666666667</v>
      </c>
      <c r="AS200" s="442"/>
      <c r="AT200" s="442"/>
      <c r="AU200" s="442"/>
      <c r="AV200" s="442"/>
      <c r="AW200" s="442"/>
      <c r="AX200" s="442"/>
      <c r="AY200" s="442"/>
      <c r="AZ200" s="442"/>
      <c r="BA200" s="442"/>
    </row>
    <row r="201" spans="1:53">
      <c r="A201" s="442">
        <v>208</v>
      </c>
      <c r="B201" s="442" t="s">
        <v>166</v>
      </c>
      <c r="C201" s="442" t="s">
        <v>137</v>
      </c>
      <c r="D201" s="442">
        <v>5</v>
      </c>
      <c r="E201" s="442" t="s">
        <v>1228</v>
      </c>
      <c r="F201" s="442" t="s">
        <v>125</v>
      </c>
      <c r="G201" s="442" t="str">
        <f>VLOOKUP(C201,'舰种|战术|技能信息查询'!$O$52:$Q$72,3,0)</f>
        <v>主力舰</v>
      </c>
      <c r="H201" s="442" t="str">
        <f>VLOOKUP(C201,'舰种|战术|技能信息查询'!$O$52:$Q$72,2,0)</f>
        <v>大型舰</v>
      </c>
      <c r="I201" s="442">
        <v>4</v>
      </c>
      <c r="J201" s="442">
        <v>4</v>
      </c>
      <c r="K201" s="442">
        <v>75</v>
      </c>
      <c r="L201" s="442">
        <f t="shared" si="4"/>
        <v>1</v>
      </c>
      <c r="M201" s="442">
        <v>108</v>
      </c>
      <c r="N201" s="442">
        <v>100</v>
      </c>
      <c r="O201" s="442">
        <v>0</v>
      </c>
      <c r="P201" s="442">
        <v>96</v>
      </c>
      <c r="Q201" s="442">
        <v>0</v>
      </c>
      <c r="R201" s="442">
        <v>44</v>
      </c>
      <c r="S201" s="442">
        <v>46</v>
      </c>
      <c r="T201" s="442">
        <v>96</v>
      </c>
      <c r="U201" s="442">
        <v>24</v>
      </c>
      <c r="V201" s="442">
        <v>27.5</v>
      </c>
      <c r="W201" s="442" t="s">
        <v>126</v>
      </c>
      <c r="X201" s="442" t="s">
        <v>127</v>
      </c>
      <c r="Y201" s="442">
        <v>12</v>
      </c>
      <c r="Z201" s="442">
        <v>4</v>
      </c>
      <c r="AA201" s="446" t="s">
        <v>437</v>
      </c>
      <c r="AB201" s="442">
        <v>95</v>
      </c>
      <c r="AC201" s="442">
        <v>140</v>
      </c>
      <c r="AD201" s="442">
        <v>4.2</v>
      </c>
      <c r="AE201" s="442">
        <v>8</v>
      </c>
      <c r="AF201" s="442">
        <v>0.8</v>
      </c>
      <c r="AG201" s="442">
        <v>50</v>
      </c>
      <c r="AH201" s="442">
        <v>60</v>
      </c>
      <c r="AI201" s="442">
        <v>60</v>
      </c>
      <c r="AJ201" s="442">
        <v>0</v>
      </c>
      <c r="AK201" s="442">
        <v>88</v>
      </c>
      <c r="AL201" s="442">
        <v>0</v>
      </c>
      <c r="AM201" s="442">
        <v>80</v>
      </c>
      <c r="AN201" s="442">
        <v>69</v>
      </c>
      <c r="AO201" s="442" t="s">
        <v>1229</v>
      </c>
      <c r="AP201" s="442">
        <v>0</v>
      </c>
      <c r="AQ201" s="442">
        <v>0</v>
      </c>
      <c r="AR201" s="442">
        <v>0</v>
      </c>
      <c r="AS201" s="442"/>
      <c r="AT201" s="442"/>
      <c r="AU201" s="442"/>
      <c r="AV201" s="442"/>
      <c r="AW201" s="442"/>
      <c r="AX201" s="442"/>
      <c r="AY201" s="442"/>
      <c r="AZ201" s="442"/>
      <c r="BA201" s="442"/>
    </row>
    <row r="202" spans="1:53">
      <c r="A202" s="442">
        <v>209</v>
      </c>
      <c r="B202" s="442" t="s">
        <v>166</v>
      </c>
      <c r="C202" s="442" t="s">
        <v>137</v>
      </c>
      <c r="D202" s="442">
        <v>6</v>
      </c>
      <c r="E202" s="442" t="s">
        <v>1230</v>
      </c>
      <c r="F202" s="442" t="s">
        <v>125</v>
      </c>
      <c r="G202" s="442" t="str">
        <f>VLOOKUP(C202,'舰种|战术|技能信息查询'!$O$52:$Q$72,3,0)</f>
        <v>主力舰</v>
      </c>
      <c r="H202" s="442" t="str">
        <f>VLOOKUP(C202,'舰种|战术|技能信息查询'!$O$52:$Q$72,2,0)</f>
        <v>大型舰</v>
      </c>
      <c r="I202" s="442">
        <v>6</v>
      </c>
      <c r="J202" s="442">
        <v>6</v>
      </c>
      <c r="K202" s="442">
        <v>84</v>
      </c>
      <c r="L202" s="442">
        <f t="shared" si="4"/>
        <v>0</v>
      </c>
      <c r="M202" s="442">
        <v>116</v>
      </c>
      <c r="N202" s="442">
        <v>102</v>
      </c>
      <c r="O202" s="442">
        <v>0</v>
      </c>
      <c r="P202" s="442">
        <v>108</v>
      </c>
      <c r="Q202" s="442">
        <v>0</v>
      </c>
      <c r="R202" s="442">
        <v>47</v>
      </c>
      <c r="S202" s="442">
        <v>52</v>
      </c>
      <c r="T202" s="442">
        <v>102</v>
      </c>
      <c r="U202" s="442">
        <v>24</v>
      </c>
      <c r="V202" s="442">
        <v>33</v>
      </c>
      <c r="W202" s="442" t="s">
        <v>126</v>
      </c>
      <c r="X202" s="442" t="s">
        <v>127</v>
      </c>
      <c r="Y202" s="442">
        <v>12</v>
      </c>
      <c r="Z202" s="442">
        <v>4</v>
      </c>
      <c r="AA202" s="446" t="s">
        <v>1231</v>
      </c>
      <c r="AB202" s="442">
        <v>135</v>
      </c>
      <c r="AC202" s="442">
        <v>175</v>
      </c>
      <c r="AD202" s="442">
        <v>4.8</v>
      </c>
      <c r="AE202" s="442">
        <v>9</v>
      </c>
      <c r="AF202" s="442">
        <v>0.8</v>
      </c>
      <c r="AG202" s="442">
        <v>50</v>
      </c>
      <c r="AH202" s="442">
        <v>60</v>
      </c>
      <c r="AI202" s="442">
        <v>60</v>
      </c>
      <c r="AJ202" s="442">
        <v>0</v>
      </c>
      <c r="AK202" s="442">
        <v>91</v>
      </c>
      <c r="AL202" s="442">
        <v>0</v>
      </c>
      <c r="AM202" s="442">
        <v>82</v>
      </c>
      <c r="AN202" s="442">
        <v>86</v>
      </c>
      <c r="AO202" s="442" t="s">
        <v>590</v>
      </c>
      <c r="AP202" s="442">
        <v>0</v>
      </c>
      <c r="AQ202" s="446" t="s">
        <v>1232</v>
      </c>
      <c r="AR202" s="450">
        <v>0.260416666666667</v>
      </c>
      <c r="AS202" s="442"/>
      <c r="AT202" s="442"/>
      <c r="AU202" s="442"/>
      <c r="AV202" s="442"/>
      <c r="AW202" s="442"/>
      <c r="AX202" s="442"/>
      <c r="AY202" s="442"/>
      <c r="AZ202" s="442"/>
      <c r="BA202" s="442"/>
    </row>
    <row r="203" spans="1:53">
      <c r="A203" s="442">
        <v>210</v>
      </c>
      <c r="B203" s="442" t="s">
        <v>166</v>
      </c>
      <c r="C203" s="442" t="s">
        <v>137</v>
      </c>
      <c r="D203" s="442">
        <v>6</v>
      </c>
      <c r="E203" s="442" t="s">
        <v>1233</v>
      </c>
      <c r="F203" s="442" t="s">
        <v>125</v>
      </c>
      <c r="G203" s="442" t="str">
        <f>VLOOKUP(C203,'舰种|战术|技能信息查询'!$O$52:$Q$72,3,0)</f>
        <v>主力舰</v>
      </c>
      <c r="H203" s="442" t="str">
        <f>VLOOKUP(C203,'舰种|战术|技能信息查询'!$O$52:$Q$72,2,0)</f>
        <v>大型舰</v>
      </c>
      <c r="I203" s="442">
        <v>4</v>
      </c>
      <c r="J203" s="442">
        <v>4</v>
      </c>
      <c r="K203" s="442">
        <v>84</v>
      </c>
      <c r="L203" s="442">
        <f t="shared" si="4"/>
        <v>0</v>
      </c>
      <c r="M203" s="442">
        <v>116</v>
      </c>
      <c r="N203" s="442">
        <v>102</v>
      </c>
      <c r="O203" s="442">
        <v>0</v>
      </c>
      <c r="P203" s="442">
        <v>106</v>
      </c>
      <c r="Q203" s="442">
        <v>0</v>
      </c>
      <c r="R203" s="442">
        <v>45</v>
      </c>
      <c r="S203" s="442">
        <v>52</v>
      </c>
      <c r="T203" s="442">
        <v>102</v>
      </c>
      <c r="U203" s="442">
        <v>24</v>
      </c>
      <c r="V203" s="442">
        <v>33</v>
      </c>
      <c r="W203" s="442" t="s">
        <v>126</v>
      </c>
      <c r="X203" s="442" t="s">
        <v>127</v>
      </c>
      <c r="Y203" s="442">
        <v>12</v>
      </c>
      <c r="Z203" s="442">
        <v>4</v>
      </c>
      <c r="AA203" s="446" t="s">
        <v>1231</v>
      </c>
      <c r="AB203" s="442">
        <v>135</v>
      </c>
      <c r="AC203" s="442">
        <v>175</v>
      </c>
      <c r="AD203" s="442">
        <v>4.8</v>
      </c>
      <c r="AE203" s="442">
        <v>9</v>
      </c>
      <c r="AF203" s="442">
        <v>0.8</v>
      </c>
      <c r="AG203" s="442">
        <v>50</v>
      </c>
      <c r="AH203" s="442">
        <v>60</v>
      </c>
      <c r="AI203" s="442">
        <v>60</v>
      </c>
      <c r="AJ203" s="442">
        <v>0</v>
      </c>
      <c r="AK203" s="442">
        <v>91</v>
      </c>
      <c r="AL203" s="442">
        <v>0</v>
      </c>
      <c r="AM203" s="442">
        <v>82</v>
      </c>
      <c r="AN203" s="442">
        <v>83</v>
      </c>
      <c r="AO203" s="442" t="s">
        <v>1234</v>
      </c>
      <c r="AP203" s="442">
        <v>0</v>
      </c>
      <c r="AQ203" s="442">
        <v>0</v>
      </c>
      <c r="AR203" s="450">
        <v>0.260416666666667</v>
      </c>
      <c r="AS203" s="442"/>
      <c r="AT203" s="442"/>
      <c r="AU203" s="442"/>
      <c r="AV203" s="442"/>
      <c r="AW203" s="442"/>
      <c r="AX203" s="442"/>
      <c r="AY203" s="442"/>
      <c r="AZ203" s="442"/>
      <c r="BA203" s="442"/>
    </row>
    <row r="204" spans="1:53">
      <c r="A204" s="442">
        <v>211</v>
      </c>
      <c r="B204" s="442" t="s">
        <v>171</v>
      </c>
      <c r="C204" s="442" t="s">
        <v>137</v>
      </c>
      <c r="D204" s="442">
        <v>5</v>
      </c>
      <c r="E204" s="442" t="s">
        <v>1235</v>
      </c>
      <c r="F204" s="442" t="s">
        <v>125</v>
      </c>
      <c r="G204" s="442" t="str">
        <f>VLOOKUP(C204,'舰种|战术|技能信息查询'!$O$52:$Q$72,3,0)</f>
        <v>主力舰</v>
      </c>
      <c r="H204" s="442" t="str">
        <f>VLOOKUP(C204,'舰种|战术|技能信息查询'!$O$52:$Q$72,2,0)</f>
        <v>大型舰</v>
      </c>
      <c r="I204" s="442">
        <v>2</v>
      </c>
      <c r="J204" s="442">
        <v>2</v>
      </c>
      <c r="K204" s="442">
        <v>54</v>
      </c>
      <c r="L204" s="442">
        <f t="shared" si="4"/>
        <v>2</v>
      </c>
      <c r="M204" s="442">
        <v>79</v>
      </c>
      <c r="N204" s="442">
        <v>79</v>
      </c>
      <c r="O204" s="442">
        <v>0</v>
      </c>
      <c r="P204" s="442">
        <v>48</v>
      </c>
      <c r="Q204" s="442">
        <v>0</v>
      </c>
      <c r="R204" s="442">
        <v>37</v>
      </c>
      <c r="S204" s="442">
        <v>44</v>
      </c>
      <c r="T204" s="442">
        <v>96</v>
      </c>
      <c r="U204" s="442">
        <v>10</v>
      </c>
      <c r="V204" s="442">
        <v>22</v>
      </c>
      <c r="W204" s="442" t="s">
        <v>126</v>
      </c>
      <c r="X204" s="442" t="s">
        <v>127</v>
      </c>
      <c r="Y204" s="442">
        <v>12</v>
      </c>
      <c r="Z204" s="442">
        <v>4</v>
      </c>
      <c r="AA204" s="446" t="s">
        <v>1236</v>
      </c>
      <c r="AB204" s="442">
        <v>70</v>
      </c>
      <c r="AC204" s="442">
        <v>110</v>
      </c>
      <c r="AD204" s="442">
        <v>2.25</v>
      </c>
      <c r="AE204" s="442">
        <v>4.55</v>
      </c>
      <c r="AF204" s="442">
        <v>1</v>
      </c>
      <c r="AG204" s="442">
        <v>50</v>
      </c>
      <c r="AH204" s="442">
        <v>60</v>
      </c>
      <c r="AI204" s="442">
        <v>60</v>
      </c>
      <c r="AJ204" s="442">
        <v>0</v>
      </c>
      <c r="AK204" s="442">
        <v>59</v>
      </c>
      <c r="AL204" s="442">
        <v>0</v>
      </c>
      <c r="AM204" s="442">
        <v>59</v>
      </c>
      <c r="AN204" s="442">
        <v>9</v>
      </c>
      <c r="AO204" s="442">
        <v>0</v>
      </c>
      <c r="AP204" s="442">
        <v>0</v>
      </c>
      <c r="AQ204" s="446" t="s">
        <v>1237</v>
      </c>
      <c r="AR204" s="442">
        <v>0</v>
      </c>
      <c r="AS204" s="442"/>
      <c r="AT204" s="442"/>
      <c r="AU204" s="442"/>
      <c r="AV204" s="442"/>
      <c r="AW204" s="442"/>
      <c r="AX204" s="442"/>
      <c r="AY204" s="442"/>
      <c r="AZ204" s="442"/>
      <c r="BA204" s="442"/>
    </row>
    <row r="205" spans="1:53">
      <c r="A205" s="442">
        <v>213</v>
      </c>
      <c r="B205" s="442" t="s">
        <v>171</v>
      </c>
      <c r="C205" s="442" t="s">
        <v>137</v>
      </c>
      <c r="D205" s="442">
        <v>5</v>
      </c>
      <c r="E205" s="442" t="s">
        <v>1238</v>
      </c>
      <c r="F205" s="442" t="s">
        <v>125</v>
      </c>
      <c r="G205" s="442" t="str">
        <f>VLOOKUP(C205,'舰种|战术|技能信息查询'!$O$52:$Q$72,3,0)</f>
        <v>主力舰</v>
      </c>
      <c r="H205" s="442" t="str">
        <f>VLOOKUP(C205,'舰种|战术|技能信息查询'!$O$52:$Q$72,2,0)</f>
        <v>大型舰</v>
      </c>
      <c r="I205" s="442">
        <v>3</v>
      </c>
      <c r="J205" s="442">
        <v>3</v>
      </c>
      <c r="K205" s="442">
        <v>75</v>
      </c>
      <c r="L205" s="442">
        <f t="shared" si="4"/>
        <v>1</v>
      </c>
      <c r="M205" s="442">
        <v>101</v>
      </c>
      <c r="N205" s="442">
        <v>98</v>
      </c>
      <c r="O205" s="442">
        <v>0</v>
      </c>
      <c r="P205" s="442">
        <v>65</v>
      </c>
      <c r="Q205" s="442">
        <v>0</v>
      </c>
      <c r="R205" s="442">
        <v>41</v>
      </c>
      <c r="S205" s="442">
        <v>50</v>
      </c>
      <c r="T205" s="442">
        <v>96</v>
      </c>
      <c r="U205" s="442">
        <v>10</v>
      </c>
      <c r="V205" s="442">
        <v>31</v>
      </c>
      <c r="W205" s="442" t="s">
        <v>126</v>
      </c>
      <c r="X205" s="442" t="s">
        <v>127</v>
      </c>
      <c r="Y205" s="442">
        <v>12</v>
      </c>
      <c r="Z205" s="442">
        <v>4</v>
      </c>
      <c r="AA205" s="446" t="s">
        <v>1239</v>
      </c>
      <c r="AB205" s="442">
        <v>90</v>
      </c>
      <c r="AC205" s="442">
        <v>130</v>
      </c>
      <c r="AD205" s="442">
        <v>4.2</v>
      </c>
      <c r="AE205" s="442">
        <v>8</v>
      </c>
      <c r="AF205" s="442">
        <v>1.1</v>
      </c>
      <c r="AG205" s="442">
        <v>50</v>
      </c>
      <c r="AH205" s="442">
        <v>60</v>
      </c>
      <c r="AI205" s="442">
        <v>60</v>
      </c>
      <c r="AJ205" s="442">
        <v>0</v>
      </c>
      <c r="AK205" s="442">
        <v>81</v>
      </c>
      <c r="AL205" s="442">
        <v>0</v>
      </c>
      <c r="AM205" s="442">
        <v>78</v>
      </c>
      <c r="AN205" s="442">
        <v>18</v>
      </c>
      <c r="AO205" s="442" t="s">
        <v>1240</v>
      </c>
      <c r="AP205" s="442">
        <v>0</v>
      </c>
      <c r="AQ205" s="442">
        <v>0</v>
      </c>
      <c r="AR205" s="450">
        <v>0.215277777777778</v>
      </c>
      <c r="AS205" s="442"/>
      <c r="AT205" s="442"/>
      <c r="AU205" s="442"/>
      <c r="AV205" s="442"/>
      <c r="AW205" s="442"/>
      <c r="AX205" s="442"/>
      <c r="AY205" s="442"/>
      <c r="AZ205" s="442"/>
      <c r="BA205" s="442"/>
    </row>
    <row r="206" spans="1:53">
      <c r="A206" s="442">
        <v>214</v>
      </c>
      <c r="B206" s="442" t="s">
        <v>338</v>
      </c>
      <c r="C206" s="442" t="s">
        <v>137</v>
      </c>
      <c r="D206" s="442">
        <v>5</v>
      </c>
      <c r="E206" s="442" t="s">
        <v>1241</v>
      </c>
      <c r="F206" s="442" t="s">
        <v>125</v>
      </c>
      <c r="G206" s="442" t="str">
        <f>VLOOKUP(C206,'舰种|战术|技能信息查询'!$O$52:$Q$72,3,0)</f>
        <v>主力舰</v>
      </c>
      <c r="H206" s="442" t="str">
        <f>VLOOKUP(C206,'舰种|战术|技能信息查询'!$O$52:$Q$72,2,0)</f>
        <v>大型舰</v>
      </c>
      <c r="I206" s="442">
        <v>3</v>
      </c>
      <c r="J206" s="442">
        <v>3</v>
      </c>
      <c r="K206" s="442">
        <v>92</v>
      </c>
      <c r="L206" s="442">
        <f t="shared" si="4"/>
        <v>0</v>
      </c>
      <c r="M206" s="442">
        <v>111</v>
      </c>
      <c r="N206" s="442">
        <v>97</v>
      </c>
      <c r="O206" s="442">
        <v>0</v>
      </c>
      <c r="P206" s="442">
        <v>67</v>
      </c>
      <c r="Q206" s="442">
        <v>0</v>
      </c>
      <c r="R206" s="442">
        <v>38</v>
      </c>
      <c r="S206" s="442">
        <v>51</v>
      </c>
      <c r="T206" s="442">
        <v>96</v>
      </c>
      <c r="U206" s="442">
        <v>8</v>
      </c>
      <c r="V206" s="442">
        <v>28</v>
      </c>
      <c r="W206" s="442" t="s">
        <v>126</v>
      </c>
      <c r="X206" s="442" t="s">
        <v>149</v>
      </c>
      <c r="Y206" s="442">
        <v>16</v>
      </c>
      <c r="Z206" s="442">
        <v>4</v>
      </c>
      <c r="AA206" s="446" t="s">
        <v>1242</v>
      </c>
      <c r="AB206" s="442">
        <v>125</v>
      </c>
      <c r="AC206" s="442">
        <v>165</v>
      </c>
      <c r="AD206" s="442">
        <v>4.8</v>
      </c>
      <c r="AE206" s="442">
        <v>9</v>
      </c>
      <c r="AF206" s="442">
        <v>1</v>
      </c>
      <c r="AG206" s="442">
        <v>50</v>
      </c>
      <c r="AH206" s="442">
        <v>60</v>
      </c>
      <c r="AI206" s="442">
        <v>60</v>
      </c>
      <c r="AJ206" s="442">
        <v>0</v>
      </c>
      <c r="AK206" s="442">
        <v>86</v>
      </c>
      <c r="AL206" s="442">
        <v>0</v>
      </c>
      <c r="AM206" s="442">
        <v>77</v>
      </c>
      <c r="AN206" s="442">
        <v>20</v>
      </c>
      <c r="AO206" s="442" t="s">
        <v>1243</v>
      </c>
      <c r="AP206" s="442">
        <v>0</v>
      </c>
      <c r="AQ206" s="442">
        <v>0</v>
      </c>
      <c r="AR206" s="450">
        <v>0.239583333333333</v>
      </c>
      <c r="AS206" s="442"/>
      <c r="AT206" s="442"/>
      <c r="AU206" s="442"/>
      <c r="AV206" s="442"/>
      <c r="AW206" s="442"/>
      <c r="AX206" s="442"/>
      <c r="AY206" s="442"/>
      <c r="AZ206" s="442"/>
      <c r="BA206" s="442"/>
    </row>
    <row r="207" spans="1:53">
      <c r="A207" s="442">
        <v>216</v>
      </c>
      <c r="B207" s="442" t="s">
        <v>402</v>
      </c>
      <c r="C207" s="442" t="s">
        <v>137</v>
      </c>
      <c r="D207" s="442">
        <v>5</v>
      </c>
      <c r="E207" s="442" t="s">
        <v>1244</v>
      </c>
      <c r="F207" s="442" t="s">
        <v>125</v>
      </c>
      <c r="G207" s="442" t="str">
        <f>VLOOKUP(C207,'舰种|战术|技能信息查询'!$O$52:$Q$72,3,0)</f>
        <v>主力舰</v>
      </c>
      <c r="H207" s="442" t="str">
        <f>VLOOKUP(C207,'舰种|战术|技能信息查询'!$O$52:$Q$72,2,0)</f>
        <v>大型舰</v>
      </c>
      <c r="I207" s="442">
        <v>2</v>
      </c>
      <c r="J207" s="442">
        <v>2</v>
      </c>
      <c r="K207" s="442">
        <v>62</v>
      </c>
      <c r="L207" s="442">
        <f t="shared" si="4"/>
        <v>2</v>
      </c>
      <c r="M207" s="442">
        <v>90</v>
      </c>
      <c r="N207" s="442">
        <v>80</v>
      </c>
      <c r="O207" s="442">
        <v>0</v>
      </c>
      <c r="P207" s="442">
        <v>63</v>
      </c>
      <c r="Q207" s="442">
        <v>0</v>
      </c>
      <c r="R207" s="442">
        <v>40</v>
      </c>
      <c r="S207" s="442">
        <v>63</v>
      </c>
      <c r="T207" s="442">
        <v>96</v>
      </c>
      <c r="U207" s="442">
        <v>9</v>
      </c>
      <c r="V207" s="442">
        <v>31</v>
      </c>
      <c r="W207" s="442" t="s">
        <v>126</v>
      </c>
      <c r="X207" s="442" t="s">
        <v>239</v>
      </c>
      <c r="Y207" s="442">
        <v>6</v>
      </c>
      <c r="Z207" s="442">
        <v>4</v>
      </c>
      <c r="AA207" s="446" t="s">
        <v>1245</v>
      </c>
      <c r="AB207" s="442">
        <v>80</v>
      </c>
      <c r="AC207" s="442">
        <v>120</v>
      </c>
      <c r="AD207" s="442">
        <v>2.88</v>
      </c>
      <c r="AE207" s="442">
        <v>5.4</v>
      </c>
      <c r="AF207" s="442">
        <v>0.625</v>
      </c>
      <c r="AG207" s="442">
        <v>50</v>
      </c>
      <c r="AH207" s="442">
        <v>60</v>
      </c>
      <c r="AI207" s="442">
        <v>60</v>
      </c>
      <c r="AJ207" s="442">
        <v>0</v>
      </c>
      <c r="AK207" s="442">
        <v>65</v>
      </c>
      <c r="AL207" s="442">
        <v>0</v>
      </c>
      <c r="AM207" s="442">
        <v>65</v>
      </c>
      <c r="AN207" s="442">
        <v>17</v>
      </c>
      <c r="AO207" s="442">
        <v>0</v>
      </c>
      <c r="AP207" s="442">
        <v>0</v>
      </c>
      <c r="AQ207" s="442">
        <v>0</v>
      </c>
      <c r="AR207" s="442">
        <v>0</v>
      </c>
      <c r="AS207" s="442"/>
      <c r="AT207" s="442"/>
      <c r="AU207" s="442"/>
      <c r="AV207" s="442"/>
      <c r="AW207" s="442"/>
      <c r="AX207" s="442"/>
      <c r="AY207" s="442"/>
      <c r="AZ207" s="442"/>
      <c r="BA207" s="442"/>
    </row>
    <row r="208" spans="1:53">
      <c r="A208" s="442">
        <v>217</v>
      </c>
      <c r="B208" s="442" t="s">
        <v>402</v>
      </c>
      <c r="C208" s="442" t="s">
        <v>137</v>
      </c>
      <c r="D208" s="442">
        <v>5</v>
      </c>
      <c r="E208" s="442" t="s">
        <v>1246</v>
      </c>
      <c r="F208" s="442" t="s">
        <v>125</v>
      </c>
      <c r="G208" s="442" t="str">
        <f>VLOOKUP(C208,'舰种|战术|技能信息查询'!$O$52:$Q$72,3,0)</f>
        <v>主力舰</v>
      </c>
      <c r="H208" s="442" t="str">
        <f>VLOOKUP(C208,'舰种|战术|技能信息查询'!$O$52:$Q$72,2,0)</f>
        <v>大型舰</v>
      </c>
      <c r="I208" s="442">
        <v>2</v>
      </c>
      <c r="J208" s="442">
        <v>2</v>
      </c>
      <c r="K208" s="442">
        <v>66</v>
      </c>
      <c r="L208" s="442">
        <f t="shared" si="4"/>
        <v>2</v>
      </c>
      <c r="M208" s="442">
        <v>90</v>
      </c>
      <c r="N208" s="442">
        <v>85</v>
      </c>
      <c r="O208" s="442">
        <v>0</v>
      </c>
      <c r="P208" s="442">
        <v>63</v>
      </c>
      <c r="Q208" s="442">
        <v>0</v>
      </c>
      <c r="R208" s="442">
        <v>40</v>
      </c>
      <c r="S208" s="442">
        <v>63</v>
      </c>
      <c r="T208" s="442">
        <v>96</v>
      </c>
      <c r="U208" s="442">
        <v>9</v>
      </c>
      <c r="V208" s="442">
        <v>31</v>
      </c>
      <c r="W208" s="442" t="s">
        <v>126</v>
      </c>
      <c r="X208" s="442" t="s">
        <v>239</v>
      </c>
      <c r="Y208" s="442">
        <v>6</v>
      </c>
      <c r="Z208" s="442">
        <v>4</v>
      </c>
      <c r="AA208" s="446" t="s">
        <v>1245</v>
      </c>
      <c r="AB208" s="442">
        <v>80</v>
      </c>
      <c r="AC208" s="442">
        <v>120</v>
      </c>
      <c r="AD208" s="442">
        <v>2.88</v>
      </c>
      <c r="AE208" s="442">
        <v>5.4</v>
      </c>
      <c r="AF208" s="442">
        <v>0.625</v>
      </c>
      <c r="AG208" s="442">
        <v>50</v>
      </c>
      <c r="AH208" s="442">
        <v>60</v>
      </c>
      <c r="AI208" s="442">
        <v>60</v>
      </c>
      <c r="AJ208" s="442">
        <v>0</v>
      </c>
      <c r="AK208" s="442">
        <v>65</v>
      </c>
      <c r="AL208" s="442">
        <v>0</v>
      </c>
      <c r="AM208" s="442">
        <v>70</v>
      </c>
      <c r="AN208" s="442">
        <v>17</v>
      </c>
      <c r="AO208" s="442">
        <v>0</v>
      </c>
      <c r="AP208" s="442">
        <v>0</v>
      </c>
      <c r="AQ208" s="442">
        <v>0</v>
      </c>
      <c r="AR208" s="442">
        <v>0</v>
      </c>
      <c r="AS208" s="442"/>
      <c r="AT208" s="442"/>
      <c r="AU208" s="442"/>
      <c r="AV208" s="442"/>
      <c r="AW208" s="442"/>
      <c r="AX208" s="442"/>
      <c r="AY208" s="442"/>
      <c r="AZ208" s="442"/>
      <c r="BA208" s="442"/>
    </row>
    <row r="209" spans="1:53">
      <c r="A209" s="442">
        <v>218</v>
      </c>
      <c r="B209" s="442" t="s">
        <v>1247</v>
      </c>
      <c r="C209" s="442" t="s">
        <v>321</v>
      </c>
      <c r="D209" s="442">
        <v>4</v>
      </c>
      <c r="E209" s="442" t="s">
        <v>1248</v>
      </c>
      <c r="F209" s="442" t="s">
        <v>125</v>
      </c>
      <c r="G209" s="442" t="str">
        <f>VLOOKUP(C209,'舰种|战术|技能信息查询'!$O$52:$Q$72,3,0)</f>
        <v>护卫舰</v>
      </c>
      <c r="H209" s="442" t="str">
        <f>VLOOKUP(C209,'舰种|战术|技能信息查询'!$O$52:$Q$72,2,0)</f>
        <v>小型舰</v>
      </c>
      <c r="I209" s="442">
        <v>1</v>
      </c>
      <c r="J209" s="442">
        <v>2</v>
      </c>
      <c r="K209" s="442">
        <v>40</v>
      </c>
      <c r="L209" s="442">
        <f t="shared" si="4"/>
        <v>0</v>
      </c>
      <c r="M209" s="442">
        <v>65</v>
      </c>
      <c r="N209" s="442">
        <v>66</v>
      </c>
      <c r="O209" s="442">
        <v>0</v>
      </c>
      <c r="P209" s="442">
        <v>59</v>
      </c>
      <c r="Q209" s="442">
        <v>0</v>
      </c>
      <c r="R209" s="442">
        <v>21</v>
      </c>
      <c r="S209" s="442">
        <v>49</v>
      </c>
      <c r="T209" s="442">
        <v>95</v>
      </c>
      <c r="U209" s="442">
        <v>15</v>
      </c>
      <c r="V209" s="442">
        <v>23</v>
      </c>
      <c r="W209" s="442" t="s">
        <v>126</v>
      </c>
      <c r="X209" s="442">
        <v>0</v>
      </c>
      <c r="Y209" s="442">
        <v>0</v>
      </c>
      <c r="Z209" s="442">
        <v>2</v>
      </c>
      <c r="AA209" s="446" t="s">
        <v>1249</v>
      </c>
      <c r="AB209" s="442">
        <v>40</v>
      </c>
      <c r="AC209" s="442">
        <v>65</v>
      </c>
      <c r="AD209" s="442">
        <v>1.28</v>
      </c>
      <c r="AE209" s="442">
        <v>2.4</v>
      </c>
      <c r="AF209" s="442">
        <v>0.75</v>
      </c>
      <c r="AG209" s="442">
        <v>20</v>
      </c>
      <c r="AH209" s="442">
        <v>20</v>
      </c>
      <c r="AI209" s="442">
        <v>30</v>
      </c>
      <c r="AJ209" s="442">
        <v>0</v>
      </c>
      <c r="AK209" s="442">
        <v>35</v>
      </c>
      <c r="AL209" s="442">
        <v>0</v>
      </c>
      <c r="AM209" s="442">
        <v>46</v>
      </c>
      <c r="AN209" s="442">
        <v>0</v>
      </c>
      <c r="AO209" s="442">
        <v>0</v>
      </c>
      <c r="AP209" s="442">
        <v>0</v>
      </c>
      <c r="AQ209" s="442">
        <v>0</v>
      </c>
      <c r="AR209" s="442">
        <v>0</v>
      </c>
      <c r="AS209" s="442"/>
      <c r="AT209" s="442"/>
      <c r="AU209" s="442"/>
      <c r="AV209" s="442"/>
      <c r="AW209" s="442"/>
      <c r="AX209" s="442"/>
      <c r="AY209" s="442"/>
      <c r="AZ209" s="442"/>
      <c r="BA209" s="442"/>
    </row>
    <row r="210" spans="1:53">
      <c r="A210" s="442">
        <v>219</v>
      </c>
      <c r="B210" s="442" t="s">
        <v>131</v>
      </c>
      <c r="C210" s="442" t="s">
        <v>192</v>
      </c>
      <c r="D210" s="442">
        <v>5</v>
      </c>
      <c r="E210" s="442" t="s">
        <v>1250</v>
      </c>
      <c r="F210" s="442" t="s">
        <v>125</v>
      </c>
      <c r="G210" s="442" t="str">
        <f>VLOOKUP(C210,'舰种|战术|技能信息查询'!$O$52:$Q$72,3,0)</f>
        <v>主力舰</v>
      </c>
      <c r="H210" s="442" t="str">
        <f>VLOOKUP(C210,'舰种|战术|技能信息查询'!$O$52:$Q$72,2,0)</f>
        <v>大型舰</v>
      </c>
      <c r="I210" s="442">
        <v>3</v>
      </c>
      <c r="J210" s="442">
        <v>3</v>
      </c>
      <c r="K210" s="442">
        <v>62</v>
      </c>
      <c r="L210" s="442">
        <f t="shared" si="4"/>
        <v>2</v>
      </c>
      <c r="M210" s="442">
        <v>40</v>
      </c>
      <c r="N210" s="442">
        <v>56</v>
      </c>
      <c r="O210" s="442">
        <v>0</v>
      </c>
      <c r="P210" s="442">
        <v>66</v>
      </c>
      <c r="Q210" s="442">
        <v>0</v>
      </c>
      <c r="R210" s="442">
        <v>73</v>
      </c>
      <c r="S210" s="442">
        <v>62</v>
      </c>
      <c r="T210" s="442">
        <v>96</v>
      </c>
      <c r="U210" s="442">
        <v>40</v>
      </c>
      <c r="V210" s="442">
        <v>34.2</v>
      </c>
      <c r="W210" s="442" t="s">
        <v>194</v>
      </c>
      <c r="X210" s="442" t="s">
        <v>1251</v>
      </c>
      <c r="Y210" s="442">
        <v>78</v>
      </c>
      <c r="Z210" s="442">
        <v>4</v>
      </c>
      <c r="AA210" s="446" t="s">
        <v>833</v>
      </c>
      <c r="AB210" s="442">
        <v>60</v>
      </c>
      <c r="AC210" s="442">
        <v>55</v>
      </c>
      <c r="AD210" s="442">
        <v>2.4</v>
      </c>
      <c r="AE210" s="442">
        <v>4.5</v>
      </c>
      <c r="AF210" s="442">
        <v>1</v>
      </c>
      <c r="AG210" s="442">
        <v>30</v>
      </c>
      <c r="AH210" s="442">
        <v>40</v>
      </c>
      <c r="AI210" s="442">
        <v>60</v>
      </c>
      <c r="AJ210" s="442">
        <v>40</v>
      </c>
      <c r="AK210" s="442">
        <v>0</v>
      </c>
      <c r="AL210" s="442">
        <v>0</v>
      </c>
      <c r="AM210" s="442">
        <v>16</v>
      </c>
      <c r="AN210" s="442">
        <v>36</v>
      </c>
      <c r="AO210" s="442">
        <v>0</v>
      </c>
      <c r="AP210" s="442">
        <v>0</v>
      </c>
      <c r="AQ210" s="446" t="s">
        <v>1252</v>
      </c>
      <c r="AR210" s="450">
        <v>0.194444444444444</v>
      </c>
      <c r="AS210" s="442"/>
      <c r="AT210" s="442"/>
      <c r="AU210" s="442"/>
      <c r="AV210" s="442"/>
      <c r="AW210" s="442"/>
      <c r="AX210" s="442"/>
      <c r="AY210" s="442"/>
      <c r="AZ210" s="442"/>
      <c r="BA210" s="442"/>
    </row>
    <row r="211" spans="1:53">
      <c r="A211" s="442">
        <v>220</v>
      </c>
      <c r="B211" s="442" t="s">
        <v>131</v>
      </c>
      <c r="C211" s="442" t="s">
        <v>192</v>
      </c>
      <c r="D211" s="442">
        <v>5</v>
      </c>
      <c r="E211" s="442" t="s">
        <v>1253</v>
      </c>
      <c r="F211" s="442" t="s">
        <v>125</v>
      </c>
      <c r="G211" s="442" t="str">
        <f>VLOOKUP(C211,'舰种|战术|技能信息查询'!$O$52:$Q$72,3,0)</f>
        <v>主力舰</v>
      </c>
      <c r="H211" s="442" t="str">
        <f>VLOOKUP(C211,'舰种|战术|技能信息查询'!$O$52:$Q$72,2,0)</f>
        <v>大型舰</v>
      </c>
      <c r="I211" s="442">
        <v>3</v>
      </c>
      <c r="J211" s="442">
        <v>3</v>
      </c>
      <c r="K211" s="442">
        <v>62</v>
      </c>
      <c r="L211" s="442">
        <f t="shared" si="4"/>
        <v>2</v>
      </c>
      <c r="M211" s="442">
        <v>40</v>
      </c>
      <c r="N211" s="442">
        <v>56</v>
      </c>
      <c r="O211" s="442">
        <v>0</v>
      </c>
      <c r="P211" s="442">
        <v>66</v>
      </c>
      <c r="Q211" s="442">
        <v>0</v>
      </c>
      <c r="R211" s="442">
        <v>73</v>
      </c>
      <c r="S211" s="442">
        <v>57</v>
      </c>
      <c r="T211" s="442">
        <v>96</v>
      </c>
      <c r="U211" s="442">
        <v>10</v>
      </c>
      <c r="V211" s="442">
        <v>34.2</v>
      </c>
      <c r="W211" s="442" t="s">
        <v>194</v>
      </c>
      <c r="X211" s="442" t="s">
        <v>1251</v>
      </c>
      <c r="Y211" s="442">
        <v>78</v>
      </c>
      <c r="Z211" s="442">
        <v>4</v>
      </c>
      <c r="AA211" s="446" t="s">
        <v>833</v>
      </c>
      <c r="AB211" s="442">
        <v>60</v>
      </c>
      <c r="AC211" s="442">
        <v>55</v>
      </c>
      <c r="AD211" s="442">
        <v>2.4</v>
      </c>
      <c r="AE211" s="442">
        <v>4.5</v>
      </c>
      <c r="AF211" s="442">
        <v>1</v>
      </c>
      <c r="AG211" s="442">
        <v>30</v>
      </c>
      <c r="AH211" s="442">
        <v>40</v>
      </c>
      <c r="AI211" s="442">
        <v>60</v>
      </c>
      <c r="AJ211" s="442">
        <v>40</v>
      </c>
      <c r="AK211" s="442">
        <v>0</v>
      </c>
      <c r="AL211" s="442">
        <v>0</v>
      </c>
      <c r="AM211" s="442">
        <v>16</v>
      </c>
      <c r="AN211" s="442">
        <v>36</v>
      </c>
      <c r="AO211" s="442">
        <v>0</v>
      </c>
      <c r="AP211" s="442">
        <v>0</v>
      </c>
      <c r="AQ211" s="446" t="s">
        <v>1252</v>
      </c>
      <c r="AR211" s="450">
        <v>0.194444444444444</v>
      </c>
      <c r="AS211" s="442"/>
      <c r="AT211" s="442"/>
      <c r="AU211" s="442"/>
      <c r="AV211" s="442"/>
      <c r="AW211" s="442"/>
      <c r="AX211" s="442"/>
      <c r="AY211" s="442"/>
      <c r="AZ211" s="442"/>
      <c r="BA211" s="442"/>
    </row>
    <row r="212" spans="1:53">
      <c r="A212" s="442">
        <v>221</v>
      </c>
      <c r="B212" s="442" t="s">
        <v>131</v>
      </c>
      <c r="C212" s="442" t="s">
        <v>192</v>
      </c>
      <c r="D212" s="442">
        <v>4</v>
      </c>
      <c r="E212" s="442" t="s">
        <v>1254</v>
      </c>
      <c r="F212" s="442" t="s">
        <v>125</v>
      </c>
      <c r="G212" s="442" t="str">
        <f>VLOOKUP(C212,'舰种|战术|技能信息查询'!$O$52:$Q$72,3,0)</f>
        <v>主力舰</v>
      </c>
      <c r="H212" s="442" t="str">
        <f>VLOOKUP(C212,'舰种|战术|技能信息查询'!$O$52:$Q$72,2,0)</f>
        <v>大型舰</v>
      </c>
      <c r="I212" s="442">
        <v>3</v>
      </c>
      <c r="J212" s="442">
        <v>3</v>
      </c>
      <c r="K212" s="442">
        <v>48</v>
      </c>
      <c r="L212" s="442">
        <f t="shared" si="4"/>
        <v>0</v>
      </c>
      <c r="M212" s="442">
        <v>40</v>
      </c>
      <c r="N212" s="442">
        <v>52</v>
      </c>
      <c r="O212" s="442">
        <v>0</v>
      </c>
      <c r="P212" s="442">
        <v>60</v>
      </c>
      <c r="Q212" s="442">
        <v>0</v>
      </c>
      <c r="R212" s="442">
        <v>65</v>
      </c>
      <c r="S212" s="442">
        <v>57</v>
      </c>
      <c r="T212" s="442">
        <v>95</v>
      </c>
      <c r="U212" s="442">
        <v>13</v>
      </c>
      <c r="V212" s="442">
        <v>34.5</v>
      </c>
      <c r="W212" s="442" t="s">
        <v>194</v>
      </c>
      <c r="X212" s="442" t="s">
        <v>1255</v>
      </c>
      <c r="Y212" s="442">
        <v>63</v>
      </c>
      <c r="Z212" s="442">
        <v>4</v>
      </c>
      <c r="AA212" s="446" t="s">
        <v>833</v>
      </c>
      <c r="AB212" s="442">
        <v>60</v>
      </c>
      <c r="AC212" s="442">
        <v>55</v>
      </c>
      <c r="AD212" s="442">
        <v>2.4</v>
      </c>
      <c r="AE212" s="442">
        <v>4.5</v>
      </c>
      <c r="AF212" s="442">
        <v>1</v>
      </c>
      <c r="AG212" s="442">
        <v>30</v>
      </c>
      <c r="AH212" s="442">
        <v>40</v>
      </c>
      <c r="AI212" s="442">
        <v>60</v>
      </c>
      <c r="AJ212" s="442">
        <v>40</v>
      </c>
      <c r="AK212" s="442">
        <v>0</v>
      </c>
      <c r="AL212" s="442">
        <v>0</v>
      </c>
      <c r="AM212" s="442">
        <v>14</v>
      </c>
      <c r="AN212" s="442">
        <v>30</v>
      </c>
      <c r="AO212" s="442">
        <v>0</v>
      </c>
      <c r="AP212" s="442">
        <v>0</v>
      </c>
      <c r="AQ212" s="446" t="s">
        <v>1256</v>
      </c>
      <c r="AR212" s="442">
        <v>0</v>
      </c>
      <c r="AS212" s="442"/>
      <c r="AT212" s="442"/>
      <c r="AU212" s="442"/>
      <c r="AV212" s="442"/>
      <c r="AW212" s="442"/>
      <c r="AX212" s="442"/>
      <c r="AY212" s="442"/>
      <c r="AZ212" s="442"/>
      <c r="BA212" s="442"/>
    </row>
    <row r="213" spans="1:53">
      <c r="A213" s="442">
        <v>222</v>
      </c>
      <c r="B213" s="442" t="s">
        <v>131</v>
      </c>
      <c r="C213" s="442" t="s">
        <v>192</v>
      </c>
      <c r="D213" s="442">
        <v>4</v>
      </c>
      <c r="E213" s="442" t="s">
        <v>1257</v>
      </c>
      <c r="F213" s="442" t="s">
        <v>125</v>
      </c>
      <c r="G213" s="442" t="str">
        <f>VLOOKUP(C213,'舰种|战术|技能信息查询'!$O$52:$Q$72,3,0)</f>
        <v>主力舰</v>
      </c>
      <c r="H213" s="442" t="str">
        <f>VLOOKUP(C213,'舰种|战术|技能信息查询'!$O$52:$Q$72,2,0)</f>
        <v>大型舰</v>
      </c>
      <c r="I213" s="442">
        <v>3</v>
      </c>
      <c r="J213" s="442">
        <v>3</v>
      </c>
      <c r="K213" s="442">
        <v>46</v>
      </c>
      <c r="L213" s="442">
        <f t="shared" si="4"/>
        <v>2</v>
      </c>
      <c r="M213" s="442">
        <v>35</v>
      </c>
      <c r="N213" s="442">
        <v>50</v>
      </c>
      <c r="O213" s="442">
        <v>0</v>
      </c>
      <c r="P213" s="442">
        <v>55</v>
      </c>
      <c r="Q213" s="442">
        <v>0</v>
      </c>
      <c r="R213" s="442">
        <v>69</v>
      </c>
      <c r="S213" s="442">
        <v>57</v>
      </c>
      <c r="T213" s="442">
        <v>95</v>
      </c>
      <c r="U213" s="442">
        <v>10</v>
      </c>
      <c r="V213" s="442">
        <v>34.5</v>
      </c>
      <c r="W213" s="442" t="s">
        <v>194</v>
      </c>
      <c r="X213" s="442" t="s">
        <v>1255</v>
      </c>
      <c r="Y213" s="442">
        <v>63</v>
      </c>
      <c r="Z213" s="442">
        <v>4</v>
      </c>
      <c r="AA213" s="446" t="s">
        <v>833</v>
      </c>
      <c r="AB213" s="442">
        <v>60</v>
      </c>
      <c r="AC213" s="442">
        <v>55</v>
      </c>
      <c r="AD213" s="442">
        <v>2.4</v>
      </c>
      <c r="AE213" s="442">
        <v>4.5</v>
      </c>
      <c r="AF213" s="442">
        <v>1</v>
      </c>
      <c r="AG213" s="442">
        <v>30</v>
      </c>
      <c r="AH213" s="442">
        <v>40</v>
      </c>
      <c r="AI213" s="442">
        <v>60</v>
      </c>
      <c r="AJ213" s="442">
        <v>40</v>
      </c>
      <c r="AK213" s="442">
        <v>0</v>
      </c>
      <c r="AL213" s="442">
        <v>0</v>
      </c>
      <c r="AM213" s="442">
        <v>13</v>
      </c>
      <c r="AN213" s="442">
        <v>25</v>
      </c>
      <c r="AO213" s="442">
        <v>0</v>
      </c>
      <c r="AP213" s="442">
        <v>0</v>
      </c>
      <c r="AQ213" s="446" t="s">
        <v>1256</v>
      </c>
      <c r="AR213" s="442">
        <v>0</v>
      </c>
      <c r="AS213" s="442"/>
      <c r="AT213" s="442"/>
      <c r="AU213" s="442"/>
      <c r="AV213" s="442"/>
      <c r="AW213" s="442"/>
      <c r="AX213" s="442"/>
      <c r="AY213" s="442"/>
      <c r="AZ213" s="442"/>
      <c r="BA213" s="442"/>
    </row>
    <row r="214" spans="1:53">
      <c r="A214" s="442">
        <v>223</v>
      </c>
      <c r="B214" s="442" t="s">
        <v>131</v>
      </c>
      <c r="C214" s="442" t="s">
        <v>446</v>
      </c>
      <c r="D214" s="442">
        <v>6</v>
      </c>
      <c r="E214" s="442" t="s">
        <v>1258</v>
      </c>
      <c r="F214" s="442" t="s">
        <v>125</v>
      </c>
      <c r="G214" s="442" t="str">
        <f>VLOOKUP(C214,'舰种|战术|技能信息查询'!$O$52:$Q$72,3,0)</f>
        <v>主力舰</v>
      </c>
      <c r="H214" s="442" t="str">
        <f>VLOOKUP(C214,'舰种|战术|技能信息查询'!$O$52:$Q$72,2,0)</f>
        <v>大型舰</v>
      </c>
      <c r="I214" s="442">
        <v>4</v>
      </c>
      <c r="J214" s="442">
        <v>4</v>
      </c>
      <c r="K214" s="442">
        <v>96</v>
      </c>
      <c r="L214" s="442">
        <f t="shared" si="4"/>
        <v>0</v>
      </c>
      <c r="M214" s="442">
        <v>45</v>
      </c>
      <c r="N214" s="442">
        <v>105</v>
      </c>
      <c r="O214" s="442">
        <v>0</v>
      </c>
      <c r="P214" s="442">
        <v>68</v>
      </c>
      <c r="Q214" s="442">
        <v>0</v>
      </c>
      <c r="R214" s="442">
        <v>74</v>
      </c>
      <c r="S214" s="442">
        <v>47</v>
      </c>
      <c r="T214" s="442">
        <v>86</v>
      </c>
      <c r="U214" s="442">
        <v>1</v>
      </c>
      <c r="V214" s="442">
        <v>27</v>
      </c>
      <c r="W214" s="442" t="s">
        <v>194</v>
      </c>
      <c r="X214" s="442" t="s">
        <v>1259</v>
      </c>
      <c r="Y214" s="442">
        <v>59</v>
      </c>
      <c r="Z214" s="442">
        <v>4</v>
      </c>
      <c r="AA214" s="446" t="s">
        <v>1260</v>
      </c>
      <c r="AB214" s="442">
        <v>110</v>
      </c>
      <c r="AC214" s="442">
        <v>100</v>
      </c>
      <c r="AD214" s="442">
        <v>3.5</v>
      </c>
      <c r="AE214" s="442">
        <v>6</v>
      </c>
      <c r="AF214" s="442">
        <v>1</v>
      </c>
      <c r="AG214" s="442">
        <v>20</v>
      </c>
      <c r="AH214" s="442">
        <v>20</v>
      </c>
      <c r="AI214" s="442">
        <v>40</v>
      </c>
      <c r="AJ214" s="442">
        <v>10</v>
      </c>
      <c r="AK214" s="442">
        <v>0</v>
      </c>
      <c r="AL214" s="442">
        <v>0</v>
      </c>
      <c r="AM214" s="442">
        <v>38</v>
      </c>
      <c r="AN214" s="442">
        <v>40</v>
      </c>
      <c r="AO214" s="442" t="s">
        <v>613</v>
      </c>
      <c r="AP214" s="442">
        <v>0</v>
      </c>
      <c r="AQ214" s="446" t="s">
        <v>1261</v>
      </c>
      <c r="AR214" s="450">
        <v>0.277777777777778</v>
      </c>
      <c r="AS214" s="442"/>
      <c r="AT214" s="442"/>
      <c r="AU214" s="442"/>
      <c r="AV214" s="442"/>
      <c r="AW214" s="442"/>
      <c r="AX214" s="442"/>
      <c r="AY214" s="442"/>
      <c r="AZ214" s="442"/>
      <c r="BA214" s="442"/>
    </row>
    <row r="215" spans="1:53">
      <c r="A215" s="442">
        <v>224</v>
      </c>
      <c r="B215" s="442" t="s">
        <v>122</v>
      </c>
      <c r="C215" s="442" t="s">
        <v>446</v>
      </c>
      <c r="D215" s="442">
        <v>5</v>
      </c>
      <c r="E215" s="442" t="s">
        <v>1262</v>
      </c>
      <c r="F215" s="442" t="s">
        <v>125</v>
      </c>
      <c r="G215" s="442" t="str">
        <f>VLOOKUP(C215,'舰种|战术|技能信息查询'!$O$52:$Q$72,3,0)</f>
        <v>主力舰</v>
      </c>
      <c r="H215" s="442" t="str">
        <f>VLOOKUP(C215,'舰种|战术|技能信息查询'!$O$52:$Q$72,2,0)</f>
        <v>大型舰</v>
      </c>
      <c r="I215" s="442">
        <v>3</v>
      </c>
      <c r="J215" s="442">
        <v>3</v>
      </c>
      <c r="K215" s="442">
        <v>66</v>
      </c>
      <c r="L215" s="442">
        <f t="shared" si="4"/>
        <v>2</v>
      </c>
      <c r="M215" s="442">
        <v>40</v>
      </c>
      <c r="N215" s="442">
        <v>93</v>
      </c>
      <c r="O215" s="442">
        <v>0</v>
      </c>
      <c r="P215" s="442">
        <v>85</v>
      </c>
      <c r="Q215" s="442">
        <v>0</v>
      </c>
      <c r="R215" s="442">
        <v>69</v>
      </c>
      <c r="S215" s="442">
        <v>56</v>
      </c>
      <c r="T215" s="442">
        <v>85</v>
      </c>
      <c r="U215" s="442">
        <v>22</v>
      </c>
      <c r="V215" s="442">
        <v>30.5</v>
      </c>
      <c r="W215" s="442" t="s">
        <v>194</v>
      </c>
      <c r="X215" s="442" t="s">
        <v>1263</v>
      </c>
      <c r="Y215" s="442">
        <v>57</v>
      </c>
      <c r="Z215" s="442">
        <v>4</v>
      </c>
      <c r="AA215" s="446" t="s">
        <v>1264</v>
      </c>
      <c r="AB215" s="442">
        <v>70</v>
      </c>
      <c r="AC215" s="442">
        <v>65</v>
      </c>
      <c r="AD215" s="442">
        <v>2.88</v>
      </c>
      <c r="AE215" s="442">
        <v>5.6</v>
      </c>
      <c r="AF215" s="442">
        <v>1</v>
      </c>
      <c r="AG215" s="442">
        <v>20</v>
      </c>
      <c r="AH215" s="442">
        <v>20</v>
      </c>
      <c r="AI215" s="442">
        <v>40</v>
      </c>
      <c r="AJ215" s="442">
        <v>10</v>
      </c>
      <c r="AK215" s="442">
        <v>3</v>
      </c>
      <c r="AL215" s="442">
        <v>0</v>
      </c>
      <c r="AM215" s="442">
        <v>32</v>
      </c>
      <c r="AN215" s="442">
        <v>74</v>
      </c>
      <c r="AO215" s="442" t="s">
        <v>618</v>
      </c>
      <c r="AP215" s="442">
        <v>0</v>
      </c>
      <c r="AQ215" s="446" t="s">
        <v>1265</v>
      </c>
      <c r="AR215" s="450">
        <v>0.173611111111111</v>
      </c>
      <c r="AS215" s="442"/>
      <c r="AT215" s="442"/>
      <c r="AU215" s="442"/>
      <c r="AV215" s="442"/>
      <c r="AW215" s="442"/>
      <c r="AX215" s="442"/>
      <c r="AY215" s="442"/>
      <c r="AZ215" s="442"/>
      <c r="BA215" s="442"/>
    </row>
    <row r="216" spans="1:53">
      <c r="A216" s="442">
        <v>225</v>
      </c>
      <c r="B216" s="442" t="s">
        <v>166</v>
      </c>
      <c r="C216" s="442" t="s">
        <v>192</v>
      </c>
      <c r="D216" s="442">
        <v>4</v>
      </c>
      <c r="E216" s="442" t="s">
        <v>1266</v>
      </c>
      <c r="F216" s="442" t="s">
        <v>125</v>
      </c>
      <c r="G216" s="442" t="str">
        <f>VLOOKUP(C216,'舰种|战术|技能信息查询'!$O$52:$Q$72,3,0)</f>
        <v>主力舰</v>
      </c>
      <c r="H216" s="442" t="str">
        <f>VLOOKUP(C216,'舰种|战术|技能信息查询'!$O$52:$Q$72,2,0)</f>
        <v>大型舰</v>
      </c>
      <c r="I216" s="442">
        <v>2</v>
      </c>
      <c r="J216" s="442">
        <v>2</v>
      </c>
      <c r="K216" s="442">
        <v>37</v>
      </c>
      <c r="L216" s="442">
        <f t="shared" si="4"/>
        <v>-1</v>
      </c>
      <c r="M216" s="442">
        <v>35</v>
      </c>
      <c r="N216" s="442">
        <v>45</v>
      </c>
      <c r="O216" s="442">
        <v>0</v>
      </c>
      <c r="P216" s="442">
        <v>65</v>
      </c>
      <c r="Q216" s="442">
        <v>0</v>
      </c>
      <c r="R216" s="442">
        <v>67</v>
      </c>
      <c r="S216" s="442">
        <v>49</v>
      </c>
      <c r="T216" s="442">
        <v>95</v>
      </c>
      <c r="U216" s="442">
        <v>9</v>
      </c>
      <c r="V216" s="442">
        <v>29.5</v>
      </c>
      <c r="W216" s="442" t="s">
        <v>194</v>
      </c>
      <c r="X216" s="442" t="s">
        <v>1267</v>
      </c>
      <c r="Y216" s="442">
        <v>70</v>
      </c>
      <c r="Z216" s="442">
        <v>4</v>
      </c>
      <c r="AA216" s="446" t="s">
        <v>1268</v>
      </c>
      <c r="AB216" s="442">
        <v>55</v>
      </c>
      <c r="AC216" s="442">
        <v>60</v>
      </c>
      <c r="AD216" s="442">
        <v>2.08</v>
      </c>
      <c r="AE216" s="442">
        <v>3.9</v>
      </c>
      <c r="AF216" s="442">
        <v>0.8</v>
      </c>
      <c r="AG216" s="442">
        <v>30</v>
      </c>
      <c r="AH216" s="442">
        <v>40</v>
      </c>
      <c r="AI216" s="442">
        <v>60</v>
      </c>
      <c r="AJ216" s="442">
        <v>40</v>
      </c>
      <c r="AK216" s="442">
        <v>0</v>
      </c>
      <c r="AL216" s="442">
        <v>0</v>
      </c>
      <c r="AM216" s="442">
        <v>10</v>
      </c>
      <c r="AN216" s="442">
        <v>40</v>
      </c>
      <c r="AO216" s="442">
        <v>0</v>
      </c>
      <c r="AP216" s="442">
        <v>0</v>
      </c>
      <c r="AQ216" s="446" t="s">
        <v>1269</v>
      </c>
      <c r="AR216" s="442">
        <v>0</v>
      </c>
      <c r="AS216" s="442"/>
      <c r="AT216" s="442"/>
      <c r="AU216" s="442"/>
      <c r="AV216" s="442"/>
      <c r="AW216" s="442"/>
      <c r="AX216" s="442"/>
      <c r="AY216" s="442"/>
      <c r="AZ216" s="442"/>
      <c r="BA216" s="442"/>
    </row>
    <row r="217" spans="1:53">
      <c r="A217" s="442">
        <v>226</v>
      </c>
      <c r="B217" s="442" t="s">
        <v>166</v>
      </c>
      <c r="C217" s="442" t="s">
        <v>192</v>
      </c>
      <c r="D217" s="442">
        <v>5</v>
      </c>
      <c r="E217" s="442" t="s">
        <v>1270</v>
      </c>
      <c r="F217" s="442" t="s">
        <v>125</v>
      </c>
      <c r="G217" s="442" t="str">
        <f>VLOOKUP(C217,'舰种|战术|技能信息查询'!$O$52:$Q$72,3,0)</f>
        <v>主力舰</v>
      </c>
      <c r="H217" s="442" t="str">
        <f>VLOOKUP(C217,'舰种|战术|技能信息查询'!$O$52:$Q$72,2,0)</f>
        <v>大型舰</v>
      </c>
      <c r="I217" s="442">
        <v>3</v>
      </c>
      <c r="J217" s="442">
        <v>4</v>
      </c>
      <c r="K217" s="442">
        <v>60</v>
      </c>
      <c r="L217" s="442">
        <f t="shared" si="4"/>
        <v>0</v>
      </c>
      <c r="M217" s="442">
        <v>40</v>
      </c>
      <c r="N217" s="442">
        <v>60</v>
      </c>
      <c r="O217" s="442">
        <v>0</v>
      </c>
      <c r="P217" s="442">
        <v>90</v>
      </c>
      <c r="Q217" s="442">
        <v>0</v>
      </c>
      <c r="R217" s="442">
        <v>77</v>
      </c>
      <c r="S217" s="442">
        <v>52</v>
      </c>
      <c r="T217" s="442">
        <v>96</v>
      </c>
      <c r="U217" s="442">
        <v>20</v>
      </c>
      <c r="V217" s="442">
        <v>33</v>
      </c>
      <c r="W217" s="442" t="s">
        <v>194</v>
      </c>
      <c r="X217" s="442" t="s">
        <v>1271</v>
      </c>
      <c r="Y217" s="442">
        <v>90</v>
      </c>
      <c r="Z217" s="442">
        <v>4</v>
      </c>
      <c r="AA217" s="446" t="s">
        <v>1272</v>
      </c>
      <c r="AB217" s="442">
        <v>60</v>
      </c>
      <c r="AC217" s="442">
        <v>60</v>
      </c>
      <c r="AD217" s="442">
        <v>2.4</v>
      </c>
      <c r="AE217" s="442">
        <v>4.5</v>
      </c>
      <c r="AF217" s="442">
        <v>0.8</v>
      </c>
      <c r="AG217" s="442">
        <v>30</v>
      </c>
      <c r="AH217" s="442">
        <v>40</v>
      </c>
      <c r="AI217" s="442">
        <v>60</v>
      </c>
      <c r="AJ217" s="442">
        <v>40</v>
      </c>
      <c r="AK217" s="442">
        <v>0</v>
      </c>
      <c r="AL217" s="442">
        <v>0</v>
      </c>
      <c r="AM217" s="442">
        <v>18</v>
      </c>
      <c r="AN217" s="442">
        <v>90</v>
      </c>
      <c r="AO217" s="442" t="s">
        <v>1273</v>
      </c>
      <c r="AP217" s="442">
        <v>0</v>
      </c>
      <c r="AQ217" s="442">
        <v>0</v>
      </c>
      <c r="AR217" s="450">
        <v>0.166666666666667</v>
      </c>
      <c r="AS217" s="442"/>
      <c r="AT217" s="442"/>
      <c r="AU217" s="442"/>
      <c r="AV217" s="442"/>
      <c r="AW217" s="442"/>
      <c r="AX217" s="442"/>
      <c r="AY217" s="442"/>
      <c r="AZ217" s="442"/>
      <c r="BA217" s="442"/>
    </row>
    <row r="218" spans="1:53">
      <c r="A218" s="442">
        <v>227</v>
      </c>
      <c r="B218" s="442" t="s">
        <v>131</v>
      </c>
      <c r="C218" s="442" t="s">
        <v>204</v>
      </c>
      <c r="D218" s="442">
        <v>3</v>
      </c>
      <c r="E218" s="442" t="s">
        <v>1274</v>
      </c>
      <c r="F218" s="442" t="s">
        <v>125</v>
      </c>
      <c r="G218" s="442" t="str">
        <f>VLOOKUP(C218,'舰种|战术|技能信息查询'!$O$52:$Q$72,3,0)</f>
        <v>护卫舰</v>
      </c>
      <c r="H218" s="442" t="str">
        <f>VLOOKUP(C218,'舰种|战术|技能信息查询'!$O$52:$Q$72,2,0)</f>
        <v>中型舰</v>
      </c>
      <c r="I218" s="442">
        <v>2</v>
      </c>
      <c r="J218" s="442">
        <v>3</v>
      </c>
      <c r="K218" s="442">
        <v>55</v>
      </c>
      <c r="L218" s="442">
        <f t="shared" si="4"/>
        <v>1</v>
      </c>
      <c r="M218" s="442">
        <v>20</v>
      </c>
      <c r="N218" s="442">
        <v>36</v>
      </c>
      <c r="O218" s="442">
        <v>0</v>
      </c>
      <c r="P218" s="442">
        <v>52</v>
      </c>
      <c r="Q218" s="442">
        <v>0</v>
      </c>
      <c r="R218" s="442">
        <v>61</v>
      </c>
      <c r="S218" s="442">
        <v>47</v>
      </c>
      <c r="T218" s="442">
        <v>89</v>
      </c>
      <c r="U218" s="442">
        <v>13</v>
      </c>
      <c r="V218" s="442">
        <v>25.5</v>
      </c>
      <c r="W218" s="442" t="s">
        <v>194</v>
      </c>
      <c r="X218" s="442" t="s">
        <v>1275</v>
      </c>
      <c r="Y218" s="442">
        <v>48</v>
      </c>
      <c r="Z218" s="442">
        <v>3</v>
      </c>
      <c r="AA218" s="446" t="s">
        <v>833</v>
      </c>
      <c r="AB218" s="442">
        <v>35</v>
      </c>
      <c r="AC218" s="442">
        <v>35</v>
      </c>
      <c r="AD218" s="442">
        <v>1.28</v>
      </c>
      <c r="AE218" s="442">
        <v>2.4</v>
      </c>
      <c r="AF218" s="442">
        <v>0.75</v>
      </c>
      <c r="AG218" s="442">
        <v>20</v>
      </c>
      <c r="AH218" s="442">
        <v>30</v>
      </c>
      <c r="AI218" s="442">
        <v>50</v>
      </c>
      <c r="AJ218" s="442">
        <v>20</v>
      </c>
      <c r="AK218" s="442">
        <v>0</v>
      </c>
      <c r="AL218" s="442">
        <v>0</v>
      </c>
      <c r="AM218" s="442">
        <v>8</v>
      </c>
      <c r="AN218" s="442">
        <v>22</v>
      </c>
      <c r="AO218" s="442">
        <v>0</v>
      </c>
      <c r="AP218" s="442">
        <v>0</v>
      </c>
      <c r="AQ218" s="446" t="s">
        <v>1276</v>
      </c>
      <c r="AR218" s="442">
        <v>0</v>
      </c>
      <c r="AS218" s="442"/>
      <c r="AT218" s="442"/>
      <c r="AU218" s="442"/>
      <c r="AV218" s="442"/>
      <c r="AW218" s="442"/>
      <c r="AX218" s="442"/>
      <c r="AY218" s="442"/>
      <c r="AZ218" s="442"/>
      <c r="BA218" s="442"/>
    </row>
    <row r="219" spans="1:53">
      <c r="A219" s="442">
        <v>228</v>
      </c>
      <c r="B219" s="442" t="s">
        <v>131</v>
      </c>
      <c r="C219" s="442" t="s">
        <v>204</v>
      </c>
      <c r="D219" s="442">
        <v>3</v>
      </c>
      <c r="E219" s="442" t="s">
        <v>1277</v>
      </c>
      <c r="F219" s="442" t="s">
        <v>125</v>
      </c>
      <c r="G219" s="442" t="str">
        <f>VLOOKUP(C219,'舰种|战术|技能信息查询'!$O$52:$Q$72,3,0)</f>
        <v>护卫舰</v>
      </c>
      <c r="H219" s="442" t="str">
        <f>VLOOKUP(C219,'舰种|战术|技能信息查询'!$O$52:$Q$72,2,0)</f>
        <v>中型舰</v>
      </c>
      <c r="I219" s="442">
        <v>2</v>
      </c>
      <c r="J219" s="442">
        <v>3</v>
      </c>
      <c r="K219" s="442">
        <v>55</v>
      </c>
      <c r="L219" s="442">
        <f t="shared" ref="L219:L282" si="5">IF(OR(MOD(K219,4)=2,MOD(K219,4)=0),MOD(K219,4),IF(MOD(K219,4)=1,-1,1))</f>
        <v>1</v>
      </c>
      <c r="M219" s="442">
        <v>20</v>
      </c>
      <c r="N219" s="442">
        <v>36</v>
      </c>
      <c r="O219" s="442">
        <v>0</v>
      </c>
      <c r="P219" s="442">
        <v>52</v>
      </c>
      <c r="Q219" s="442">
        <v>0</v>
      </c>
      <c r="R219" s="442">
        <v>61</v>
      </c>
      <c r="S219" s="442">
        <v>47</v>
      </c>
      <c r="T219" s="442">
        <v>89</v>
      </c>
      <c r="U219" s="442">
        <v>20</v>
      </c>
      <c r="V219" s="442">
        <v>25.5</v>
      </c>
      <c r="W219" s="442" t="s">
        <v>194</v>
      </c>
      <c r="X219" s="442" t="s">
        <v>1275</v>
      </c>
      <c r="Y219" s="442">
        <v>48</v>
      </c>
      <c r="Z219" s="442">
        <v>3</v>
      </c>
      <c r="AA219" s="446" t="s">
        <v>833</v>
      </c>
      <c r="AB219" s="442">
        <v>35</v>
      </c>
      <c r="AC219" s="442">
        <v>35</v>
      </c>
      <c r="AD219" s="442">
        <v>1.28</v>
      </c>
      <c r="AE219" s="442">
        <v>2.4</v>
      </c>
      <c r="AF219" s="442">
        <v>0.75</v>
      </c>
      <c r="AG219" s="442">
        <v>20</v>
      </c>
      <c r="AH219" s="442">
        <v>30</v>
      </c>
      <c r="AI219" s="442">
        <v>50</v>
      </c>
      <c r="AJ219" s="442">
        <v>20</v>
      </c>
      <c r="AK219" s="442">
        <v>0</v>
      </c>
      <c r="AL219" s="442">
        <v>0</v>
      </c>
      <c r="AM219" s="442">
        <v>8</v>
      </c>
      <c r="AN219" s="442">
        <v>22</v>
      </c>
      <c r="AO219" s="442">
        <v>0</v>
      </c>
      <c r="AP219" s="442">
        <v>0</v>
      </c>
      <c r="AQ219" s="446" t="s">
        <v>1278</v>
      </c>
      <c r="AR219" s="442">
        <v>0</v>
      </c>
      <c r="AS219" s="442"/>
      <c r="AT219" s="442"/>
      <c r="AU219" s="442"/>
      <c r="AV219" s="442"/>
      <c r="AW219" s="442"/>
      <c r="AX219" s="442"/>
      <c r="AY219" s="442"/>
      <c r="AZ219" s="442"/>
      <c r="BA219" s="442"/>
    </row>
    <row r="220" spans="1:53">
      <c r="A220" s="442">
        <v>229</v>
      </c>
      <c r="B220" s="442" t="s">
        <v>131</v>
      </c>
      <c r="C220" s="442" t="s">
        <v>204</v>
      </c>
      <c r="D220" s="442">
        <v>3</v>
      </c>
      <c r="E220" s="442" t="s">
        <v>1279</v>
      </c>
      <c r="F220" s="442" t="s">
        <v>125</v>
      </c>
      <c r="G220" s="442" t="str">
        <f>VLOOKUP(C220,'舰种|战术|技能信息查询'!$O$52:$Q$72,3,0)</f>
        <v>护卫舰</v>
      </c>
      <c r="H220" s="442" t="str">
        <f>VLOOKUP(C220,'舰种|战术|技能信息查询'!$O$52:$Q$72,2,0)</f>
        <v>中型舰</v>
      </c>
      <c r="I220" s="442">
        <v>1</v>
      </c>
      <c r="J220" s="442">
        <v>2</v>
      </c>
      <c r="K220" s="442">
        <v>27</v>
      </c>
      <c r="L220" s="442">
        <f t="shared" si="5"/>
        <v>1</v>
      </c>
      <c r="M220" s="442">
        <v>20</v>
      </c>
      <c r="N220" s="442">
        <v>29</v>
      </c>
      <c r="O220" s="442">
        <v>0</v>
      </c>
      <c r="P220" s="442">
        <v>45</v>
      </c>
      <c r="Q220" s="442">
        <v>0</v>
      </c>
      <c r="R220" s="442">
        <v>57</v>
      </c>
      <c r="S220" s="442">
        <v>42</v>
      </c>
      <c r="T220" s="442">
        <v>89</v>
      </c>
      <c r="U220" s="442">
        <v>25</v>
      </c>
      <c r="V220" s="442">
        <v>25</v>
      </c>
      <c r="W220" s="442" t="s">
        <v>194</v>
      </c>
      <c r="X220" s="442" t="s">
        <v>1280</v>
      </c>
      <c r="Y220" s="442">
        <v>20</v>
      </c>
      <c r="Z220" s="442">
        <v>3</v>
      </c>
      <c r="AA220" s="446" t="s">
        <v>1281</v>
      </c>
      <c r="AB220" s="442">
        <v>25</v>
      </c>
      <c r="AC220" s="442">
        <v>30</v>
      </c>
      <c r="AD220" s="442">
        <v>0.96</v>
      </c>
      <c r="AE220" s="442">
        <v>1.8</v>
      </c>
      <c r="AF220" s="442">
        <v>0.625</v>
      </c>
      <c r="AG220" s="442">
        <v>20</v>
      </c>
      <c r="AH220" s="442">
        <v>30</v>
      </c>
      <c r="AI220" s="442">
        <v>50</v>
      </c>
      <c r="AJ220" s="442">
        <v>20</v>
      </c>
      <c r="AK220" s="442">
        <v>0</v>
      </c>
      <c r="AL220" s="442">
        <v>0</v>
      </c>
      <c r="AM220" s="442">
        <v>5</v>
      </c>
      <c r="AN220" s="442">
        <v>15</v>
      </c>
      <c r="AO220" s="442">
        <v>0</v>
      </c>
      <c r="AP220" s="442">
        <v>0</v>
      </c>
      <c r="AQ220" s="442">
        <v>0</v>
      </c>
      <c r="AR220" s="442">
        <v>0</v>
      </c>
      <c r="AS220" s="442"/>
      <c r="AT220" s="442"/>
      <c r="AU220" s="442"/>
      <c r="AV220" s="442"/>
      <c r="AW220" s="442"/>
      <c r="AX220" s="442"/>
      <c r="AY220" s="442"/>
      <c r="AZ220" s="442"/>
      <c r="BA220" s="442"/>
    </row>
    <row r="221" spans="1:53">
      <c r="A221" s="442">
        <v>230</v>
      </c>
      <c r="B221" s="442" t="s">
        <v>122</v>
      </c>
      <c r="C221" s="442" t="s">
        <v>204</v>
      </c>
      <c r="D221" s="442">
        <v>4</v>
      </c>
      <c r="E221" s="442" t="s">
        <v>1282</v>
      </c>
      <c r="F221" s="442" t="s">
        <v>125</v>
      </c>
      <c r="G221" s="442" t="str">
        <f>VLOOKUP(C221,'舰种|战术|技能信息查询'!$O$52:$Q$72,3,0)</f>
        <v>护卫舰</v>
      </c>
      <c r="H221" s="442" t="str">
        <f>VLOOKUP(C221,'舰种|战术|技能信息查询'!$O$52:$Q$72,2,0)</f>
        <v>中型舰</v>
      </c>
      <c r="I221" s="442">
        <v>1</v>
      </c>
      <c r="J221" s="442">
        <v>2</v>
      </c>
      <c r="K221" s="442">
        <v>28</v>
      </c>
      <c r="L221" s="442">
        <f t="shared" si="5"/>
        <v>0</v>
      </c>
      <c r="M221" s="442">
        <v>20</v>
      </c>
      <c r="N221" s="442">
        <v>30</v>
      </c>
      <c r="O221" s="442">
        <v>0</v>
      </c>
      <c r="P221" s="442">
        <v>53</v>
      </c>
      <c r="Q221" s="442">
        <v>0</v>
      </c>
      <c r="R221" s="442">
        <v>57</v>
      </c>
      <c r="S221" s="442">
        <v>40</v>
      </c>
      <c r="T221" s="442">
        <v>89</v>
      </c>
      <c r="U221" s="442">
        <v>15</v>
      </c>
      <c r="V221" s="442">
        <v>25</v>
      </c>
      <c r="W221" s="442" t="s">
        <v>194</v>
      </c>
      <c r="X221" s="442" t="s">
        <v>1283</v>
      </c>
      <c r="Y221" s="442">
        <v>24</v>
      </c>
      <c r="Z221" s="442">
        <v>3</v>
      </c>
      <c r="AA221" s="446" t="s">
        <v>1284</v>
      </c>
      <c r="AB221" s="442">
        <v>20</v>
      </c>
      <c r="AC221" s="442">
        <v>30</v>
      </c>
      <c r="AD221" s="442">
        <v>0.96</v>
      </c>
      <c r="AE221" s="442">
        <v>1.8</v>
      </c>
      <c r="AF221" s="442">
        <v>0.75</v>
      </c>
      <c r="AG221" s="442">
        <v>20</v>
      </c>
      <c r="AH221" s="442">
        <v>30</v>
      </c>
      <c r="AI221" s="442">
        <v>50</v>
      </c>
      <c r="AJ221" s="442">
        <v>20</v>
      </c>
      <c r="AK221" s="442">
        <v>2</v>
      </c>
      <c r="AL221" s="442">
        <v>0</v>
      </c>
      <c r="AM221" s="442">
        <v>5</v>
      </c>
      <c r="AN221" s="442">
        <v>23</v>
      </c>
      <c r="AO221" s="442">
        <v>0</v>
      </c>
      <c r="AP221" s="442">
        <v>0</v>
      </c>
      <c r="AQ221" s="442">
        <v>0</v>
      </c>
      <c r="AR221" s="442">
        <v>0</v>
      </c>
      <c r="AS221" s="442"/>
      <c r="AT221" s="442"/>
      <c r="AU221" s="442"/>
      <c r="AV221" s="442"/>
      <c r="AW221" s="442"/>
      <c r="AX221" s="442"/>
      <c r="AY221" s="442"/>
      <c r="AZ221" s="442"/>
      <c r="BA221" s="442"/>
    </row>
    <row r="222" spans="1:53">
      <c r="A222" s="442">
        <v>232</v>
      </c>
      <c r="B222" s="442" t="s">
        <v>402</v>
      </c>
      <c r="C222" s="442" t="s">
        <v>192</v>
      </c>
      <c r="D222" s="442">
        <v>3</v>
      </c>
      <c r="E222" s="442" t="s">
        <v>1285</v>
      </c>
      <c r="F222" s="442" t="s">
        <v>125</v>
      </c>
      <c r="G222" s="442" t="str">
        <f>VLOOKUP(C222,'舰种|战术|技能信息查询'!$O$52:$Q$72,3,0)</f>
        <v>主力舰</v>
      </c>
      <c r="H222" s="442" t="str">
        <f>VLOOKUP(C222,'舰种|战术|技能信息查询'!$O$52:$Q$72,2,0)</f>
        <v>大型舰</v>
      </c>
      <c r="I222" s="442">
        <v>1</v>
      </c>
      <c r="J222" s="442">
        <v>2</v>
      </c>
      <c r="K222" s="442">
        <v>62</v>
      </c>
      <c r="L222" s="442">
        <f t="shared" si="5"/>
        <v>2</v>
      </c>
      <c r="M222" s="442">
        <v>35</v>
      </c>
      <c r="N222" s="442">
        <v>59</v>
      </c>
      <c r="O222" s="442">
        <v>0</v>
      </c>
      <c r="P222" s="442">
        <v>59</v>
      </c>
      <c r="Q222" s="442">
        <v>0</v>
      </c>
      <c r="R222" s="442">
        <v>59</v>
      </c>
      <c r="S222" s="442">
        <v>41</v>
      </c>
      <c r="T222" s="442">
        <v>94</v>
      </c>
      <c r="U222" s="442">
        <v>16</v>
      </c>
      <c r="V222" s="442">
        <v>21.5</v>
      </c>
      <c r="W222" s="442" t="s">
        <v>194</v>
      </c>
      <c r="X222" s="442" t="s">
        <v>1286</v>
      </c>
      <c r="Y222" s="442">
        <v>40</v>
      </c>
      <c r="Z222" s="442">
        <v>4</v>
      </c>
      <c r="AA222" s="446" t="s">
        <v>1287</v>
      </c>
      <c r="AB222" s="442">
        <v>50</v>
      </c>
      <c r="AC222" s="442">
        <v>55</v>
      </c>
      <c r="AD222" s="442">
        <v>2.08</v>
      </c>
      <c r="AE222" s="442">
        <v>3.9</v>
      </c>
      <c r="AF222" s="442">
        <v>0.8</v>
      </c>
      <c r="AG222" s="442">
        <v>30</v>
      </c>
      <c r="AH222" s="442">
        <v>40</v>
      </c>
      <c r="AI222" s="442">
        <v>60</v>
      </c>
      <c r="AJ222" s="442">
        <v>40</v>
      </c>
      <c r="AK222" s="442">
        <v>0</v>
      </c>
      <c r="AL222" s="442">
        <v>0</v>
      </c>
      <c r="AM222" s="442">
        <v>17</v>
      </c>
      <c r="AN222" s="442">
        <v>29</v>
      </c>
      <c r="AO222" s="442">
        <v>0</v>
      </c>
      <c r="AP222" s="442">
        <v>0</v>
      </c>
      <c r="AQ222" s="442">
        <v>0</v>
      </c>
      <c r="AR222" s="442">
        <v>0</v>
      </c>
      <c r="AS222" s="442"/>
      <c r="AT222" s="442"/>
      <c r="AU222" s="442"/>
      <c r="AV222" s="442"/>
      <c r="AW222" s="442"/>
      <c r="AX222" s="442"/>
      <c r="AY222" s="442"/>
      <c r="AZ222" s="442"/>
      <c r="BA222" s="442"/>
    </row>
    <row r="223" spans="1:53">
      <c r="A223" s="442">
        <v>233</v>
      </c>
      <c r="B223" s="442" t="s">
        <v>131</v>
      </c>
      <c r="C223" s="442" t="s">
        <v>236</v>
      </c>
      <c r="D223" s="442">
        <v>4</v>
      </c>
      <c r="E223" s="442" t="s">
        <v>1288</v>
      </c>
      <c r="F223" s="442" t="s">
        <v>125</v>
      </c>
      <c r="G223" s="442" t="str">
        <f>VLOOKUP(C223,'舰种|战术|技能信息查询'!$O$52:$Q$72,3,0)</f>
        <v>护卫舰</v>
      </c>
      <c r="H223" s="442" t="str">
        <f>VLOOKUP(C223,'舰种|战术|技能信息查询'!$O$52:$Q$72,2,0)</f>
        <v>中型舰</v>
      </c>
      <c r="I223" s="442">
        <v>2</v>
      </c>
      <c r="J223" s="442">
        <v>2</v>
      </c>
      <c r="K223" s="442">
        <v>42</v>
      </c>
      <c r="L223" s="442">
        <f t="shared" si="5"/>
        <v>2</v>
      </c>
      <c r="M223" s="442">
        <v>61</v>
      </c>
      <c r="N223" s="442">
        <v>48</v>
      </c>
      <c r="O223" s="442">
        <v>60</v>
      </c>
      <c r="P223" s="442">
        <v>52</v>
      </c>
      <c r="Q223" s="442">
        <v>0</v>
      </c>
      <c r="R223" s="442">
        <v>51</v>
      </c>
      <c r="S223" s="442">
        <v>79</v>
      </c>
      <c r="T223" s="442">
        <v>92</v>
      </c>
      <c r="U223" s="442">
        <v>9</v>
      </c>
      <c r="V223" s="442">
        <v>35</v>
      </c>
      <c r="W223" s="442" t="s">
        <v>238</v>
      </c>
      <c r="X223" s="442" t="s">
        <v>875</v>
      </c>
      <c r="Y223" s="442">
        <v>9</v>
      </c>
      <c r="Z223" s="442">
        <v>3</v>
      </c>
      <c r="AA223" s="446" t="s">
        <v>871</v>
      </c>
      <c r="AB223" s="442">
        <v>40</v>
      </c>
      <c r="AC223" s="442">
        <v>65</v>
      </c>
      <c r="AD223" s="442">
        <v>1.28</v>
      </c>
      <c r="AE223" s="442">
        <v>2.4</v>
      </c>
      <c r="AF223" s="442">
        <v>0.75</v>
      </c>
      <c r="AG223" s="442">
        <v>30</v>
      </c>
      <c r="AH223" s="442">
        <v>40</v>
      </c>
      <c r="AI223" s="442">
        <v>30</v>
      </c>
      <c r="AJ223" s="442">
        <v>0</v>
      </c>
      <c r="AK223" s="442">
        <v>41</v>
      </c>
      <c r="AL223" s="442">
        <v>16</v>
      </c>
      <c r="AM223" s="442">
        <v>17</v>
      </c>
      <c r="AN223" s="442">
        <v>11</v>
      </c>
      <c r="AO223" s="442">
        <v>0</v>
      </c>
      <c r="AP223" s="442">
        <v>0</v>
      </c>
      <c r="AQ223" s="446" t="s">
        <v>1289</v>
      </c>
      <c r="AR223" s="450">
        <v>0.0590277777777778</v>
      </c>
      <c r="AS223" s="442"/>
      <c r="AT223" s="442"/>
      <c r="AU223" s="442"/>
      <c r="AV223" s="442"/>
      <c r="AW223" s="442"/>
      <c r="AX223" s="442"/>
      <c r="AY223" s="442"/>
      <c r="AZ223" s="442"/>
      <c r="BA223" s="442"/>
    </row>
    <row r="224" spans="1:53">
      <c r="A224" s="442">
        <v>234</v>
      </c>
      <c r="B224" s="442" t="s">
        <v>131</v>
      </c>
      <c r="C224" s="442" t="s">
        <v>236</v>
      </c>
      <c r="D224" s="442">
        <v>4</v>
      </c>
      <c r="E224" s="442" t="s">
        <v>1290</v>
      </c>
      <c r="F224" s="442" t="s">
        <v>125</v>
      </c>
      <c r="G224" s="442" t="str">
        <f>VLOOKUP(C224,'舰种|战术|技能信息查询'!$O$52:$Q$72,3,0)</f>
        <v>护卫舰</v>
      </c>
      <c r="H224" s="442" t="str">
        <f>VLOOKUP(C224,'舰种|战术|技能信息查询'!$O$52:$Q$72,2,0)</f>
        <v>中型舰</v>
      </c>
      <c r="I224" s="442">
        <v>2</v>
      </c>
      <c r="J224" s="442">
        <v>2</v>
      </c>
      <c r="K224" s="442">
        <v>42</v>
      </c>
      <c r="L224" s="442">
        <f t="shared" si="5"/>
        <v>2</v>
      </c>
      <c r="M224" s="442">
        <v>61</v>
      </c>
      <c r="N224" s="442">
        <v>48</v>
      </c>
      <c r="O224" s="442">
        <v>60</v>
      </c>
      <c r="P224" s="442">
        <v>52</v>
      </c>
      <c r="Q224" s="442">
        <v>0</v>
      </c>
      <c r="R224" s="442">
        <v>51</v>
      </c>
      <c r="S224" s="442">
        <v>79</v>
      </c>
      <c r="T224" s="442">
        <v>92</v>
      </c>
      <c r="U224" s="442">
        <v>6</v>
      </c>
      <c r="V224" s="442">
        <v>35</v>
      </c>
      <c r="W224" s="442" t="s">
        <v>238</v>
      </c>
      <c r="X224" s="442" t="s">
        <v>875</v>
      </c>
      <c r="Y224" s="442">
        <v>9</v>
      </c>
      <c r="Z224" s="442">
        <v>3</v>
      </c>
      <c r="AA224" s="446" t="s">
        <v>871</v>
      </c>
      <c r="AB224" s="442">
        <v>40</v>
      </c>
      <c r="AC224" s="442">
        <v>65</v>
      </c>
      <c r="AD224" s="442">
        <v>1.28</v>
      </c>
      <c r="AE224" s="442">
        <v>2.4</v>
      </c>
      <c r="AF224" s="442">
        <v>0.75</v>
      </c>
      <c r="AG224" s="442">
        <v>30</v>
      </c>
      <c r="AH224" s="442">
        <v>40</v>
      </c>
      <c r="AI224" s="442">
        <v>30</v>
      </c>
      <c r="AJ224" s="442">
        <v>0</v>
      </c>
      <c r="AK224" s="442">
        <v>41</v>
      </c>
      <c r="AL224" s="442">
        <v>16</v>
      </c>
      <c r="AM224" s="442">
        <v>17</v>
      </c>
      <c r="AN224" s="442">
        <v>11</v>
      </c>
      <c r="AO224" s="442">
        <v>0</v>
      </c>
      <c r="AP224" s="442">
        <v>0</v>
      </c>
      <c r="AQ224" s="442">
        <v>0</v>
      </c>
      <c r="AR224" s="450">
        <v>0.0590277777777778</v>
      </c>
      <c r="AS224" s="442"/>
      <c r="AT224" s="442"/>
      <c r="AU224" s="442"/>
      <c r="AV224" s="442"/>
      <c r="AW224" s="442"/>
      <c r="AX224" s="442"/>
      <c r="AY224" s="442"/>
      <c r="AZ224" s="442"/>
      <c r="BA224" s="442"/>
    </row>
    <row r="225" spans="1:53">
      <c r="A225" s="442">
        <v>235</v>
      </c>
      <c r="B225" s="442" t="s">
        <v>131</v>
      </c>
      <c r="C225" s="442" t="s">
        <v>236</v>
      </c>
      <c r="D225" s="442">
        <v>4</v>
      </c>
      <c r="E225" s="442" t="s">
        <v>1291</v>
      </c>
      <c r="F225" s="442" t="s">
        <v>125</v>
      </c>
      <c r="G225" s="442" t="str">
        <f>VLOOKUP(C225,'舰种|战术|技能信息查询'!$O$52:$Q$72,3,0)</f>
        <v>护卫舰</v>
      </c>
      <c r="H225" s="442" t="str">
        <f>VLOOKUP(C225,'舰种|战术|技能信息查询'!$O$52:$Q$72,2,0)</f>
        <v>中型舰</v>
      </c>
      <c r="I225" s="442">
        <v>2</v>
      </c>
      <c r="J225" s="442">
        <v>2</v>
      </c>
      <c r="K225" s="442">
        <v>42</v>
      </c>
      <c r="L225" s="442">
        <f t="shared" si="5"/>
        <v>2</v>
      </c>
      <c r="M225" s="442">
        <v>61</v>
      </c>
      <c r="N225" s="442">
        <v>48</v>
      </c>
      <c r="O225" s="442">
        <v>60</v>
      </c>
      <c r="P225" s="442">
        <v>52</v>
      </c>
      <c r="Q225" s="442">
        <v>0</v>
      </c>
      <c r="R225" s="442">
        <v>51</v>
      </c>
      <c r="S225" s="442">
        <v>79</v>
      </c>
      <c r="T225" s="442">
        <v>92</v>
      </c>
      <c r="U225" s="442">
        <v>5</v>
      </c>
      <c r="V225" s="442">
        <v>35</v>
      </c>
      <c r="W225" s="442" t="s">
        <v>238</v>
      </c>
      <c r="X225" s="442" t="s">
        <v>875</v>
      </c>
      <c r="Y225" s="442">
        <v>9</v>
      </c>
      <c r="Z225" s="442">
        <v>3</v>
      </c>
      <c r="AA225" s="446" t="s">
        <v>871</v>
      </c>
      <c r="AB225" s="442">
        <v>40</v>
      </c>
      <c r="AC225" s="442">
        <v>65</v>
      </c>
      <c r="AD225" s="442">
        <v>1.28</v>
      </c>
      <c r="AE225" s="442">
        <v>2.4</v>
      </c>
      <c r="AF225" s="442">
        <v>0.75</v>
      </c>
      <c r="AG225" s="442">
        <v>30</v>
      </c>
      <c r="AH225" s="442">
        <v>40</v>
      </c>
      <c r="AI225" s="442">
        <v>30</v>
      </c>
      <c r="AJ225" s="442">
        <v>0</v>
      </c>
      <c r="AK225" s="442">
        <v>41</v>
      </c>
      <c r="AL225" s="442">
        <v>16</v>
      </c>
      <c r="AM225" s="442">
        <v>17</v>
      </c>
      <c r="AN225" s="442">
        <v>11</v>
      </c>
      <c r="AO225" s="442">
        <v>0</v>
      </c>
      <c r="AP225" s="442">
        <v>0</v>
      </c>
      <c r="AQ225" s="442">
        <v>0</v>
      </c>
      <c r="AR225" s="450">
        <v>0.0590277777777778</v>
      </c>
      <c r="AS225" s="442"/>
      <c r="AT225" s="442"/>
      <c r="AU225" s="442"/>
      <c r="AV225" s="442"/>
      <c r="AW225" s="442"/>
      <c r="AX225" s="442"/>
      <c r="AY225" s="442"/>
      <c r="AZ225" s="442"/>
      <c r="BA225" s="442"/>
    </row>
    <row r="226" spans="1:53">
      <c r="A226" s="442">
        <v>236</v>
      </c>
      <c r="B226" s="442" t="s">
        <v>131</v>
      </c>
      <c r="C226" s="442" t="s">
        <v>236</v>
      </c>
      <c r="D226" s="442">
        <v>4</v>
      </c>
      <c r="E226" s="442" t="s">
        <v>1292</v>
      </c>
      <c r="F226" s="442" t="s">
        <v>125</v>
      </c>
      <c r="G226" s="442" t="str">
        <f>VLOOKUP(C226,'舰种|战术|技能信息查询'!$O$52:$Q$72,3,0)</f>
        <v>护卫舰</v>
      </c>
      <c r="H226" s="442" t="str">
        <f>VLOOKUP(C226,'舰种|战术|技能信息查询'!$O$52:$Q$72,2,0)</f>
        <v>中型舰</v>
      </c>
      <c r="I226" s="442">
        <v>2</v>
      </c>
      <c r="J226" s="442">
        <v>2</v>
      </c>
      <c r="K226" s="442">
        <v>42</v>
      </c>
      <c r="L226" s="442">
        <f t="shared" si="5"/>
        <v>2</v>
      </c>
      <c r="M226" s="442">
        <v>61</v>
      </c>
      <c r="N226" s="442">
        <v>48</v>
      </c>
      <c r="O226" s="442">
        <v>60</v>
      </c>
      <c r="P226" s="442">
        <v>52</v>
      </c>
      <c r="Q226" s="442">
        <v>0</v>
      </c>
      <c r="R226" s="442">
        <v>51</v>
      </c>
      <c r="S226" s="442">
        <v>79</v>
      </c>
      <c r="T226" s="442">
        <v>92</v>
      </c>
      <c r="U226" s="442">
        <v>5</v>
      </c>
      <c r="V226" s="442">
        <v>35</v>
      </c>
      <c r="W226" s="442" t="s">
        <v>238</v>
      </c>
      <c r="X226" s="442" t="s">
        <v>875</v>
      </c>
      <c r="Y226" s="442">
        <v>9</v>
      </c>
      <c r="Z226" s="442">
        <v>3</v>
      </c>
      <c r="AA226" s="446" t="s">
        <v>871</v>
      </c>
      <c r="AB226" s="442">
        <v>40</v>
      </c>
      <c r="AC226" s="442">
        <v>65</v>
      </c>
      <c r="AD226" s="442">
        <v>1.28</v>
      </c>
      <c r="AE226" s="442">
        <v>2.4</v>
      </c>
      <c r="AF226" s="442">
        <v>0.75</v>
      </c>
      <c r="AG226" s="442">
        <v>30</v>
      </c>
      <c r="AH226" s="442">
        <v>40</v>
      </c>
      <c r="AI226" s="442">
        <v>30</v>
      </c>
      <c r="AJ226" s="442">
        <v>0</v>
      </c>
      <c r="AK226" s="442">
        <v>41</v>
      </c>
      <c r="AL226" s="442">
        <v>16</v>
      </c>
      <c r="AM226" s="442">
        <v>17</v>
      </c>
      <c r="AN226" s="442">
        <v>11</v>
      </c>
      <c r="AO226" s="442">
        <v>0</v>
      </c>
      <c r="AP226" s="442">
        <v>0</v>
      </c>
      <c r="AQ226" s="442">
        <v>0</v>
      </c>
      <c r="AR226" s="450">
        <v>0.0590277777777778</v>
      </c>
      <c r="AS226" s="442"/>
      <c r="AT226" s="442"/>
      <c r="AU226" s="442"/>
      <c r="AV226" s="442"/>
      <c r="AW226" s="442"/>
      <c r="AX226" s="442"/>
      <c r="AY226" s="442"/>
      <c r="AZ226" s="442"/>
      <c r="BA226" s="442"/>
    </row>
    <row r="227" spans="1:53">
      <c r="A227" s="442">
        <v>237</v>
      </c>
      <c r="B227" s="442" t="s">
        <v>122</v>
      </c>
      <c r="C227" s="442" t="s">
        <v>236</v>
      </c>
      <c r="D227" s="442">
        <v>3</v>
      </c>
      <c r="E227" s="442" t="s">
        <v>1293</v>
      </c>
      <c r="F227" s="442" t="s">
        <v>125</v>
      </c>
      <c r="G227" s="442" t="str">
        <f>VLOOKUP(C227,'舰种|战术|技能信息查询'!$O$52:$Q$72,3,0)</f>
        <v>护卫舰</v>
      </c>
      <c r="H227" s="442" t="str">
        <f>VLOOKUP(C227,'舰种|战术|技能信息查询'!$O$52:$Q$72,2,0)</f>
        <v>中型舰</v>
      </c>
      <c r="I227" s="442">
        <v>2</v>
      </c>
      <c r="J227" s="442">
        <v>2</v>
      </c>
      <c r="K227" s="442">
        <v>49</v>
      </c>
      <c r="L227" s="442">
        <f t="shared" si="5"/>
        <v>-1</v>
      </c>
      <c r="M227" s="442">
        <v>54</v>
      </c>
      <c r="N227" s="442">
        <v>41</v>
      </c>
      <c r="O227" s="442">
        <v>45</v>
      </c>
      <c r="P227" s="442">
        <v>66</v>
      </c>
      <c r="Q227" s="442">
        <v>0</v>
      </c>
      <c r="R227" s="442">
        <v>51</v>
      </c>
      <c r="S227" s="442">
        <v>74</v>
      </c>
      <c r="T227" s="442">
        <v>91</v>
      </c>
      <c r="U227" s="442">
        <v>15</v>
      </c>
      <c r="V227" s="442">
        <v>32.5</v>
      </c>
      <c r="W227" s="442" t="s">
        <v>238</v>
      </c>
      <c r="X227" s="442" t="s">
        <v>239</v>
      </c>
      <c r="Y227" s="442">
        <v>6</v>
      </c>
      <c r="Z227" s="442">
        <v>3</v>
      </c>
      <c r="AA227" s="446" t="s">
        <v>1095</v>
      </c>
      <c r="AB227" s="442">
        <v>35</v>
      </c>
      <c r="AC227" s="442">
        <v>70</v>
      </c>
      <c r="AD227" s="442">
        <v>1.28</v>
      </c>
      <c r="AE227" s="442">
        <v>2.4</v>
      </c>
      <c r="AF227" s="442">
        <v>0.75</v>
      </c>
      <c r="AG227" s="442">
        <v>30</v>
      </c>
      <c r="AH227" s="442">
        <v>40</v>
      </c>
      <c r="AI227" s="442">
        <v>30</v>
      </c>
      <c r="AJ227" s="442">
        <v>0</v>
      </c>
      <c r="AK227" s="442">
        <v>38</v>
      </c>
      <c r="AL227" s="442">
        <v>5</v>
      </c>
      <c r="AM227" s="442">
        <v>13</v>
      </c>
      <c r="AN227" s="442">
        <v>18</v>
      </c>
      <c r="AO227" s="442">
        <v>0</v>
      </c>
      <c r="AP227" s="442">
        <v>0</v>
      </c>
      <c r="AQ227" s="442">
        <v>0</v>
      </c>
      <c r="AR227" s="442">
        <v>0</v>
      </c>
      <c r="AS227" s="442"/>
      <c r="AT227" s="442"/>
      <c r="AU227" s="442"/>
      <c r="AV227" s="442"/>
      <c r="AW227" s="442"/>
      <c r="AX227" s="442"/>
      <c r="AY227" s="442"/>
      <c r="AZ227" s="442"/>
      <c r="BA227" s="442"/>
    </row>
    <row r="228" spans="1:53">
      <c r="A228" s="442">
        <v>238</v>
      </c>
      <c r="B228" s="442" t="s">
        <v>122</v>
      </c>
      <c r="C228" s="442" t="s">
        <v>236</v>
      </c>
      <c r="D228" s="442">
        <v>3</v>
      </c>
      <c r="E228" s="442" t="s">
        <v>1294</v>
      </c>
      <c r="F228" s="442" t="s">
        <v>125</v>
      </c>
      <c r="G228" s="442" t="str">
        <f>VLOOKUP(C228,'舰种|战术|技能信息查询'!$O$52:$Q$72,3,0)</f>
        <v>护卫舰</v>
      </c>
      <c r="H228" s="442" t="str">
        <f>VLOOKUP(C228,'舰种|战术|技能信息查询'!$O$52:$Q$72,2,0)</f>
        <v>中型舰</v>
      </c>
      <c r="I228" s="442">
        <v>2</v>
      </c>
      <c r="J228" s="442">
        <v>2</v>
      </c>
      <c r="K228" s="442">
        <v>33</v>
      </c>
      <c r="L228" s="442">
        <f t="shared" si="5"/>
        <v>-1</v>
      </c>
      <c r="M228" s="442">
        <v>58</v>
      </c>
      <c r="N228" s="442">
        <v>44</v>
      </c>
      <c r="O228" s="442">
        <v>47</v>
      </c>
      <c r="P228" s="442">
        <v>68</v>
      </c>
      <c r="Q228" s="442">
        <v>0</v>
      </c>
      <c r="R228" s="442">
        <v>52</v>
      </c>
      <c r="S228" s="442">
        <v>74</v>
      </c>
      <c r="T228" s="442">
        <v>91</v>
      </c>
      <c r="U228" s="442">
        <v>10</v>
      </c>
      <c r="V228" s="442">
        <v>32</v>
      </c>
      <c r="W228" s="442" t="s">
        <v>238</v>
      </c>
      <c r="X228" s="442" t="s">
        <v>239</v>
      </c>
      <c r="Y228" s="442">
        <v>6</v>
      </c>
      <c r="Z228" s="442">
        <v>3</v>
      </c>
      <c r="AA228" s="446" t="s">
        <v>1095</v>
      </c>
      <c r="AB228" s="442">
        <v>35</v>
      </c>
      <c r="AC228" s="442">
        <v>70</v>
      </c>
      <c r="AD228" s="442">
        <v>1.28</v>
      </c>
      <c r="AE228" s="442">
        <v>2.4</v>
      </c>
      <c r="AF228" s="442">
        <v>0.75</v>
      </c>
      <c r="AG228" s="442">
        <v>30</v>
      </c>
      <c r="AH228" s="442">
        <v>40</v>
      </c>
      <c r="AI228" s="442">
        <v>30</v>
      </c>
      <c r="AJ228" s="442">
        <v>0</v>
      </c>
      <c r="AK228" s="442">
        <v>32</v>
      </c>
      <c r="AL228" s="442">
        <v>6</v>
      </c>
      <c r="AM228" s="442">
        <v>15</v>
      </c>
      <c r="AN228" s="442">
        <v>21</v>
      </c>
      <c r="AO228" s="442">
        <v>0</v>
      </c>
      <c r="AP228" s="442">
        <v>0</v>
      </c>
      <c r="AQ228" s="442">
        <v>0</v>
      </c>
      <c r="AR228" s="442">
        <v>0</v>
      </c>
      <c r="AS228" s="442"/>
      <c r="AT228" s="442"/>
      <c r="AU228" s="442"/>
      <c r="AV228" s="442"/>
      <c r="AW228" s="442"/>
      <c r="AX228" s="442"/>
      <c r="AY228" s="442"/>
      <c r="AZ228" s="442"/>
      <c r="BA228" s="442"/>
    </row>
    <row r="229" spans="1:53">
      <c r="A229" s="442">
        <v>239</v>
      </c>
      <c r="B229" s="442" t="s">
        <v>122</v>
      </c>
      <c r="C229" s="442" t="s">
        <v>236</v>
      </c>
      <c r="D229" s="442">
        <v>3</v>
      </c>
      <c r="E229" s="442" t="s">
        <v>1295</v>
      </c>
      <c r="F229" s="442" t="s">
        <v>125</v>
      </c>
      <c r="G229" s="442" t="str">
        <f>VLOOKUP(C229,'舰种|战术|技能信息查询'!$O$52:$Q$72,3,0)</f>
        <v>护卫舰</v>
      </c>
      <c r="H229" s="442" t="str">
        <f>VLOOKUP(C229,'舰种|战术|技能信息查询'!$O$52:$Q$72,2,0)</f>
        <v>中型舰</v>
      </c>
      <c r="I229" s="442">
        <v>2</v>
      </c>
      <c r="J229" s="442">
        <v>2</v>
      </c>
      <c r="K229" s="442">
        <v>33</v>
      </c>
      <c r="L229" s="442">
        <f t="shared" si="5"/>
        <v>-1</v>
      </c>
      <c r="M229" s="442">
        <v>58</v>
      </c>
      <c r="N229" s="442">
        <v>44</v>
      </c>
      <c r="O229" s="442">
        <v>47</v>
      </c>
      <c r="P229" s="442">
        <v>68</v>
      </c>
      <c r="Q229" s="442">
        <v>0</v>
      </c>
      <c r="R229" s="442">
        <v>52</v>
      </c>
      <c r="S229" s="442">
        <v>74</v>
      </c>
      <c r="T229" s="442">
        <v>91</v>
      </c>
      <c r="U229" s="442">
        <v>10</v>
      </c>
      <c r="V229" s="442">
        <v>32</v>
      </c>
      <c r="W229" s="442" t="s">
        <v>238</v>
      </c>
      <c r="X229" s="442" t="s">
        <v>239</v>
      </c>
      <c r="Y229" s="442">
        <v>6</v>
      </c>
      <c r="Z229" s="442">
        <v>3</v>
      </c>
      <c r="AA229" s="446" t="s">
        <v>1095</v>
      </c>
      <c r="AB229" s="442">
        <v>35</v>
      </c>
      <c r="AC229" s="442">
        <v>70</v>
      </c>
      <c r="AD229" s="442">
        <v>1.28</v>
      </c>
      <c r="AE229" s="442">
        <v>2.4</v>
      </c>
      <c r="AF229" s="442">
        <v>0.75</v>
      </c>
      <c r="AG229" s="442">
        <v>30</v>
      </c>
      <c r="AH229" s="442">
        <v>40</v>
      </c>
      <c r="AI229" s="442">
        <v>30</v>
      </c>
      <c r="AJ229" s="442">
        <v>0</v>
      </c>
      <c r="AK229" s="442">
        <v>32</v>
      </c>
      <c r="AL229" s="442">
        <v>6</v>
      </c>
      <c r="AM229" s="442">
        <v>15</v>
      </c>
      <c r="AN229" s="442">
        <v>21</v>
      </c>
      <c r="AO229" s="442">
        <v>0</v>
      </c>
      <c r="AP229" s="442">
        <v>0</v>
      </c>
      <c r="AQ229" s="446" t="s">
        <v>1296</v>
      </c>
      <c r="AR229" s="442">
        <v>0</v>
      </c>
      <c r="AS229" s="442"/>
      <c r="AT229" s="442"/>
      <c r="AU229" s="442"/>
      <c r="AV229" s="442"/>
      <c r="AW229" s="442"/>
      <c r="AX229" s="442"/>
      <c r="AY229" s="442"/>
      <c r="AZ229" s="442"/>
      <c r="BA229" s="442"/>
    </row>
    <row r="230" spans="1:53">
      <c r="A230" s="442">
        <v>240</v>
      </c>
      <c r="B230" s="442" t="s">
        <v>166</v>
      </c>
      <c r="C230" s="442" t="s">
        <v>236</v>
      </c>
      <c r="D230" s="442">
        <v>4</v>
      </c>
      <c r="E230" s="442" t="s">
        <v>1297</v>
      </c>
      <c r="F230" s="442" t="s">
        <v>125</v>
      </c>
      <c r="G230" s="442" t="str">
        <f>VLOOKUP(C230,'舰种|战术|技能信息查询'!$O$52:$Q$72,3,0)</f>
        <v>护卫舰</v>
      </c>
      <c r="H230" s="442" t="str">
        <f>VLOOKUP(C230,'舰种|战术|技能信息查询'!$O$52:$Q$72,2,0)</f>
        <v>中型舰</v>
      </c>
      <c r="I230" s="442">
        <v>2</v>
      </c>
      <c r="J230" s="442">
        <v>2</v>
      </c>
      <c r="K230" s="442">
        <v>43</v>
      </c>
      <c r="L230" s="442">
        <f t="shared" si="5"/>
        <v>1</v>
      </c>
      <c r="M230" s="442">
        <v>68</v>
      </c>
      <c r="N230" s="442">
        <v>47</v>
      </c>
      <c r="O230" s="442">
        <v>0</v>
      </c>
      <c r="P230" s="442">
        <v>70</v>
      </c>
      <c r="Q230" s="442">
        <v>0</v>
      </c>
      <c r="R230" s="442">
        <v>53</v>
      </c>
      <c r="S230" s="442">
        <v>77</v>
      </c>
      <c r="T230" s="442">
        <v>92</v>
      </c>
      <c r="U230" s="442">
        <v>30</v>
      </c>
      <c r="V230" s="442">
        <v>32.7</v>
      </c>
      <c r="W230" s="442" t="s">
        <v>238</v>
      </c>
      <c r="X230" s="442" t="s">
        <v>875</v>
      </c>
      <c r="Y230" s="442">
        <v>9</v>
      </c>
      <c r="Z230" s="442">
        <v>3</v>
      </c>
      <c r="AA230" s="446" t="s">
        <v>881</v>
      </c>
      <c r="AB230" s="442">
        <v>40</v>
      </c>
      <c r="AC230" s="442">
        <v>70</v>
      </c>
      <c r="AD230" s="442">
        <v>1.28</v>
      </c>
      <c r="AE230" s="442">
        <v>2.4</v>
      </c>
      <c r="AF230" s="442">
        <v>0.625</v>
      </c>
      <c r="AG230" s="442">
        <v>30</v>
      </c>
      <c r="AH230" s="442">
        <v>40</v>
      </c>
      <c r="AI230" s="442">
        <v>30</v>
      </c>
      <c r="AJ230" s="442">
        <v>0</v>
      </c>
      <c r="AK230" s="442">
        <v>38</v>
      </c>
      <c r="AL230" s="442">
        <v>0</v>
      </c>
      <c r="AM230" s="442">
        <v>16</v>
      </c>
      <c r="AN230" s="442">
        <v>29</v>
      </c>
      <c r="AO230" s="442">
        <v>0</v>
      </c>
      <c r="AP230" s="442">
        <v>0</v>
      </c>
      <c r="AQ230" s="446" t="s">
        <v>1298</v>
      </c>
      <c r="AR230" s="450">
        <v>0.0590277777777778</v>
      </c>
      <c r="AS230" s="442"/>
      <c r="AT230" s="442"/>
      <c r="AU230" s="442"/>
      <c r="AV230" s="442"/>
      <c r="AW230" s="442"/>
      <c r="AX230" s="442"/>
      <c r="AY230" s="442"/>
      <c r="AZ230" s="442"/>
      <c r="BA230" s="442"/>
    </row>
    <row r="231" spans="1:53">
      <c r="A231" s="442">
        <v>241</v>
      </c>
      <c r="B231" s="442" t="s">
        <v>166</v>
      </c>
      <c r="C231" s="442" t="s">
        <v>236</v>
      </c>
      <c r="D231" s="442">
        <v>5</v>
      </c>
      <c r="E231" s="442" t="s">
        <v>1299</v>
      </c>
      <c r="F231" s="442" t="s">
        <v>125</v>
      </c>
      <c r="G231" s="442" t="str">
        <f>VLOOKUP(C231,'舰种|战术|技能信息查询'!$O$52:$Q$72,3,0)</f>
        <v>护卫舰</v>
      </c>
      <c r="H231" s="442" t="str">
        <f>VLOOKUP(C231,'舰种|战术|技能信息查询'!$O$52:$Q$72,2,0)</f>
        <v>中型舰</v>
      </c>
      <c r="I231" s="442">
        <v>4</v>
      </c>
      <c r="J231" s="442">
        <v>4</v>
      </c>
      <c r="K231" s="442">
        <v>52</v>
      </c>
      <c r="L231" s="442">
        <f t="shared" si="5"/>
        <v>0</v>
      </c>
      <c r="M231" s="442">
        <v>68</v>
      </c>
      <c r="N231" s="442">
        <v>56</v>
      </c>
      <c r="O231" s="442">
        <v>0</v>
      </c>
      <c r="P231" s="442">
        <v>90</v>
      </c>
      <c r="Q231" s="442">
        <v>0</v>
      </c>
      <c r="R231" s="442">
        <v>56</v>
      </c>
      <c r="S231" s="442">
        <v>75</v>
      </c>
      <c r="T231" s="442">
        <v>93</v>
      </c>
      <c r="U231" s="442">
        <v>17</v>
      </c>
      <c r="V231" s="442">
        <v>33</v>
      </c>
      <c r="W231" s="442" t="s">
        <v>238</v>
      </c>
      <c r="X231" s="442" t="s">
        <v>239</v>
      </c>
      <c r="Y231" s="442">
        <v>6</v>
      </c>
      <c r="Z231" s="442">
        <v>3</v>
      </c>
      <c r="AA231" s="446" t="s">
        <v>1300</v>
      </c>
      <c r="AB231" s="442">
        <v>40</v>
      </c>
      <c r="AC231" s="442">
        <v>70</v>
      </c>
      <c r="AD231" s="442">
        <v>1.28</v>
      </c>
      <c r="AE231" s="442">
        <v>2.4</v>
      </c>
      <c r="AF231" s="442">
        <v>0.625</v>
      </c>
      <c r="AG231" s="442">
        <v>30</v>
      </c>
      <c r="AH231" s="442">
        <v>40</v>
      </c>
      <c r="AI231" s="442">
        <v>30</v>
      </c>
      <c r="AJ231" s="442">
        <v>0</v>
      </c>
      <c r="AK231" s="442">
        <v>43</v>
      </c>
      <c r="AL231" s="442">
        <v>0</v>
      </c>
      <c r="AM231" s="442">
        <v>18</v>
      </c>
      <c r="AN231" s="442">
        <v>60</v>
      </c>
      <c r="AO231" s="442" t="s">
        <v>643</v>
      </c>
      <c r="AP231" s="442">
        <v>0</v>
      </c>
      <c r="AQ231" s="446" t="s">
        <v>1301</v>
      </c>
      <c r="AR231" s="450">
        <v>0.0625</v>
      </c>
      <c r="AS231" s="442"/>
      <c r="AT231" s="442"/>
      <c r="AU231" s="442"/>
      <c r="AV231" s="442"/>
      <c r="AW231" s="442"/>
      <c r="AX231" s="442"/>
      <c r="AY231" s="442"/>
      <c r="AZ231" s="442"/>
      <c r="BA231" s="442"/>
    </row>
    <row r="232" spans="1:53">
      <c r="A232" s="442">
        <v>243</v>
      </c>
      <c r="B232" s="442" t="s">
        <v>166</v>
      </c>
      <c r="C232" s="442" t="s">
        <v>236</v>
      </c>
      <c r="D232" s="442">
        <v>6</v>
      </c>
      <c r="E232" s="442" t="s">
        <v>1302</v>
      </c>
      <c r="F232" s="442" t="s">
        <v>125</v>
      </c>
      <c r="G232" s="442" t="str">
        <f>VLOOKUP(C232,'舰种|战术|技能信息查询'!$O$52:$Q$72,3,0)</f>
        <v>护卫舰</v>
      </c>
      <c r="H232" s="442" t="str">
        <f>VLOOKUP(C232,'舰种|战术|技能信息查询'!$O$52:$Q$72,2,0)</f>
        <v>中型舰</v>
      </c>
      <c r="I232" s="442">
        <v>3</v>
      </c>
      <c r="J232" s="442">
        <v>3</v>
      </c>
      <c r="K232" s="442">
        <v>52</v>
      </c>
      <c r="L232" s="442">
        <f t="shared" si="5"/>
        <v>0</v>
      </c>
      <c r="M232" s="442">
        <v>83</v>
      </c>
      <c r="N232" s="442">
        <v>58</v>
      </c>
      <c r="O232" s="442">
        <v>0</v>
      </c>
      <c r="P232" s="442">
        <v>108</v>
      </c>
      <c r="Q232" s="442">
        <v>0</v>
      </c>
      <c r="R232" s="442">
        <v>56</v>
      </c>
      <c r="S232" s="442">
        <v>75</v>
      </c>
      <c r="T232" s="442">
        <v>94</v>
      </c>
      <c r="U232" s="442">
        <v>11</v>
      </c>
      <c r="V232" s="442">
        <v>33</v>
      </c>
      <c r="W232" s="442" t="s">
        <v>238</v>
      </c>
      <c r="X232" s="442" t="s">
        <v>875</v>
      </c>
      <c r="Y232" s="442">
        <v>9</v>
      </c>
      <c r="Z232" s="442">
        <v>3</v>
      </c>
      <c r="AA232" s="446" t="s">
        <v>1303</v>
      </c>
      <c r="AB232" s="442">
        <v>40</v>
      </c>
      <c r="AC232" s="442">
        <v>70</v>
      </c>
      <c r="AD232" s="442">
        <v>1.28</v>
      </c>
      <c r="AE232" s="442">
        <v>2.4</v>
      </c>
      <c r="AF232" s="442">
        <v>0.625</v>
      </c>
      <c r="AG232" s="442">
        <v>30</v>
      </c>
      <c r="AH232" s="442">
        <v>40</v>
      </c>
      <c r="AI232" s="442">
        <v>30</v>
      </c>
      <c r="AJ232" s="442">
        <v>0</v>
      </c>
      <c r="AK232" s="442">
        <v>53</v>
      </c>
      <c r="AL232" s="442">
        <v>0</v>
      </c>
      <c r="AM232" s="442">
        <v>19</v>
      </c>
      <c r="AN232" s="442">
        <v>88</v>
      </c>
      <c r="AO232" s="442" t="s">
        <v>1304</v>
      </c>
      <c r="AP232" s="442">
        <v>0</v>
      </c>
      <c r="AQ232" s="442">
        <v>0</v>
      </c>
      <c r="AR232" s="450">
        <v>0.0833333333333333</v>
      </c>
      <c r="AS232" s="442"/>
      <c r="AT232" s="442"/>
      <c r="AU232" s="442"/>
      <c r="AV232" s="442"/>
      <c r="AW232" s="442"/>
      <c r="AX232" s="442"/>
      <c r="AY232" s="442"/>
      <c r="AZ232" s="442"/>
      <c r="BA232" s="442"/>
    </row>
    <row r="233" spans="1:53">
      <c r="A233" s="442">
        <v>245</v>
      </c>
      <c r="B233" s="442" t="s">
        <v>171</v>
      </c>
      <c r="C233" s="442" t="s">
        <v>236</v>
      </c>
      <c r="D233" s="442">
        <v>4</v>
      </c>
      <c r="E233" s="442" t="s">
        <v>1305</v>
      </c>
      <c r="F233" s="442" t="s">
        <v>125</v>
      </c>
      <c r="G233" s="442" t="str">
        <f>VLOOKUP(C233,'舰种|战术|技能信息查询'!$O$52:$Q$72,3,0)</f>
        <v>护卫舰</v>
      </c>
      <c r="H233" s="442" t="str">
        <f>VLOOKUP(C233,'舰种|战术|技能信息查询'!$O$52:$Q$72,2,0)</f>
        <v>中型舰</v>
      </c>
      <c r="I233" s="442">
        <v>2</v>
      </c>
      <c r="J233" s="442">
        <v>2</v>
      </c>
      <c r="K233" s="442">
        <v>46</v>
      </c>
      <c r="L233" s="442">
        <f t="shared" si="5"/>
        <v>2</v>
      </c>
      <c r="M233" s="442">
        <v>60</v>
      </c>
      <c r="N233" s="442">
        <v>61</v>
      </c>
      <c r="O233" s="442">
        <v>0</v>
      </c>
      <c r="P233" s="442">
        <v>53</v>
      </c>
      <c r="Q233" s="442">
        <v>0</v>
      </c>
      <c r="R233" s="442">
        <v>52</v>
      </c>
      <c r="S233" s="442">
        <v>70</v>
      </c>
      <c r="T233" s="442">
        <v>91</v>
      </c>
      <c r="U233" s="442">
        <v>10</v>
      </c>
      <c r="V233" s="442">
        <v>32</v>
      </c>
      <c r="W233" s="442" t="s">
        <v>238</v>
      </c>
      <c r="X233" s="442" t="s">
        <v>239</v>
      </c>
      <c r="Y233" s="442">
        <v>6</v>
      </c>
      <c r="Z233" s="442">
        <v>3</v>
      </c>
      <c r="AA233" s="446" t="s">
        <v>1306</v>
      </c>
      <c r="AB233" s="442">
        <v>35</v>
      </c>
      <c r="AC233" s="442">
        <v>70</v>
      </c>
      <c r="AD233" s="442">
        <v>1.28</v>
      </c>
      <c r="AE233" s="442">
        <v>2.4</v>
      </c>
      <c r="AF233" s="442">
        <v>0.8</v>
      </c>
      <c r="AG233" s="442">
        <v>30</v>
      </c>
      <c r="AH233" s="442">
        <v>40</v>
      </c>
      <c r="AI233" s="442">
        <v>30</v>
      </c>
      <c r="AJ233" s="442">
        <v>0</v>
      </c>
      <c r="AK233" s="442">
        <v>35</v>
      </c>
      <c r="AL233" s="442">
        <v>0</v>
      </c>
      <c r="AM233" s="442">
        <v>21</v>
      </c>
      <c r="AN233" s="442">
        <v>12</v>
      </c>
      <c r="AO233" s="442">
        <v>0</v>
      </c>
      <c r="AP233" s="442">
        <v>0</v>
      </c>
      <c r="AQ233" s="442">
        <v>0</v>
      </c>
      <c r="AR233" s="442">
        <v>0</v>
      </c>
      <c r="AS233" s="442"/>
      <c r="AT233" s="442"/>
      <c r="AU233" s="442"/>
      <c r="AV233" s="442"/>
      <c r="AW233" s="442"/>
      <c r="AX233" s="442"/>
      <c r="AY233" s="442"/>
      <c r="AZ233" s="442"/>
      <c r="BA233" s="442"/>
    </row>
    <row r="234" spans="1:53">
      <c r="A234" s="442">
        <v>246</v>
      </c>
      <c r="B234" s="442" t="s">
        <v>402</v>
      </c>
      <c r="C234" s="442" t="s">
        <v>236</v>
      </c>
      <c r="D234" s="442">
        <v>4</v>
      </c>
      <c r="E234" s="442" t="s">
        <v>1307</v>
      </c>
      <c r="F234" s="442" t="s">
        <v>125</v>
      </c>
      <c r="G234" s="442" t="str">
        <f>VLOOKUP(C234,'舰种|战术|技能信息查询'!$O$52:$Q$72,3,0)</f>
        <v>护卫舰</v>
      </c>
      <c r="H234" s="442" t="str">
        <f>VLOOKUP(C234,'舰种|战术|技能信息查询'!$O$52:$Q$72,2,0)</f>
        <v>中型舰</v>
      </c>
      <c r="I234" s="442">
        <v>2</v>
      </c>
      <c r="J234" s="442">
        <v>2</v>
      </c>
      <c r="K234" s="442">
        <v>42</v>
      </c>
      <c r="L234" s="442">
        <f t="shared" si="5"/>
        <v>2</v>
      </c>
      <c r="M234" s="442">
        <v>61</v>
      </c>
      <c r="N234" s="442">
        <v>55</v>
      </c>
      <c r="O234" s="442">
        <v>42</v>
      </c>
      <c r="P234" s="442">
        <v>61</v>
      </c>
      <c r="Q234" s="442">
        <v>0</v>
      </c>
      <c r="R234" s="442">
        <v>52</v>
      </c>
      <c r="S234" s="442">
        <v>69</v>
      </c>
      <c r="T234" s="442">
        <v>91</v>
      </c>
      <c r="U234" s="442">
        <v>10</v>
      </c>
      <c r="V234" s="442">
        <v>31</v>
      </c>
      <c r="W234" s="442" t="s">
        <v>238</v>
      </c>
      <c r="X234" s="442" t="s">
        <v>239</v>
      </c>
      <c r="Y234" s="442">
        <v>6</v>
      </c>
      <c r="Z234" s="442">
        <v>3</v>
      </c>
      <c r="AA234" s="446" t="s">
        <v>1308</v>
      </c>
      <c r="AB234" s="442">
        <v>35</v>
      </c>
      <c r="AC234" s="442">
        <v>70</v>
      </c>
      <c r="AD234" s="442">
        <v>1.28</v>
      </c>
      <c r="AE234" s="442">
        <v>2.4</v>
      </c>
      <c r="AF234" s="442">
        <v>0.75</v>
      </c>
      <c r="AG234" s="442">
        <v>30</v>
      </c>
      <c r="AH234" s="442">
        <v>40</v>
      </c>
      <c r="AI234" s="442">
        <v>30</v>
      </c>
      <c r="AJ234" s="442">
        <v>0</v>
      </c>
      <c r="AK234" s="442">
        <v>36</v>
      </c>
      <c r="AL234" s="442">
        <v>6</v>
      </c>
      <c r="AM234" s="442">
        <v>18</v>
      </c>
      <c r="AN234" s="442">
        <v>16</v>
      </c>
      <c r="AO234" s="442">
        <v>0</v>
      </c>
      <c r="AP234" s="442">
        <v>0</v>
      </c>
      <c r="AQ234" s="442">
        <v>0</v>
      </c>
      <c r="AR234" s="442">
        <v>0</v>
      </c>
      <c r="AS234" s="442"/>
      <c r="AT234" s="442"/>
      <c r="AU234" s="442"/>
      <c r="AV234" s="442"/>
      <c r="AW234" s="442"/>
      <c r="AX234" s="442"/>
      <c r="AY234" s="442"/>
      <c r="AZ234" s="442"/>
      <c r="BA234" s="442"/>
    </row>
    <row r="235" spans="1:53">
      <c r="A235" s="442">
        <v>247</v>
      </c>
      <c r="B235" s="442" t="s">
        <v>131</v>
      </c>
      <c r="C235" s="442" t="s">
        <v>265</v>
      </c>
      <c r="D235" s="442">
        <v>3</v>
      </c>
      <c r="E235" s="442" t="s">
        <v>1309</v>
      </c>
      <c r="F235" s="442" t="s">
        <v>125</v>
      </c>
      <c r="G235" s="442" t="str">
        <f>VLOOKUP(C235,'舰种|战术|技能信息查询'!$O$52:$Q$72,3,0)</f>
        <v>护卫舰</v>
      </c>
      <c r="H235" s="442" t="str">
        <f>VLOOKUP(C235,'舰种|战术|技能信息查询'!$O$52:$Q$72,2,0)</f>
        <v>中型舰</v>
      </c>
      <c r="I235" s="442">
        <v>1</v>
      </c>
      <c r="J235" s="442">
        <v>2</v>
      </c>
      <c r="K235" s="442">
        <v>23</v>
      </c>
      <c r="L235" s="442">
        <f t="shared" si="5"/>
        <v>1</v>
      </c>
      <c r="M235" s="442">
        <v>38</v>
      </c>
      <c r="N235" s="442">
        <v>27</v>
      </c>
      <c r="O235" s="442">
        <v>50</v>
      </c>
      <c r="P235" s="442">
        <v>46</v>
      </c>
      <c r="Q235" s="442">
        <v>74</v>
      </c>
      <c r="R235" s="442">
        <v>20</v>
      </c>
      <c r="S235" s="442">
        <v>53</v>
      </c>
      <c r="T235" s="442">
        <v>90</v>
      </c>
      <c r="U235" s="442">
        <v>10</v>
      </c>
      <c r="V235" s="442">
        <v>18</v>
      </c>
      <c r="W235" s="442" t="s">
        <v>238</v>
      </c>
      <c r="X235" s="442" t="s">
        <v>239</v>
      </c>
      <c r="Y235" s="442">
        <v>6</v>
      </c>
      <c r="Z235" s="442">
        <v>3</v>
      </c>
      <c r="AA235" s="446" t="s">
        <v>1310</v>
      </c>
      <c r="AB235" s="442">
        <v>20</v>
      </c>
      <c r="AC235" s="442">
        <v>25</v>
      </c>
      <c r="AD235" s="442">
        <v>0.5</v>
      </c>
      <c r="AE235" s="442">
        <v>1.5</v>
      </c>
      <c r="AF235" s="442">
        <v>0.5</v>
      </c>
      <c r="AG235" s="442">
        <v>10</v>
      </c>
      <c r="AH235" s="442">
        <v>16</v>
      </c>
      <c r="AI235" s="442">
        <v>10</v>
      </c>
      <c r="AJ235" s="442">
        <v>0</v>
      </c>
      <c r="AK235" s="442">
        <v>7</v>
      </c>
      <c r="AL235" s="442">
        <v>12</v>
      </c>
      <c r="AM235" s="442">
        <v>4</v>
      </c>
      <c r="AN235" s="442">
        <v>8</v>
      </c>
      <c r="AO235" s="442">
        <v>0</v>
      </c>
      <c r="AP235" s="442">
        <v>0</v>
      </c>
      <c r="AQ235" s="446" t="s">
        <v>1311</v>
      </c>
      <c r="AR235" s="442">
        <v>0</v>
      </c>
      <c r="AS235" s="442"/>
      <c r="AT235" s="442"/>
      <c r="AU235" s="442"/>
      <c r="AV235" s="442"/>
      <c r="AW235" s="442"/>
      <c r="AX235" s="442"/>
      <c r="AY235" s="442"/>
      <c r="AZ235" s="442"/>
      <c r="BA235" s="442"/>
    </row>
    <row r="236" spans="1:53">
      <c r="A236" s="442">
        <v>248</v>
      </c>
      <c r="B236" s="442" t="s">
        <v>131</v>
      </c>
      <c r="C236" s="442" t="s">
        <v>265</v>
      </c>
      <c r="D236" s="442">
        <v>5</v>
      </c>
      <c r="E236" s="442" t="s">
        <v>1312</v>
      </c>
      <c r="F236" s="442" t="s">
        <v>125</v>
      </c>
      <c r="G236" s="442" t="str">
        <f>VLOOKUP(C236,'舰种|战术|技能信息查询'!$O$52:$Q$72,3,0)</f>
        <v>护卫舰</v>
      </c>
      <c r="H236" s="442" t="str">
        <f>VLOOKUP(C236,'舰种|战术|技能信息查询'!$O$52:$Q$72,2,0)</f>
        <v>中型舰</v>
      </c>
      <c r="I236" s="442">
        <v>1</v>
      </c>
      <c r="J236" s="442">
        <v>2</v>
      </c>
      <c r="K236" s="442">
        <v>32</v>
      </c>
      <c r="L236" s="442">
        <f t="shared" si="5"/>
        <v>0</v>
      </c>
      <c r="M236" s="442">
        <v>50</v>
      </c>
      <c r="N236" s="442">
        <v>50</v>
      </c>
      <c r="O236" s="442">
        <v>0</v>
      </c>
      <c r="P236" s="442">
        <v>63</v>
      </c>
      <c r="Q236" s="442">
        <v>72</v>
      </c>
      <c r="R236" s="442">
        <v>31</v>
      </c>
      <c r="S236" s="442">
        <v>73</v>
      </c>
      <c r="T236" s="442">
        <v>92</v>
      </c>
      <c r="U236" s="442">
        <v>15</v>
      </c>
      <c r="V236" s="442">
        <v>35.3</v>
      </c>
      <c r="W236" s="442" t="s">
        <v>238</v>
      </c>
      <c r="X236" s="442" t="s">
        <v>1313</v>
      </c>
      <c r="Y236" s="442">
        <v>18</v>
      </c>
      <c r="Z236" s="442">
        <v>3</v>
      </c>
      <c r="AA236" s="446" t="s">
        <v>1314</v>
      </c>
      <c r="AB236" s="442">
        <v>20</v>
      </c>
      <c r="AC236" s="442">
        <v>30</v>
      </c>
      <c r="AD236" s="442">
        <v>0.8</v>
      </c>
      <c r="AE236" s="442">
        <v>1.5</v>
      </c>
      <c r="AF236" s="442">
        <v>0.5</v>
      </c>
      <c r="AG236" s="442">
        <v>10</v>
      </c>
      <c r="AH236" s="442">
        <v>16</v>
      </c>
      <c r="AI236" s="442">
        <v>10</v>
      </c>
      <c r="AJ236" s="442">
        <v>0</v>
      </c>
      <c r="AK236" s="442">
        <v>10</v>
      </c>
      <c r="AL236" s="442">
        <v>0</v>
      </c>
      <c r="AM236" s="442">
        <v>13</v>
      </c>
      <c r="AN236" s="442">
        <v>17</v>
      </c>
      <c r="AO236" s="442">
        <v>0</v>
      </c>
      <c r="AP236" s="442">
        <v>0</v>
      </c>
      <c r="AQ236" s="446" t="s">
        <v>1315</v>
      </c>
      <c r="AR236" s="442">
        <v>0</v>
      </c>
      <c r="AS236" s="442"/>
      <c r="AT236" s="442"/>
      <c r="AU236" s="442"/>
      <c r="AV236" s="442"/>
      <c r="AW236" s="442"/>
      <c r="AX236" s="442"/>
      <c r="AY236" s="442"/>
      <c r="AZ236" s="442"/>
      <c r="BA236" s="442"/>
    </row>
    <row r="237" spans="1:53">
      <c r="A237" s="442">
        <v>249</v>
      </c>
      <c r="B237" s="442" t="s">
        <v>147</v>
      </c>
      <c r="C237" s="442" t="s">
        <v>265</v>
      </c>
      <c r="D237" s="442">
        <v>3</v>
      </c>
      <c r="E237" s="442" t="s">
        <v>1316</v>
      </c>
      <c r="F237" s="442" t="s">
        <v>125</v>
      </c>
      <c r="G237" s="442" t="str">
        <f>VLOOKUP(C237,'舰种|战术|技能信息查询'!$O$52:$Q$72,3,0)</f>
        <v>护卫舰</v>
      </c>
      <c r="H237" s="442" t="str">
        <f>VLOOKUP(C237,'舰种|战术|技能信息查询'!$O$52:$Q$72,2,0)</f>
        <v>中型舰</v>
      </c>
      <c r="I237" s="442">
        <v>1</v>
      </c>
      <c r="J237" s="442">
        <v>2</v>
      </c>
      <c r="K237" s="442">
        <v>35</v>
      </c>
      <c r="L237" s="442">
        <f t="shared" si="5"/>
        <v>1</v>
      </c>
      <c r="M237" s="442">
        <v>50</v>
      </c>
      <c r="N237" s="442">
        <v>46</v>
      </c>
      <c r="O237" s="442">
        <v>60</v>
      </c>
      <c r="P237" s="442">
        <v>49</v>
      </c>
      <c r="Q237" s="442">
        <v>70</v>
      </c>
      <c r="R237" s="442">
        <v>20</v>
      </c>
      <c r="S237" s="442">
        <v>68</v>
      </c>
      <c r="T237" s="442">
        <v>90</v>
      </c>
      <c r="U237" s="442">
        <v>17</v>
      </c>
      <c r="V237" s="442">
        <v>32</v>
      </c>
      <c r="W237" s="442" t="s">
        <v>238</v>
      </c>
      <c r="X237" s="442" t="s">
        <v>239</v>
      </c>
      <c r="Y237" s="442">
        <v>6</v>
      </c>
      <c r="Z237" s="442">
        <v>3</v>
      </c>
      <c r="AA237" s="446" t="s">
        <v>1317</v>
      </c>
      <c r="AB237" s="442">
        <v>20</v>
      </c>
      <c r="AC237" s="442">
        <v>25</v>
      </c>
      <c r="AD237" s="442">
        <v>0.8</v>
      </c>
      <c r="AE237" s="442">
        <v>1.65</v>
      </c>
      <c r="AF237" s="442">
        <v>0.5</v>
      </c>
      <c r="AG237" s="442">
        <v>10</v>
      </c>
      <c r="AH237" s="442">
        <v>16</v>
      </c>
      <c r="AI237" s="442">
        <v>10</v>
      </c>
      <c r="AJ237" s="442">
        <v>0</v>
      </c>
      <c r="AK237" s="442">
        <v>13</v>
      </c>
      <c r="AL237" s="442">
        <v>20</v>
      </c>
      <c r="AM237" s="442">
        <v>16</v>
      </c>
      <c r="AN237" s="442">
        <v>10</v>
      </c>
      <c r="AO237" s="442">
        <v>0</v>
      </c>
      <c r="AP237" s="442">
        <v>0</v>
      </c>
      <c r="AQ237" s="446" t="s">
        <v>1318</v>
      </c>
      <c r="AR237" s="450">
        <v>0.0520833333333333</v>
      </c>
      <c r="AS237" s="442"/>
      <c r="AT237" s="442"/>
      <c r="AU237" s="442"/>
      <c r="AV237" s="442"/>
      <c r="AW237" s="442"/>
      <c r="AX237" s="442"/>
      <c r="AY237" s="442"/>
      <c r="AZ237" s="442"/>
      <c r="BA237" s="442"/>
    </row>
    <row r="238" spans="1:53">
      <c r="A238" s="442">
        <v>250</v>
      </c>
      <c r="B238" s="442" t="s">
        <v>166</v>
      </c>
      <c r="C238" s="442" t="s">
        <v>265</v>
      </c>
      <c r="D238" s="442">
        <v>6</v>
      </c>
      <c r="E238" s="442" t="s">
        <v>1319</v>
      </c>
      <c r="F238" s="442" t="s">
        <v>125</v>
      </c>
      <c r="G238" s="442" t="str">
        <f>VLOOKUP(C238,'舰种|战术|技能信息查询'!$O$52:$Q$72,3,0)</f>
        <v>护卫舰</v>
      </c>
      <c r="H238" s="442" t="str">
        <f>VLOOKUP(C238,'舰种|战术|技能信息查询'!$O$52:$Q$72,2,0)</f>
        <v>中型舰</v>
      </c>
      <c r="I238" s="442">
        <v>2</v>
      </c>
      <c r="J238" s="442">
        <v>2</v>
      </c>
      <c r="K238" s="442">
        <v>36</v>
      </c>
      <c r="L238" s="442">
        <f t="shared" si="5"/>
        <v>0</v>
      </c>
      <c r="M238" s="442">
        <v>68</v>
      </c>
      <c r="N238" s="442">
        <v>55</v>
      </c>
      <c r="O238" s="442">
        <v>0</v>
      </c>
      <c r="P238" s="442">
        <v>122</v>
      </c>
      <c r="Q238" s="442">
        <v>62</v>
      </c>
      <c r="R238" s="442">
        <v>55</v>
      </c>
      <c r="S238" s="442">
        <v>69</v>
      </c>
      <c r="T238" s="442">
        <v>92</v>
      </c>
      <c r="U238" s="442">
        <v>15</v>
      </c>
      <c r="V238" s="442">
        <v>32</v>
      </c>
      <c r="W238" s="442" t="s">
        <v>238</v>
      </c>
      <c r="X238" s="442">
        <v>0</v>
      </c>
      <c r="Y238" s="442">
        <v>0</v>
      </c>
      <c r="Z238" s="442">
        <v>3</v>
      </c>
      <c r="AA238" s="446" t="s">
        <v>1320</v>
      </c>
      <c r="AB238" s="442">
        <v>25</v>
      </c>
      <c r="AC238" s="442">
        <v>35</v>
      </c>
      <c r="AD238" s="442">
        <v>0.8</v>
      </c>
      <c r="AE238" s="442">
        <v>1.5</v>
      </c>
      <c r="AF238" s="442">
        <v>0.45</v>
      </c>
      <c r="AG238" s="442">
        <v>10</v>
      </c>
      <c r="AH238" s="442">
        <v>16</v>
      </c>
      <c r="AI238" s="442">
        <v>10</v>
      </c>
      <c r="AJ238" s="442">
        <v>0</v>
      </c>
      <c r="AK238" s="442">
        <v>19</v>
      </c>
      <c r="AL238" s="442">
        <v>0</v>
      </c>
      <c r="AM238" s="442">
        <v>15</v>
      </c>
      <c r="AN238" s="442">
        <v>104</v>
      </c>
      <c r="AO238" s="442">
        <v>0</v>
      </c>
      <c r="AP238" s="442">
        <v>0</v>
      </c>
      <c r="AQ238" s="442">
        <v>0</v>
      </c>
      <c r="AR238" s="450">
        <v>0.0590277777777778</v>
      </c>
      <c r="AS238" s="442"/>
      <c r="AT238" s="442"/>
      <c r="AU238" s="442"/>
      <c r="AV238" s="442"/>
      <c r="AW238" s="442"/>
      <c r="AX238" s="442"/>
      <c r="AY238" s="442"/>
      <c r="AZ238" s="442"/>
      <c r="BA238" s="442"/>
    </row>
    <row r="239" spans="1:53">
      <c r="A239" s="442">
        <v>251</v>
      </c>
      <c r="B239" s="442" t="s">
        <v>166</v>
      </c>
      <c r="C239" s="442" t="s">
        <v>265</v>
      </c>
      <c r="D239" s="442">
        <v>3</v>
      </c>
      <c r="E239" s="442" t="s">
        <v>1321</v>
      </c>
      <c r="F239" s="442" t="s">
        <v>125</v>
      </c>
      <c r="G239" s="442" t="str">
        <f>VLOOKUP(C239,'舰种|战术|技能信息查询'!$O$52:$Q$72,3,0)</f>
        <v>护卫舰</v>
      </c>
      <c r="H239" s="442" t="str">
        <f>VLOOKUP(C239,'舰种|战术|技能信息查询'!$O$52:$Q$72,2,0)</f>
        <v>中型舰</v>
      </c>
      <c r="I239" s="442">
        <v>2</v>
      </c>
      <c r="J239" s="442">
        <v>2</v>
      </c>
      <c r="K239" s="442">
        <v>27</v>
      </c>
      <c r="L239" s="442">
        <f t="shared" si="5"/>
        <v>1</v>
      </c>
      <c r="M239" s="442">
        <v>52</v>
      </c>
      <c r="N239" s="442">
        <v>44</v>
      </c>
      <c r="O239" s="442">
        <v>0</v>
      </c>
      <c r="P239" s="442">
        <v>105</v>
      </c>
      <c r="Q239" s="442">
        <v>84</v>
      </c>
      <c r="R239" s="442">
        <v>23</v>
      </c>
      <c r="S239" s="442">
        <v>69</v>
      </c>
      <c r="T239" s="442">
        <v>90</v>
      </c>
      <c r="U239" s="442">
        <v>15</v>
      </c>
      <c r="V239" s="442">
        <v>32.5</v>
      </c>
      <c r="W239" s="442" t="s">
        <v>238</v>
      </c>
      <c r="X239" s="442">
        <v>0</v>
      </c>
      <c r="Y239" s="442">
        <v>0</v>
      </c>
      <c r="Z239" s="442">
        <v>3</v>
      </c>
      <c r="AA239" s="446" t="s">
        <v>639</v>
      </c>
      <c r="AB239" s="442">
        <v>25</v>
      </c>
      <c r="AC239" s="442">
        <v>30</v>
      </c>
      <c r="AD239" s="442">
        <v>0.8</v>
      </c>
      <c r="AE239" s="442">
        <v>1.5</v>
      </c>
      <c r="AF239" s="442">
        <v>0.4</v>
      </c>
      <c r="AG239" s="442">
        <v>10</v>
      </c>
      <c r="AH239" s="442">
        <v>16</v>
      </c>
      <c r="AI239" s="442">
        <v>10</v>
      </c>
      <c r="AJ239" s="442">
        <v>0</v>
      </c>
      <c r="AK239" s="442">
        <v>11</v>
      </c>
      <c r="AL239" s="442">
        <v>0</v>
      </c>
      <c r="AM239" s="442">
        <v>10</v>
      </c>
      <c r="AN239" s="442">
        <v>79</v>
      </c>
      <c r="AO239" s="442">
        <v>0</v>
      </c>
      <c r="AP239" s="442">
        <v>0</v>
      </c>
      <c r="AQ239" s="442">
        <v>0</v>
      </c>
      <c r="AR239" s="442">
        <v>0</v>
      </c>
      <c r="AS239" s="442"/>
      <c r="AT239" s="442"/>
      <c r="AU239" s="442"/>
      <c r="AV239" s="442"/>
      <c r="AW239" s="442"/>
      <c r="AX239" s="442"/>
      <c r="AY239" s="442"/>
      <c r="AZ239" s="442"/>
      <c r="BA239" s="442"/>
    </row>
    <row r="240" spans="1:53">
      <c r="A240" s="442">
        <v>252</v>
      </c>
      <c r="B240" s="442" t="s">
        <v>166</v>
      </c>
      <c r="C240" s="442" t="s">
        <v>265</v>
      </c>
      <c r="D240" s="442">
        <v>4</v>
      </c>
      <c r="E240" s="442" t="s">
        <v>1322</v>
      </c>
      <c r="F240" s="442" t="s">
        <v>125</v>
      </c>
      <c r="G240" s="442" t="str">
        <f>VLOOKUP(C240,'舰种|战术|技能信息查询'!$O$52:$Q$72,3,0)</f>
        <v>护卫舰</v>
      </c>
      <c r="H240" s="442" t="str">
        <f>VLOOKUP(C240,'舰种|战术|技能信息查询'!$O$52:$Q$72,2,0)</f>
        <v>中型舰</v>
      </c>
      <c r="I240" s="442">
        <v>2</v>
      </c>
      <c r="J240" s="442">
        <v>2</v>
      </c>
      <c r="K240" s="442">
        <v>36</v>
      </c>
      <c r="L240" s="442">
        <f t="shared" si="5"/>
        <v>0</v>
      </c>
      <c r="M240" s="442">
        <v>61</v>
      </c>
      <c r="N240" s="442">
        <v>55</v>
      </c>
      <c r="O240" s="442">
        <v>0</v>
      </c>
      <c r="P240" s="442">
        <v>105</v>
      </c>
      <c r="Q240" s="442">
        <v>74</v>
      </c>
      <c r="R240" s="442">
        <v>23</v>
      </c>
      <c r="S240" s="442">
        <v>69</v>
      </c>
      <c r="T240" s="442">
        <v>91</v>
      </c>
      <c r="U240" s="442">
        <v>20</v>
      </c>
      <c r="V240" s="442">
        <v>32.5</v>
      </c>
      <c r="W240" s="442" t="s">
        <v>238</v>
      </c>
      <c r="X240" s="442" t="s">
        <v>875</v>
      </c>
      <c r="Y240" s="442">
        <v>9</v>
      </c>
      <c r="Z240" s="442">
        <v>3</v>
      </c>
      <c r="AA240" s="446" t="s">
        <v>919</v>
      </c>
      <c r="AB240" s="442">
        <v>25</v>
      </c>
      <c r="AC240" s="442">
        <v>30</v>
      </c>
      <c r="AD240" s="442">
        <v>0.8</v>
      </c>
      <c r="AE240" s="442">
        <v>1.5</v>
      </c>
      <c r="AF240" s="442">
        <v>0.4</v>
      </c>
      <c r="AG240" s="442">
        <v>10</v>
      </c>
      <c r="AH240" s="442">
        <v>16</v>
      </c>
      <c r="AI240" s="442">
        <v>10</v>
      </c>
      <c r="AJ240" s="442">
        <v>0</v>
      </c>
      <c r="AK240" s="442">
        <v>16</v>
      </c>
      <c r="AL240" s="442">
        <v>0</v>
      </c>
      <c r="AM240" s="442">
        <v>15</v>
      </c>
      <c r="AN240" s="442">
        <v>79</v>
      </c>
      <c r="AO240" s="442" t="s">
        <v>264</v>
      </c>
      <c r="AP240" s="442">
        <v>0</v>
      </c>
      <c r="AQ240" s="442">
        <v>0</v>
      </c>
      <c r="AR240" s="450">
        <v>0.0541666666666667</v>
      </c>
      <c r="AS240" s="442"/>
      <c r="AT240" s="442"/>
      <c r="AU240" s="442"/>
      <c r="AV240" s="442"/>
      <c r="AW240" s="442"/>
      <c r="AX240" s="442"/>
      <c r="AY240" s="442"/>
      <c r="AZ240" s="442"/>
      <c r="BA240" s="442"/>
    </row>
    <row r="241" spans="1:53">
      <c r="A241" s="442">
        <v>253</v>
      </c>
      <c r="B241" s="442" t="s">
        <v>294</v>
      </c>
      <c r="C241" s="442" t="s">
        <v>265</v>
      </c>
      <c r="D241" s="442">
        <v>3</v>
      </c>
      <c r="E241" s="442" t="s">
        <v>1323</v>
      </c>
      <c r="F241" s="442" t="s">
        <v>125</v>
      </c>
      <c r="G241" s="442" t="str">
        <f>VLOOKUP(C241,'舰种|战术|技能信息查询'!$O$52:$Q$72,3,0)</f>
        <v>护卫舰</v>
      </c>
      <c r="H241" s="442" t="str">
        <f>VLOOKUP(C241,'舰种|战术|技能信息查询'!$O$52:$Q$72,2,0)</f>
        <v>中型舰</v>
      </c>
      <c r="I241" s="442">
        <v>0</v>
      </c>
      <c r="J241" s="442">
        <v>2</v>
      </c>
      <c r="K241" s="442">
        <v>23</v>
      </c>
      <c r="L241" s="442">
        <f t="shared" si="5"/>
        <v>1</v>
      </c>
      <c r="M241" s="442">
        <v>39</v>
      </c>
      <c r="N241" s="442">
        <v>36</v>
      </c>
      <c r="O241" s="442">
        <v>50</v>
      </c>
      <c r="P241" s="442">
        <v>40</v>
      </c>
      <c r="Q241" s="442">
        <v>64</v>
      </c>
      <c r="R241" s="442">
        <v>18</v>
      </c>
      <c r="S241" s="442">
        <v>53</v>
      </c>
      <c r="T241" s="442">
        <v>90</v>
      </c>
      <c r="U241" s="442">
        <v>15</v>
      </c>
      <c r="V241" s="442">
        <v>20</v>
      </c>
      <c r="W241" s="442" t="s">
        <v>238</v>
      </c>
      <c r="X241" s="442">
        <v>0</v>
      </c>
      <c r="Y241" s="442">
        <v>0</v>
      </c>
      <c r="Z241" s="442">
        <v>3</v>
      </c>
      <c r="AA241" s="446" t="s">
        <v>1144</v>
      </c>
      <c r="AB241" s="442">
        <v>15</v>
      </c>
      <c r="AC241" s="442">
        <v>20</v>
      </c>
      <c r="AD241" s="442">
        <v>0.64</v>
      </c>
      <c r="AE241" s="442">
        <v>1.2</v>
      </c>
      <c r="AF241" s="442">
        <v>0.5</v>
      </c>
      <c r="AG241" s="442">
        <v>10</v>
      </c>
      <c r="AH241" s="442">
        <v>16</v>
      </c>
      <c r="AI241" s="442">
        <v>10</v>
      </c>
      <c r="AJ241" s="442">
        <v>0</v>
      </c>
      <c r="AK241" s="442">
        <v>7</v>
      </c>
      <c r="AL241" s="442">
        <v>10</v>
      </c>
      <c r="AM241" s="442">
        <v>8</v>
      </c>
      <c r="AN241" s="442">
        <v>5</v>
      </c>
      <c r="AO241" s="442">
        <v>0</v>
      </c>
      <c r="AP241" s="442">
        <v>0</v>
      </c>
      <c r="AQ241" s="442">
        <v>0</v>
      </c>
      <c r="AR241" s="442">
        <v>0</v>
      </c>
      <c r="AS241" s="442"/>
      <c r="AT241" s="442"/>
      <c r="AU241" s="442"/>
      <c r="AV241" s="442"/>
      <c r="AW241" s="442"/>
      <c r="AX241" s="442"/>
      <c r="AY241" s="442"/>
      <c r="AZ241" s="442"/>
      <c r="BA241" s="442"/>
    </row>
    <row r="242" spans="1:53">
      <c r="A242" s="442">
        <v>254</v>
      </c>
      <c r="B242" s="442" t="s">
        <v>294</v>
      </c>
      <c r="C242" s="442" t="s">
        <v>265</v>
      </c>
      <c r="D242" s="442">
        <v>3</v>
      </c>
      <c r="E242" s="442" t="s">
        <v>1324</v>
      </c>
      <c r="F242" s="442" t="s">
        <v>125</v>
      </c>
      <c r="G242" s="442" t="str">
        <f>VLOOKUP(C242,'舰种|战术|技能信息查询'!$O$52:$Q$72,3,0)</f>
        <v>护卫舰</v>
      </c>
      <c r="H242" s="442" t="str">
        <f>VLOOKUP(C242,'舰种|战术|技能信息查询'!$O$52:$Q$72,2,0)</f>
        <v>中型舰</v>
      </c>
      <c r="I242" s="442">
        <v>0</v>
      </c>
      <c r="J242" s="442">
        <v>2</v>
      </c>
      <c r="K242" s="442">
        <v>24</v>
      </c>
      <c r="L242" s="442">
        <f t="shared" si="5"/>
        <v>0</v>
      </c>
      <c r="M242" s="442">
        <v>39</v>
      </c>
      <c r="N242" s="442">
        <v>36</v>
      </c>
      <c r="O242" s="442">
        <v>50</v>
      </c>
      <c r="P242" s="442">
        <v>40</v>
      </c>
      <c r="Q242" s="442">
        <v>64</v>
      </c>
      <c r="R242" s="442">
        <v>18</v>
      </c>
      <c r="S242" s="442">
        <v>53</v>
      </c>
      <c r="T242" s="442">
        <v>90</v>
      </c>
      <c r="U242" s="442">
        <v>15</v>
      </c>
      <c r="V242" s="442">
        <v>20</v>
      </c>
      <c r="W242" s="442" t="s">
        <v>238</v>
      </c>
      <c r="X242" s="442">
        <v>0</v>
      </c>
      <c r="Y242" s="442">
        <v>0</v>
      </c>
      <c r="Z242" s="442">
        <v>3</v>
      </c>
      <c r="AA242" s="446" t="s">
        <v>1144</v>
      </c>
      <c r="AB242" s="442">
        <v>15</v>
      </c>
      <c r="AC242" s="442">
        <v>20</v>
      </c>
      <c r="AD242" s="442">
        <v>0.64</v>
      </c>
      <c r="AE242" s="442">
        <v>1.2</v>
      </c>
      <c r="AF242" s="442">
        <v>0.5</v>
      </c>
      <c r="AG242" s="442">
        <v>10</v>
      </c>
      <c r="AH242" s="442">
        <v>16</v>
      </c>
      <c r="AI242" s="442">
        <v>10</v>
      </c>
      <c r="AJ242" s="442">
        <v>0</v>
      </c>
      <c r="AK242" s="442">
        <v>7</v>
      </c>
      <c r="AL242" s="442">
        <v>10</v>
      </c>
      <c r="AM242" s="442">
        <v>8</v>
      </c>
      <c r="AN242" s="442">
        <v>5</v>
      </c>
      <c r="AO242" s="442">
        <v>0</v>
      </c>
      <c r="AP242" s="442">
        <v>0</v>
      </c>
      <c r="AQ242" s="442">
        <v>0</v>
      </c>
      <c r="AR242" s="442">
        <v>0</v>
      </c>
      <c r="AS242" s="442"/>
      <c r="AT242" s="442"/>
      <c r="AU242" s="442"/>
      <c r="AV242" s="442"/>
      <c r="AW242" s="442"/>
      <c r="AX242" s="442"/>
      <c r="AY242" s="442"/>
      <c r="AZ242" s="442"/>
      <c r="BA242" s="442"/>
    </row>
    <row r="243" spans="1:53">
      <c r="A243" s="442">
        <v>259</v>
      </c>
      <c r="B243" s="442" t="s">
        <v>1325</v>
      </c>
      <c r="C243" s="442" t="s">
        <v>321</v>
      </c>
      <c r="D243" s="442">
        <v>4</v>
      </c>
      <c r="E243" s="442" t="s">
        <v>1326</v>
      </c>
      <c r="F243" s="442" t="s">
        <v>125</v>
      </c>
      <c r="G243" s="442" t="str">
        <f>VLOOKUP(C243,'舰种|战术|技能信息查询'!$O$52:$Q$72,3,0)</f>
        <v>护卫舰</v>
      </c>
      <c r="H243" s="442" t="str">
        <f>VLOOKUP(C243,'舰种|战术|技能信息查询'!$O$52:$Q$72,2,0)</f>
        <v>小型舰</v>
      </c>
      <c r="I243" s="442">
        <v>1</v>
      </c>
      <c r="J243" s="442">
        <v>2</v>
      </c>
      <c r="K243" s="442">
        <v>24</v>
      </c>
      <c r="L243" s="442">
        <f t="shared" si="5"/>
        <v>0</v>
      </c>
      <c r="M243" s="442">
        <v>50</v>
      </c>
      <c r="N243" s="442">
        <v>46</v>
      </c>
      <c r="O243" s="442">
        <v>0</v>
      </c>
      <c r="P243" s="442">
        <v>40</v>
      </c>
      <c r="Q243" s="442">
        <v>0</v>
      </c>
      <c r="R243" s="442">
        <v>20</v>
      </c>
      <c r="S243" s="442">
        <v>46</v>
      </c>
      <c r="T243" s="442">
        <v>88</v>
      </c>
      <c r="U243" s="442">
        <v>17</v>
      </c>
      <c r="V243" s="442">
        <v>15.5</v>
      </c>
      <c r="W243" s="442" t="s">
        <v>126</v>
      </c>
      <c r="X243" s="442">
        <v>0</v>
      </c>
      <c r="Y243" s="442">
        <v>0</v>
      </c>
      <c r="Z243" s="442">
        <v>2</v>
      </c>
      <c r="AA243" s="446" t="s">
        <v>1327</v>
      </c>
      <c r="AB243" s="442">
        <v>12</v>
      </c>
      <c r="AC243" s="442">
        <v>20</v>
      </c>
      <c r="AD243" s="442">
        <v>0.48</v>
      </c>
      <c r="AE243" s="442">
        <v>1.05</v>
      </c>
      <c r="AF243" s="442">
        <v>0.4</v>
      </c>
      <c r="AG243" s="442">
        <v>20</v>
      </c>
      <c r="AH243" s="442">
        <v>20</v>
      </c>
      <c r="AI243" s="442">
        <v>30</v>
      </c>
      <c r="AJ243" s="442">
        <v>0</v>
      </c>
      <c r="AK243" s="442">
        <v>20</v>
      </c>
      <c r="AL243" s="442">
        <v>0</v>
      </c>
      <c r="AM243" s="442">
        <v>26</v>
      </c>
      <c r="AN243" s="442">
        <v>0</v>
      </c>
      <c r="AO243" s="442">
        <v>0</v>
      </c>
      <c r="AP243" s="442">
        <v>0</v>
      </c>
      <c r="AQ243" s="442">
        <v>0</v>
      </c>
      <c r="AR243" s="442">
        <v>0</v>
      </c>
      <c r="AS243" s="442"/>
      <c r="AT243" s="442"/>
      <c r="AU243" s="442"/>
      <c r="AV243" s="442"/>
      <c r="AW243" s="442"/>
      <c r="AX243" s="442"/>
      <c r="AY243" s="442"/>
      <c r="AZ243" s="442"/>
      <c r="BA243" s="442"/>
    </row>
    <row r="244" spans="1:53">
      <c r="A244" s="442">
        <v>260</v>
      </c>
      <c r="B244" s="442" t="s">
        <v>131</v>
      </c>
      <c r="C244" s="442" t="s">
        <v>325</v>
      </c>
      <c r="D244" s="442">
        <v>1</v>
      </c>
      <c r="E244" s="442" t="s">
        <v>1328</v>
      </c>
      <c r="F244" s="442" t="s">
        <v>125</v>
      </c>
      <c r="G244" s="442" t="str">
        <f>VLOOKUP(C244,'舰种|战术|技能信息查询'!$O$52:$Q$72,3,0)</f>
        <v>护卫舰</v>
      </c>
      <c r="H244" s="442" t="str">
        <f>VLOOKUP(C244,'舰种|战术|技能信息查询'!$O$52:$Q$72,2,0)</f>
        <v>小型舰</v>
      </c>
      <c r="I244" s="442">
        <v>1</v>
      </c>
      <c r="J244" s="442">
        <v>2</v>
      </c>
      <c r="K244" s="442">
        <v>13</v>
      </c>
      <c r="L244" s="442">
        <f t="shared" si="5"/>
        <v>-1</v>
      </c>
      <c r="M244" s="442">
        <v>27</v>
      </c>
      <c r="N244" s="442">
        <v>20</v>
      </c>
      <c r="O244" s="442">
        <v>68</v>
      </c>
      <c r="P244" s="442">
        <v>38</v>
      </c>
      <c r="Q244" s="442">
        <v>49</v>
      </c>
      <c r="R244" s="442">
        <v>15</v>
      </c>
      <c r="S244" s="442">
        <v>84</v>
      </c>
      <c r="T244" s="442">
        <v>87</v>
      </c>
      <c r="U244" s="442">
        <v>12</v>
      </c>
      <c r="V244" s="442">
        <v>37</v>
      </c>
      <c r="W244" s="442" t="s">
        <v>194</v>
      </c>
      <c r="X244" s="442">
        <v>0</v>
      </c>
      <c r="Y244" s="442">
        <v>0</v>
      </c>
      <c r="Z244" s="442">
        <v>2</v>
      </c>
      <c r="AA244" s="446" t="s">
        <v>1329</v>
      </c>
      <c r="AB244" s="442">
        <v>15</v>
      </c>
      <c r="AC244" s="442">
        <v>15</v>
      </c>
      <c r="AD244" s="442">
        <v>0.48</v>
      </c>
      <c r="AE244" s="442">
        <v>0.9</v>
      </c>
      <c r="AF244" s="442">
        <v>0.5</v>
      </c>
      <c r="AG244" s="442">
        <v>2</v>
      </c>
      <c r="AH244" s="442">
        <v>4</v>
      </c>
      <c r="AI244" s="442">
        <v>3</v>
      </c>
      <c r="AJ244" s="442">
        <v>0</v>
      </c>
      <c r="AK244" s="442">
        <v>0</v>
      </c>
      <c r="AL244" s="442">
        <v>21</v>
      </c>
      <c r="AM244" s="442">
        <v>5</v>
      </c>
      <c r="AN244" s="442">
        <v>0</v>
      </c>
      <c r="AO244" s="442">
        <v>0</v>
      </c>
      <c r="AP244" s="442">
        <v>0</v>
      </c>
      <c r="AQ244" s="442">
        <v>0</v>
      </c>
      <c r="AR244" s="442">
        <v>0</v>
      </c>
      <c r="AS244" s="442"/>
      <c r="AT244" s="442"/>
      <c r="AU244" s="442"/>
      <c r="AV244" s="442"/>
      <c r="AW244" s="442"/>
      <c r="AX244" s="442"/>
      <c r="AY244" s="442"/>
      <c r="AZ244" s="442"/>
      <c r="BA244" s="442"/>
    </row>
    <row r="245" spans="1:53">
      <c r="A245" s="442">
        <v>261</v>
      </c>
      <c r="B245" s="442" t="s">
        <v>131</v>
      </c>
      <c r="C245" s="442" t="s">
        <v>325</v>
      </c>
      <c r="D245" s="442">
        <v>3</v>
      </c>
      <c r="E245" s="442" t="s">
        <v>1330</v>
      </c>
      <c r="F245" s="442" t="s">
        <v>125</v>
      </c>
      <c r="G245" s="442" t="str">
        <f>VLOOKUP(C245,'舰种|战术|技能信息查询'!$O$52:$Q$72,3,0)</f>
        <v>护卫舰</v>
      </c>
      <c r="H245" s="442" t="str">
        <f>VLOOKUP(C245,'舰种|战术|技能信息查询'!$O$52:$Q$72,2,0)</f>
        <v>小型舰</v>
      </c>
      <c r="I245" s="442">
        <v>1</v>
      </c>
      <c r="J245" s="442">
        <v>2</v>
      </c>
      <c r="K245" s="442">
        <v>15</v>
      </c>
      <c r="L245" s="442">
        <f t="shared" si="5"/>
        <v>1</v>
      </c>
      <c r="M245" s="442">
        <v>29</v>
      </c>
      <c r="N245" s="442">
        <v>20</v>
      </c>
      <c r="O245" s="442">
        <v>74</v>
      </c>
      <c r="P245" s="442">
        <v>40</v>
      </c>
      <c r="Q245" s="442">
        <v>54</v>
      </c>
      <c r="R245" s="442">
        <v>16</v>
      </c>
      <c r="S245" s="442">
        <v>82</v>
      </c>
      <c r="T245" s="442">
        <v>87</v>
      </c>
      <c r="U245" s="442">
        <v>15</v>
      </c>
      <c r="V245" s="442">
        <v>34</v>
      </c>
      <c r="W245" s="442" t="s">
        <v>194</v>
      </c>
      <c r="X245" s="442">
        <v>0</v>
      </c>
      <c r="Y245" s="442">
        <v>0</v>
      </c>
      <c r="Z245" s="442">
        <v>2</v>
      </c>
      <c r="AA245" s="446" t="s">
        <v>1161</v>
      </c>
      <c r="AB245" s="442">
        <v>15</v>
      </c>
      <c r="AC245" s="442">
        <v>15</v>
      </c>
      <c r="AD245" s="442">
        <v>0.48</v>
      </c>
      <c r="AE245" s="442">
        <v>0.9</v>
      </c>
      <c r="AF245" s="442">
        <v>0.5</v>
      </c>
      <c r="AG245" s="442">
        <v>4</v>
      </c>
      <c r="AH245" s="442">
        <v>8</v>
      </c>
      <c r="AI245" s="442">
        <v>6</v>
      </c>
      <c r="AJ245" s="442">
        <v>0</v>
      </c>
      <c r="AK245" s="442">
        <v>0</v>
      </c>
      <c r="AL245" s="442">
        <v>27</v>
      </c>
      <c r="AM245" s="442">
        <v>5</v>
      </c>
      <c r="AN245" s="442">
        <v>0</v>
      </c>
      <c r="AO245" s="442">
        <v>0</v>
      </c>
      <c r="AP245" s="442">
        <v>0</v>
      </c>
      <c r="AQ245" s="442">
        <v>0</v>
      </c>
      <c r="AR245" s="442">
        <v>0</v>
      </c>
      <c r="AS245" s="442"/>
      <c r="AT245" s="442"/>
      <c r="AU245" s="442"/>
      <c r="AV245" s="442"/>
      <c r="AW245" s="442"/>
      <c r="AX245" s="442"/>
      <c r="AY245" s="442"/>
      <c r="AZ245" s="442"/>
      <c r="BA245" s="442"/>
    </row>
    <row r="246" spans="1:53">
      <c r="A246" s="442">
        <v>262</v>
      </c>
      <c r="B246" s="442" t="s">
        <v>131</v>
      </c>
      <c r="C246" s="442" t="s">
        <v>325</v>
      </c>
      <c r="D246" s="442">
        <v>4</v>
      </c>
      <c r="E246" s="442" t="s">
        <v>1331</v>
      </c>
      <c r="F246" s="442" t="s">
        <v>125</v>
      </c>
      <c r="G246" s="442" t="str">
        <f>VLOOKUP(C246,'舰种|战术|技能信息查询'!$O$52:$Q$72,3,0)</f>
        <v>护卫舰</v>
      </c>
      <c r="H246" s="442" t="str">
        <f>VLOOKUP(C246,'舰种|战术|技能信息查询'!$O$52:$Q$72,2,0)</f>
        <v>小型舰</v>
      </c>
      <c r="I246" s="442">
        <v>1</v>
      </c>
      <c r="J246" s="442">
        <v>2</v>
      </c>
      <c r="K246" s="442">
        <v>16</v>
      </c>
      <c r="L246" s="442">
        <f t="shared" si="5"/>
        <v>0</v>
      </c>
      <c r="M246" s="442">
        <v>29</v>
      </c>
      <c r="N246" s="442">
        <v>20</v>
      </c>
      <c r="O246" s="442">
        <v>74</v>
      </c>
      <c r="P246" s="442">
        <v>40</v>
      </c>
      <c r="Q246" s="442">
        <v>54</v>
      </c>
      <c r="R246" s="442">
        <v>16</v>
      </c>
      <c r="S246" s="442">
        <v>88</v>
      </c>
      <c r="T246" s="442">
        <v>87</v>
      </c>
      <c r="U246" s="442">
        <v>35</v>
      </c>
      <c r="V246" s="442">
        <v>34</v>
      </c>
      <c r="W246" s="442" t="s">
        <v>194</v>
      </c>
      <c r="X246" s="442">
        <v>0</v>
      </c>
      <c r="Y246" s="442">
        <v>0</v>
      </c>
      <c r="Z246" s="442">
        <v>2</v>
      </c>
      <c r="AA246" s="446" t="s">
        <v>1161</v>
      </c>
      <c r="AB246" s="442">
        <v>15</v>
      </c>
      <c r="AC246" s="442">
        <v>15</v>
      </c>
      <c r="AD246" s="442">
        <v>0.48</v>
      </c>
      <c r="AE246" s="442">
        <v>0.9</v>
      </c>
      <c r="AF246" s="442">
        <v>0.5</v>
      </c>
      <c r="AG246" s="442">
        <v>4</v>
      </c>
      <c r="AH246" s="442">
        <v>8</v>
      </c>
      <c r="AI246" s="442">
        <v>6</v>
      </c>
      <c r="AJ246" s="442">
        <v>0</v>
      </c>
      <c r="AK246" s="442">
        <v>0</v>
      </c>
      <c r="AL246" s="442">
        <v>27</v>
      </c>
      <c r="AM246" s="442">
        <v>5</v>
      </c>
      <c r="AN246" s="442">
        <v>0</v>
      </c>
      <c r="AO246" s="442" t="s">
        <v>1332</v>
      </c>
      <c r="AP246" s="442">
        <v>0</v>
      </c>
      <c r="AQ246" s="442">
        <v>0</v>
      </c>
      <c r="AR246" s="450">
        <v>0.0145833333333333</v>
      </c>
      <c r="AS246" s="442"/>
      <c r="AT246" s="442"/>
      <c r="AU246" s="442"/>
      <c r="AV246" s="442"/>
      <c r="AW246" s="442"/>
      <c r="AX246" s="442"/>
      <c r="AY246" s="442"/>
      <c r="AZ246" s="442"/>
      <c r="BA246" s="442"/>
    </row>
    <row r="247" spans="1:53">
      <c r="A247" s="442">
        <v>263</v>
      </c>
      <c r="B247" s="442" t="s">
        <v>131</v>
      </c>
      <c r="C247" s="442" t="s">
        <v>325</v>
      </c>
      <c r="D247" s="442">
        <v>3</v>
      </c>
      <c r="E247" s="442" t="s">
        <v>1333</v>
      </c>
      <c r="F247" s="442" t="s">
        <v>125</v>
      </c>
      <c r="G247" s="442" t="str">
        <f>VLOOKUP(C247,'舰种|战术|技能信息查询'!$O$52:$Q$72,3,0)</f>
        <v>护卫舰</v>
      </c>
      <c r="H247" s="442" t="str">
        <f>VLOOKUP(C247,'舰种|战术|技能信息查询'!$O$52:$Q$72,2,0)</f>
        <v>小型舰</v>
      </c>
      <c r="I247" s="442">
        <v>1</v>
      </c>
      <c r="J247" s="442">
        <v>2</v>
      </c>
      <c r="K247" s="442">
        <v>15</v>
      </c>
      <c r="L247" s="442">
        <f t="shared" si="5"/>
        <v>1</v>
      </c>
      <c r="M247" s="442">
        <v>29</v>
      </c>
      <c r="N247" s="442">
        <v>20</v>
      </c>
      <c r="O247" s="442">
        <v>74</v>
      </c>
      <c r="P247" s="442">
        <v>40</v>
      </c>
      <c r="Q247" s="442">
        <v>54</v>
      </c>
      <c r="R247" s="442">
        <v>16</v>
      </c>
      <c r="S247" s="442">
        <v>82</v>
      </c>
      <c r="T247" s="442">
        <v>87</v>
      </c>
      <c r="U247" s="442">
        <v>15</v>
      </c>
      <c r="V247" s="442">
        <v>34</v>
      </c>
      <c r="W247" s="442" t="s">
        <v>194</v>
      </c>
      <c r="X247" s="442">
        <v>0</v>
      </c>
      <c r="Y247" s="442">
        <v>0</v>
      </c>
      <c r="Z247" s="442">
        <v>2</v>
      </c>
      <c r="AA247" s="446" t="s">
        <v>1161</v>
      </c>
      <c r="AB247" s="442">
        <v>15</v>
      </c>
      <c r="AC247" s="442">
        <v>15</v>
      </c>
      <c r="AD247" s="442">
        <v>0.48</v>
      </c>
      <c r="AE247" s="442">
        <v>0.9</v>
      </c>
      <c r="AF247" s="442">
        <v>0.5</v>
      </c>
      <c r="AG247" s="442">
        <v>4</v>
      </c>
      <c r="AH247" s="442">
        <v>8</v>
      </c>
      <c r="AI247" s="442">
        <v>6</v>
      </c>
      <c r="AJ247" s="442">
        <v>0</v>
      </c>
      <c r="AK247" s="442">
        <v>0</v>
      </c>
      <c r="AL247" s="442">
        <v>27</v>
      </c>
      <c r="AM247" s="442">
        <v>5</v>
      </c>
      <c r="AN247" s="442">
        <v>0</v>
      </c>
      <c r="AO247" s="442">
        <v>0</v>
      </c>
      <c r="AP247" s="442">
        <v>0</v>
      </c>
      <c r="AQ247" s="442">
        <v>0</v>
      </c>
      <c r="AR247" s="450">
        <v>0.0138888888888889</v>
      </c>
      <c r="AS247" s="442"/>
      <c r="AT247" s="442"/>
      <c r="AU247" s="442"/>
      <c r="AV247" s="442"/>
      <c r="AW247" s="442"/>
      <c r="AX247" s="442"/>
      <c r="AY247" s="442"/>
      <c r="AZ247" s="442"/>
      <c r="BA247" s="442"/>
    </row>
    <row r="248" spans="1:53">
      <c r="A248" s="442">
        <v>264</v>
      </c>
      <c r="B248" s="442" t="s">
        <v>131</v>
      </c>
      <c r="C248" s="442" t="s">
        <v>325</v>
      </c>
      <c r="D248" s="442">
        <v>4</v>
      </c>
      <c r="E248" s="442" t="s">
        <v>1334</v>
      </c>
      <c r="F248" s="442" t="s">
        <v>125</v>
      </c>
      <c r="G248" s="442" t="str">
        <f>VLOOKUP(C248,'舰种|战术|技能信息查询'!$O$52:$Q$72,3,0)</f>
        <v>护卫舰</v>
      </c>
      <c r="H248" s="442" t="str">
        <f>VLOOKUP(C248,'舰种|战术|技能信息查询'!$O$52:$Q$72,2,0)</f>
        <v>小型舰</v>
      </c>
      <c r="I248" s="442">
        <v>1</v>
      </c>
      <c r="J248" s="442">
        <v>2</v>
      </c>
      <c r="K248" s="442">
        <v>15</v>
      </c>
      <c r="L248" s="442">
        <f t="shared" si="5"/>
        <v>1</v>
      </c>
      <c r="M248" s="442">
        <v>29</v>
      </c>
      <c r="N248" s="442">
        <v>20</v>
      </c>
      <c r="O248" s="442">
        <v>74</v>
      </c>
      <c r="P248" s="442">
        <v>40</v>
      </c>
      <c r="Q248" s="442">
        <v>54</v>
      </c>
      <c r="R248" s="442">
        <v>16</v>
      </c>
      <c r="S248" s="442">
        <v>82</v>
      </c>
      <c r="T248" s="442">
        <v>87</v>
      </c>
      <c r="U248" s="442">
        <v>15</v>
      </c>
      <c r="V248" s="442">
        <v>34</v>
      </c>
      <c r="W248" s="442" t="s">
        <v>194</v>
      </c>
      <c r="X248" s="442">
        <v>0</v>
      </c>
      <c r="Y248" s="442">
        <v>0</v>
      </c>
      <c r="Z248" s="442">
        <v>2</v>
      </c>
      <c r="AA248" s="446" t="s">
        <v>1161</v>
      </c>
      <c r="AB248" s="442">
        <v>15</v>
      </c>
      <c r="AC248" s="442">
        <v>15</v>
      </c>
      <c r="AD248" s="442">
        <v>0.48</v>
      </c>
      <c r="AE248" s="442">
        <v>0.9</v>
      </c>
      <c r="AF248" s="442">
        <v>0.5</v>
      </c>
      <c r="AG248" s="442">
        <v>4</v>
      </c>
      <c r="AH248" s="442">
        <v>8</v>
      </c>
      <c r="AI248" s="442">
        <v>6</v>
      </c>
      <c r="AJ248" s="442">
        <v>0</v>
      </c>
      <c r="AK248" s="442">
        <v>0</v>
      </c>
      <c r="AL248" s="442">
        <v>27</v>
      </c>
      <c r="AM248" s="442">
        <v>5</v>
      </c>
      <c r="AN248" s="442">
        <v>0</v>
      </c>
      <c r="AO248" s="442">
        <v>0</v>
      </c>
      <c r="AP248" s="442">
        <v>0</v>
      </c>
      <c r="AQ248" s="442">
        <v>0</v>
      </c>
      <c r="AR248" s="450">
        <v>0.0138888888888889</v>
      </c>
      <c r="AS248" s="442"/>
      <c r="AT248" s="442"/>
      <c r="AU248" s="442"/>
      <c r="AV248" s="442"/>
      <c r="AW248" s="442"/>
      <c r="AX248" s="442"/>
      <c r="AY248" s="442"/>
      <c r="AZ248" s="442"/>
      <c r="BA248" s="442"/>
    </row>
    <row r="249" spans="1:53">
      <c r="A249" s="442">
        <v>265</v>
      </c>
      <c r="B249" s="442" t="s">
        <v>131</v>
      </c>
      <c r="C249" s="442" t="s">
        <v>325</v>
      </c>
      <c r="D249" s="442">
        <v>4</v>
      </c>
      <c r="E249" s="442" t="s">
        <v>1335</v>
      </c>
      <c r="F249" s="442" t="s">
        <v>125</v>
      </c>
      <c r="G249" s="442" t="str">
        <f>VLOOKUP(C249,'舰种|战术|技能信息查询'!$O$52:$Q$72,3,0)</f>
        <v>护卫舰</v>
      </c>
      <c r="H249" s="442" t="str">
        <f>VLOOKUP(C249,'舰种|战术|技能信息查询'!$O$52:$Q$72,2,0)</f>
        <v>小型舰</v>
      </c>
      <c r="I249" s="442">
        <v>1</v>
      </c>
      <c r="J249" s="442">
        <v>2</v>
      </c>
      <c r="K249" s="442">
        <v>16</v>
      </c>
      <c r="L249" s="442">
        <f t="shared" si="5"/>
        <v>0</v>
      </c>
      <c r="M249" s="442">
        <v>30</v>
      </c>
      <c r="N249" s="442">
        <v>21</v>
      </c>
      <c r="O249" s="442">
        <v>74</v>
      </c>
      <c r="P249" s="442">
        <v>41</v>
      </c>
      <c r="Q249" s="442">
        <v>57</v>
      </c>
      <c r="R249" s="442">
        <v>17</v>
      </c>
      <c r="S249" s="442">
        <v>81</v>
      </c>
      <c r="T249" s="442">
        <v>88</v>
      </c>
      <c r="U249" s="442">
        <v>9</v>
      </c>
      <c r="V249" s="442">
        <v>34</v>
      </c>
      <c r="W249" s="442" t="s">
        <v>194</v>
      </c>
      <c r="X249" s="442">
        <v>0</v>
      </c>
      <c r="Y249" s="442">
        <v>0</v>
      </c>
      <c r="Z249" s="442">
        <v>2</v>
      </c>
      <c r="AA249" s="446" t="s">
        <v>1336</v>
      </c>
      <c r="AB249" s="442">
        <v>15</v>
      </c>
      <c r="AC249" s="442">
        <v>20</v>
      </c>
      <c r="AD249" s="442">
        <v>0.48</v>
      </c>
      <c r="AE249" s="442">
        <v>0.9</v>
      </c>
      <c r="AF249" s="442">
        <v>0.5</v>
      </c>
      <c r="AG249" s="442">
        <v>4</v>
      </c>
      <c r="AH249" s="442">
        <v>8</v>
      </c>
      <c r="AI249" s="442">
        <v>6</v>
      </c>
      <c r="AJ249" s="442">
        <v>0</v>
      </c>
      <c r="AK249" s="442">
        <v>0</v>
      </c>
      <c r="AL249" s="442">
        <v>27</v>
      </c>
      <c r="AM249" s="442">
        <v>6</v>
      </c>
      <c r="AN249" s="442">
        <v>0</v>
      </c>
      <c r="AO249" s="442">
        <v>0</v>
      </c>
      <c r="AP249" s="442">
        <v>0</v>
      </c>
      <c r="AQ249" s="446" t="s">
        <v>1337</v>
      </c>
      <c r="AR249" s="450">
        <v>0.0138888888888889</v>
      </c>
      <c r="AS249" s="442"/>
      <c r="AT249" s="442"/>
      <c r="AU249" s="442"/>
      <c r="AV249" s="442"/>
      <c r="AW249" s="442"/>
      <c r="AX249" s="442"/>
      <c r="AY249" s="442"/>
      <c r="AZ249" s="442"/>
      <c r="BA249" s="442"/>
    </row>
    <row r="250" spans="1:53">
      <c r="A250" s="442">
        <v>267</v>
      </c>
      <c r="B250" s="442" t="s">
        <v>131</v>
      </c>
      <c r="C250" s="442" t="s">
        <v>325</v>
      </c>
      <c r="D250" s="442">
        <v>5</v>
      </c>
      <c r="E250" s="442" t="s">
        <v>1338</v>
      </c>
      <c r="F250" s="442" t="s">
        <v>125</v>
      </c>
      <c r="G250" s="442" t="str">
        <f>VLOOKUP(C250,'舰种|战术|技能信息查询'!$O$52:$Q$72,3,0)</f>
        <v>护卫舰</v>
      </c>
      <c r="H250" s="442" t="str">
        <f>VLOOKUP(C250,'舰种|战术|技能信息查询'!$O$52:$Q$72,2,0)</f>
        <v>小型舰</v>
      </c>
      <c r="I250" s="442">
        <v>2</v>
      </c>
      <c r="J250" s="442">
        <v>2</v>
      </c>
      <c r="K250" s="442">
        <v>20</v>
      </c>
      <c r="L250" s="442">
        <f t="shared" si="5"/>
        <v>0</v>
      </c>
      <c r="M250" s="442">
        <v>30</v>
      </c>
      <c r="N250" s="442">
        <v>22</v>
      </c>
      <c r="O250" s="442">
        <v>95</v>
      </c>
      <c r="P250" s="442">
        <v>43</v>
      </c>
      <c r="Q250" s="442">
        <v>54</v>
      </c>
      <c r="R250" s="442">
        <v>19</v>
      </c>
      <c r="S250" s="442">
        <v>94</v>
      </c>
      <c r="T250" s="442">
        <v>89</v>
      </c>
      <c r="U250" s="442">
        <v>10</v>
      </c>
      <c r="V250" s="442">
        <v>40</v>
      </c>
      <c r="W250" s="442" t="s">
        <v>194</v>
      </c>
      <c r="X250" s="442">
        <v>0</v>
      </c>
      <c r="Y250" s="442">
        <v>0</v>
      </c>
      <c r="Z250" s="442">
        <v>2</v>
      </c>
      <c r="AA250" s="446" t="s">
        <v>1339</v>
      </c>
      <c r="AB250" s="442">
        <v>15</v>
      </c>
      <c r="AC250" s="442">
        <v>20</v>
      </c>
      <c r="AD250" s="442">
        <v>0.48</v>
      </c>
      <c r="AE250" s="442">
        <v>0.9</v>
      </c>
      <c r="AF250" s="442">
        <v>0.5</v>
      </c>
      <c r="AG250" s="442">
        <v>4</v>
      </c>
      <c r="AH250" s="442">
        <v>8</v>
      </c>
      <c r="AI250" s="442">
        <v>6</v>
      </c>
      <c r="AJ250" s="442">
        <v>0</v>
      </c>
      <c r="AK250" s="442">
        <v>0</v>
      </c>
      <c r="AL250" s="442">
        <v>48</v>
      </c>
      <c r="AM250" s="442">
        <v>7</v>
      </c>
      <c r="AN250" s="442">
        <v>0</v>
      </c>
      <c r="AO250" s="442">
        <v>0</v>
      </c>
      <c r="AP250" s="442">
        <v>0</v>
      </c>
      <c r="AQ250" s="442">
        <v>0</v>
      </c>
      <c r="AR250" s="442">
        <v>0</v>
      </c>
      <c r="AS250" s="442"/>
      <c r="AT250" s="442"/>
      <c r="AU250" s="442"/>
      <c r="AV250" s="442"/>
      <c r="AW250" s="442"/>
      <c r="AX250" s="442"/>
      <c r="AY250" s="442"/>
      <c r="AZ250" s="442"/>
      <c r="BA250" s="442"/>
    </row>
    <row r="251" spans="1:53">
      <c r="A251" s="442">
        <v>268</v>
      </c>
      <c r="B251" s="442" t="s">
        <v>131</v>
      </c>
      <c r="C251" s="442" t="s">
        <v>325</v>
      </c>
      <c r="D251" s="442">
        <v>1</v>
      </c>
      <c r="E251" s="442" t="s">
        <v>1340</v>
      </c>
      <c r="F251" s="442" t="s">
        <v>125</v>
      </c>
      <c r="G251" s="442" t="str">
        <f>VLOOKUP(C251,'舰种|战术|技能信息查询'!$O$52:$Q$72,3,0)</f>
        <v>护卫舰</v>
      </c>
      <c r="H251" s="442" t="str">
        <f>VLOOKUP(C251,'舰种|战术|技能信息查询'!$O$52:$Q$72,2,0)</f>
        <v>小型舰</v>
      </c>
      <c r="I251" s="442">
        <v>1</v>
      </c>
      <c r="J251" s="442">
        <v>2</v>
      </c>
      <c r="K251" s="442">
        <v>12</v>
      </c>
      <c r="L251" s="442">
        <f t="shared" si="5"/>
        <v>0</v>
      </c>
      <c r="M251" s="442">
        <v>26</v>
      </c>
      <c r="N251" s="442">
        <v>20</v>
      </c>
      <c r="O251" s="442">
        <v>66</v>
      </c>
      <c r="P251" s="442">
        <v>38</v>
      </c>
      <c r="Q251" s="442">
        <v>49</v>
      </c>
      <c r="R251" s="442">
        <v>15</v>
      </c>
      <c r="S251" s="442">
        <v>94</v>
      </c>
      <c r="T251" s="442">
        <v>87</v>
      </c>
      <c r="U251" s="442">
        <v>13</v>
      </c>
      <c r="V251" s="442">
        <v>39</v>
      </c>
      <c r="W251" s="442" t="s">
        <v>194</v>
      </c>
      <c r="X251" s="442">
        <v>0</v>
      </c>
      <c r="Y251" s="442">
        <v>0</v>
      </c>
      <c r="Z251" s="442">
        <v>2</v>
      </c>
      <c r="AA251" s="446" t="s">
        <v>1329</v>
      </c>
      <c r="AB251" s="442">
        <v>15</v>
      </c>
      <c r="AC251" s="442">
        <v>15</v>
      </c>
      <c r="AD251" s="442">
        <v>0.45</v>
      </c>
      <c r="AE251" s="442">
        <v>0.8</v>
      </c>
      <c r="AF251" s="442">
        <v>0.45</v>
      </c>
      <c r="AG251" s="442">
        <v>2</v>
      </c>
      <c r="AH251" s="442">
        <v>4</v>
      </c>
      <c r="AI251" s="442">
        <v>3</v>
      </c>
      <c r="AJ251" s="442">
        <v>0</v>
      </c>
      <c r="AK251" s="442">
        <v>0</v>
      </c>
      <c r="AL251" s="442">
        <v>19</v>
      </c>
      <c r="AM251" s="442">
        <v>5</v>
      </c>
      <c r="AN251" s="442">
        <v>0</v>
      </c>
      <c r="AO251" s="442">
        <v>0</v>
      </c>
      <c r="AP251" s="442">
        <v>0</v>
      </c>
      <c r="AQ251" s="442">
        <v>0</v>
      </c>
      <c r="AR251" s="442">
        <v>0</v>
      </c>
      <c r="AS251" s="442"/>
      <c r="AT251" s="442"/>
      <c r="AU251" s="442"/>
      <c r="AV251" s="442"/>
      <c r="AW251" s="442"/>
      <c r="AX251" s="442"/>
      <c r="AY251" s="442"/>
      <c r="AZ251" s="442"/>
      <c r="BA251" s="442"/>
    </row>
    <row r="252" spans="1:53">
      <c r="A252" s="442">
        <v>269</v>
      </c>
      <c r="B252" s="442" t="s">
        <v>147</v>
      </c>
      <c r="C252" s="442" t="s">
        <v>325</v>
      </c>
      <c r="D252" s="442">
        <v>2</v>
      </c>
      <c r="E252" s="442" t="s">
        <v>1341</v>
      </c>
      <c r="F252" s="442" t="s">
        <v>125</v>
      </c>
      <c r="G252" s="442" t="str">
        <f>VLOOKUP(C252,'舰种|战术|技能信息查询'!$O$52:$Q$72,3,0)</f>
        <v>护卫舰</v>
      </c>
      <c r="H252" s="442" t="str">
        <f>VLOOKUP(C252,'舰种|战术|技能信息查询'!$O$52:$Q$72,2,0)</f>
        <v>小型舰</v>
      </c>
      <c r="I252" s="442">
        <v>1</v>
      </c>
      <c r="J252" s="442">
        <v>2</v>
      </c>
      <c r="K252" s="442">
        <v>19</v>
      </c>
      <c r="L252" s="442">
        <f t="shared" si="5"/>
        <v>1</v>
      </c>
      <c r="M252" s="442">
        <v>28</v>
      </c>
      <c r="N252" s="442">
        <v>24</v>
      </c>
      <c r="O252" s="442">
        <v>74</v>
      </c>
      <c r="P252" s="442">
        <v>41</v>
      </c>
      <c r="Q252" s="442">
        <v>55</v>
      </c>
      <c r="R252" s="442">
        <v>17</v>
      </c>
      <c r="S252" s="442">
        <v>82</v>
      </c>
      <c r="T252" s="442">
        <v>87</v>
      </c>
      <c r="U252" s="442">
        <v>7</v>
      </c>
      <c r="V252" s="442">
        <v>38.5</v>
      </c>
      <c r="W252" s="442" t="s">
        <v>194</v>
      </c>
      <c r="X252" s="442">
        <v>0</v>
      </c>
      <c r="Y252" s="442">
        <v>0</v>
      </c>
      <c r="Z252" s="442">
        <v>2</v>
      </c>
      <c r="AA252" s="446" t="s">
        <v>356</v>
      </c>
      <c r="AB252" s="442">
        <v>10</v>
      </c>
      <c r="AC252" s="442">
        <v>20</v>
      </c>
      <c r="AD252" s="442">
        <v>0.48</v>
      </c>
      <c r="AE252" s="442">
        <v>0.99</v>
      </c>
      <c r="AF252" s="442">
        <v>0.5</v>
      </c>
      <c r="AG252" s="442">
        <v>2</v>
      </c>
      <c r="AH252" s="442">
        <v>4</v>
      </c>
      <c r="AI252" s="442">
        <v>3</v>
      </c>
      <c r="AJ252" s="442">
        <v>0</v>
      </c>
      <c r="AK252" s="442">
        <v>0</v>
      </c>
      <c r="AL252" s="442">
        <v>24</v>
      </c>
      <c r="AM252" s="442">
        <v>11</v>
      </c>
      <c r="AN252" s="442">
        <v>0</v>
      </c>
      <c r="AO252" s="442">
        <v>0</v>
      </c>
      <c r="AP252" s="442">
        <v>0</v>
      </c>
      <c r="AQ252" s="446" t="s">
        <v>1342</v>
      </c>
      <c r="AR252" s="450">
        <v>0.0152777777777778</v>
      </c>
      <c r="AS252" s="442"/>
      <c r="AT252" s="442"/>
      <c r="AU252" s="442"/>
      <c r="AV252" s="442"/>
      <c r="AW252" s="442"/>
      <c r="AX252" s="442"/>
      <c r="AY252" s="442"/>
      <c r="AZ252" s="442"/>
      <c r="BA252" s="442"/>
    </row>
    <row r="253" spans="1:53">
      <c r="A253" s="442">
        <v>270</v>
      </c>
      <c r="B253" s="442" t="s">
        <v>147</v>
      </c>
      <c r="C253" s="442" t="s">
        <v>325</v>
      </c>
      <c r="D253" s="442">
        <v>2</v>
      </c>
      <c r="E253" s="442" t="s">
        <v>1343</v>
      </c>
      <c r="F253" s="442" t="s">
        <v>125</v>
      </c>
      <c r="G253" s="442" t="str">
        <f>VLOOKUP(C253,'舰种|战术|技能信息查询'!$O$52:$Q$72,3,0)</f>
        <v>护卫舰</v>
      </c>
      <c r="H253" s="442" t="str">
        <f>VLOOKUP(C253,'舰种|战术|技能信息查询'!$O$52:$Q$72,2,0)</f>
        <v>小型舰</v>
      </c>
      <c r="I253" s="442">
        <v>1</v>
      </c>
      <c r="J253" s="442">
        <v>2</v>
      </c>
      <c r="K253" s="442">
        <v>19</v>
      </c>
      <c r="L253" s="442">
        <f t="shared" si="5"/>
        <v>1</v>
      </c>
      <c r="M253" s="442">
        <v>28</v>
      </c>
      <c r="N253" s="442">
        <v>24</v>
      </c>
      <c r="O253" s="442">
        <v>74</v>
      </c>
      <c r="P253" s="442">
        <v>41</v>
      </c>
      <c r="Q253" s="442">
        <v>55</v>
      </c>
      <c r="R253" s="442">
        <v>17</v>
      </c>
      <c r="S253" s="442">
        <v>82</v>
      </c>
      <c r="T253" s="442">
        <v>87</v>
      </c>
      <c r="U253" s="442">
        <v>7</v>
      </c>
      <c r="V253" s="442">
        <v>38.5</v>
      </c>
      <c r="W253" s="442" t="s">
        <v>194</v>
      </c>
      <c r="X253" s="442">
        <v>0</v>
      </c>
      <c r="Y253" s="442">
        <v>0</v>
      </c>
      <c r="Z253" s="442">
        <v>2</v>
      </c>
      <c r="AA253" s="446" t="s">
        <v>356</v>
      </c>
      <c r="AB253" s="442">
        <v>10</v>
      </c>
      <c r="AC253" s="442">
        <v>20</v>
      </c>
      <c r="AD253" s="442">
        <v>0.48</v>
      </c>
      <c r="AE253" s="442">
        <v>0.99</v>
      </c>
      <c r="AF253" s="442">
        <v>0.5</v>
      </c>
      <c r="AG253" s="442">
        <v>2</v>
      </c>
      <c r="AH253" s="442">
        <v>4</v>
      </c>
      <c r="AI253" s="442">
        <v>3</v>
      </c>
      <c r="AJ253" s="442">
        <v>0</v>
      </c>
      <c r="AK253" s="442">
        <v>0</v>
      </c>
      <c r="AL253" s="442">
        <v>24</v>
      </c>
      <c r="AM253" s="442">
        <v>11</v>
      </c>
      <c r="AN253" s="442">
        <v>0</v>
      </c>
      <c r="AO253" s="442">
        <v>0</v>
      </c>
      <c r="AP253" s="442">
        <v>0</v>
      </c>
      <c r="AQ253" s="446" t="s">
        <v>1344</v>
      </c>
      <c r="AR253" s="450">
        <v>0.0152777777777778</v>
      </c>
      <c r="AS253" s="442"/>
      <c r="AT253" s="442"/>
      <c r="AU253" s="442"/>
      <c r="AV253" s="442"/>
      <c r="AW253" s="442"/>
      <c r="AX253" s="442"/>
      <c r="AY253" s="442"/>
      <c r="AZ253" s="442"/>
      <c r="BA253" s="442"/>
    </row>
    <row r="254" spans="1:53">
      <c r="A254" s="442">
        <v>271</v>
      </c>
      <c r="B254" s="442" t="s">
        <v>1345</v>
      </c>
      <c r="C254" s="442" t="s">
        <v>325</v>
      </c>
      <c r="D254" s="442">
        <v>3</v>
      </c>
      <c r="E254" s="442" t="s">
        <v>1346</v>
      </c>
      <c r="F254" s="442" t="s">
        <v>125</v>
      </c>
      <c r="G254" s="442" t="str">
        <f>VLOOKUP(C254,'舰种|战术|技能信息查询'!$O$52:$Q$72,3,0)</f>
        <v>护卫舰</v>
      </c>
      <c r="H254" s="442" t="str">
        <f>VLOOKUP(C254,'舰种|战术|技能信息查询'!$O$52:$Q$72,2,0)</f>
        <v>小型舰</v>
      </c>
      <c r="I254" s="442">
        <v>1</v>
      </c>
      <c r="J254" s="442">
        <v>2</v>
      </c>
      <c r="K254" s="442">
        <v>14</v>
      </c>
      <c r="L254" s="442">
        <f t="shared" si="5"/>
        <v>2</v>
      </c>
      <c r="M254" s="442">
        <v>28</v>
      </c>
      <c r="N254" s="442">
        <v>20</v>
      </c>
      <c r="O254" s="442">
        <v>68</v>
      </c>
      <c r="P254" s="442">
        <v>45</v>
      </c>
      <c r="Q254" s="442">
        <v>65</v>
      </c>
      <c r="R254" s="442">
        <v>16</v>
      </c>
      <c r="S254" s="442">
        <v>78</v>
      </c>
      <c r="T254" s="442">
        <v>87</v>
      </c>
      <c r="U254" s="442">
        <v>10</v>
      </c>
      <c r="V254" s="442">
        <v>34</v>
      </c>
      <c r="W254" s="442" t="s">
        <v>194</v>
      </c>
      <c r="X254" s="442">
        <v>0</v>
      </c>
      <c r="Y254" s="442">
        <v>0</v>
      </c>
      <c r="Z254" s="442">
        <v>2</v>
      </c>
      <c r="AA254" s="446" t="s">
        <v>1347</v>
      </c>
      <c r="AB254" s="442">
        <v>10</v>
      </c>
      <c r="AC254" s="442">
        <v>25</v>
      </c>
      <c r="AD254" s="442">
        <v>0.48</v>
      </c>
      <c r="AE254" s="442">
        <v>0.9</v>
      </c>
      <c r="AF254" s="442">
        <v>0.5</v>
      </c>
      <c r="AG254" s="442">
        <v>4</v>
      </c>
      <c r="AH254" s="442">
        <v>8</v>
      </c>
      <c r="AI254" s="442">
        <v>6</v>
      </c>
      <c r="AJ254" s="442">
        <v>0</v>
      </c>
      <c r="AK254" s="442">
        <v>0</v>
      </c>
      <c r="AL254" s="442">
        <v>18</v>
      </c>
      <c r="AM254" s="442">
        <v>5</v>
      </c>
      <c r="AN254" s="442">
        <v>0</v>
      </c>
      <c r="AO254" s="442">
        <v>0</v>
      </c>
      <c r="AP254" s="442">
        <v>0</v>
      </c>
      <c r="AQ254" s="442">
        <v>0</v>
      </c>
      <c r="AR254" s="442">
        <v>0</v>
      </c>
      <c r="AS254" s="442"/>
      <c r="AT254" s="442"/>
      <c r="AU254" s="442"/>
      <c r="AV254" s="442"/>
      <c r="AW254" s="442"/>
      <c r="AX254" s="442"/>
      <c r="AY254" s="442"/>
      <c r="AZ254" s="442"/>
      <c r="BA254" s="442"/>
    </row>
    <row r="255" spans="1:53">
      <c r="A255" s="442">
        <v>272</v>
      </c>
      <c r="B255" s="442" t="s">
        <v>1348</v>
      </c>
      <c r="C255" s="442" t="s">
        <v>325</v>
      </c>
      <c r="D255" s="442">
        <v>3</v>
      </c>
      <c r="E255" s="442" t="s">
        <v>1349</v>
      </c>
      <c r="F255" s="442" t="s">
        <v>125</v>
      </c>
      <c r="G255" s="442" t="str">
        <f>VLOOKUP(C255,'舰种|战术|技能信息查询'!$O$52:$Q$72,3,0)</f>
        <v>护卫舰</v>
      </c>
      <c r="H255" s="442" t="str">
        <f>VLOOKUP(C255,'舰种|战术|技能信息查询'!$O$52:$Q$72,2,0)</f>
        <v>小型舰</v>
      </c>
      <c r="I255" s="442">
        <v>1</v>
      </c>
      <c r="J255" s="442">
        <v>2</v>
      </c>
      <c r="K255" s="442">
        <v>17</v>
      </c>
      <c r="L255" s="442">
        <f t="shared" si="5"/>
        <v>-1</v>
      </c>
      <c r="M255" s="442">
        <v>33</v>
      </c>
      <c r="N255" s="442">
        <v>22</v>
      </c>
      <c r="O255" s="442">
        <v>62</v>
      </c>
      <c r="P255" s="442">
        <v>45</v>
      </c>
      <c r="Q255" s="442">
        <v>59</v>
      </c>
      <c r="R255" s="442">
        <v>16</v>
      </c>
      <c r="S255" s="442">
        <v>80</v>
      </c>
      <c r="T255" s="442">
        <v>87</v>
      </c>
      <c r="U255" s="442">
        <v>35</v>
      </c>
      <c r="V255" s="442">
        <v>35.5</v>
      </c>
      <c r="W255" s="442" t="s">
        <v>194</v>
      </c>
      <c r="X255" s="442">
        <v>0</v>
      </c>
      <c r="Y255" s="442">
        <v>0</v>
      </c>
      <c r="Z255" s="442">
        <v>2</v>
      </c>
      <c r="AA255" s="446" t="s">
        <v>383</v>
      </c>
      <c r="AB255" s="442">
        <v>10</v>
      </c>
      <c r="AC255" s="442">
        <v>25</v>
      </c>
      <c r="AD255" s="442">
        <v>0.48</v>
      </c>
      <c r="AE255" s="442">
        <v>0.9</v>
      </c>
      <c r="AF255" s="442">
        <v>0.5</v>
      </c>
      <c r="AG255" s="442">
        <v>4</v>
      </c>
      <c r="AH255" s="442">
        <v>8</v>
      </c>
      <c r="AI255" s="442">
        <v>6</v>
      </c>
      <c r="AJ255" s="442">
        <v>0</v>
      </c>
      <c r="AK255" s="442">
        <v>0</v>
      </c>
      <c r="AL255" s="442">
        <v>12</v>
      </c>
      <c r="AM255" s="442">
        <v>7</v>
      </c>
      <c r="AN255" s="442">
        <v>0</v>
      </c>
      <c r="AO255" s="442">
        <v>0</v>
      </c>
      <c r="AP255" s="442">
        <v>0</v>
      </c>
      <c r="AQ255" s="442">
        <v>0</v>
      </c>
      <c r="AR255" s="442">
        <v>0</v>
      </c>
      <c r="AS255" s="442"/>
      <c r="AT255" s="442"/>
      <c r="AU255" s="442"/>
      <c r="AV255" s="442"/>
      <c r="AW255" s="442"/>
      <c r="AX255" s="442"/>
      <c r="AY255" s="442"/>
      <c r="AZ255" s="442"/>
      <c r="BA255" s="442"/>
    </row>
    <row r="256" spans="1:53">
      <c r="A256" s="442">
        <v>275</v>
      </c>
      <c r="B256" s="442" t="s">
        <v>166</v>
      </c>
      <c r="C256" s="442" t="s">
        <v>325</v>
      </c>
      <c r="D256" s="442">
        <v>3</v>
      </c>
      <c r="E256" s="442" t="s">
        <v>1350</v>
      </c>
      <c r="F256" s="442" t="s">
        <v>125</v>
      </c>
      <c r="G256" s="442" t="str">
        <f>VLOOKUP(C256,'舰种|战术|技能信息查询'!$O$52:$Q$72,3,0)</f>
        <v>护卫舰</v>
      </c>
      <c r="H256" s="442" t="str">
        <f>VLOOKUP(C256,'舰种|战术|技能信息查询'!$O$52:$Q$72,2,0)</f>
        <v>小型舰</v>
      </c>
      <c r="I256" s="442">
        <v>1</v>
      </c>
      <c r="J256" s="442">
        <v>2</v>
      </c>
      <c r="K256" s="442">
        <v>17</v>
      </c>
      <c r="L256" s="442">
        <f t="shared" si="5"/>
        <v>-1</v>
      </c>
      <c r="M256" s="442">
        <v>28</v>
      </c>
      <c r="N256" s="442">
        <v>22</v>
      </c>
      <c r="O256" s="442">
        <v>70</v>
      </c>
      <c r="P256" s="442">
        <v>54</v>
      </c>
      <c r="Q256" s="442">
        <v>58</v>
      </c>
      <c r="R256" s="442">
        <v>17</v>
      </c>
      <c r="S256" s="442">
        <v>81</v>
      </c>
      <c r="T256" s="442">
        <v>87</v>
      </c>
      <c r="U256" s="442">
        <v>22</v>
      </c>
      <c r="V256" s="442">
        <v>37</v>
      </c>
      <c r="W256" s="442" t="s">
        <v>194</v>
      </c>
      <c r="X256" s="442">
        <v>0</v>
      </c>
      <c r="Y256" s="442">
        <v>0</v>
      </c>
      <c r="Z256" s="442">
        <v>2</v>
      </c>
      <c r="AA256" s="446" t="s">
        <v>988</v>
      </c>
      <c r="AB256" s="442">
        <v>15</v>
      </c>
      <c r="AC256" s="442">
        <v>25</v>
      </c>
      <c r="AD256" s="442">
        <v>0.48</v>
      </c>
      <c r="AE256" s="442">
        <v>0.9</v>
      </c>
      <c r="AF256" s="442">
        <v>0.4</v>
      </c>
      <c r="AG256" s="442">
        <v>4</v>
      </c>
      <c r="AH256" s="442">
        <v>8</v>
      </c>
      <c r="AI256" s="442">
        <v>6</v>
      </c>
      <c r="AJ256" s="442">
        <v>0</v>
      </c>
      <c r="AK256" s="442">
        <v>0</v>
      </c>
      <c r="AL256" s="442">
        <v>20</v>
      </c>
      <c r="AM256" s="442">
        <v>7</v>
      </c>
      <c r="AN256" s="442">
        <v>5</v>
      </c>
      <c r="AO256" s="442">
        <v>0</v>
      </c>
      <c r="AP256" s="442">
        <v>0</v>
      </c>
      <c r="AQ256" s="446" t="s">
        <v>1351</v>
      </c>
      <c r="AR256" s="450">
        <v>0.0145833333333333</v>
      </c>
      <c r="AS256" s="442"/>
      <c r="AT256" s="442"/>
      <c r="AU256" s="442"/>
      <c r="AV256" s="442"/>
      <c r="AW256" s="442"/>
      <c r="AX256" s="442"/>
      <c r="AY256" s="442"/>
      <c r="AZ256" s="442"/>
      <c r="BA256" s="442"/>
    </row>
    <row r="257" spans="1:53">
      <c r="A257" s="442">
        <v>276</v>
      </c>
      <c r="B257" s="442" t="s">
        <v>166</v>
      </c>
      <c r="C257" s="442" t="s">
        <v>325</v>
      </c>
      <c r="D257" s="442">
        <v>3</v>
      </c>
      <c r="E257" s="442" t="s">
        <v>1352</v>
      </c>
      <c r="F257" s="442" t="s">
        <v>125</v>
      </c>
      <c r="G257" s="442" t="str">
        <f>VLOOKUP(C257,'舰种|战术|技能信息查询'!$O$52:$Q$72,3,0)</f>
        <v>护卫舰</v>
      </c>
      <c r="H257" s="442" t="str">
        <f>VLOOKUP(C257,'舰种|战术|技能信息查询'!$O$52:$Q$72,2,0)</f>
        <v>小型舰</v>
      </c>
      <c r="I257" s="442">
        <v>1</v>
      </c>
      <c r="J257" s="442">
        <v>2</v>
      </c>
      <c r="K257" s="442">
        <v>17</v>
      </c>
      <c r="L257" s="442">
        <f t="shared" si="5"/>
        <v>-1</v>
      </c>
      <c r="M257" s="442">
        <v>28</v>
      </c>
      <c r="N257" s="442">
        <v>22</v>
      </c>
      <c r="O257" s="442">
        <v>70</v>
      </c>
      <c r="P257" s="442">
        <v>54</v>
      </c>
      <c r="Q257" s="442">
        <v>58</v>
      </c>
      <c r="R257" s="442">
        <v>17</v>
      </c>
      <c r="S257" s="442">
        <v>81</v>
      </c>
      <c r="T257" s="442">
        <v>87</v>
      </c>
      <c r="U257" s="442">
        <v>22</v>
      </c>
      <c r="V257" s="442">
        <v>37</v>
      </c>
      <c r="W257" s="442" t="s">
        <v>194</v>
      </c>
      <c r="X257" s="442">
        <v>0</v>
      </c>
      <c r="Y257" s="442">
        <v>0</v>
      </c>
      <c r="Z257" s="442">
        <v>2</v>
      </c>
      <c r="AA257" s="446" t="s">
        <v>988</v>
      </c>
      <c r="AB257" s="442">
        <v>15</v>
      </c>
      <c r="AC257" s="442">
        <v>25</v>
      </c>
      <c r="AD257" s="442">
        <v>0.48</v>
      </c>
      <c r="AE257" s="442">
        <v>0.9</v>
      </c>
      <c r="AF257" s="442">
        <v>0.4</v>
      </c>
      <c r="AG257" s="442">
        <v>4</v>
      </c>
      <c r="AH257" s="442">
        <v>8</v>
      </c>
      <c r="AI257" s="442">
        <v>6</v>
      </c>
      <c r="AJ257" s="442">
        <v>0</v>
      </c>
      <c r="AK257" s="442">
        <v>0</v>
      </c>
      <c r="AL257" s="442">
        <v>20</v>
      </c>
      <c r="AM257" s="442">
        <v>7</v>
      </c>
      <c r="AN257" s="442">
        <v>5</v>
      </c>
      <c r="AO257" s="442">
        <v>0</v>
      </c>
      <c r="AP257" s="442">
        <v>0</v>
      </c>
      <c r="AQ257" s="442">
        <v>0</v>
      </c>
      <c r="AR257" s="450">
        <v>0.0145833333333333</v>
      </c>
      <c r="AS257" s="442"/>
      <c r="AT257" s="442"/>
      <c r="AU257" s="442"/>
      <c r="AV257" s="442"/>
      <c r="AW257" s="442"/>
      <c r="AX257" s="442"/>
      <c r="AY257" s="442"/>
      <c r="AZ257" s="442"/>
      <c r="BA257" s="442"/>
    </row>
    <row r="258" spans="1:53">
      <c r="A258" s="442">
        <v>277</v>
      </c>
      <c r="B258" s="442" t="s">
        <v>166</v>
      </c>
      <c r="C258" s="442" t="s">
        <v>325</v>
      </c>
      <c r="D258" s="442">
        <v>3</v>
      </c>
      <c r="E258" s="442" t="s">
        <v>1353</v>
      </c>
      <c r="F258" s="442" t="s">
        <v>125</v>
      </c>
      <c r="G258" s="442" t="str">
        <f>VLOOKUP(C258,'舰种|战术|技能信息查询'!$O$52:$Q$72,3,0)</f>
        <v>护卫舰</v>
      </c>
      <c r="H258" s="442" t="str">
        <f>VLOOKUP(C258,'舰种|战术|技能信息查询'!$O$52:$Q$72,2,0)</f>
        <v>小型舰</v>
      </c>
      <c r="I258" s="442">
        <v>1</v>
      </c>
      <c r="J258" s="442">
        <v>2</v>
      </c>
      <c r="K258" s="442">
        <v>17</v>
      </c>
      <c r="L258" s="442">
        <f t="shared" si="5"/>
        <v>-1</v>
      </c>
      <c r="M258" s="442">
        <v>28</v>
      </c>
      <c r="N258" s="442">
        <v>22</v>
      </c>
      <c r="O258" s="442">
        <v>70</v>
      </c>
      <c r="P258" s="442">
        <v>54</v>
      </c>
      <c r="Q258" s="442">
        <v>58</v>
      </c>
      <c r="R258" s="442">
        <v>17</v>
      </c>
      <c r="S258" s="442">
        <v>81</v>
      </c>
      <c r="T258" s="442">
        <v>87</v>
      </c>
      <c r="U258" s="442">
        <v>19</v>
      </c>
      <c r="V258" s="442">
        <v>37</v>
      </c>
      <c r="W258" s="442" t="s">
        <v>194</v>
      </c>
      <c r="X258" s="442">
        <v>0</v>
      </c>
      <c r="Y258" s="442">
        <v>0</v>
      </c>
      <c r="Z258" s="442">
        <v>2</v>
      </c>
      <c r="AA258" s="446" t="s">
        <v>988</v>
      </c>
      <c r="AB258" s="442">
        <v>15</v>
      </c>
      <c r="AC258" s="442">
        <v>25</v>
      </c>
      <c r="AD258" s="442">
        <v>0.48</v>
      </c>
      <c r="AE258" s="442">
        <v>0.9</v>
      </c>
      <c r="AF258" s="442">
        <v>0.4</v>
      </c>
      <c r="AG258" s="442">
        <v>4</v>
      </c>
      <c r="AH258" s="442">
        <v>8</v>
      </c>
      <c r="AI258" s="442">
        <v>6</v>
      </c>
      <c r="AJ258" s="442">
        <v>0</v>
      </c>
      <c r="AK258" s="442">
        <v>0</v>
      </c>
      <c r="AL258" s="442">
        <v>20</v>
      </c>
      <c r="AM258" s="442">
        <v>7</v>
      </c>
      <c r="AN258" s="442">
        <v>5</v>
      </c>
      <c r="AO258" s="442">
        <v>0</v>
      </c>
      <c r="AP258" s="442">
        <v>0</v>
      </c>
      <c r="AQ258" s="442">
        <v>0</v>
      </c>
      <c r="AR258" s="450">
        <v>0.0145833333333333</v>
      </c>
      <c r="AS258" s="442"/>
      <c r="AT258" s="442"/>
      <c r="AU258" s="442"/>
      <c r="AV258" s="442"/>
      <c r="AW258" s="442"/>
      <c r="AX258" s="442"/>
      <c r="AY258" s="442"/>
      <c r="AZ258" s="442"/>
      <c r="BA258" s="442"/>
    </row>
    <row r="259" spans="1:53">
      <c r="A259" s="442">
        <v>278</v>
      </c>
      <c r="B259" s="442" t="s">
        <v>166</v>
      </c>
      <c r="C259" s="442" t="s">
        <v>325</v>
      </c>
      <c r="D259" s="442">
        <v>3</v>
      </c>
      <c r="E259" s="442" t="s">
        <v>1354</v>
      </c>
      <c r="F259" s="442" t="s">
        <v>125</v>
      </c>
      <c r="G259" s="442" t="str">
        <f>VLOOKUP(C259,'舰种|战术|技能信息查询'!$O$52:$Q$72,3,0)</f>
        <v>护卫舰</v>
      </c>
      <c r="H259" s="442" t="str">
        <f>VLOOKUP(C259,'舰种|战术|技能信息查询'!$O$52:$Q$72,2,0)</f>
        <v>小型舰</v>
      </c>
      <c r="I259" s="442">
        <v>1</v>
      </c>
      <c r="J259" s="442">
        <v>2</v>
      </c>
      <c r="K259" s="442">
        <v>17</v>
      </c>
      <c r="L259" s="442">
        <f t="shared" si="5"/>
        <v>-1</v>
      </c>
      <c r="M259" s="442">
        <v>28</v>
      </c>
      <c r="N259" s="442">
        <v>22</v>
      </c>
      <c r="O259" s="442">
        <v>70</v>
      </c>
      <c r="P259" s="442">
        <v>54</v>
      </c>
      <c r="Q259" s="442">
        <v>58</v>
      </c>
      <c r="R259" s="442">
        <v>17</v>
      </c>
      <c r="S259" s="442">
        <v>81</v>
      </c>
      <c r="T259" s="442">
        <v>87</v>
      </c>
      <c r="U259" s="442">
        <v>16</v>
      </c>
      <c r="V259" s="442">
        <v>37</v>
      </c>
      <c r="W259" s="442" t="s">
        <v>194</v>
      </c>
      <c r="X259" s="442">
        <v>0</v>
      </c>
      <c r="Y259" s="442">
        <v>0</v>
      </c>
      <c r="Z259" s="442">
        <v>2</v>
      </c>
      <c r="AA259" s="446" t="s">
        <v>988</v>
      </c>
      <c r="AB259" s="442">
        <v>15</v>
      </c>
      <c r="AC259" s="442">
        <v>25</v>
      </c>
      <c r="AD259" s="442">
        <v>0.48</v>
      </c>
      <c r="AE259" s="442">
        <v>0.9</v>
      </c>
      <c r="AF259" s="442">
        <v>0.4</v>
      </c>
      <c r="AG259" s="442">
        <v>4</v>
      </c>
      <c r="AH259" s="442">
        <v>8</v>
      </c>
      <c r="AI259" s="442">
        <v>6</v>
      </c>
      <c r="AJ259" s="442">
        <v>0</v>
      </c>
      <c r="AK259" s="442">
        <v>0</v>
      </c>
      <c r="AL259" s="442">
        <v>20</v>
      </c>
      <c r="AM259" s="442">
        <v>7</v>
      </c>
      <c r="AN259" s="442">
        <v>5</v>
      </c>
      <c r="AO259" s="442">
        <v>0</v>
      </c>
      <c r="AP259" s="442">
        <v>0</v>
      </c>
      <c r="AQ259" s="446" t="s">
        <v>1355</v>
      </c>
      <c r="AR259" s="450">
        <v>0.0145833333333333</v>
      </c>
      <c r="AS259" s="442"/>
      <c r="AT259" s="442"/>
      <c r="AU259" s="442"/>
      <c r="AV259" s="442"/>
      <c r="AW259" s="442"/>
      <c r="AX259" s="442"/>
      <c r="AY259" s="442"/>
      <c r="AZ259" s="442"/>
      <c r="BA259" s="442"/>
    </row>
    <row r="260" spans="1:53">
      <c r="A260" s="442">
        <v>279</v>
      </c>
      <c r="B260" s="442" t="s">
        <v>166</v>
      </c>
      <c r="C260" s="442" t="s">
        <v>325</v>
      </c>
      <c r="D260" s="442">
        <v>3</v>
      </c>
      <c r="E260" s="442" t="s">
        <v>1356</v>
      </c>
      <c r="F260" s="442" t="s">
        <v>125</v>
      </c>
      <c r="G260" s="442" t="str">
        <f>VLOOKUP(C260,'舰种|战术|技能信息查询'!$O$52:$Q$72,3,0)</f>
        <v>护卫舰</v>
      </c>
      <c r="H260" s="442" t="str">
        <f>VLOOKUP(C260,'舰种|战术|技能信息查询'!$O$52:$Q$72,2,0)</f>
        <v>小型舰</v>
      </c>
      <c r="I260" s="442">
        <v>1</v>
      </c>
      <c r="J260" s="442">
        <v>2</v>
      </c>
      <c r="K260" s="442">
        <v>14</v>
      </c>
      <c r="L260" s="442">
        <f t="shared" si="5"/>
        <v>2</v>
      </c>
      <c r="M260" s="442">
        <v>26</v>
      </c>
      <c r="N260" s="442">
        <v>21</v>
      </c>
      <c r="O260" s="442">
        <v>60</v>
      </c>
      <c r="P260" s="442">
        <v>52</v>
      </c>
      <c r="Q260" s="442">
        <v>68</v>
      </c>
      <c r="R260" s="442">
        <v>17</v>
      </c>
      <c r="S260" s="442">
        <v>78</v>
      </c>
      <c r="T260" s="442">
        <v>87</v>
      </c>
      <c r="U260" s="442">
        <v>16</v>
      </c>
      <c r="V260" s="442">
        <v>28</v>
      </c>
      <c r="W260" s="442" t="s">
        <v>194</v>
      </c>
      <c r="X260" s="442">
        <v>0</v>
      </c>
      <c r="Y260" s="442">
        <v>0</v>
      </c>
      <c r="Z260" s="442">
        <v>2</v>
      </c>
      <c r="AA260" s="446" t="s">
        <v>1357</v>
      </c>
      <c r="AB260" s="442">
        <v>15</v>
      </c>
      <c r="AC260" s="442">
        <v>25</v>
      </c>
      <c r="AD260" s="442">
        <v>0.48</v>
      </c>
      <c r="AE260" s="442">
        <v>0.9</v>
      </c>
      <c r="AF260" s="442">
        <v>0.4</v>
      </c>
      <c r="AG260" s="442">
        <v>4</v>
      </c>
      <c r="AH260" s="442">
        <v>8</v>
      </c>
      <c r="AI260" s="442">
        <v>6</v>
      </c>
      <c r="AJ260" s="442">
        <v>0</v>
      </c>
      <c r="AK260" s="442">
        <v>0</v>
      </c>
      <c r="AL260" s="442">
        <v>10</v>
      </c>
      <c r="AM260" s="442">
        <v>6</v>
      </c>
      <c r="AN260" s="442">
        <v>5</v>
      </c>
      <c r="AO260" s="442">
        <v>0</v>
      </c>
      <c r="AP260" s="442">
        <v>0</v>
      </c>
      <c r="AQ260" s="446" t="s">
        <v>1358</v>
      </c>
      <c r="AR260" s="450">
        <v>0.0145833333333333</v>
      </c>
      <c r="AS260" s="442"/>
      <c r="AT260" s="442"/>
      <c r="AU260" s="442"/>
      <c r="AV260" s="442"/>
      <c r="AW260" s="442"/>
      <c r="AX260" s="442"/>
      <c r="AY260" s="442"/>
      <c r="AZ260" s="442"/>
      <c r="BA260" s="442"/>
    </row>
    <row r="261" spans="1:53">
      <c r="A261" s="442">
        <v>280</v>
      </c>
      <c r="B261" s="442" t="s">
        <v>166</v>
      </c>
      <c r="C261" s="442" t="s">
        <v>325</v>
      </c>
      <c r="D261" s="442">
        <v>3</v>
      </c>
      <c r="E261" s="442" t="s">
        <v>1359</v>
      </c>
      <c r="F261" s="442" t="s">
        <v>125</v>
      </c>
      <c r="G261" s="442" t="str">
        <f>VLOOKUP(C261,'舰种|战术|技能信息查询'!$O$52:$Q$72,3,0)</f>
        <v>护卫舰</v>
      </c>
      <c r="H261" s="442" t="str">
        <f>VLOOKUP(C261,'舰种|战术|技能信息查询'!$O$52:$Q$72,2,0)</f>
        <v>小型舰</v>
      </c>
      <c r="I261" s="442">
        <v>1</v>
      </c>
      <c r="J261" s="442">
        <v>2</v>
      </c>
      <c r="K261" s="442">
        <v>17</v>
      </c>
      <c r="L261" s="442">
        <f t="shared" si="5"/>
        <v>-1</v>
      </c>
      <c r="M261" s="442">
        <v>28</v>
      </c>
      <c r="N261" s="442">
        <v>22</v>
      </c>
      <c r="O261" s="442">
        <v>70</v>
      </c>
      <c r="P261" s="442">
        <v>54</v>
      </c>
      <c r="Q261" s="442">
        <v>58</v>
      </c>
      <c r="R261" s="442">
        <v>17</v>
      </c>
      <c r="S261" s="442">
        <v>81</v>
      </c>
      <c r="T261" s="442">
        <v>87</v>
      </c>
      <c r="U261" s="442">
        <v>20</v>
      </c>
      <c r="V261" s="442">
        <v>37</v>
      </c>
      <c r="W261" s="442" t="s">
        <v>194</v>
      </c>
      <c r="X261" s="442">
        <v>0</v>
      </c>
      <c r="Y261" s="442">
        <v>0</v>
      </c>
      <c r="Z261" s="442">
        <v>2</v>
      </c>
      <c r="AA261" s="446" t="s">
        <v>988</v>
      </c>
      <c r="AB261" s="442">
        <v>15</v>
      </c>
      <c r="AC261" s="442">
        <v>25</v>
      </c>
      <c r="AD261" s="442">
        <v>0.48</v>
      </c>
      <c r="AE261" s="442">
        <v>0.9</v>
      </c>
      <c r="AF261" s="442">
        <v>0.4</v>
      </c>
      <c r="AG261" s="442">
        <v>4</v>
      </c>
      <c r="AH261" s="442">
        <v>8</v>
      </c>
      <c r="AI261" s="442">
        <v>6</v>
      </c>
      <c r="AJ261" s="442">
        <v>0</v>
      </c>
      <c r="AK261" s="442">
        <v>0</v>
      </c>
      <c r="AL261" s="442">
        <v>20</v>
      </c>
      <c r="AM261" s="442">
        <v>7</v>
      </c>
      <c r="AN261" s="442">
        <v>5</v>
      </c>
      <c r="AO261" s="442">
        <v>0</v>
      </c>
      <c r="AP261" s="442">
        <v>0</v>
      </c>
      <c r="AQ261" s="446" t="s">
        <v>1360</v>
      </c>
      <c r="AR261" s="450">
        <v>0.0145833333333333</v>
      </c>
      <c r="AS261" s="442"/>
      <c r="AT261" s="442"/>
      <c r="AU261" s="442"/>
      <c r="AV261" s="442"/>
      <c r="AW261" s="442"/>
      <c r="AX261" s="442"/>
      <c r="AY261" s="442"/>
      <c r="AZ261" s="442"/>
      <c r="BA261" s="442"/>
    </row>
    <row r="262" spans="1:53">
      <c r="A262" s="442">
        <v>281</v>
      </c>
      <c r="B262" s="442" t="s">
        <v>338</v>
      </c>
      <c r="C262" s="442" t="s">
        <v>325</v>
      </c>
      <c r="D262" s="442">
        <v>5</v>
      </c>
      <c r="E262" s="442" t="s">
        <v>1361</v>
      </c>
      <c r="F262" s="442" t="s">
        <v>125</v>
      </c>
      <c r="G262" s="442" t="str">
        <f>VLOOKUP(C262,'舰种|战术|技能信息查询'!$O$52:$Q$72,3,0)</f>
        <v>护卫舰</v>
      </c>
      <c r="H262" s="442" t="str">
        <f>VLOOKUP(C262,'舰种|战术|技能信息查询'!$O$52:$Q$72,2,0)</f>
        <v>小型舰</v>
      </c>
      <c r="I262" s="442">
        <v>2</v>
      </c>
      <c r="J262" s="442">
        <v>2</v>
      </c>
      <c r="K262" s="442">
        <v>18</v>
      </c>
      <c r="L262" s="442">
        <f t="shared" si="5"/>
        <v>2</v>
      </c>
      <c r="M262" s="442">
        <v>32</v>
      </c>
      <c r="N262" s="442">
        <v>23</v>
      </c>
      <c r="O262" s="442">
        <v>62</v>
      </c>
      <c r="P262" s="442">
        <v>50</v>
      </c>
      <c r="Q262" s="442">
        <v>57</v>
      </c>
      <c r="R262" s="442">
        <v>16</v>
      </c>
      <c r="S262" s="442">
        <v>83</v>
      </c>
      <c r="T262" s="442">
        <v>88</v>
      </c>
      <c r="U262" s="442">
        <v>30</v>
      </c>
      <c r="V262" s="442">
        <v>39</v>
      </c>
      <c r="W262" s="442" t="s">
        <v>194</v>
      </c>
      <c r="X262" s="442">
        <v>0</v>
      </c>
      <c r="Y262" s="442">
        <v>0</v>
      </c>
      <c r="Z262" s="442">
        <v>2</v>
      </c>
      <c r="AA262" s="446" t="s">
        <v>1362</v>
      </c>
      <c r="AB262" s="442">
        <v>10</v>
      </c>
      <c r="AC262" s="442">
        <v>15</v>
      </c>
      <c r="AD262" s="442">
        <v>0.48</v>
      </c>
      <c r="AE262" s="442">
        <v>0.9</v>
      </c>
      <c r="AF262" s="442">
        <v>0.5</v>
      </c>
      <c r="AG262" s="442">
        <v>4</v>
      </c>
      <c r="AH262" s="442">
        <v>8</v>
      </c>
      <c r="AI262" s="442">
        <v>6</v>
      </c>
      <c r="AJ262" s="442">
        <v>0</v>
      </c>
      <c r="AK262" s="442">
        <v>0</v>
      </c>
      <c r="AL262" s="442">
        <v>12</v>
      </c>
      <c r="AM262" s="442">
        <v>8</v>
      </c>
      <c r="AN262" s="442">
        <v>0</v>
      </c>
      <c r="AO262" s="442">
        <v>0</v>
      </c>
      <c r="AP262" s="442">
        <v>0</v>
      </c>
      <c r="AQ262" s="442">
        <v>0</v>
      </c>
      <c r="AR262" s="442">
        <v>0</v>
      </c>
      <c r="AS262" s="442"/>
      <c r="AT262" s="442"/>
      <c r="AU262" s="442"/>
      <c r="AV262" s="442"/>
      <c r="AW262" s="442"/>
      <c r="AX262" s="442"/>
      <c r="AY262" s="442"/>
      <c r="AZ262" s="442"/>
      <c r="BA262" s="442"/>
    </row>
    <row r="263" spans="1:53">
      <c r="A263" s="442">
        <v>289</v>
      </c>
      <c r="B263" s="442" t="s">
        <v>147</v>
      </c>
      <c r="C263" s="442" t="s">
        <v>565</v>
      </c>
      <c r="D263" s="442">
        <v>4</v>
      </c>
      <c r="E263" s="442" t="s">
        <v>1363</v>
      </c>
      <c r="F263" s="442" t="s">
        <v>125</v>
      </c>
      <c r="G263" s="442" t="str">
        <f>VLOOKUP(C263,'舰种|战术|技能信息查询'!$O$52:$Q$72,3,0)</f>
        <v>护卫舰</v>
      </c>
      <c r="H263" s="442" t="str">
        <f>VLOOKUP(C263,'舰种|战术|技能信息查询'!$O$52:$Q$72,2,0)</f>
        <v>小型舰</v>
      </c>
      <c r="I263" s="442">
        <v>6</v>
      </c>
      <c r="J263" s="442">
        <v>5</v>
      </c>
      <c r="K263" s="442">
        <v>10</v>
      </c>
      <c r="L263" s="442">
        <f t="shared" si="5"/>
        <v>2</v>
      </c>
      <c r="M263" s="442">
        <v>23</v>
      </c>
      <c r="N263" s="442">
        <v>24</v>
      </c>
      <c r="O263" s="442">
        <v>72</v>
      </c>
      <c r="P263" s="442">
        <v>0</v>
      </c>
      <c r="Q263" s="442">
        <v>0</v>
      </c>
      <c r="R263" s="442">
        <v>46</v>
      </c>
      <c r="S263" s="442">
        <v>40</v>
      </c>
      <c r="T263" s="442">
        <v>95</v>
      </c>
      <c r="U263" s="442">
        <v>15</v>
      </c>
      <c r="V263" s="442">
        <v>18</v>
      </c>
      <c r="W263" s="442" t="s">
        <v>194</v>
      </c>
      <c r="X263" s="442">
        <v>0</v>
      </c>
      <c r="Y263" s="442">
        <v>0</v>
      </c>
      <c r="Z263" s="442">
        <v>2</v>
      </c>
      <c r="AA263" s="446" t="s">
        <v>1210</v>
      </c>
      <c r="AB263" s="442">
        <v>15</v>
      </c>
      <c r="AC263" s="442">
        <v>20</v>
      </c>
      <c r="AD263" s="442">
        <v>0.6</v>
      </c>
      <c r="AE263" s="442">
        <v>0.5</v>
      </c>
      <c r="AF263" s="442">
        <v>0.275</v>
      </c>
      <c r="AG263" s="442">
        <v>10</v>
      </c>
      <c r="AH263" s="442">
        <v>10</v>
      </c>
      <c r="AI263" s="442">
        <v>20</v>
      </c>
      <c r="AJ263" s="442">
        <v>0</v>
      </c>
      <c r="AK263" s="442">
        <v>0</v>
      </c>
      <c r="AL263" s="442">
        <v>22</v>
      </c>
      <c r="AM263" s="442">
        <v>11</v>
      </c>
      <c r="AN263" s="442">
        <v>0</v>
      </c>
      <c r="AO263" s="442">
        <v>0</v>
      </c>
      <c r="AP263" s="442">
        <v>0</v>
      </c>
      <c r="AQ263" s="446" t="s">
        <v>1364</v>
      </c>
      <c r="AR263" s="442">
        <v>0</v>
      </c>
      <c r="AS263" s="442"/>
      <c r="AT263" s="442"/>
      <c r="AU263" s="442"/>
      <c r="AV263" s="442"/>
      <c r="AW263" s="442"/>
      <c r="AX263" s="442"/>
      <c r="AY263" s="442"/>
      <c r="AZ263" s="442"/>
      <c r="BA263" s="442"/>
    </row>
    <row r="264" spans="1:53">
      <c r="A264" s="442">
        <v>290</v>
      </c>
      <c r="B264" s="442" t="s">
        <v>147</v>
      </c>
      <c r="C264" s="442" t="s">
        <v>565</v>
      </c>
      <c r="D264" s="442">
        <v>5</v>
      </c>
      <c r="E264" s="442" t="s">
        <v>1365</v>
      </c>
      <c r="F264" s="442" t="s">
        <v>125</v>
      </c>
      <c r="G264" s="442" t="str">
        <f>VLOOKUP(C264,'舰种|战术|技能信息查询'!$O$52:$Q$72,3,0)</f>
        <v>护卫舰</v>
      </c>
      <c r="H264" s="442" t="str">
        <f>VLOOKUP(C264,'舰种|战术|技能信息查询'!$O$52:$Q$72,2,0)</f>
        <v>小型舰</v>
      </c>
      <c r="I264" s="442">
        <v>6</v>
      </c>
      <c r="J264" s="442">
        <v>5</v>
      </c>
      <c r="K264" s="442">
        <v>10</v>
      </c>
      <c r="L264" s="442">
        <f t="shared" si="5"/>
        <v>2</v>
      </c>
      <c r="M264" s="442">
        <v>23</v>
      </c>
      <c r="N264" s="442">
        <v>24</v>
      </c>
      <c r="O264" s="442">
        <v>72</v>
      </c>
      <c r="P264" s="442">
        <v>0</v>
      </c>
      <c r="Q264" s="442">
        <v>0</v>
      </c>
      <c r="R264" s="442">
        <v>46</v>
      </c>
      <c r="S264" s="442">
        <v>40</v>
      </c>
      <c r="T264" s="442">
        <v>96</v>
      </c>
      <c r="U264" s="442">
        <v>25</v>
      </c>
      <c r="V264" s="442">
        <v>18</v>
      </c>
      <c r="W264" s="442" t="s">
        <v>194</v>
      </c>
      <c r="X264" s="442">
        <v>0</v>
      </c>
      <c r="Y264" s="442">
        <v>0</v>
      </c>
      <c r="Z264" s="442">
        <v>2</v>
      </c>
      <c r="AA264" s="446" t="s">
        <v>1210</v>
      </c>
      <c r="AB264" s="442">
        <v>15</v>
      </c>
      <c r="AC264" s="442">
        <v>20</v>
      </c>
      <c r="AD264" s="442">
        <v>0.6</v>
      </c>
      <c r="AE264" s="442">
        <v>0.5</v>
      </c>
      <c r="AF264" s="442">
        <v>0.275</v>
      </c>
      <c r="AG264" s="442">
        <v>10</v>
      </c>
      <c r="AH264" s="442">
        <v>10</v>
      </c>
      <c r="AI264" s="442">
        <v>20</v>
      </c>
      <c r="AJ264" s="442">
        <v>0</v>
      </c>
      <c r="AK264" s="442">
        <v>0</v>
      </c>
      <c r="AL264" s="442">
        <v>22</v>
      </c>
      <c r="AM264" s="442">
        <v>11</v>
      </c>
      <c r="AN264" s="442">
        <v>0</v>
      </c>
      <c r="AO264" s="442">
        <v>0</v>
      </c>
      <c r="AP264" s="442">
        <v>0</v>
      </c>
      <c r="AQ264" s="446" t="s">
        <v>1366</v>
      </c>
      <c r="AR264" s="450">
        <v>0.00694444444444444</v>
      </c>
      <c r="AS264" s="442"/>
      <c r="AT264" s="442"/>
      <c r="AU264" s="442"/>
      <c r="AV264" s="442"/>
      <c r="AW264" s="442"/>
      <c r="AX264" s="442"/>
      <c r="AY264" s="442"/>
      <c r="AZ264" s="442"/>
      <c r="BA264" s="442"/>
    </row>
    <row r="265" spans="1:53">
      <c r="A265" s="442">
        <v>292</v>
      </c>
      <c r="B265" s="442" t="s">
        <v>147</v>
      </c>
      <c r="C265" s="442" t="s">
        <v>565</v>
      </c>
      <c r="D265" s="442">
        <v>4</v>
      </c>
      <c r="E265" s="442" t="s">
        <v>1367</v>
      </c>
      <c r="F265" s="442" t="s">
        <v>125</v>
      </c>
      <c r="G265" s="442" t="str">
        <f>VLOOKUP(C265,'舰种|战术|技能信息查询'!$O$52:$Q$72,3,0)</f>
        <v>护卫舰</v>
      </c>
      <c r="H265" s="442" t="str">
        <f>VLOOKUP(C265,'舰种|战术|技能信息查询'!$O$52:$Q$72,2,0)</f>
        <v>小型舰</v>
      </c>
      <c r="I265" s="442">
        <v>6</v>
      </c>
      <c r="J265" s="442">
        <v>5</v>
      </c>
      <c r="K265" s="442">
        <v>12</v>
      </c>
      <c r="L265" s="442">
        <f t="shared" si="5"/>
        <v>0</v>
      </c>
      <c r="M265" s="442">
        <v>24</v>
      </c>
      <c r="N265" s="442">
        <v>25</v>
      </c>
      <c r="O265" s="442">
        <v>72</v>
      </c>
      <c r="P265" s="442">
        <v>0</v>
      </c>
      <c r="Q265" s="442">
        <v>0</v>
      </c>
      <c r="R265" s="442">
        <v>45</v>
      </c>
      <c r="S265" s="442">
        <v>40</v>
      </c>
      <c r="T265" s="442">
        <v>95</v>
      </c>
      <c r="U265" s="442">
        <v>15</v>
      </c>
      <c r="V265" s="442">
        <v>18</v>
      </c>
      <c r="W265" s="442" t="s">
        <v>194</v>
      </c>
      <c r="X265" s="442">
        <v>0</v>
      </c>
      <c r="Y265" s="442">
        <v>0</v>
      </c>
      <c r="Z265" s="442">
        <v>2</v>
      </c>
      <c r="AA265" s="446" t="s">
        <v>1210</v>
      </c>
      <c r="AB265" s="442">
        <v>15</v>
      </c>
      <c r="AC265" s="442">
        <v>20</v>
      </c>
      <c r="AD265" s="442">
        <v>0.6</v>
      </c>
      <c r="AE265" s="442">
        <v>0.5</v>
      </c>
      <c r="AF265" s="442">
        <v>0.275</v>
      </c>
      <c r="AG265" s="442">
        <v>10</v>
      </c>
      <c r="AH265" s="442">
        <v>10</v>
      </c>
      <c r="AI265" s="442">
        <v>20</v>
      </c>
      <c r="AJ265" s="442">
        <v>0</v>
      </c>
      <c r="AK265" s="442">
        <v>0</v>
      </c>
      <c r="AL265" s="442">
        <v>22</v>
      </c>
      <c r="AM265" s="442">
        <v>12</v>
      </c>
      <c r="AN265" s="442">
        <v>0</v>
      </c>
      <c r="AO265" s="442">
        <v>0</v>
      </c>
      <c r="AP265" s="442">
        <v>0</v>
      </c>
      <c r="AQ265" s="442">
        <v>0</v>
      </c>
      <c r="AR265" s="442">
        <v>0</v>
      </c>
      <c r="AS265" s="442"/>
      <c r="AT265" s="442"/>
      <c r="AU265" s="442"/>
      <c r="AV265" s="442"/>
      <c r="AW265" s="442"/>
      <c r="AX265" s="442"/>
      <c r="AY265" s="442"/>
      <c r="AZ265" s="442"/>
      <c r="BA265" s="442"/>
    </row>
    <row r="266" spans="1:53">
      <c r="A266" s="442">
        <v>293</v>
      </c>
      <c r="B266" s="442" t="s">
        <v>147</v>
      </c>
      <c r="C266" s="442" t="s">
        <v>565</v>
      </c>
      <c r="D266" s="442">
        <v>4</v>
      </c>
      <c r="E266" s="442" t="s">
        <v>1368</v>
      </c>
      <c r="F266" s="442" t="s">
        <v>125</v>
      </c>
      <c r="G266" s="442" t="str">
        <f>VLOOKUP(C266,'舰种|战术|技能信息查询'!$O$52:$Q$72,3,0)</f>
        <v>护卫舰</v>
      </c>
      <c r="H266" s="442" t="str">
        <f>VLOOKUP(C266,'舰种|战术|技能信息查询'!$O$52:$Q$72,2,0)</f>
        <v>小型舰</v>
      </c>
      <c r="I266" s="442">
        <v>6</v>
      </c>
      <c r="J266" s="442">
        <v>5</v>
      </c>
      <c r="K266" s="442">
        <v>10</v>
      </c>
      <c r="L266" s="442">
        <f t="shared" si="5"/>
        <v>2</v>
      </c>
      <c r="M266" s="442">
        <v>23</v>
      </c>
      <c r="N266" s="442">
        <v>24</v>
      </c>
      <c r="O266" s="442">
        <v>72</v>
      </c>
      <c r="P266" s="442">
        <v>0</v>
      </c>
      <c r="Q266" s="442">
        <v>0</v>
      </c>
      <c r="R266" s="442">
        <v>46</v>
      </c>
      <c r="S266" s="442">
        <v>40</v>
      </c>
      <c r="T266" s="442">
        <v>96</v>
      </c>
      <c r="U266" s="442">
        <v>5</v>
      </c>
      <c r="V266" s="442">
        <v>17.7</v>
      </c>
      <c r="W266" s="442" t="s">
        <v>194</v>
      </c>
      <c r="X266" s="442">
        <v>0</v>
      </c>
      <c r="Y266" s="442">
        <v>0</v>
      </c>
      <c r="Z266" s="442">
        <v>2</v>
      </c>
      <c r="AA266" s="446" t="s">
        <v>1369</v>
      </c>
      <c r="AB266" s="442">
        <v>15</v>
      </c>
      <c r="AC266" s="442">
        <v>20</v>
      </c>
      <c r="AD266" s="442">
        <v>0.6</v>
      </c>
      <c r="AE266" s="442">
        <v>0.5</v>
      </c>
      <c r="AF266" s="442">
        <v>0.275</v>
      </c>
      <c r="AG266" s="442">
        <v>10</v>
      </c>
      <c r="AH266" s="442">
        <v>10</v>
      </c>
      <c r="AI266" s="442">
        <v>20</v>
      </c>
      <c r="AJ266" s="442">
        <v>0</v>
      </c>
      <c r="AK266" s="442">
        <v>0</v>
      </c>
      <c r="AL266" s="442">
        <v>22</v>
      </c>
      <c r="AM266" s="442">
        <v>11</v>
      </c>
      <c r="AN266" s="442">
        <v>0</v>
      </c>
      <c r="AO266" s="442">
        <v>0</v>
      </c>
      <c r="AP266" s="442">
        <v>0</v>
      </c>
      <c r="AQ266" s="446" t="s">
        <v>1366</v>
      </c>
      <c r="AR266" s="450">
        <v>0.00694444444444444</v>
      </c>
      <c r="AS266" s="442"/>
      <c r="AT266" s="442"/>
      <c r="AU266" s="442"/>
      <c r="AV266" s="442"/>
      <c r="AW266" s="442"/>
      <c r="AX266" s="442"/>
      <c r="AY266" s="442"/>
      <c r="AZ266" s="442"/>
      <c r="BA266" s="442"/>
    </row>
    <row r="267" spans="1:53">
      <c r="A267" s="442">
        <v>294</v>
      </c>
      <c r="B267" s="442" t="s">
        <v>166</v>
      </c>
      <c r="C267" s="442" t="s">
        <v>565</v>
      </c>
      <c r="D267" s="442">
        <v>5</v>
      </c>
      <c r="E267" s="442" t="s">
        <v>1370</v>
      </c>
      <c r="F267" s="442" t="s">
        <v>125</v>
      </c>
      <c r="G267" s="442" t="str">
        <f>VLOOKUP(C267,'舰种|战术|技能信息查询'!$O$52:$Q$72,3,0)</f>
        <v>护卫舰</v>
      </c>
      <c r="H267" s="442" t="str">
        <f>VLOOKUP(C267,'舰种|战术|技能信息查询'!$O$52:$Q$72,2,0)</f>
        <v>小型舰</v>
      </c>
      <c r="I267" s="442">
        <v>6</v>
      </c>
      <c r="J267" s="442">
        <v>5</v>
      </c>
      <c r="K267" s="442">
        <v>12</v>
      </c>
      <c r="L267" s="442">
        <f t="shared" si="5"/>
        <v>0</v>
      </c>
      <c r="M267" s="442">
        <v>24</v>
      </c>
      <c r="N267" s="442">
        <v>25</v>
      </c>
      <c r="O267" s="442">
        <v>74</v>
      </c>
      <c r="P267" s="442">
        <v>0</v>
      </c>
      <c r="Q267" s="442">
        <v>0</v>
      </c>
      <c r="R267" s="442">
        <v>45</v>
      </c>
      <c r="S267" s="442">
        <v>42</v>
      </c>
      <c r="T267" s="442">
        <v>96</v>
      </c>
      <c r="U267" s="442">
        <v>18</v>
      </c>
      <c r="V267" s="442">
        <v>20</v>
      </c>
      <c r="W267" s="442" t="s">
        <v>194</v>
      </c>
      <c r="X267" s="442">
        <v>0</v>
      </c>
      <c r="Y267" s="442">
        <v>0</v>
      </c>
      <c r="Z267" s="442">
        <v>2</v>
      </c>
      <c r="AA267" s="446" t="s">
        <v>1203</v>
      </c>
      <c r="AB267" s="442">
        <v>15</v>
      </c>
      <c r="AC267" s="442">
        <v>20</v>
      </c>
      <c r="AD267" s="442">
        <v>0.6</v>
      </c>
      <c r="AE267" s="442">
        <v>0.45</v>
      </c>
      <c r="AF267" s="442">
        <v>0.25</v>
      </c>
      <c r="AG267" s="442">
        <v>10</v>
      </c>
      <c r="AH267" s="442">
        <v>10</v>
      </c>
      <c r="AI267" s="442">
        <v>20</v>
      </c>
      <c r="AJ267" s="442">
        <v>0</v>
      </c>
      <c r="AK267" s="442">
        <v>0</v>
      </c>
      <c r="AL267" s="442">
        <v>24</v>
      </c>
      <c r="AM267" s="442">
        <v>10</v>
      </c>
      <c r="AN267" s="442">
        <v>0</v>
      </c>
      <c r="AO267" s="442">
        <v>0</v>
      </c>
      <c r="AP267" s="442">
        <v>0</v>
      </c>
      <c r="AQ267" s="442">
        <v>0</v>
      </c>
      <c r="AR267" s="450">
        <v>0.00833333333333333</v>
      </c>
      <c r="AS267" s="442"/>
      <c r="AT267" s="442"/>
      <c r="AU267" s="442"/>
      <c r="AV267" s="442"/>
      <c r="AW267" s="442"/>
      <c r="AX267" s="442"/>
      <c r="AY267" s="442"/>
      <c r="AZ267" s="442"/>
      <c r="BA267" s="442"/>
    </row>
    <row r="268" spans="1:53">
      <c r="A268" s="442">
        <v>295</v>
      </c>
      <c r="B268" s="442" t="s">
        <v>338</v>
      </c>
      <c r="C268" s="442" t="s">
        <v>565</v>
      </c>
      <c r="D268" s="442">
        <v>5</v>
      </c>
      <c r="E268" s="442" t="s">
        <v>1371</v>
      </c>
      <c r="F268" s="442" t="s">
        <v>125</v>
      </c>
      <c r="G268" s="442" t="str">
        <f>VLOOKUP(C268,'舰种|战术|技能信息查询'!$O$52:$Q$72,3,0)</f>
        <v>护卫舰</v>
      </c>
      <c r="H268" s="442" t="str">
        <f>VLOOKUP(C268,'舰种|战术|技能信息查询'!$O$52:$Q$72,2,0)</f>
        <v>小型舰</v>
      </c>
      <c r="I268" s="442">
        <v>6</v>
      </c>
      <c r="J268" s="442">
        <v>6</v>
      </c>
      <c r="K268" s="442">
        <v>12</v>
      </c>
      <c r="L268" s="442">
        <f t="shared" si="5"/>
        <v>0</v>
      </c>
      <c r="M268" s="442">
        <v>23</v>
      </c>
      <c r="N268" s="442">
        <v>24</v>
      </c>
      <c r="O268" s="442">
        <v>71</v>
      </c>
      <c r="P268" s="442">
        <v>0</v>
      </c>
      <c r="Q268" s="442">
        <v>0</v>
      </c>
      <c r="R268" s="442">
        <v>45</v>
      </c>
      <c r="S268" s="442">
        <v>44</v>
      </c>
      <c r="T268" s="442">
        <v>96</v>
      </c>
      <c r="U268" s="442">
        <v>26</v>
      </c>
      <c r="V268" s="442">
        <v>19.5</v>
      </c>
      <c r="W268" s="442" t="s">
        <v>194</v>
      </c>
      <c r="X268" s="442">
        <v>0</v>
      </c>
      <c r="Y268" s="442">
        <v>0</v>
      </c>
      <c r="Z268" s="442">
        <v>2</v>
      </c>
      <c r="AA268" s="442">
        <v>0</v>
      </c>
      <c r="AB268" s="442">
        <v>15</v>
      </c>
      <c r="AC268" s="442">
        <v>20</v>
      </c>
      <c r="AD268" s="442">
        <v>0.6</v>
      </c>
      <c r="AE268" s="442">
        <v>0.51</v>
      </c>
      <c r="AF268" s="442">
        <v>0.275</v>
      </c>
      <c r="AG268" s="442">
        <v>10</v>
      </c>
      <c r="AH268" s="442">
        <v>10</v>
      </c>
      <c r="AI268" s="442">
        <v>20</v>
      </c>
      <c r="AJ268" s="442">
        <v>0</v>
      </c>
      <c r="AK268" s="442">
        <v>0</v>
      </c>
      <c r="AL268" s="442">
        <v>21</v>
      </c>
      <c r="AM268" s="442">
        <v>9</v>
      </c>
      <c r="AN268" s="442">
        <v>0</v>
      </c>
      <c r="AO268" s="442">
        <v>0</v>
      </c>
      <c r="AP268" s="442">
        <v>0</v>
      </c>
      <c r="AQ268" s="442">
        <v>0</v>
      </c>
      <c r="AR268" s="442">
        <v>0</v>
      </c>
      <c r="AS268" s="442"/>
      <c r="AT268" s="442"/>
      <c r="AU268" s="442"/>
      <c r="AV268" s="442"/>
      <c r="AW268" s="442"/>
      <c r="AX268" s="442"/>
      <c r="AY268" s="442"/>
      <c r="AZ268" s="442"/>
      <c r="BA268" s="442"/>
    </row>
    <row r="269" spans="1:53">
      <c r="A269" s="442">
        <v>297</v>
      </c>
      <c r="B269" s="442" t="s">
        <v>1372</v>
      </c>
      <c r="C269" s="442" t="s">
        <v>236</v>
      </c>
      <c r="D269" s="442">
        <v>5</v>
      </c>
      <c r="E269" s="442" t="s">
        <v>1373</v>
      </c>
      <c r="F269" s="442" t="s">
        <v>125</v>
      </c>
      <c r="G269" s="442" t="str">
        <f>VLOOKUP(C269,'舰种|战术|技能信息查询'!$O$52:$Q$72,3,0)</f>
        <v>护卫舰</v>
      </c>
      <c r="H269" s="442" t="str">
        <f>VLOOKUP(C269,'舰种|战术|技能信息查询'!$O$52:$Q$72,2,0)</f>
        <v>中型舰</v>
      </c>
      <c r="I269" s="442">
        <v>1</v>
      </c>
      <c r="J269" s="442">
        <v>2</v>
      </c>
      <c r="K269" s="442">
        <v>48</v>
      </c>
      <c r="L269" s="442">
        <f t="shared" si="5"/>
        <v>0</v>
      </c>
      <c r="M269" s="442">
        <v>62</v>
      </c>
      <c r="N269" s="442">
        <v>63</v>
      </c>
      <c r="O269" s="442">
        <v>43</v>
      </c>
      <c r="P269" s="442">
        <v>48</v>
      </c>
      <c r="Q269" s="442">
        <v>0</v>
      </c>
      <c r="R269" s="442">
        <v>50</v>
      </c>
      <c r="S269" s="442">
        <v>59</v>
      </c>
      <c r="T269" s="442">
        <v>94</v>
      </c>
      <c r="U269" s="442">
        <v>50</v>
      </c>
      <c r="V269" s="442">
        <v>23.5</v>
      </c>
      <c r="W269" s="442" t="s">
        <v>238</v>
      </c>
      <c r="X269" s="442">
        <v>0</v>
      </c>
      <c r="Y269" s="442">
        <v>0</v>
      </c>
      <c r="Z269" s="442">
        <v>3</v>
      </c>
      <c r="AA269" s="446" t="s">
        <v>1374</v>
      </c>
      <c r="AB269" s="442">
        <v>30</v>
      </c>
      <c r="AC269" s="442">
        <v>70</v>
      </c>
      <c r="AD269" s="442">
        <v>1.28</v>
      </c>
      <c r="AE269" s="442">
        <v>2.4</v>
      </c>
      <c r="AF269" s="442">
        <v>0.75</v>
      </c>
      <c r="AG269" s="442">
        <v>30</v>
      </c>
      <c r="AH269" s="442">
        <v>40</v>
      </c>
      <c r="AI269" s="442">
        <v>30</v>
      </c>
      <c r="AJ269" s="442">
        <v>0</v>
      </c>
      <c r="AK269" s="442">
        <v>37</v>
      </c>
      <c r="AL269" s="442">
        <v>4</v>
      </c>
      <c r="AM269" s="442">
        <v>24</v>
      </c>
      <c r="AN269" s="442">
        <v>9</v>
      </c>
      <c r="AO269" s="442">
        <v>0</v>
      </c>
      <c r="AP269" s="442">
        <v>0</v>
      </c>
      <c r="AQ269" s="442">
        <v>0</v>
      </c>
      <c r="AR269" s="442">
        <v>0</v>
      </c>
      <c r="AS269" s="442"/>
      <c r="AT269" s="442"/>
      <c r="AU269" s="442"/>
      <c r="AV269" s="442"/>
      <c r="AW269" s="442"/>
      <c r="AX269" s="442"/>
      <c r="AY269" s="442"/>
      <c r="AZ269" s="442"/>
      <c r="BA269" s="442"/>
    </row>
    <row r="270" spans="1:53">
      <c r="A270" s="442">
        <v>298</v>
      </c>
      <c r="B270" s="442" t="s">
        <v>1375</v>
      </c>
      <c r="C270" s="442" t="s">
        <v>1376</v>
      </c>
      <c r="D270" s="442">
        <v>6</v>
      </c>
      <c r="E270" s="442" t="s">
        <v>1377</v>
      </c>
      <c r="F270" s="442" t="s">
        <v>125</v>
      </c>
      <c r="G270" s="442" t="str">
        <f>VLOOKUP(C270,'舰种|战术|技能信息查询'!$O$52:$Q$72,3,0)</f>
        <v>护卫舰</v>
      </c>
      <c r="H270" s="442" t="str">
        <f>VLOOKUP(C270,'舰种|战术|技能信息查询'!$O$52:$Q$72,2,0)</f>
        <v>小型舰</v>
      </c>
      <c r="I270" s="442">
        <v>0</v>
      </c>
      <c r="J270" s="442">
        <v>2</v>
      </c>
      <c r="K270" s="442">
        <v>10</v>
      </c>
      <c r="L270" s="442">
        <f t="shared" si="5"/>
        <v>2</v>
      </c>
      <c r="M270" s="442">
        <v>29</v>
      </c>
      <c r="N270" s="442">
        <v>13</v>
      </c>
      <c r="O270" s="442">
        <v>0</v>
      </c>
      <c r="P270" s="442">
        <v>35</v>
      </c>
      <c r="Q270" s="442">
        <v>0</v>
      </c>
      <c r="R270" s="442">
        <v>16</v>
      </c>
      <c r="S270" s="442">
        <v>96</v>
      </c>
      <c r="T270" s="442">
        <v>90</v>
      </c>
      <c r="U270" s="442">
        <v>50</v>
      </c>
      <c r="V270" s="442">
        <v>15</v>
      </c>
      <c r="W270" s="442" t="s">
        <v>194</v>
      </c>
      <c r="X270" s="442">
        <v>0</v>
      </c>
      <c r="Y270" s="442">
        <v>0</v>
      </c>
      <c r="Z270" s="442">
        <v>2</v>
      </c>
      <c r="AA270" s="442">
        <v>0</v>
      </c>
      <c r="AB270" s="442">
        <v>10</v>
      </c>
      <c r="AC270" s="442">
        <v>10</v>
      </c>
      <c r="AD270" s="442">
        <v>1</v>
      </c>
      <c r="AE270" s="442">
        <v>1</v>
      </c>
      <c r="AF270" s="442">
        <v>0.5</v>
      </c>
      <c r="AG270" s="442">
        <v>2</v>
      </c>
      <c r="AH270" s="442">
        <v>2</v>
      </c>
      <c r="AI270" s="442">
        <v>2</v>
      </c>
      <c r="AJ270" s="442">
        <v>0</v>
      </c>
      <c r="AK270" s="442">
        <v>5</v>
      </c>
      <c r="AL270" s="442">
        <v>0</v>
      </c>
      <c r="AM270" s="442">
        <v>2</v>
      </c>
      <c r="AN270" s="442">
        <v>0</v>
      </c>
      <c r="AO270" s="442" t="s">
        <v>1378</v>
      </c>
      <c r="AP270" s="442">
        <v>0</v>
      </c>
      <c r="AQ270" s="442">
        <v>0</v>
      </c>
      <c r="AR270" s="442">
        <v>0</v>
      </c>
      <c r="AS270" s="442"/>
      <c r="AT270" s="442"/>
      <c r="AU270" s="442"/>
      <c r="AV270" s="442"/>
      <c r="AW270" s="442"/>
      <c r="AX270" s="442"/>
      <c r="AY270" s="442"/>
      <c r="AZ270" s="442"/>
      <c r="BA270" s="442"/>
    </row>
    <row r="271" spans="1:53">
      <c r="A271" s="442">
        <v>299</v>
      </c>
      <c r="B271" s="442" t="s">
        <v>402</v>
      </c>
      <c r="C271" s="442" t="s">
        <v>137</v>
      </c>
      <c r="D271" s="442">
        <v>5</v>
      </c>
      <c r="E271" s="442" t="s">
        <v>1379</v>
      </c>
      <c r="F271" s="442" t="s">
        <v>125</v>
      </c>
      <c r="G271" s="442" t="str">
        <f>VLOOKUP(C271,'舰种|战术|技能信息查询'!$O$52:$Q$72,3,0)</f>
        <v>主力舰</v>
      </c>
      <c r="H271" s="442" t="str">
        <f>VLOOKUP(C271,'舰种|战术|技能信息查询'!$O$52:$Q$72,2,0)</f>
        <v>大型舰</v>
      </c>
      <c r="I271" s="442">
        <v>2</v>
      </c>
      <c r="J271" s="442">
        <v>4</v>
      </c>
      <c r="K271" s="442">
        <v>80</v>
      </c>
      <c r="L271" s="442">
        <f t="shared" si="5"/>
        <v>0</v>
      </c>
      <c r="M271" s="442">
        <v>96</v>
      </c>
      <c r="N271" s="442">
        <v>105</v>
      </c>
      <c r="O271" s="442">
        <v>0</v>
      </c>
      <c r="P271" s="442">
        <v>109</v>
      </c>
      <c r="Q271" s="442">
        <v>0</v>
      </c>
      <c r="R271" s="442">
        <v>44</v>
      </c>
      <c r="S271" s="442">
        <v>49</v>
      </c>
      <c r="T271" s="442">
        <v>96</v>
      </c>
      <c r="U271" s="442">
        <v>18</v>
      </c>
      <c r="V271" s="442">
        <v>32</v>
      </c>
      <c r="W271" s="442" t="s">
        <v>126</v>
      </c>
      <c r="X271" s="442">
        <v>0</v>
      </c>
      <c r="Y271" s="442">
        <v>0</v>
      </c>
      <c r="Z271" s="442">
        <v>4</v>
      </c>
      <c r="AA271" s="446" t="s">
        <v>1380</v>
      </c>
      <c r="AB271" s="442">
        <v>95</v>
      </c>
      <c r="AC271" s="442">
        <v>135</v>
      </c>
      <c r="AD271" s="442">
        <v>4.3</v>
      </c>
      <c r="AE271" s="442">
        <v>8</v>
      </c>
      <c r="AF271" s="442">
        <v>1</v>
      </c>
      <c r="AG271" s="442">
        <v>50</v>
      </c>
      <c r="AH271" s="442">
        <v>60</v>
      </c>
      <c r="AI271" s="442">
        <v>60</v>
      </c>
      <c r="AJ271" s="442">
        <v>0</v>
      </c>
      <c r="AK271" s="442">
        <v>76</v>
      </c>
      <c r="AL271" s="442">
        <v>0</v>
      </c>
      <c r="AM271" s="442">
        <v>85</v>
      </c>
      <c r="AN271" s="442">
        <v>83</v>
      </c>
      <c r="AO271" s="442">
        <v>0</v>
      </c>
      <c r="AP271" s="442">
        <v>0</v>
      </c>
      <c r="AQ271" s="446" t="s">
        <v>1381</v>
      </c>
      <c r="AR271" s="450">
        <v>0.229166666666667</v>
      </c>
      <c r="AS271" s="442"/>
      <c r="AT271" s="442"/>
      <c r="AU271" s="442"/>
      <c r="AV271" s="442"/>
      <c r="AW271" s="442"/>
      <c r="AX271" s="442"/>
      <c r="AY271" s="442"/>
      <c r="AZ271" s="442"/>
      <c r="BA271" s="442"/>
    </row>
    <row r="272" spans="1:53">
      <c r="A272" s="442">
        <v>301</v>
      </c>
      <c r="B272" s="442" t="s">
        <v>166</v>
      </c>
      <c r="C272" s="442" t="s">
        <v>325</v>
      </c>
      <c r="D272" s="442">
        <v>4</v>
      </c>
      <c r="E272" s="442" t="s">
        <v>1382</v>
      </c>
      <c r="F272" s="442" t="s">
        <v>125</v>
      </c>
      <c r="G272" s="442" t="str">
        <f>VLOOKUP(C272,'舰种|战术|技能信息查询'!$O$52:$Q$72,3,0)</f>
        <v>护卫舰</v>
      </c>
      <c r="H272" s="442" t="str">
        <f>VLOOKUP(C272,'舰种|战术|技能信息查询'!$O$52:$Q$72,2,0)</f>
        <v>小型舰</v>
      </c>
      <c r="I272" s="442">
        <v>1</v>
      </c>
      <c r="J272" s="442">
        <v>2</v>
      </c>
      <c r="K272" s="442">
        <v>16</v>
      </c>
      <c r="L272" s="442">
        <f t="shared" si="5"/>
        <v>0</v>
      </c>
      <c r="M272" s="442">
        <v>29</v>
      </c>
      <c r="N272" s="442">
        <v>22</v>
      </c>
      <c r="O272" s="442">
        <v>74</v>
      </c>
      <c r="P272" s="442">
        <v>39</v>
      </c>
      <c r="Q272" s="442">
        <v>58</v>
      </c>
      <c r="R272" s="442">
        <v>17</v>
      </c>
      <c r="S272" s="442">
        <v>81</v>
      </c>
      <c r="T272" s="442">
        <v>87</v>
      </c>
      <c r="U272" s="442">
        <v>7</v>
      </c>
      <c r="V272" s="442">
        <v>37</v>
      </c>
      <c r="W272" s="442" t="s">
        <v>194</v>
      </c>
      <c r="X272" s="442">
        <v>0</v>
      </c>
      <c r="Y272" s="442">
        <v>0</v>
      </c>
      <c r="Z272" s="442">
        <v>2</v>
      </c>
      <c r="AA272" s="446" t="s">
        <v>1383</v>
      </c>
      <c r="AB272" s="442">
        <v>15</v>
      </c>
      <c r="AC272" s="442">
        <v>25</v>
      </c>
      <c r="AD272" s="442">
        <v>0.48</v>
      </c>
      <c r="AE272" s="442">
        <v>0.9</v>
      </c>
      <c r="AF272" s="442">
        <v>0.4</v>
      </c>
      <c r="AG272" s="442">
        <v>4</v>
      </c>
      <c r="AH272" s="442">
        <v>8</v>
      </c>
      <c r="AI272" s="442">
        <v>6</v>
      </c>
      <c r="AJ272" s="442">
        <v>0</v>
      </c>
      <c r="AK272" s="442">
        <v>0</v>
      </c>
      <c r="AL272" s="442">
        <v>24</v>
      </c>
      <c r="AM272" s="442">
        <v>7</v>
      </c>
      <c r="AN272" s="442">
        <v>4</v>
      </c>
      <c r="AO272" s="442">
        <v>0</v>
      </c>
      <c r="AP272" s="442">
        <v>0</v>
      </c>
      <c r="AQ272" s="446" t="s">
        <v>1384</v>
      </c>
      <c r="AR272" s="450">
        <v>0.0159722222222222</v>
      </c>
      <c r="AS272" s="442"/>
      <c r="AT272" s="442"/>
      <c r="AU272" s="442"/>
      <c r="AV272" s="442"/>
      <c r="AW272" s="442"/>
      <c r="AX272" s="442"/>
      <c r="AY272" s="442"/>
      <c r="AZ272" s="442"/>
      <c r="BA272" s="442"/>
    </row>
    <row r="273" spans="1:53">
      <c r="A273" s="442">
        <v>302</v>
      </c>
      <c r="B273" s="442" t="s">
        <v>166</v>
      </c>
      <c r="C273" s="442" t="s">
        <v>265</v>
      </c>
      <c r="D273" s="442">
        <v>4</v>
      </c>
      <c r="E273" s="442" t="s">
        <v>1385</v>
      </c>
      <c r="F273" s="442" t="s">
        <v>125</v>
      </c>
      <c r="G273" s="442" t="str">
        <f>VLOOKUP(C273,'舰种|战术|技能信息查询'!$O$52:$Q$72,3,0)</f>
        <v>护卫舰</v>
      </c>
      <c r="H273" s="442" t="str">
        <f>VLOOKUP(C273,'舰种|战术|技能信息查询'!$O$52:$Q$72,2,0)</f>
        <v>中型舰</v>
      </c>
      <c r="I273" s="442">
        <v>1</v>
      </c>
      <c r="J273" s="442">
        <v>2</v>
      </c>
      <c r="K273" s="442">
        <v>33</v>
      </c>
      <c r="L273" s="442">
        <f t="shared" si="5"/>
        <v>-1</v>
      </c>
      <c r="M273" s="442">
        <v>62</v>
      </c>
      <c r="N273" s="442">
        <v>54</v>
      </c>
      <c r="O273" s="442">
        <v>0</v>
      </c>
      <c r="P273" s="442">
        <v>85</v>
      </c>
      <c r="Q273" s="442">
        <v>69</v>
      </c>
      <c r="R273" s="442">
        <v>23</v>
      </c>
      <c r="S273" s="442">
        <v>69</v>
      </c>
      <c r="T273" s="442">
        <v>91</v>
      </c>
      <c r="U273" s="442">
        <v>25</v>
      </c>
      <c r="V273" s="442">
        <v>31.5</v>
      </c>
      <c r="W273" s="442" t="s">
        <v>238</v>
      </c>
      <c r="X273" s="442" t="s">
        <v>309</v>
      </c>
      <c r="Y273" s="442">
        <v>12</v>
      </c>
      <c r="Z273" s="442">
        <v>3</v>
      </c>
      <c r="AA273" s="446" t="s">
        <v>1386</v>
      </c>
      <c r="AB273" s="442">
        <v>30</v>
      </c>
      <c r="AC273" s="442">
        <v>35</v>
      </c>
      <c r="AD273" s="442">
        <v>0.8</v>
      </c>
      <c r="AE273" s="442">
        <v>1.5</v>
      </c>
      <c r="AF273" s="442">
        <v>0.4</v>
      </c>
      <c r="AG273" s="442">
        <v>10</v>
      </c>
      <c r="AH273" s="442">
        <v>16</v>
      </c>
      <c r="AI273" s="442">
        <v>10</v>
      </c>
      <c r="AJ273" s="442">
        <v>0</v>
      </c>
      <c r="AK273" s="442">
        <v>16</v>
      </c>
      <c r="AL273" s="442">
        <v>0</v>
      </c>
      <c r="AM273" s="442">
        <v>15</v>
      </c>
      <c r="AN273" s="442">
        <v>48</v>
      </c>
      <c r="AO273" s="442">
        <v>0</v>
      </c>
      <c r="AP273" s="442">
        <v>0</v>
      </c>
      <c r="AQ273" s="442">
        <v>0</v>
      </c>
      <c r="AR273" s="442">
        <v>0</v>
      </c>
      <c r="AS273" s="442"/>
      <c r="AT273" s="442"/>
      <c r="AU273" s="442"/>
      <c r="AV273" s="442"/>
      <c r="AW273" s="442"/>
      <c r="AX273" s="442"/>
      <c r="AY273" s="442"/>
      <c r="AZ273" s="442"/>
      <c r="BA273" s="442"/>
    </row>
    <row r="274" spans="1:53">
      <c r="A274" s="442">
        <v>303</v>
      </c>
      <c r="B274" s="442" t="s">
        <v>1387</v>
      </c>
      <c r="C274" s="442" t="s">
        <v>1376</v>
      </c>
      <c r="D274" s="442">
        <v>5</v>
      </c>
      <c r="E274" s="442" t="s">
        <v>1388</v>
      </c>
      <c r="F274" s="442" t="s">
        <v>125</v>
      </c>
      <c r="G274" s="442" t="str">
        <f>VLOOKUP(C274,'舰种|战术|技能信息查询'!$O$52:$Q$72,3,0)</f>
        <v>护卫舰</v>
      </c>
      <c r="H274" s="442" t="str">
        <f>VLOOKUP(C274,'舰种|战术|技能信息查询'!$O$52:$Q$72,2,0)</f>
        <v>小型舰</v>
      </c>
      <c r="I274" s="442">
        <v>0</v>
      </c>
      <c r="J274" s="442">
        <v>2</v>
      </c>
      <c r="K274" s="442">
        <v>12</v>
      </c>
      <c r="L274" s="442">
        <f t="shared" si="5"/>
        <v>0</v>
      </c>
      <c r="M274" s="442">
        <v>30</v>
      </c>
      <c r="N274" s="442">
        <v>15</v>
      </c>
      <c r="O274" s="442">
        <v>0</v>
      </c>
      <c r="P274" s="442">
        <v>39</v>
      </c>
      <c r="Q274" s="442">
        <v>0</v>
      </c>
      <c r="R274" s="442">
        <v>17</v>
      </c>
      <c r="S274" s="442">
        <v>99</v>
      </c>
      <c r="T274" s="442">
        <v>87</v>
      </c>
      <c r="U274" s="442">
        <v>30</v>
      </c>
      <c r="V274" s="442">
        <v>18</v>
      </c>
      <c r="W274" s="442" t="s">
        <v>194</v>
      </c>
      <c r="X274" s="442" t="s">
        <v>1389</v>
      </c>
      <c r="Y274" s="442">
        <v>2</v>
      </c>
      <c r="Z274" s="442">
        <v>2</v>
      </c>
      <c r="AA274" s="446" t="s">
        <v>1390</v>
      </c>
      <c r="AB274" s="442">
        <v>10</v>
      </c>
      <c r="AC274" s="442">
        <v>10</v>
      </c>
      <c r="AD274" s="442">
        <v>1</v>
      </c>
      <c r="AE274" s="442">
        <v>1</v>
      </c>
      <c r="AF274" s="442">
        <v>0.5</v>
      </c>
      <c r="AG274" s="442">
        <v>2</v>
      </c>
      <c r="AH274" s="442">
        <v>2</v>
      </c>
      <c r="AI274" s="442">
        <v>2</v>
      </c>
      <c r="AJ274" s="442">
        <v>0</v>
      </c>
      <c r="AK274" s="442">
        <v>5</v>
      </c>
      <c r="AL274" s="442">
        <v>0</v>
      </c>
      <c r="AM274" s="442">
        <v>3</v>
      </c>
      <c r="AN274" s="442">
        <v>0</v>
      </c>
      <c r="AO274" s="442" t="s">
        <v>1391</v>
      </c>
      <c r="AP274" s="442">
        <v>0</v>
      </c>
      <c r="AQ274" s="442">
        <v>0</v>
      </c>
      <c r="AR274" s="442">
        <v>0</v>
      </c>
      <c r="AS274" s="442"/>
      <c r="AT274" s="442"/>
      <c r="AU274" s="442"/>
      <c r="AV274" s="442"/>
      <c r="AW274" s="442"/>
      <c r="AX274" s="442"/>
      <c r="AY274" s="442"/>
      <c r="AZ274" s="442"/>
      <c r="BA274" s="442"/>
    </row>
    <row r="275" spans="1:53">
      <c r="A275" s="442">
        <v>304</v>
      </c>
      <c r="B275" s="442" t="s">
        <v>402</v>
      </c>
      <c r="C275" s="442" t="s">
        <v>265</v>
      </c>
      <c r="D275" s="442">
        <v>3</v>
      </c>
      <c r="E275" s="442" t="s">
        <v>1392</v>
      </c>
      <c r="F275" s="442" t="s">
        <v>125</v>
      </c>
      <c r="G275" s="442" t="str">
        <f>VLOOKUP(C275,'舰种|战术|技能信息查询'!$O$52:$Q$72,3,0)</f>
        <v>护卫舰</v>
      </c>
      <c r="H275" s="442" t="str">
        <f>VLOOKUP(C275,'舰种|战术|技能信息查询'!$O$52:$Q$72,2,0)</f>
        <v>中型舰</v>
      </c>
      <c r="I275" s="442">
        <v>1</v>
      </c>
      <c r="J275" s="442">
        <v>2</v>
      </c>
      <c r="K275" s="442">
        <v>29</v>
      </c>
      <c r="L275" s="442">
        <f t="shared" si="5"/>
        <v>-1</v>
      </c>
      <c r="M275" s="442">
        <v>44</v>
      </c>
      <c r="N275" s="442">
        <v>35</v>
      </c>
      <c r="O275" s="442">
        <v>48</v>
      </c>
      <c r="P275" s="442">
        <v>52</v>
      </c>
      <c r="Q275" s="442">
        <v>70</v>
      </c>
      <c r="R275" s="442">
        <v>19</v>
      </c>
      <c r="S275" s="442">
        <v>58</v>
      </c>
      <c r="T275" s="442">
        <v>87</v>
      </c>
      <c r="U275" s="442">
        <v>23</v>
      </c>
      <c r="V275" s="442">
        <v>25</v>
      </c>
      <c r="W275" s="442" t="s">
        <v>238</v>
      </c>
      <c r="X275" s="442" t="s">
        <v>239</v>
      </c>
      <c r="Y275" s="442">
        <v>6</v>
      </c>
      <c r="Z275" s="442">
        <v>3</v>
      </c>
      <c r="AA275" s="446" t="s">
        <v>1393</v>
      </c>
      <c r="AB275" s="442">
        <v>20</v>
      </c>
      <c r="AC275" s="442">
        <v>25</v>
      </c>
      <c r="AD275" s="442">
        <v>0.8</v>
      </c>
      <c r="AE275" s="442">
        <v>1.5</v>
      </c>
      <c r="AF275" s="442">
        <v>0.5</v>
      </c>
      <c r="AG275" s="442">
        <v>10</v>
      </c>
      <c r="AH275" s="442">
        <v>16</v>
      </c>
      <c r="AI275" s="442">
        <v>10</v>
      </c>
      <c r="AJ275" s="442">
        <v>0</v>
      </c>
      <c r="AK275" s="442">
        <v>10</v>
      </c>
      <c r="AL275" s="442">
        <v>8</v>
      </c>
      <c r="AM275" s="442">
        <v>8</v>
      </c>
      <c r="AN275" s="442">
        <v>11</v>
      </c>
      <c r="AO275" s="442">
        <v>0</v>
      </c>
      <c r="AP275" s="442">
        <v>0</v>
      </c>
      <c r="AQ275" s="442">
        <v>0</v>
      </c>
      <c r="AR275" s="442">
        <v>0</v>
      </c>
      <c r="AS275" s="442"/>
      <c r="AT275" s="442"/>
      <c r="AU275" s="442"/>
      <c r="AV275" s="442"/>
      <c r="AW275" s="442"/>
      <c r="AX275" s="442"/>
      <c r="AY275" s="442"/>
      <c r="AZ275" s="442"/>
      <c r="BA275" s="442"/>
    </row>
    <row r="276" spans="1:53">
      <c r="A276" s="442">
        <v>305</v>
      </c>
      <c r="B276" s="442" t="s">
        <v>122</v>
      </c>
      <c r="C276" s="442" t="s">
        <v>137</v>
      </c>
      <c r="D276" s="442">
        <v>5</v>
      </c>
      <c r="E276" s="442" t="s">
        <v>1394</v>
      </c>
      <c r="F276" s="442" t="s">
        <v>125</v>
      </c>
      <c r="G276" s="442" t="str">
        <f>VLOOKUP(C276,'舰种|战术|技能信息查询'!$O$52:$Q$72,3,0)</f>
        <v>主力舰</v>
      </c>
      <c r="H276" s="442" t="str">
        <f>VLOOKUP(C276,'舰种|战术|技能信息查询'!$O$52:$Q$72,2,0)</f>
        <v>大型舰</v>
      </c>
      <c r="I276" s="442">
        <v>3</v>
      </c>
      <c r="J276" s="442">
        <v>3</v>
      </c>
      <c r="K276" s="442">
        <v>74</v>
      </c>
      <c r="L276" s="442">
        <f t="shared" si="5"/>
        <v>2</v>
      </c>
      <c r="M276" s="442">
        <v>95</v>
      </c>
      <c r="N276" s="442">
        <v>95</v>
      </c>
      <c r="O276" s="442">
        <v>0</v>
      </c>
      <c r="P276" s="442">
        <v>85</v>
      </c>
      <c r="Q276" s="442">
        <v>0</v>
      </c>
      <c r="R276" s="442">
        <v>42</v>
      </c>
      <c r="S276" s="442">
        <v>48</v>
      </c>
      <c r="T276" s="442">
        <v>96</v>
      </c>
      <c r="U276" s="442">
        <v>24</v>
      </c>
      <c r="V276" s="442">
        <v>29</v>
      </c>
      <c r="W276" s="442" t="s">
        <v>126</v>
      </c>
      <c r="X276" s="442" t="s">
        <v>149</v>
      </c>
      <c r="Y276" s="442">
        <v>16</v>
      </c>
      <c r="Z276" s="442">
        <v>4</v>
      </c>
      <c r="AA276" s="446" t="s">
        <v>1395</v>
      </c>
      <c r="AB276" s="442">
        <v>90</v>
      </c>
      <c r="AC276" s="442">
        <v>140</v>
      </c>
      <c r="AD276" s="442">
        <v>4.2</v>
      </c>
      <c r="AE276" s="442">
        <v>8</v>
      </c>
      <c r="AF276" s="442">
        <v>1</v>
      </c>
      <c r="AG276" s="442">
        <v>50</v>
      </c>
      <c r="AH276" s="442">
        <v>60</v>
      </c>
      <c r="AI276" s="442">
        <v>60</v>
      </c>
      <c r="AJ276" s="442">
        <v>0</v>
      </c>
      <c r="AK276" s="442">
        <v>80</v>
      </c>
      <c r="AL276" s="442">
        <v>0</v>
      </c>
      <c r="AM276" s="442">
        <v>75</v>
      </c>
      <c r="AN276" s="442">
        <v>44</v>
      </c>
      <c r="AO276" s="442" t="s">
        <v>1396</v>
      </c>
      <c r="AP276" s="442">
        <v>0</v>
      </c>
      <c r="AQ276" s="442">
        <v>0</v>
      </c>
      <c r="AR276" s="442">
        <v>0</v>
      </c>
      <c r="AS276" s="442"/>
      <c r="AT276" s="442"/>
      <c r="AU276" s="442"/>
      <c r="AV276" s="442"/>
      <c r="AW276" s="442"/>
      <c r="AX276" s="442"/>
      <c r="AY276" s="442"/>
      <c r="AZ276" s="442"/>
      <c r="BA276" s="442"/>
    </row>
    <row r="277" spans="1:53">
      <c r="A277" s="442">
        <v>306</v>
      </c>
      <c r="B277" s="442" t="s">
        <v>122</v>
      </c>
      <c r="C277" s="442" t="s">
        <v>325</v>
      </c>
      <c r="D277" s="442">
        <v>4</v>
      </c>
      <c r="E277" s="442" t="s">
        <v>1397</v>
      </c>
      <c r="F277" s="442" t="s">
        <v>125</v>
      </c>
      <c r="G277" s="442" t="str">
        <f>VLOOKUP(C277,'舰种|战术|技能信息查询'!$O$52:$Q$72,3,0)</f>
        <v>护卫舰</v>
      </c>
      <c r="H277" s="442" t="str">
        <f>VLOOKUP(C277,'舰种|战术|技能信息查询'!$O$52:$Q$72,2,0)</f>
        <v>小型舰</v>
      </c>
      <c r="I277" s="442">
        <v>1</v>
      </c>
      <c r="J277" s="442">
        <v>2</v>
      </c>
      <c r="K277" s="442">
        <v>18</v>
      </c>
      <c r="L277" s="442">
        <f t="shared" si="5"/>
        <v>2</v>
      </c>
      <c r="M277" s="442">
        <v>30</v>
      </c>
      <c r="N277" s="442">
        <v>23</v>
      </c>
      <c r="O277" s="442">
        <v>73</v>
      </c>
      <c r="P277" s="442">
        <v>63</v>
      </c>
      <c r="Q277" s="442">
        <v>67</v>
      </c>
      <c r="R277" s="442">
        <v>17</v>
      </c>
      <c r="S277" s="442">
        <v>80</v>
      </c>
      <c r="T277" s="442">
        <v>87</v>
      </c>
      <c r="U277" s="442">
        <v>15</v>
      </c>
      <c r="V277" s="442">
        <v>35.8</v>
      </c>
      <c r="W277" s="442" t="s">
        <v>194</v>
      </c>
      <c r="X277" s="442">
        <v>0</v>
      </c>
      <c r="Y277" s="442">
        <v>0</v>
      </c>
      <c r="Z277" s="442">
        <v>2</v>
      </c>
      <c r="AA277" s="446" t="s">
        <v>1398</v>
      </c>
      <c r="AB277" s="442">
        <v>10</v>
      </c>
      <c r="AC277" s="442">
        <v>25</v>
      </c>
      <c r="AD277" s="442">
        <v>0.48</v>
      </c>
      <c r="AE277" s="442">
        <v>0.9</v>
      </c>
      <c r="AF277" s="442">
        <v>0.5</v>
      </c>
      <c r="AG277" s="442">
        <v>4</v>
      </c>
      <c r="AH277" s="442">
        <v>8</v>
      </c>
      <c r="AI277" s="442">
        <v>6</v>
      </c>
      <c r="AJ277" s="442">
        <v>0</v>
      </c>
      <c r="AK277" s="442">
        <v>3</v>
      </c>
      <c r="AL277" s="442">
        <v>23</v>
      </c>
      <c r="AM277" s="442">
        <v>8</v>
      </c>
      <c r="AN277" s="442">
        <v>0</v>
      </c>
      <c r="AO277" s="442">
        <v>0</v>
      </c>
      <c r="AP277" s="442">
        <v>0</v>
      </c>
      <c r="AQ277" s="446" t="s">
        <v>1399</v>
      </c>
      <c r="AR277" s="442">
        <v>0</v>
      </c>
      <c r="AS277" s="442"/>
      <c r="AT277" s="442"/>
      <c r="AU277" s="442"/>
      <c r="AV277" s="442"/>
      <c r="AW277" s="442"/>
      <c r="AX277" s="442"/>
      <c r="AY277" s="442"/>
      <c r="AZ277" s="442"/>
      <c r="BA277" s="442"/>
    </row>
    <row r="278" spans="1:53">
      <c r="A278" s="442">
        <v>307</v>
      </c>
      <c r="B278" s="442" t="s">
        <v>166</v>
      </c>
      <c r="C278" s="442" t="s">
        <v>1376</v>
      </c>
      <c r="D278" s="442">
        <v>5</v>
      </c>
      <c r="E278" s="442" t="s">
        <v>1400</v>
      </c>
      <c r="F278" s="442" t="s">
        <v>125</v>
      </c>
      <c r="G278" s="442" t="str">
        <f>VLOOKUP(C278,'舰种|战术|技能信息查询'!$O$52:$Q$72,3,0)</f>
        <v>护卫舰</v>
      </c>
      <c r="H278" s="442" t="str">
        <f>VLOOKUP(C278,'舰种|战术|技能信息查询'!$O$52:$Q$72,2,0)</f>
        <v>小型舰</v>
      </c>
      <c r="I278" s="442">
        <v>0</v>
      </c>
      <c r="J278" s="442">
        <v>2</v>
      </c>
      <c r="K278" s="442">
        <v>40</v>
      </c>
      <c r="L278" s="442">
        <f t="shared" si="5"/>
        <v>0</v>
      </c>
      <c r="M278" s="442">
        <v>28</v>
      </c>
      <c r="N278" s="442">
        <v>22</v>
      </c>
      <c r="O278" s="442">
        <v>0</v>
      </c>
      <c r="P278" s="442">
        <v>45</v>
      </c>
      <c r="Q278" s="442">
        <v>0</v>
      </c>
      <c r="R278" s="442">
        <v>17</v>
      </c>
      <c r="S278" s="442">
        <v>76</v>
      </c>
      <c r="T278" s="442">
        <v>87</v>
      </c>
      <c r="U278" s="442">
        <v>25</v>
      </c>
      <c r="V278" s="442">
        <v>16</v>
      </c>
      <c r="W278" s="442" t="s">
        <v>194</v>
      </c>
      <c r="X278" s="442">
        <v>0</v>
      </c>
      <c r="Y278" s="442">
        <v>0</v>
      </c>
      <c r="Z278" s="442">
        <v>3</v>
      </c>
      <c r="AA278" s="446" t="s">
        <v>534</v>
      </c>
      <c r="AB278" s="442">
        <v>40</v>
      </c>
      <c r="AC278" s="442">
        <v>20</v>
      </c>
      <c r="AD278" s="442">
        <v>1.28</v>
      </c>
      <c r="AE278" s="442">
        <v>2.4</v>
      </c>
      <c r="AF278" s="442">
        <v>0.5</v>
      </c>
      <c r="AG278" s="442">
        <v>2</v>
      </c>
      <c r="AH278" s="442">
        <v>2</v>
      </c>
      <c r="AI278" s="442">
        <v>2</v>
      </c>
      <c r="AJ278" s="442">
        <v>0</v>
      </c>
      <c r="AK278" s="442">
        <v>4</v>
      </c>
      <c r="AL278" s="442">
        <v>0</v>
      </c>
      <c r="AM278" s="442">
        <v>4</v>
      </c>
      <c r="AN278" s="442">
        <v>4</v>
      </c>
      <c r="AO278" s="442" t="s">
        <v>1401</v>
      </c>
      <c r="AP278" s="442">
        <v>0</v>
      </c>
      <c r="AQ278" s="442">
        <v>0</v>
      </c>
      <c r="AR278" s="450">
        <v>0.0277777777777778</v>
      </c>
      <c r="AS278" s="442"/>
      <c r="AT278" s="442"/>
      <c r="AU278" s="442"/>
      <c r="AV278" s="442"/>
      <c r="AW278" s="442"/>
      <c r="AX278" s="442"/>
      <c r="AY278" s="442"/>
      <c r="AZ278" s="442"/>
      <c r="BA278" s="442"/>
    </row>
    <row r="279" spans="1:53">
      <c r="A279" s="442">
        <v>308</v>
      </c>
      <c r="B279" s="442" t="s">
        <v>1247</v>
      </c>
      <c r="C279" s="442" t="s">
        <v>630</v>
      </c>
      <c r="D279" s="442">
        <v>4</v>
      </c>
      <c r="E279" s="442" t="s">
        <v>1402</v>
      </c>
      <c r="F279" s="442" t="s">
        <v>125</v>
      </c>
      <c r="G279" s="442" t="str">
        <f>VLOOKUP(C279,'舰种|战术|技能信息查询'!$O$52:$Q$72,3,0)</f>
        <v>护卫舰</v>
      </c>
      <c r="H279" s="442" t="str">
        <f>VLOOKUP(C279,'舰种|战术|技能信息查询'!$O$52:$Q$72,2,0)</f>
        <v>中型舰</v>
      </c>
      <c r="I279" s="442">
        <v>1</v>
      </c>
      <c r="J279" s="442">
        <v>2</v>
      </c>
      <c r="K279" s="442">
        <v>25</v>
      </c>
      <c r="L279" s="442">
        <f t="shared" si="5"/>
        <v>-1</v>
      </c>
      <c r="M279" s="442">
        <v>40</v>
      </c>
      <c r="N279" s="442">
        <v>36</v>
      </c>
      <c r="O279" s="442">
        <v>50</v>
      </c>
      <c r="P279" s="442">
        <v>60</v>
      </c>
      <c r="Q279" s="442">
        <v>53</v>
      </c>
      <c r="R279" s="442">
        <v>43</v>
      </c>
      <c r="S279" s="442">
        <v>60</v>
      </c>
      <c r="T279" s="442">
        <v>87</v>
      </c>
      <c r="U279" s="442">
        <v>16</v>
      </c>
      <c r="V279" s="442">
        <v>27.5</v>
      </c>
      <c r="W279" s="442" t="s">
        <v>238</v>
      </c>
      <c r="X279" s="442" t="s">
        <v>1403</v>
      </c>
      <c r="Y279" s="442">
        <v>8</v>
      </c>
      <c r="Z279" s="442">
        <v>3</v>
      </c>
      <c r="AA279" s="446" t="s">
        <v>1404</v>
      </c>
      <c r="AB279" s="442">
        <v>30</v>
      </c>
      <c r="AC279" s="442">
        <v>80</v>
      </c>
      <c r="AD279" s="442">
        <v>1.28</v>
      </c>
      <c r="AE279" s="442">
        <v>1.5</v>
      </c>
      <c r="AF279" s="442">
        <v>0.5</v>
      </c>
      <c r="AG279" s="442">
        <v>50</v>
      </c>
      <c r="AH279" s="442">
        <v>40</v>
      </c>
      <c r="AI279" s="442">
        <v>60</v>
      </c>
      <c r="AJ279" s="442">
        <v>6</v>
      </c>
      <c r="AK279" s="442">
        <v>15</v>
      </c>
      <c r="AL279" s="442">
        <v>5</v>
      </c>
      <c r="AM279" s="442">
        <v>8</v>
      </c>
      <c r="AN279" s="442">
        <v>25</v>
      </c>
      <c r="AO279" s="442">
        <v>0</v>
      </c>
      <c r="AP279" s="442">
        <v>0</v>
      </c>
      <c r="AQ279" s="442">
        <v>0</v>
      </c>
      <c r="AR279" s="442">
        <v>0</v>
      </c>
      <c r="AS279" s="442"/>
      <c r="AT279" s="442"/>
      <c r="AU279" s="442"/>
      <c r="AV279" s="442"/>
      <c r="AW279" s="442"/>
      <c r="AX279" s="442"/>
      <c r="AY279" s="442"/>
      <c r="AZ279" s="442"/>
      <c r="BA279" s="442"/>
    </row>
    <row r="280" spans="1:53">
      <c r="A280" s="442">
        <v>309</v>
      </c>
      <c r="B280" s="442" t="s">
        <v>338</v>
      </c>
      <c r="C280" s="442" t="s">
        <v>321</v>
      </c>
      <c r="D280" s="442">
        <v>6</v>
      </c>
      <c r="E280" s="442" t="s">
        <v>1405</v>
      </c>
      <c r="F280" s="442" t="s">
        <v>125</v>
      </c>
      <c r="G280" s="442" t="str">
        <f>VLOOKUP(C280,'舰种|战术|技能信息查询'!$O$52:$Q$72,3,0)</f>
        <v>护卫舰</v>
      </c>
      <c r="H280" s="442" t="str">
        <f>VLOOKUP(C280,'舰种|战术|技能信息查询'!$O$52:$Q$72,2,0)</f>
        <v>小型舰</v>
      </c>
      <c r="I280" s="442">
        <v>0</v>
      </c>
      <c r="J280" s="442">
        <v>2</v>
      </c>
      <c r="K280" s="442">
        <v>20</v>
      </c>
      <c r="L280" s="442">
        <f t="shared" si="5"/>
        <v>0</v>
      </c>
      <c r="M280" s="442">
        <v>50</v>
      </c>
      <c r="N280" s="442">
        <v>56</v>
      </c>
      <c r="O280" s="442">
        <v>0</v>
      </c>
      <c r="P280" s="442">
        <v>5</v>
      </c>
      <c r="Q280" s="442">
        <v>0</v>
      </c>
      <c r="R280" s="442">
        <v>17</v>
      </c>
      <c r="S280" s="442">
        <v>39</v>
      </c>
      <c r="T280" s="442">
        <v>87</v>
      </c>
      <c r="U280" s="442">
        <v>9</v>
      </c>
      <c r="V280" s="442">
        <v>6</v>
      </c>
      <c r="W280" s="442" t="s">
        <v>126</v>
      </c>
      <c r="X280" s="442">
        <v>0</v>
      </c>
      <c r="Y280" s="442">
        <v>0</v>
      </c>
      <c r="Z280" s="442">
        <v>2</v>
      </c>
      <c r="AA280" s="442">
        <v>0</v>
      </c>
      <c r="AB280" s="442">
        <v>12</v>
      </c>
      <c r="AC280" s="442">
        <v>25</v>
      </c>
      <c r="AD280" s="442">
        <v>0.48</v>
      </c>
      <c r="AE280" s="442">
        <v>1.05</v>
      </c>
      <c r="AF280" s="442">
        <v>0.4</v>
      </c>
      <c r="AG280" s="442">
        <v>20</v>
      </c>
      <c r="AH280" s="442">
        <v>20</v>
      </c>
      <c r="AI280" s="442">
        <v>30</v>
      </c>
      <c r="AJ280" s="442">
        <v>0</v>
      </c>
      <c r="AK280" s="442">
        <v>20</v>
      </c>
      <c r="AL280" s="442">
        <v>0</v>
      </c>
      <c r="AM280" s="442">
        <v>36</v>
      </c>
      <c r="AN280" s="442">
        <v>0</v>
      </c>
      <c r="AO280" s="442" t="s">
        <v>1406</v>
      </c>
      <c r="AP280" s="442">
        <v>0</v>
      </c>
      <c r="AQ280" s="442">
        <v>0</v>
      </c>
      <c r="AR280" s="442">
        <v>0</v>
      </c>
      <c r="AS280" s="442"/>
      <c r="AT280" s="442"/>
      <c r="AU280" s="442"/>
      <c r="AV280" s="442"/>
      <c r="AW280" s="442"/>
      <c r="AX280" s="442"/>
      <c r="AY280" s="442"/>
      <c r="AZ280" s="442"/>
      <c r="BA280" s="442"/>
    </row>
    <row r="281" spans="1:53">
      <c r="A281" s="442">
        <v>310</v>
      </c>
      <c r="B281" s="442" t="s">
        <v>166</v>
      </c>
      <c r="C281" s="442" t="s">
        <v>325</v>
      </c>
      <c r="D281" s="442">
        <v>4</v>
      </c>
      <c r="E281" s="442" t="s">
        <v>1407</v>
      </c>
      <c r="F281" s="442" t="s">
        <v>125</v>
      </c>
      <c r="G281" s="442" t="str">
        <f>VLOOKUP(C281,'舰种|战术|技能信息查询'!$O$52:$Q$72,3,0)</f>
        <v>护卫舰</v>
      </c>
      <c r="H281" s="442" t="str">
        <f>VLOOKUP(C281,'舰种|战术|技能信息查询'!$O$52:$Q$72,2,0)</f>
        <v>小型舰</v>
      </c>
      <c r="I281" s="442">
        <v>1</v>
      </c>
      <c r="J281" s="442">
        <v>2</v>
      </c>
      <c r="K281" s="442">
        <v>16</v>
      </c>
      <c r="L281" s="442">
        <f t="shared" si="5"/>
        <v>0</v>
      </c>
      <c r="M281" s="442">
        <v>29</v>
      </c>
      <c r="N281" s="442">
        <v>22</v>
      </c>
      <c r="O281" s="442">
        <v>74</v>
      </c>
      <c r="P281" s="442">
        <v>39</v>
      </c>
      <c r="Q281" s="442">
        <v>58</v>
      </c>
      <c r="R281" s="442">
        <v>17</v>
      </c>
      <c r="S281" s="442">
        <v>81</v>
      </c>
      <c r="T281" s="442">
        <v>87</v>
      </c>
      <c r="U281" s="442">
        <v>10</v>
      </c>
      <c r="V281" s="442">
        <v>37</v>
      </c>
      <c r="W281" s="442" t="s">
        <v>194</v>
      </c>
      <c r="X281" s="442">
        <v>0</v>
      </c>
      <c r="Y281" s="442">
        <v>0</v>
      </c>
      <c r="Z281" s="442">
        <v>2</v>
      </c>
      <c r="AA281" s="446" t="s">
        <v>1167</v>
      </c>
      <c r="AB281" s="442">
        <v>15</v>
      </c>
      <c r="AC281" s="442">
        <v>25</v>
      </c>
      <c r="AD281" s="442">
        <v>0.48</v>
      </c>
      <c r="AE281" s="442">
        <v>0.9</v>
      </c>
      <c r="AF281" s="442">
        <v>0.4</v>
      </c>
      <c r="AG281" s="442">
        <v>4</v>
      </c>
      <c r="AH281" s="442">
        <v>8</v>
      </c>
      <c r="AI281" s="442">
        <v>6</v>
      </c>
      <c r="AJ281" s="442">
        <v>0</v>
      </c>
      <c r="AK281" s="442">
        <v>0</v>
      </c>
      <c r="AL281" s="442">
        <v>24</v>
      </c>
      <c r="AM281" s="442">
        <v>7</v>
      </c>
      <c r="AN281" s="442">
        <v>4</v>
      </c>
      <c r="AO281" s="442">
        <v>0</v>
      </c>
      <c r="AP281" s="442">
        <v>0</v>
      </c>
      <c r="AQ281" s="442">
        <v>0</v>
      </c>
      <c r="AR281" s="442">
        <v>0</v>
      </c>
      <c r="AS281" s="442"/>
      <c r="AT281" s="442"/>
      <c r="AU281" s="442"/>
      <c r="AV281" s="442"/>
      <c r="AW281" s="442"/>
      <c r="AX281" s="442"/>
      <c r="AY281" s="442"/>
      <c r="AZ281" s="442"/>
      <c r="BA281" s="442"/>
    </row>
    <row r="282" spans="1:53">
      <c r="A282" s="442">
        <v>311</v>
      </c>
      <c r="B282" s="442" t="s">
        <v>166</v>
      </c>
      <c r="C282" s="442" t="s">
        <v>204</v>
      </c>
      <c r="D282" s="442">
        <v>3</v>
      </c>
      <c r="E282" s="442" t="s">
        <v>1408</v>
      </c>
      <c r="F282" s="442" t="s">
        <v>125</v>
      </c>
      <c r="G282" s="442" t="str">
        <f>VLOOKUP(C282,'舰种|战术|技能信息查询'!$O$52:$Q$72,3,0)</f>
        <v>护卫舰</v>
      </c>
      <c r="H282" s="442" t="str">
        <f>VLOOKUP(C282,'舰种|战术|技能信息查询'!$O$52:$Q$72,2,0)</f>
        <v>中型舰</v>
      </c>
      <c r="I282" s="442">
        <v>2</v>
      </c>
      <c r="J282" s="442">
        <v>2</v>
      </c>
      <c r="K282" s="442">
        <v>36</v>
      </c>
      <c r="L282" s="442">
        <f t="shared" si="5"/>
        <v>0</v>
      </c>
      <c r="M282" s="442">
        <v>20</v>
      </c>
      <c r="N282" s="442">
        <v>27</v>
      </c>
      <c r="O282" s="442">
        <v>0</v>
      </c>
      <c r="P282" s="442">
        <v>67</v>
      </c>
      <c r="Q282" s="442">
        <v>0</v>
      </c>
      <c r="R282" s="442">
        <v>65</v>
      </c>
      <c r="S282" s="442">
        <v>37</v>
      </c>
      <c r="T282" s="442">
        <v>89</v>
      </c>
      <c r="U282" s="442">
        <v>20</v>
      </c>
      <c r="V282" s="442">
        <v>18</v>
      </c>
      <c r="W282" s="442" t="s">
        <v>194</v>
      </c>
      <c r="X282" s="442" t="s">
        <v>1069</v>
      </c>
      <c r="Y282" s="442">
        <v>28</v>
      </c>
      <c r="Z282" s="442">
        <v>3</v>
      </c>
      <c r="AA282" s="446" t="s">
        <v>1070</v>
      </c>
      <c r="AB282" s="442">
        <v>35</v>
      </c>
      <c r="AC282" s="442">
        <v>40</v>
      </c>
      <c r="AD282" s="442">
        <v>1.28</v>
      </c>
      <c r="AE282" s="442">
        <v>2.4</v>
      </c>
      <c r="AF282" s="442">
        <v>0.625</v>
      </c>
      <c r="AG282" s="442">
        <v>20</v>
      </c>
      <c r="AH282" s="442">
        <v>30</v>
      </c>
      <c r="AI282" s="442">
        <v>50</v>
      </c>
      <c r="AJ282" s="442">
        <v>20</v>
      </c>
      <c r="AK282" s="442">
        <v>0</v>
      </c>
      <c r="AL282" s="442">
        <v>0</v>
      </c>
      <c r="AM282" s="442">
        <v>4</v>
      </c>
      <c r="AN282" s="442">
        <v>43</v>
      </c>
      <c r="AO282" s="442">
        <v>0</v>
      </c>
      <c r="AP282" s="442">
        <v>0</v>
      </c>
      <c r="AQ282" s="442">
        <v>0</v>
      </c>
      <c r="AR282" s="442">
        <v>0</v>
      </c>
      <c r="AS282" s="442"/>
      <c r="AT282" s="442"/>
      <c r="AU282" s="442"/>
      <c r="AV282" s="442"/>
      <c r="AW282" s="442"/>
      <c r="AX282" s="442"/>
      <c r="AY282" s="442"/>
      <c r="AZ282" s="442"/>
      <c r="BA282" s="442"/>
    </row>
    <row r="283" spans="1:53">
      <c r="A283" s="442">
        <v>312</v>
      </c>
      <c r="B283" s="442" t="s">
        <v>147</v>
      </c>
      <c r="C283" s="442" t="s">
        <v>265</v>
      </c>
      <c r="D283" s="442">
        <v>4</v>
      </c>
      <c r="E283" s="442" t="s">
        <v>1409</v>
      </c>
      <c r="F283" s="442" t="s">
        <v>125</v>
      </c>
      <c r="G283" s="442" t="str">
        <f>VLOOKUP(C283,'舰种|战术|技能信息查询'!$O$52:$Q$72,3,0)</f>
        <v>护卫舰</v>
      </c>
      <c r="H283" s="442" t="str">
        <f>VLOOKUP(C283,'舰种|战术|技能信息查询'!$O$52:$Q$72,2,0)</f>
        <v>中型舰</v>
      </c>
      <c r="I283" s="442">
        <v>1</v>
      </c>
      <c r="J283" s="442">
        <v>2</v>
      </c>
      <c r="K283" s="442">
        <v>35</v>
      </c>
      <c r="L283" s="442">
        <f t="shared" ref="L283:L346" si="6">IF(OR(MOD(K283,4)=2,MOD(K283,4)=0),MOD(K283,4),IF(MOD(K283,4)=1,-1,1))</f>
        <v>1</v>
      </c>
      <c r="M283" s="442">
        <v>50</v>
      </c>
      <c r="N283" s="442">
        <v>46</v>
      </c>
      <c r="O283" s="442">
        <v>60</v>
      </c>
      <c r="P283" s="442">
        <v>54</v>
      </c>
      <c r="Q283" s="442">
        <v>70</v>
      </c>
      <c r="R283" s="442">
        <v>20</v>
      </c>
      <c r="S283" s="442">
        <v>68</v>
      </c>
      <c r="T283" s="442">
        <v>91</v>
      </c>
      <c r="U283" s="442">
        <v>17</v>
      </c>
      <c r="V283" s="442">
        <v>32</v>
      </c>
      <c r="W283" s="442" t="s">
        <v>238</v>
      </c>
      <c r="X283" s="442" t="s">
        <v>239</v>
      </c>
      <c r="Y283" s="442">
        <v>6</v>
      </c>
      <c r="Z283" s="442">
        <v>3</v>
      </c>
      <c r="AA283" s="446" t="s">
        <v>1317</v>
      </c>
      <c r="AB283" s="442">
        <v>20</v>
      </c>
      <c r="AC283" s="442">
        <v>25</v>
      </c>
      <c r="AD283" s="442">
        <v>0.8</v>
      </c>
      <c r="AE283" s="442">
        <v>1.65</v>
      </c>
      <c r="AF283" s="442">
        <v>0.5</v>
      </c>
      <c r="AG283" s="442">
        <v>10</v>
      </c>
      <c r="AH283" s="442">
        <v>16</v>
      </c>
      <c r="AI283" s="442">
        <v>10</v>
      </c>
      <c r="AJ283" s="442">
        <v>0</v>
      </c>
      <c r="AK283" s="442">
        <v>13</v>
      </c>
      <c r="AL283" s="442">
        <v>20</v>
      </c>
      <c r="AM283" s="442">
        <v>16</v>
      </c>
      <c r="AN283" s="442">
        <v>12</v>
      </c>
      <c r="AO283" s="442">
        <v>0</v>
      </c>
      <c r="AP283" s="442">
        <v>0</v>
      </c>
      <c r="AQ283" s="442">
        <v>0</v>
      </c>
      <c r="AR283" s="450">
        <v>0.0451388888888889</v>
      </c>
      <c r="AS283" s="442"/>
      <c r="AT283" s="442"/>
      <c r="AU283" s="442"/>
      <c r="AV283" s="442"/>
      <c r="AW283" s="442"/>
      <c r="AX283" s="442"/>
      <c r="AY283" s="442"/>
      <c r="AZ283" s="442"/>
      <c r="BA283" s="442"/>
    </row>
    <row r="284" spans="1:53">
      <c r="A284" s="442">
        <v>313</v>
      </c>
      <c r="B284" s="442" t="s">
        <v>122</v>
      </c>
      <c r="C284" s="442" t="s">
        <v>265</v>
      </c>
      <c r="D284" s="442">
        <v>3</v>
      </c>
      <c r="E284" s="442" t="s">
        <v>1410</v>
      </c>
      <c r="F284" s="442" t="s">
        <v>125</v>
      </c>
      <c r="G284" s="442" t="str">
        <f>VLOOKUP(C284,'舰种|战术|技能信息查询'!$O$52:$Q$72,3,0)</f>
        <v>护卫舰</v>
      </c>
      <c r="H284" s="442" t="str">
        <f>VLOOKUP(C284,'舰种|战术|技能信息查询'!$O$52:$Q$72,2,0)</f>
        <v>中型舰</v>
      </c>
      <c r="I284" s="442">
        <v>1</v>
      </c>
      <c r="J284" s="442">
        <v>2</v>
      </c>
      <c r="K284" s="442">
        <v>28</v>
      </c>
      <c r="L284" s="442">
        <f t="shared" si="6"/>
        <v>0</v>
      </c>
      <c r="M284" s="442">
        <v>45</v>
      </c>
      <c r="N284" s="442">
        <v>44</v>
      </c>
      <c r="O284" s="442">
        <v>53</v>
      </c>
      <c r="P284" s="442">
        <v>60</v>
      </c>
      <c r="Q284" s="442">
        <v>72</v>
      </c>
      <c r="R284" s="442">
        <v>21</v>
      </c>
      <c r="S284" s="442">
        <v>68</v>
      </c>
      <c r="T284" s="442">
        <v>90</v>
      </c>
      <c r="U284" s="442">
        <v>24</v>
      </c>
      <c r="V284" s="442">
        <v>32.5</v>
      </c>
      <c r="W284" s="442" t="s">
        <v>238</v>
      </c>
      <c r="X284" s="442" t="s">
        <v>239</v>
      </c>
      <c r="Y284" s="442">
        <v>6</v>
      </c>
      <c r="Z284" s="442">
        <v>3</v>
      </c>
      <c r="AA284" s="446" t="s">
        <v>296</v>
      </c>
      <c r="AB284" s="442">
        <v>25</v>
      </c>
      <c r="AC284" s="442">
        <v>30</v>
      </c>
      <c r="AD284" s="442">
        <v>0.8</v>
      </c>
      <c r="AE284" s="442">
        <v>1.5</v>
      </c>
      <c r="AF284" s="442">
        <v>0.4</v>
      </c>
      <c r="AG284" s="442">
        <v>10</v>
      </c>
      <c r="AH284" s="442">
        <v>16</v>
      </c>
      <c r="AI284" s="442">
        <v>10</v>
      </c>
      <c r="AJ284" s="442">
        <v>0</v>
      </c>
      <c r="AK284" s="442">
        <v>13</v>
      </c>
      <c r="AL284" s="442">
        <v>13</v>
      </c>
      <c r="AM284" s="442">
        <v>12</v>
      </c>
      <c r="AN284" s="442">
        <v>15</v>
      </c>
      <c r="AO284" s="442">
        <v>0</v>
      </c>
      <c r="AP284" s="442">
        <v>0</v>
      </c>
      <c r="AQ284" s="442">
        <v>0</v>
      </c>
      <c r="AR284" s="442">
        <v>0</v>
      </c>
      <c r="AS284" s="442"/>
      <c r="AT284" s="442"/>
      <c r="AU284" s="442"/>
      <c r="AV284" s="442"/>
      <c r="AW284" s="442"/>
      <c r="AX284" s="442"/>
      <c r="AY284" s="442"/>
      <c r="AZ284" s="442"/>
      <c r="BA284" s="442"/>
    </row>
    <row r="285" spans="1:53">
      <c r="A285" s="442">
        <v>314</v>
      </c>
      <c r="B285" s="442" t="s">
        <v>1247</v>
      </c>
      <c r="C285" s="442" t="s">
        <v>265</v>
      </c>
      <c r="D285" s="442">
        <v>4</v>
      </c>
      <c r="E285" s="442" t="s">
        <v>1411</v>
      </c>
      <c r="F285" s="442" t="s">
        <v>125</v>
      </c>
      <c r="G285" s="442" t="str">
        <f>VLOOKUP(C285,'舰种|战术|技能信息查询'!$O$52:$Q$72,3,0)</f>
        <v>护卫舰</v>
      </c>
      <c r="H285" s="442" t="str">
        <f>VLOOKUP(C285,'舰种|战术|技能信息查询'!$O$52:$Q$72,2,0)</f>
        <v>中型舰</v>
      </c>
      <c r="I285" s="442">
        <v>1</v>
      </c>
      <c r="J285" s="442">
        <v>2</v>
      </c>
      <c r="K285" s="442">
        <v>29</v>
      </c>
      <c r="L285" s="442">
        <f t="shared" si="6"/>
        <v>-1</v>
      </c>
      <c r="M285" s="442">
        <v>44</v>
      </c>
      <c r="N285" s="442">
        <v>45</v>
      </c>
      <c r="O285" s="442">
        <v>52</v>
      </c>
      <c r="P285" s="442">
        <v>80</v>
      </c>
      <c r="Q285" s="442">
        <v>68</v>
      </c>
      <c r="R285" s="442">
        <v>21</v>
      </c>
      <c r="S285" s="442">
        <v>73</v>
      </c>
      <c r="T285" s="442">
        <v>91</v>
      </c>
      <c r="U285" s="442">
        <v>15</v>
      </c>
      <c r="V285" s="442">
        <v>33</v>
      </c>
      <c r="W285" s="442" t="s">
        <v>238</v>
      </c>
      <c r="X285" s="442">
        <v>0</v>
      </c>
      <c r="Y285" s="442">
        <v>0</v>
      </c>
      <c r="Z285" s="442">
        <v>3</v>
      </c>
      <c r="AA285" s="446" t="s">
        <v>1412</v>
      </c>
      <c r="AB285" s="442">
        <v>25</v>
      </c>
      <c r="AC285" s="442">
        <v>30</v>
      </c>
      <c r="AD285" s="442">
        <v>0.8</v>
      </c>
      <c r="AE285" s="442">
        <v>1.5</v>
      </c>
      <c r="AF285" s="442">
        <v>0.4</v>
      </c>
      <c r="AG285" s="442">
        <v>10</v>
      </c>
      <c r="AH285" s="442">
        <v>16</v>
      </c>
      <c r="AI285" s="442">
        <v>10</v>
      </c>
      <c r="AJ285" s="442">
        <v>0</v>
      </c>
      <c r="AK285" s="442">
        <v>10</v>
      </c>
      <c r="AL285" s="442">
        <v>12</v>
      </c>
      <c r="AM285" s="442">
        <v>13</v>
      </c>
      <c r="AN285" s="442">
        <v>39</v>
      </c>
      <c r="AO285" s="442">
        <v>0</v>
      </c>
      <c r="AP285" s="442">
        <v>0</v>
      </c>
      <c r="AQ285" s="442">
        <v>0</v>
      </c>
      <c r="AR285" s="450">
        <v>0.0520833333333333</v>
      </c>
      <c r="AS285" s="442"/>
      <c r="AT285" s="442"/>
      <c r="AU285" s="442"/>
      <c r="AV285" s="442"/>
      <c r="AW285" s="442"/>
      <c r="AX285" s="442"/>
      <c r="AY285" s="442"/>
      <c r="AZ285" s="442"/>
      <c r="BA285" s="442"/>
    </row>
    <row r="286" spans="1:53">
      <c r="A286" s="442">
        <v>315</v>
      </c>
      <c r="B286" s="442" t="s">
        <v>131</v>
      </c>
      <c r="C286" s="442" t="s">
        <v>325</v>
      </c>
      <c r="D286" s="442">
        <v>2</v>
      </c>
      <c r="E286" s="442" t="s">
        <v>1413</v>
      </c>
      <c r="F286" s="442" t="s">
        <v>125</v>
      </c>
      <c r="G286" s="442" t="str">
        <f>VLOOKUP(C286,'舰种|战术|技能信息查询'!$O$52:$Q$72,3,0)</f>
        <v>护卫舰</v>
      </c>
      <c r="H286" s="442" t="str">
        <f>VLOOKUP(C286,'舰种|战术|技能信息查询'!$O$52:$Q$72,2,0)</f>
        <v>小型舰</v>
      </c>
      <c r="I286" s="442">
        <v>1</v>
      </c>
      <c r="J286" s="442">
        <v>2</v>
      </c>
      <c r="K286" s="442">
        <v>19</v>
      </c>
      <c r="L286" s="442">
        <f t="shared" si="6"/>
        <v>1</v>
      </c>
      <c r="M286" s="442">
        <v>33</v>
      </c>
      <c r="N286" s="442">
        <v>22</v>
      </c>
      <c r="O286" s="442">
        <v>68</v>
      </c>
      <c r="P286" s="442">
        <v>58</v>
      </c>
      <c r="Q286" s="442">
        <v>56</v>
      </c>
      <c r="R286" s="442">
        <v>18</v>
      </c>
      <c r="S286" s="442">
        <v>80</v>
      </c>
      <c r="T286" s="442">
        <v>87</v>
      </c>
      <c r="U286" s="442">
        <v>17</v>
      </c>
      <c r="V286" s="442">
        <v>33</v>
      </c>
      <c r="W286" s="442" t="s">
        <v>194</v>
      </c>
      <c r="X286" s="442">
        <v>0</v>
      </c>
      <c r="Y286" s="442">
        <v>0</v>
      </c>
      <c r="Z286" s="442">
        <v>2</v>
      </c>
      <c r="AA286" s="446" t="s">
        <v>1150</v>
      </c>
      <c r="AB286" s="442">
        <v>15</v>
      </c>
      <c r="AC286" s="442">
        <v>20</v>
      </c>
      <c r="AD286" s="442">
        <v>0.48</v>
      </c>
      <c r="AE286" s="442">
        <v>0.9</v>
      </c>
      <c r="AF286" s="442">
        <v>0.5</v>
      </c>
      <c r="AG286" s="442">
        <v>2</v>
      </c>
      <c r="AH286" s="442">
        <v>4</v>
      </c>
      <c r="AI286" s="442">
        <v>3</v>
      </c>
      <c r="AJ286" s="442">
        <v>0</v>
      </c>
      <c r="AK286" s="442">
        <v>0</v>
      </c>
      <c r="AL286" s="442">
        <v>21</v>
      </c>
      <c r="AM286" s="442">
        <v>7</v>
      </c>
      <c r="AN286" s="442">
        <v>0</v>
      </c>
      <c r="AO286" s="442">
        <v>0</v>
      </c>
      <c r="AP286" s="442">
        <v>0</v>
      </c>
      <c r="AQ286" s="442">
        <v>0</v>
      </c>
      <c r="AR286" s="442">
        <v>0</v>
      </c>
      <c r="AS286" s="442"/>
      <c r="AT286" s="442"/>
      <c r="AU286" s="442"/>
      <c r="AV286" s="442"/>
      <c r="AW286" s="442"/>
      <c r="AX286" s="442"/>
      <c r="AY286" s="442"/>
      <c r="AZ286" s="442"/>
      <c r="BA286" s="442"/>
    </row>
    <row r="287" spans="1:53">
      <c r="A287" s="442">
        <v>316</v>
      </c>
      <c r="B287" s="442" t="s">
        <v>338</v>
      </c>
      <c r="C287" s="442" t="s">
        <v>325</v>
      </c>
      <c r="D287" s="442">
        <v>4</v>
      </c>
      <c r="E287" s="442" t="s">
        <v>1414</v>
      </c>
      <c r="F287" s="442" t="s">
        <v>125</v>
      </c>
      <c r="G287" s="442" t="str">
        <f>VLOOKUP(C287,'舰种|战术|技能信息查询'!$O$52:$Q$72,3,0)</f>
        <v>护卫舰</v>
      </c>
      <c r="H287" s="442" t="str">
        <f>VLOOKUP(C287,'舰种|战术|技能信息查询'!$O$52:$Q$72,2,0)</f>
        <v>小型舰</v>
      </c>
      <c r="I287" s="442">
        <v>1</v>
      </c>
      <c r="J287" s="442">
        <v>2</v>
      </c>
      <c r="K287" s="442">
        <v>20</v>
      </c>
      <c r="L287" s="442">
        <f t="shared" si="6"/>
        <v>0</v>
      </c>
      <c r="M287" s="442">
        <v>32</v>
      </c>
      <c r="N287" s="442">
        <v>23</v>
      </c>
      <c r="O287" s="442">
        <v>70</v>
      </c>
      <c r="P287" s="442">
        <v>48</v>
      </c>
      <c r="Q287" s="442">
        <v>57</v>
      </c>
      <c r="R287" s="442">
        <v>16</v>
      </c>
      <c r="S287" s="442">
        <v>84</v>
      </c>
      <c r="T287" s="442">
        <v>87</v>
      </c>
      <c r="U287" s="442">
        <v>19</v>
      </c>
      <c r="V287" s="442">
        <v>41.7</v>
      </c>
      <c r="W287" s="442" t="s">
        <v>194</v>
      </c>
      <c r="X287" s="442">
        <v>0</v>
      </c>
      <c r="Y287" s="442">
        <v>0</v>
      </c>
      <c r="Z287" s="442">
        <v>2</v>
      </c>
      <c r="AA287" s="446" t="s">
        <v>1415</v>
      </c>
      <c r="AB287" s="442">
        <v>10</v>
      </c>
      <c r="AC287" s="442">
        <v>15</v>
      </c>
      <c r="AD287" s="442">
        <v>0.48</v>
      </c>
      <c r="AE287" s="442">
        <v>0.9</v>
      </c>
      <c r="AF287" s="442">
        <v>0.5</v>
      </c>
      <c r="AG287" s="442">
        <v>4</v>
      </c>
      <c r="AH287" s="442">
        <v>8</v>
      </c>
      <c r="AI287" s="442">
        <v>6</v>
      </c>
      <c r="AJ287" s="442">
        <v>0</v>
      </c>
      <c r="AK287" s="442">
        <v>0</v>
      </c>
      <c r="AL287" s="442">
        <v>20</v>
      </c>
      <c r="AM287" s="442">
        <v>8</v>
      </c>
      <c r="AN287" s="442">
        <v>0</v>
      </c>
      <c r="AO287" s="442">
        <v>0</v>
      </c>
      <c r="AP287" s="442">
        <v>0</v>
      </c>
      <c r="AQ287" s="446" t="s">
        <v>1416</v>
      </c>
      <c r="AR287" s="450">
        <v>0.0173611111111111</v>
      </c>
      <c r="AS287" s="442"/>
      <c r="AT287" s="442"/>
      <c r="AU287" s="442"/>
      <c r="AV287" s="442"/>
      <c r="AW287" s="442"/>
      <c r="AX287" s="442"/>
      <c r="AY287" s="442"/>
      <c r="AZ287" s="442"/>
      <c r="BA287" s="442"/>
    </row>
    <row r="288" spans="1:53">
      <c r="A288" s="442">
        <v>317</v>
      </c>
      <c r="B288" s="442" t="s">
        <v>122</v>
      </c>
      <c r="C288" s="442" t="s">
        <v>575</v>
      </c>
      <c r="D288" s="442">
        <v>3</v>
      </c>
      <c r="E288" s="442" t="s">
        <v>1417</v>
      </c>
      <c r="F288" s="442" t="s">
        <v>125</v>
      </c>
      <c r="G288" s="442" t="str">
        <f>VLOOKUP(C288,'舰种|战术|技能信息查询'!$O$52:$Q$72,3,0)</f>
        <v>护卫舰</v>
      </c>
      <c r="H288" s="442" t="str">
        <f>VLOOKUP(C288,'舰种|战术|技能信息查询'!$O$52:$Q$72,2,0)</f>
        <v>小型舰</v>
      </c>
      <c r="I288" s="442">
        <v>4</v>
      </c>
      <c r="J288" s="442">
        <v>4</v>
      </c>
      <c r="K288" s="442">
        <v>12</v>
      </c>
      <c r="L288" s="442">
        <f t="shared" si="6"/>
        <v>0</v>
      </c>
      <c r="M288" s="442">
        <v>50</v>
      </c>
      <c r="N288" s="442">
        <v>25</v>
      </c>
      <c r="O288" s="442">
        <v>58</v>
      </c>
      <c r="P288" s="442">
        <v>0</v>
      </c>
      <c r="Q288" s="442">
        <v>0</v>
      </c>
      <c r="R288" s="442">
        <v>43</v>
      </c>
      <c r="S288" s="442">
        <v>37</v>
      </c>
      <c r="T288" s="442">
        <v>90</v>
      </c>
      <c r="U288" s="442">
        <v>6</v>
      </c>
      <c r="V288" s="442">
        <v>15</v>
      </c>
      <c r="W288" s="442" t="s">
        <v>194</v>
      </c>
      <c r="X288" s="442">
        <v>0</v>
      </c>
      <c r="Y288" s="442">
        <v>0</v>
      </c>
      <c r="Z288" s="442">
        <v>3</v>
      </c>
      <c r="AA288" s="446" t="s">
        <v>1208</v>
      </c>
      <c r="AB288" s="442">
        <v>20</v>
      </c>
      <c r="AC288" s="442">
        <v>40</v>
      </c>
      <c r="AD288" s="442">
        <v>1</v>
      </c>
      <c r="AE288" s="442">
        <v>1</v>
      </c>
      <c r="AF288" s="442">
        <v>0.5</v>
      </c>
      <c r="AG288" s="442">
        <v>4</v>
      </c>
      <c r="AH288" s="442">
        <v>8</v>
      </c>
      <c r="AI288" s="442">
        <v>6</v>
      </c>
      <c r="AJ288" s="442">
        <v>0</v>
      </c>
      <c r="AK288" s="442">
        <v>4</v>
      </c>
      <c r="AL288" s="442">
        <v>18</v>
      </c>
      <c r="AM288" s="442">
        <v>10</v>
      </c>
      <c r="AN288" s="442">
        <v>0</v>
      </c>
      <c r="AO288" s="442">
        <v>0</v>
      </c>
      <c r="AP288" s="442">
        <v>0</v>
      </c>
      <c r="AQ288" s="442">
        <v>0</v>
      </c>
      <c r="AR288" s="442">
        <v>0</v>
      </c>
      <c r="AS288" s="442"/>
      <c r="AT288" s="442"/>
      <c r="AU288" s="442"/>
      <c r="AV288" s="442"/>
      <c r="AW288" s="442"/>
      <c r="AX288" s="442"/>
      <c r="AY288" s="442"/>
      <c r="AZ288" s="442"/>
      <c r="BA288" s="442"/>
    </row>
    <row r="289" spans="1:53">
      <c r="A289" s="442">
        <v>318</v>
      </c>
      <c r="B289" s="442" t="s">
        <v>147</v>
      </c>
      <c r="C289" s="442" t="s">
        <v>123</v>
      </c>
      <c r="D289" s="442">
        <v>5</v>
      </c>
      <c r="E289" s="442" t="s">
        <v>1418</v>
      </c>
      <c r="F289" s="442" t="s">
        <v>125</v>
      </c>
      <c r="G289" s="442" t="str">
        <f>VLOOKUP(C289,'舰种|战术|技能信息查询'!$O$52:$Q$72,3,0)</f>
        <v>主力舰</v>
      </c>
      <c r="H289" s="442" t="str">
        <f>VLOOKUP(C289,'舰种|战术|技能信息查询'!$O$52:$Q$72,2,0)</f>
        <v>大型舰</v>
      </c>
      <c r="I289" s="442">
        <v>1</v>
      </c>
      <c r="J289" s="442">
        <v>2</v>
      </c>
      <c r="K289" s="442">
        <v>59</v>
      </c>
      <c r="L289" s="442">
        <f t="shared" si="6"/>
        <v>1</v>
      </c>
      <c r="M289" s="442">
        <v>73</v>
      </c>
      <c r="N289" s="442">
        <v>60</v>
      </c>
      <c r="O289" s="442">
        <v>0</v>
      </c>
      <c r="P289" s="442">
        <v>40</v>
      </c>
      <c r="Q289" s="442">
        <v>0</v>
      </c>
      <c r="R289" s="442">
        <v>37</v>
      </c>
      <c r="S289" s="442">
        <v>49</v>
      </c>
      <c r="T289" s="442">
        <v>96</v>
      </c>
      <c r="U289" s="442">
        <v>15</v>
      </c>
      <c r="V289" s="442">
        <v>28.4</v>
      </c>
      <c r="W289" s="442" t="s">
        <v>126</v>
      </c>
      <c r="X289" s="442">
        <v>0</v>
      </c>
      <c r="Y289" s="442">
        <v>0</v>
      </c>
      <c r="Z289" s="442">
        <v>4</v>
      </c>
      <c r="AA289" s="446" t="s">
        <v>1419</v>
      </c>
      <c r="AB289" s="442">
        <v>55</v>
      </c>
      <c r="AC289" s="442">
        <v>100</v>
      </c>
      <c r="AD289" s="442">
        <v>2.88</v>
      </c>
      <c r="AE289" s="442">
        <v>5.4</v>
      </c>
      <c r="AF289" s="442">
        <v>0.75</v>
      </c>
      <c r="AG289" s="442">
        <v>40</v>
      </c>
      <c r="AH289" s="442">
        <v>50</v>
      </c>
      <c r="AI289" s="442">
        <v>40</v>
      </c>
      <c r="AJ289" s="442">
        <v>0</v>
      </c>
      <c r="AK289" s="442">
        <v>48</v>
      </c>
      <c r="AL289" s="442">
        <v>0</v>
      </c>
      <c r="AM289" s="442">
        <v>48</v>
      </c>
      <c r="AN289" s="442">
        <v>5</v>
      </c>
      <c r="AO289" s="442">
        <v>0</v>
      </c>
      <c r="AP289" s="442">
        <v>0</v>
      </c>
      <c r="AQ289" s="442">
        <v>0</v>
      </c>
      <c r="AR289" s="442">
        <v>0</v>
      </c>
      <c r="AS289" s="442"/>
      <c r="AT289" s="442"/>
      <c r="AU289" s="442"/>
      <c r="AV289" s="442"/>
      <c r="AW289" s="442"/>
      <c r="AX289" s="442"/>
      <c r="AY289" s="442"/>
      <c r="AZ289" s="442"/>
      <c r="BA289" s="442"/>
    </row>
    <row r="290" spans="1:53">
      <c r="A290" s="442">
        <v>319</v>
      </c>
      <c r="B290" s="442" t="s">
        <v>122</v>
      </c>
      <c r="C290" s="442" t="s">
        <v>446</v>
      </c>
      <c r="D290" s="442">
        <v>5</v>
      </c>
      <c r="E290" s="442" t="s">
        <v>1420</v>
      </c>
      <c r="F290" s="442" t="s">
        <v>125</v>
      </c>
      <c r="G290" s="442" t="str">
        <f>VLOOKUP(C290,'舰种|战术|技能信息查询'!$O$52:$Q$72,3,0)</f>
        <v>主力舰</v>
      </c>
      <c r="H290" s="442" t="str">
        <f>VLOOKUP(C290,'舰种|战术|技能信息查询'!$O$52:$Q$72,2,0)</f>
        <v>大型舰</v>
      </c>
      <c r="I290" s="442">
        <v>3</v>
      </c>
      <c r="J290" s="442">
        <v>3</v>
      </c>
      <c r="K290" s="442">
        <v>66</v>
      </c>
      <c r="L290" s="442">
        <f t="shared" si="6"/>
        <v>2</v>
      </c>
      <c r="M290" s="442">
        <v>40</v>
      </c>
      <c r="N290" s="442">
        <v>86</v>
      </c>
      <c r="O290" s="442">
        <v>0</v>
      </c>
      <c r="P290" s="442">
        <v>88</v>
      </c>
      <c r="Q290" s="442">
        <v>0</v>
      </c>
      <c r="R290" s="442">
        <v>67</v>
      </c>
      <c r="S290" s="442">
        <v>56</v>
      </c>
      <c r="T290" s="442">
        <v>85</v>
      </c>
      <c r="U290" s="442">
        <v>24</v>
      </c>
      <c r="V290" s="442">
        <v>30.5</v>
      </c>
      <c r="W290" s="442" t="s">
        <v>194</v>
      </c>
      <c r="X290" s="442" t="s">
        <v>1421</v>
      </c>
      <c r="Y290" s="442">
        <v>66</v>
      </c>
      <c r="Z290" s="442">
        <v>4</v>
      </c>
      <c r="AA290" s="446" t="s">
        <v>1422</v>
      </c>
      <c r="AB290" s="442">
        <v>70</v>
      </c>
      <c r="AC290" s="442">
        <v>65</v>
      </c>
      <c r="AD290" s="442">
        <v>2.88</v>
      </c>
      <c r="AE290" s="442">
        <v>5.4</v>
      </c>
      <c r="AF290" s="442">
        <v>1</v>
      </c>
      <c r="AG290" s="442">
        <v>20</v>
      </c>
      <c r="AH290" s="442">
        <v>20</v>
      </c>
      <c r="AI290" s="442">
        <v>40</v>
      </c>
      <c r="AJ290" s="442">
        <v>10</v>
      </c>
      <c r="AK290" s="442">
        <v>3</v>
      </c>
      <c r="AL290" s="442">
        <v>0</v>
      </c>
      <c r="AM290" s="442">
        <v>28</v>
      </c>
      <c r="AN290" s="442">
        <v>80</v>
      </c>
      <c r="AO290" s="442" t="s">
        <v>1423</v>
      </c>
      <c r="AP290" s="442">
        <v>0</v>
      </c>
      <c r="AQ290" s="442">
        <v>0</v>
      </c>
      <c r="AR290" s="450">
        <v>0.177083333333333</v>
      </c>
      <c r="AS290" s="442"/>
      <c r="AT290" s="442"/>
      <c r="AU290" s="442"/>
      <c r="AV290" s="442"/>
      <c r="AW290" s="442"/>
      <c r="AX290" s="442"/>
      <c r="AY290" s="442"/>
      <c r="AZ290" s="442"/>
      <c r="BA290" s="442"/>
    </row>
    <row r="291" spans="1:53">
      <c r="A291" s="442">
        <v>320</v>
      </c>
      <c r="B291" s="442" t="s">
        <v>171</v>
      </c>
      <c r="C291" s="442" t="s">
        <v>204</v>
      </c>
      <c r="D291" s="442">
        <v>4</v>
      </c>
      <c r="E291" s="442" t="s">
        <v>1424</v>
      </c>
      <c r="F291" s="442" t="s">
        <v>125</v>
      </c>
      <c r="G291" s="442" t="str">
        <f>VLOOKUP(C291,'舰种|战术|技能信息查询'!$O$52:$Q$72,3,0)</f>
        <v>护卫舰</v>
      </c>
      <c r="H291" s="442" t="str">
        <f>VLOOKUP(C291,'舰种|战术|技能信息查询'!$O$52:$Q$72,2,0)</f>
        <v>中型舰</v>
      </c>
      <c r="I291" s="442">
        <v>2</v>
      </c>
      <c r="J291" s="442">
        <v>3</v>
      </c>
      <c r="K291" s="442">
        <v>60</v>
      </c>
      <c r="L291" s="442">
        <f t="shared" si="6"/>
        <v>0</v>
      </c>
      <c r="M291" s="442">
        <v>20</v>
      </c>
      <c r="N291" s="442">
        <v>43</v>
      </c>
      <c r="O291" s="442">
        <v>0</v>
      </c>
      <c r="P291" s="442">
        <v>60</v>
      </c>
      <c r="Q291" s="442">
        <v>0</v>
      </c>
      <c r="R291" s="442">
        <v>62</v>
      </c>
      <c r="S291" s="442">
        <v>52</v>
      </c>
      <c r="T291" s="442">
        <v>90</v>
      </c>
      <c r="U291" s="442">
        <v>7</v>
      </c>
      <c r="V291" s="442">
        <v>20</v>
      </c>
      <c r="W291" s="442" t="s">
        <v>194</v>
      </c>
      <c r="X291" s="442" t="s">
        <v>1425</v>
      </c>
      <c r="Y291" s="442">
        <v>36</v>
      </c>
      <c r="Z291" s="442">
        <v>3</v>
      </c>
      <c r="AA291" s="446" t="s">
        <v>1426</v>
      </c>
      <c r="AB291" s="442">
        <v>35</v>
      </c>
      <c r="AC291" s="442">
        <v>40</v>
      </c>
      <c r="AD291" s="442">
        <v>1.28</v>
      </c>
      <c r="AE291" s="442">
        <v>2.4</v>
      </c>
      <c r="AF291" s="442">
        <v>0.75</v>
      </c>
      <c r="AG291" s="442">
        <v>20</v>
      </c>
      <c r="AH291" s="442">
        <v>30</v>
      </c>
      <c r="AI291" s="442">
        <v>50</v>
      </c>
      <c r="AJ291" s="442">
        <v>20</v>
      </c>
      <c r="AK291" s="442">
        <v>0</v>
      </c>
      <c r="AL291" s="442">
        <v>0</v>
      </c>
      <c r="AM291" s="442">
        <v>12</v>
      </c>
      <c r="AN291" s="442">
        <v>30</v>
      </c>
      <c r="AO291" s="442">
        <v>0</v>
      </c>
      <c r="AP291" s="442">
        <v>0</v>
      </c>
      <c r="AQ291" s="442">
        <v>0</v>
      </c>
      <c r="AR291" s="442">
        <v>0</v>
      </c>
      <c r="AS291" s="442"/>
      <c r="AT291" s="442"/>
      <c r="AU291" s="442"/>
      <c r="AV291" s="442"/>
      <c r="AW291" s="442"/>
      <c r="AX291" s="442"/>
      <c r="AY291" s="442"/>
      <c r="AZ291" s="442"/>
      <c r="BA291" s="442"/>
    </row>
    <row r="292" spans="1:53">
      <c r="A292" s="442">
        <v>322</v>
      </c>
      <c r="B292" s="442" t="s">
        <v>166</v>
      </c>
      <c r="C292" s="442" t="s">
        <v>325</v>
      </c>
      <c r="D292" s="442">
        <v>4</v>
      </c>
      <c r="E292" s="442" t="s">
        <v>1427</v>
      </c>
      <c r="F292" s="442" t="s">
        <v>125</v>
      </c>
      <c r="G292" s="442" t="str">
        <f>VLOOKUP(C292,'舰种|战术|技能信息查询'!$O$52:$Q$72,3,0)</f>
        <v>护卫舰</v>
      </c>
      <c r="H292" s="442" t="str">
        <f>VLOOKUP(C292,'舰种|战术|技能信息查询'!$O$52:$Q$72,2,0)</f>
        <v>小型舰</v>
      </c>
      <c r="I292" s="442">
        <v>1</v>
      </c>
      <c r="J292" s="442">
        <v>2</v>
      </c>
      <c r="K292" s="442">
        <v>17</v>
      </c>
      <c r="L292" s="442">
        <f t="shared" si="6"/>
        <v>-1</v>
      </c>
      <c r="M292" s="442">
        <v>28</v>
      </c>
      <c r="N292" s="442">
        <v>22</v>
      </c>
      <c r="O292" s="442">
        <v>70</v>
      </c>
      <c r="P292" s="442">
        <v>54</v>
      </c>
      <c r="Q292" s="442">
        <v>58</v>
      </c>
      <c r="R292" s="442">
        <v>17</v>
      </c>
      <c r="S292" s="442">
        <v>81</v>
      </c>
      <c r="T292" s="442">
        <v>87</v>
      </c>
      <c r="U292" s="442">
        <v>24</v>
      </c>
      <c r="V292" s="442">
        <v>37</v>
      </c>
      <c r="W292" s="442" t="s">
        <v>194</v>
      </c>
      <c r="X292" s="442">
        <v>0</v>
      </c>
      <c r="Y292" s="442">
        <v>0</v>
      </c>
      <c r="Z292" s="442">
        <v>2</v>
      </c>
      <c r="AA292" s="446" t="s">
        <v>988</v>
      </c>
      <c r="AB292" s="442">
        <v>15</v>
      </c>
      <c r="AC292" s="442">
        <v>25</v>
      </c>
      <c r="AD292" s="442">
        <v>0.48</v>
      </c>
      <c r="AE292" s="442">
        <v>0.9</v>
      </c>
      <c r="AF292" s="442">
        <v>0.4</v>
      </c>
      <c r="AG292" s="442">
        <v>4</v>
      </c>
      <c r="AH292" s="442">
        <v>8</v>
      </c>
      <c r="AI292" s="442">
        <v>6</v>
      </c>
      <c r="AJ292" s="442">
        <v>0</v>
      </c>
      <c r="AK292" s="442">
        <v>0</v>
      </c>
      <c r="AL292" s="442">
        <v>20</v>
      </c>
      <c r="AM292" s="442">
        <v>7</v>
      </c>
      <c r="AN292" s="442">
        <v>5</v>
      </c>
      <c r="AO292" s="442" t="s">
        <v>669</v>
      </c>
      <c r="AP292" s="442">
        <v>0</v>
      </c>
      <c r="AQ292" s="442">
        <v>0</v>
      </c>
      <c r="AR292" s="450">
        <v>0.0208333333333333</v>
      </c>
      <c r="AS292" s="442"/>
      <c r="AT292" s="442"/>
      <c r="AU292" s="442"/>
      <c r="AV292" s="442"/>
      <c r="AW292" s="442"/>
      <c r="AX292" s="442"/>
      <c r="AY292" s="442"/>
      <c r="AZ292" s="442"/>
      <c r="BA292" s="442"/>
    </row>
    <row r="293" spans="1:53">
      <c r="A293" s="442">
        <v>323</v>
      </c>
      <c r="B293" s="442" t="s">
        <v>338</v>
      </c>
      <c r="C293" s="442" t="s">
        <v>325</v>
      </c>
      <c r="D293" s="442">
        <v>5</v>
      </c>
      <c r="E293" s="442" t="s">
        <v>1428</v>
      </c>
      <c r="F293" s="442" t="s">
        <v>125</v>
      </c>
      <c r="G293" s="442" t="str">
        <f>VLOOKUP(C293,'舰种|战术|技能信息查询'!$O$52:$Q$72,3,0)</f>
        <v>护卫舰</v>
      </c>
      <c r="H293" s="442" t="str">
        <f>VLOOKUP(C293,'舰种|战术|技能信息查询'!$O$52:$Q$72,2,0)</f>
        <v>小型舰</v>
      </c>
      <c r="I293" s="442">
        <v>1</v>
      </c>
      <c r="J293" s="442">
        <v>2</v>
      </c>
      <c r="K293" s="442">
        <v>24</v>
      </c>
      <c r="L293" s="442">
        <f t="shared" si="6"/>
        <v>0</v>
      </c>
      <c r="M293" s="442">
        <v>33</v>
      </c>
      <c r="N293" s="442">
        <v>22</v>
      </c>
      <c r="O293" s="442">
        <v>74</v>
      </c>
      <c r="P293" s="442">
        <v>50</v>
      </c>
      <c r="Q293" s="442">
        <v>51</v>
      </c>
      <c r="R293" s="442">
        <v>16</v>
      </c>
      <c r="S293" s="442">
        <v>89</v>
      </c>
      <c r="T293" s="442">
        <v>89</v>
      </c>
      <c r="U293" s="442">
        <v>6</v>
      </c>
      <c r="V293" s="442">
        <v>42.5</v>
      </c>
      <c r="W293" s="442" t="s">
        <v>194</v>
      </c>
      <c r="X293" s="442">
        <v>0</v>
      </c>
      <c r="Y293" s="442">
        <v>0</v>
      </c>
      <c r="Z293" s="442">
        <v>2</v>
      </c>
      <c r="AA293" s="446" t="s">
        <v>1429</v>
      </c>
      <c r="AB293" s="442">
        <v>15</v>
      </c>
      <c r="AC293" s="442">
        <v>25</v>
      </c>
      <c r="AD293" s="442">
        <v>0.48</v>
      </c>
      <c r="AE293" s="442">
        <v>0.9</v>
      </c>
      <c r="AF293" s="442">
        <v>0.4</v>
      </c>
      <c r="AG293" s="442">
        <v>4</v>
      </c>
      <c r="AH293" s="442">
        <v>8</v>
      </c>
      <c r="AI293" s="442">
        <v>6</v>
      </c>
      <c r="AJ293" s="442">
        <v>0</v>
      </c>
      <c r="AK293" s="442">
        <v>0</v>
      </c>
      <c r="AL293" s="442">
        <v>24</v>
      </c>
      <c r="AM293" s="442">
        <v>7</v>
      </c>
      <c r="AN293" s="442">
        <v>0</v>
      </c>
      <c r="AO293" s="442">
        <v>0</v>
      </c>
      <c r="AP293" s="442">
        <v>0</v>
      </c>
      <c r="AQ293" s="446" t="s">
        <v>1430</v>
      </c>
      <c r="AR293" s="450">
        <v>0.0243055555555556</v>
      </c>
      <c r="AS293" s="442"/>
      <c r="AT293" s="442"/>
      <c r="AU293" s="442"/>
      <c r="AV293" s="442"/>
      <c r="AW293" s="442"/>
      <c r="AX293" s="442"/>
      <c r="AY293" s="442"/>
      <c r="AZ293" s="442"/>
      <c r="BA293" s="442"/>
    </row>
    <row r="294" spans="1:53">
      <c r="A294" s="442">
        <v>324</v>
      </c>
      <c r="B294" s="442" t="s">
        <v>166</v>
      </c>
      <c r="C294" s="442" t="s">
        <v>236</v>
      </c>
      <c r="D294" s="442">
        <v>3</v>
      </c>
      <c r="E294" s="442" t="s">
        <v>1431</v>
      </c>
      <c r="F294" s="442" t="s">
        <v>125</v>
      </c>
      <c r="G294" s="442" t="str">
        <f>VLOOKUP(C294,'舰种|战术|技能信息查询'!$O$52:$Q$72,3,0)</f>
        <v>护卫舰</v>
      </c>
      <c r="H294" s="442" t="str">
        <f>VLOOKUP(C294,'舰种|战术|技能信息查询'!$O$52:$Q$72,2,0)</f>
        <v>中型舰</v>
      </c>
      <c r="I294" s="442">
        <v>1</v>
      </c>
      <c r="J294" s="442">
        <v>2</v>
      </c>
      <c r="K294" s="442">
        <v>43</v>
      </c>
      <c r="L294" s="442">
        <f t="shared" si="6"/>
        <v>1</v>
      </c>
      <c r="M294" s="442">
        <v>63</v>
      </c>
      <c r="N294" s="442">
        <v>52</v>
      </c>
      <c r="O294" s="442">
        <v>0</v>
      </c>
      <c r="P294" s="442">
        <v>65</v>
      </c>
      <c r="Q294" s="442">
        <v>0</v>
      </c>
      <c r="R294" s="442">
        <v>53</v>
      </c>
      <c r="S294" s="442">
        <v>75</v>
      </c>
      <c r="T294" s="442">
        <v>91</v>
      </c>
      <c r="U294" s="442">
        <v>18</v>
      </c>
      <c r="V294" s="442">
        <v>32.7</v>
      </c>
      <c r="W294" s="442" t="s">
        <v>238</v>
      </c>
      <c r="X294" s="442" t="s">
        <v>239</v>
      </c>
      <c r="Y294" s="442">
        <v>6</v>
      </c>
      <c r="Z294" s="442">
        <v>3</v>
      </c>
      <c r="AA294" s="446" t="s">
        <v>881</v>
      </c>
      <c r="AB294" s="442">
        <v>40</v>
      </c>
      <c r="AC294" s="442">
        <v>70</v>
      </c>
      <c r="AD294" s="442">
        <v>1.28</v>
      </c>
      <c r="AE294" s="442">
        <v>2.4</v>
      </c>
      <c r="AF294" s="442">
        <v>0.625</v>
      </c>
      <c r="AG294" s="442">
        <v>30</v>
      </c>
      <c r="AH294" s="442">
        <v>40</v>
      </c>
      <c r="AI294" s="442">
        <v>30</v>
      </c>
      <c r="AJ294" s="442">
        <v>0</v>
      </c>
      <c r="AK294" s="442">
        <v>38</v>
      </c>
      <c r="AL294" s="442">
        <v>0</v>
      </c>
      <c r="AM294" s="442">
        <v>16</v>
      </c>
      <c r="AN294" s="442">
        <v>23</v>
      </c>
      <c r="AO294" s="442">
        <v>0</v>
      </c>
      <c r="AP294" s="442">
        <v>0</v>
      </c>
      <c r="AQ294" s="442">
        <v>0</v>
      </c>
      <c r="AR294" s="442">
        <v>0</v>
      </c>
      <c r="AS294" s="442"/>
      <c r="AT294" s="442"/>
      <c r="AU294" s="442"/>
      <c r="AV294" s="442"/>
      <c r="AW294" s="442"/>
      <c r="AX294" s="442"/>
      <c r="AY294" s="442"/>
      <c r="AZ294" s="442"/>
      <c r="BA294" s="442"/>
    </row>
    <row r="295" spans="1:53">
      <c r="A295" s="442">
        <v>325</v>
      </c>
      <c r="B295" s="442" t="s">
        <v>166</v>
      </c>
      <c r="C295" s="442" t="s">
        <v>192</v>
      </c>
      <c r="D295" s="442">
        <v>5</v>
      </c>
      <c r="E295" s="442" t="s">
        <v>1432</v>
      </c>
      <c r="F295" s="442" t="s">
        <v>125</v>
      </c>
      <c r="G295" s="442" t="str">
        <f>VLOOKUP(C295,'舰种|战术|技能信息查询'!$O$52:$Q$72,3,0)</f>
        <v>主力舰</v>
      </c>
      <c r="H295" s="442" t="str">
        <f>VLOOKUP(C295,'舰种|战术|技能信息查询'!$O$52:$Q$72,2,0)</f>
        <v>大型舰</v>
      </c>
      <c r="I295" s="442">
        <v>3</v>
      </c>
      <c r="J295" s="442">
        <v>5</v>
      </c>
      <c r="K295" s="442">
        <v>60</v>
      </c>
      <c r="L295" s="442">
        <f t="shared" si="6"/>
        <v>0</v>
      </c>
      <c r="M295" s="442">
        <v>40</v>
      </c>
      <c r="N295" s="442">
        <v>60</v>
      </c>
      <c r="O295" s="442">
        <v>0</v>
      </c>
      <c r="P295" s="442">
        <v>95</v>
      </c>
      <c r="Q295" s="442">
        <v>0</v>
      </c>
      <c r="R295" s="442">
        <v>77</v>
      </c>
      <c r="S295" s="442">
        <v>52</v>
      </c>
      <c r="T295" s="442">
        <v>96</v>
      </c>
      <c r="U295" s="442">
        <v>25</v>
      </c>
      <c r="V295" s="442">
        <v>33</v>
      </c>
      <c r="W295" s="442" t="s">
        <v>194</v>
      </c>
      <c r="X295" s="442" t="s">
        <v>1271</v>
      </c>
      <c r="Y295" s="442">
        <v>90</v>
      </c>
      <c r="Z295" s="442">
        <v>4</v>
      </c>
      <c r="AA295" s="446" t="s">
        <v>1272</v>
      </c>
      <c r="AB295" s="442">
        <v>60</v>
      </c>
      <c r="AC295" s="442">
        <v>60</v>
      </c>
      <c r="AD295" s="442">
        <v>2.4</v>
      </c>
      <c r="AE295" s="442">
        <v>4.5</v>
      </c>
      <c r="AF295" s="442">
        <v>0.8</v>
      </c>
      <c r="AG295" s="442">
        <v>30</v>
      </c>
      <c r="AH295" s="442">
        <v>40</v>
      </c>
      <c r="AI295" s="442">
        <v>60</v>
      </c>
      <c r="AJ295" s="442">
        <v>40</v>
      </c>
      <c r="AK295" s="442">
        <v>0</v>
      </c>
      <c r="AL295" s="442">
        <v>0</v>
      </c>
      <c r="AM295" s="442">
        <v>18</v>
      </c>
      <c r="AN295" s="442">
        <v>100</v>
      </c>
      <c r="AO295" s="442" t="s">
        <v>1433</v>
      </c>
      <c r="AP295" s="442">
        <v>0</v>
      </c>
      <c r="AQ295" s="442">
        <v>0</v>
      </c>
      <c r="AR295" s="450">
        <v>0.166666666666667</v>
      </c>
      <c r="AS295" s="442"/>
      <c r="AT295" s="442"/>
      <c r="AU295" s="442"/>
      <c r="AV295" s="442"/>
      <c r="AW295" s="442"/>
      <c r="AX295" s="442"/>
      <c r="AY295" s="442"/>
      <c r="AZ295" s="442"/>
      <c r="BA295" s="442"/>
    </row>
    <row r="296" spans="1:53">
      <c r="A296" s="442">
        <v>326</v>
      </c>
      <c r="B296" s="442" t="s">
        <v>122</v>
      </c>
      <c r="C296" s="442" t="s">
        <v>236</v>
      </c>
      <c r="D296" s="442">
        <v>4</v>
      </c>
      <c r="E296" s="442" t="s">
        <v>1434</v>
      </c>
      <c r="F296" s="442" t="s">
        <v>125</v>
      </c>
      <c r="G296" s="442" t="str">
        <f>VLOOKUP(C296,'舰种|战术|技能信息查询'!$O$52:$Q$72,3,0)</f>
        <v>护卫舰</v>
      </c>
      <c r="H296" s="442" t="str">
        <f>VLOOKUP(C296,'舰种|战术|技能信息查询'!$O$52:$Q$72,2,0)</f>
        <v>中型舰</v>
      </c>
      <c r="I296" s="442">
        <v>2</v>
      </c>
      <c r="J296" s="442">
        <v>2</v>
      </c>
      <c r="K296" s="442">
        <v>50</v>
      </c>
      <c r="L296" s="442">
        <f t="shared" si="6"/>
        <v>2</v>
      </c>
      <c r="M296" s="442">
        <v>60</v>
      </c>
      <c r="N296" s="442">
        <v>43</v>
      </c>
      <c r="O296" s="442">
        <v>53</v>
      </c>
      <c r="P296" s="442">
        <v>63</v>
      </c>
      <c r="Q296" s="442">
        <v>0</v>
      </c>
      <c r="R296" s="442">
        <v>58</v>
      </c>
      <c r="S296" s="442">
        <v>74</v>
      </c>
      <c r="T296" s="442">
        <v>92</v>
      </c>
      <c r="U296" s="442">
        <v>30</v>
      </c>
      <c r="V296" s="442">
        <v>32.3</v>
      </c>
      <c r="W296" s="442" t="s">
        <v>238</v>
      </c>
      <c r="X296" s="442" t="s">
        <v>239</v>
      </c>
      <c r="Y296" s="442">
        <v>6</v>
      </c>
      <c r="Z296" s="442">
        <v>3</v>
      </c>
      <c r="AA296" s="446" t="s">
        <v>489</v>
      </c>
      <c r="AB296" s="442">
        <v>35</v>
      </c>
      <c r="AC296" s="442">
        <v>70</v>
      </c>
      <c r="AD296" s="442">
        <v>1.28</v>
      </c>
      <c r="AE296" s="442">
        <v>2.4</v>
      </c>
      <c r="AF296" s="442">
        <v>0.75</v>
      </c>
      <c r="AG296" s="442">
        <v>30</v>
      </c>
      <c r="AH296" s="442">
        <v>40</v>
      </c>
      <c r="AI296" s="442">
        <v>30</v>
      </c>
      <c r="AJ296" s="442">
        <v>0</v>
      </c>
      <c r="AK296" s="442">
        <v>39</v>
      </c>
      <c r="AL296" s="442">
        <v>9</v>
      </c>
      <c r="AM296" s="442">
        <v>14</v>
      </c>
      <c r="AN296" s="442">
        <v>17</v>
      </c>
      <c r="AO296" s="442">
        <v>0</v>
      </c>
      <c r="AP296" s="442">
        <v>0</v>
      </c>
      <c r="AQ296" s="442">
        <v>0</v>
      </c>
      <c r="AR296" s="442">
        <v>0</v>
      </c>
      <c r="AS296" s="442"/>
      <c r="AT296" s="442"/>
      <c r="AU296" s="442"/>
      <c r="AV296" s="442"/>
      <c r="AW296" s="442"/>
      <c r="AX296" s="442"/>
      <c r="AY296" s="442"/>
      <c r="AZ296" s="442"/>
      <c r="BA296" s="442"/>
    </row>
    <row r="297" spans="1:53">
      <c r="A297" s="442">
        <v>327</v>
      </c>
      <c r="B297" s="442" t="s">
        <v>166</v>
      </c>
      <c r="C297" s="442" t="s">
        <v>325</v>
      </c>
      <c r="D297" s="442">
        <v>4</v>
      </c>
      <c r="E297" s="442" t="s">
        <v>1435</v>
      </c>
      <c r="F297" s="442" t="s">
        <v>125</v>
      </c>
      <c r="G297" s="442" t="str">
        <f>VLOOKUP(C297,'舰种|战术|技能信息查询'!$O$52:$Q$72,3,0)</f>
        <v>护卫舰</v>
      </c>
      <c r="H297" s="442" t="str">
        <f>VLOOKUP(C297,'舰种|战术|技能信息查询'!$O$52:$Q$72,2,0)</f>
        <v>小型舰</v>
      </c>
      <c r="I297" s="442">
        <v>1</v>
      </c>
      <c r="J297" s="442">
        <v>2</v>
      </c>
      <c r="K297" s="442">
        <v>16</v>
      </c>
      <c r="L297" s="442">
        <f t="shared" si="6"/>
        <v>0</v>
      </c>
      <c r="M297" s="442">
        <v>29</v>
      </c>
      <c r="N297" s="442">
        <v>21</v>
      </c>
      <c r="O297" s="442">
        <v>77</v>
      </c>
      <c r="P297" s="442">
        <v>40</v>
      </c>
      <c r="Q297" s="442">
        <v>58</v>
      </c>
      <c r="R297" s="442">
        <v>17</v>
      </c>
      <c r="S297" s="442">
        <v>94</v>
      </c>
      <c r="T297" s="442">
        <v>88</v>
      </c>
      <c r="U297" s="442">
        <v>25</v>
      </c>
      <c r="V297" s="442">
        <v>40.7</v>
      </c>
      <c r="W297" s="442" t="s">
        <v>194</v>
      </c>
      <c r="X297" s="442">
        <v>0</v>
      </c>
      <c r="Y297" s="442">
        <v>0</v>
      </c>
      <c r="Z297" s="442">
        <v>2</v>
      </c>
      <c r="AA297" s="446" t="s">
        <v>1436</v>
      </c>
      <c r="AB297" s="442">
        <v>15</v>
      </c>
      <c r="AC297" s="442">
        <v>25</v>
      </c>
      <c r="AD297" s="442">
        <v>0.48</v>
      </c>
      <c r="AE297" s="442">
        <v>0.9</v>
      </c>
      <c r="AF297" s="442">
        <v>0.4</v>
      </c>
      <c r="AG297" s="442">
        <v>4</v>
      </c>
      <c r="AH297" s="442">
        <v>8</v>
      </c>
      <c r="AI297" s="442">
        <v>6</v>
      </c>
      <c r="AJ297" s="442">
        <v>0</v>
      </c>
      <c r="AK297" s="442">
        <v>0</v>
      </c>
      <c r="AL297" s="442">
        <v>27</v>
      </c>
      <c r="AM297" s="442">
        <v>6</v>
      </c>
      <c r="AN297" s="442">
        <v>4</v>
      </c>
      <c r="AO297" s="442">
        <v>0</v>
      </c>
      <c r="AP297" s="442">
        <v>0</v>
      </c>
      <c r="AQ297" s="442">
        <v>0</v>
      </c>
      <c r="AR297" s="442">
        <v>0</v>
      </c>
      <c r="AS297" s="442"/>
      <c r="AT297" s="442"/>
      <c r="AU297" s="442"/>
      <c r="AV297" s="442"/>
      <c r="AW297" s="442"/>
      <c r="AX297" s="442"/>
      <c r="AY297" s="442"/>
      <c r="AZ297" s="442"/>
      <c r="BA297" s="442"/>
    </row>
    <row r="298" spans="1:53">
      <c r="A298" s="442">
        <v>328</v>
      </c>
      <c r="B298" s="442" t="s">
        <v>131</v>
      </c>
      <c r="C298" s="442" t="s">
        <v>236</v>
      </c>
      <c r="D298" s="442">
        <v>3</v>
      </c>
      <c r="E298" s="442" t="s">
        <v>1437</v>
      </c>
      <c r="F298" s="442" t="s">
        <v>125</v>
      </c>
      <c r="G298" s="442" t="str">
        <f>VLOOKUP(C298,'舰种|战术|技能信息查询'!$O$52:$Q$72,3,0)</f>
        <v>护卫舰</v>
      </c>
      <c r="H298" s="442" t="str">
        <f>VLOOKUP(C298,'舰种|战术|技能信息查询'!$O$52:$Q$72,2,0)</f>
        <v>中型舰</v>
      </c>
      <c r="I298" s="442">
        <v>3</v>
      </c>
      <c r="J298" s="442">
        <v>3</v>
      </c>
      <c r="K298" s="442">
        <v>43</v>
      </c>
      <c r="L298" s="442">
        <f t="shared" si="6"/>
        <v>1</v>
      </c>
      <c r="M298" s="442">
        <v>62</v>
      </c>
      <c r="N298" s="442">
        <v>46</v>
      </c>
      <c r="O298" s="442">
        <v>54</v>
      </c>
      <c r="P298" s="442">
        <v>50</v>
      </c>
      <c r="Q298" s="442">
        <v>0</v>
      </c>
      <c r="R298" s="442">
        <v>51</v>
      </c>
      <c r="S298" s="442">
        <v>80</v>
      </c>
      <c r="T298" s="442">
        <v>91</v>
      </c>
      <c r="U298" s="442">
        <v>17</v>
      </c>
      <c r="V298" s="442">
        <v>33</v>
      </c>
      <c r="W298" s="442" t="s">
        <v>238</v>
      </c>
      <c r="X298" s="442" t="s">
        <v>239</v>
      </c>
      <c r="Y298" s="442">
        <v>6</v>
      </c>
      <c r="Z298" s="442">
        <v>3</v>
      </c>
      <c r="AA298" s="446" t="s">
        <v>866</v>
      </c>
      <c r="AB298" s="442">
        <v>40</v>
      </c>
      <c r="AC298" s="442">
        <v>65</v>
      </c>
      <c r="AD298" s="442">
        <v>1.28</v>
      </c>
      <c r="AE298" s="442">
        <v>2.4</v>
      </c>
      <c r="AF298" s="442">
        <v>0.75</v>
      </c>
      <c r="AG298" s="442">
        <v>30</v>
      </c>
      <c r="AH298" s="442">
        <v>40</v>
      </c>
      <c r="AI298" s="442">
        <v>30</v>
      </c>
      <c r="AJ298" s="442">
        <v>0</v>
      </c>
      <c r="AK298" s="442">
        <v>42</v>
      </c>
      <c r="AL298" s="442">
        <v>13</v>
      </c>
      <c r="AM298" s="442">
        <v>16</v>
      </c>
      <c r="AN298" s="442">
        <v>10</v>
      </c>
      <c r="AO298" s="442">
        <v>0</v>
      </c>
      <c r="AP298" s="442">
        <v>0</v>
      </c>
      <c r="AQ298" s="442">
        <v>0</v>
      </c>
      <c r="AR298" s="442">
        <v>0</v>
      </c>
      <c r="AS298" s="442"/>
      <c r="AT298" s="442"/>
      <c r="AU298" s="442"/>
      <c r="AV298" s="442"/>
      <c r="AW298" s="442"/>
      <c r="AX298" s="442"/>
      <c r="AY298" s="442"/>
      <c r="AZ298" s="442"/>
      <c r="BA298" s="442"/>
    </row>
    <row r="299" spans="1:53">
      <c r="A299" s="442">
        <v>329</v>
      </c>
      <c r="B299" s="442" t="s">
        <v>166</v>
      </c>
      <c r="C299" s="442" t="s">
        <v>236</v>
      </c>
      <c r="D299" s="442">
        <v>4</v>
      </c>
      <c r="E299" s="442" t="s">
        <v>1438</v>
      </c>
      <c r="F299" s="442" t="s">
        <v>125</v>
      </c>
      <c r="G299" s="442" t="str">
        <f>VLOOKUP(C299,'舰种|战术|技能信息查询'!$O$52:$Q$72,3,0)</f>
        <v>护卫舰</v>
      </c>
      <c r="H299" s="442" t="str">
        <f>VLOOKUP(C299,'舰种|战术|技能信息查询'!$O$52:$Q$72,2,0)</f>
        <v>中型舰</v>
      </c>
      <c r="I299" s="442">
        <v>2</v>
      </c>
      <c r="J299" s="442">
        <v>2</v>
      </c>
      <c r="K299" s="442">
        <v>45</v>
      </c>
      <c r="L299" s="442">
        <f t="shared" si="6"/>
        <v>-1</v>
      </c>
      <c r="M299" s="442">
        <v>63</v>
      </c>
      <c r="N299" s="442">
        <v>53</v>
      </c>
      <c r="O299" s="442">
        <v>0</v>
      </c>
      <c r="P299" s="442">
        <v>68</v>
      </c>
      <c r="Q299" s="442">
        <v>0</v>
      </c>
      <c r="R299" s="442">
        <v>54</v>
      </c>
      <c r="S299" s="442">
        <v>75</v>
      </c>
      <c r="T299" s="442">
        <v>92</v>
      </c>
      <c r="U299" s="442">
        <v>25</v>
      </c>
      <c r="V299" s="442">
        <v>32.5</v>
      </c>
      <c r="W299" s="442" t="s">
        <v>238</v>
      </c>
      <c r="X299" s="442" t="s">
        <v>239</v>
      </c>
      <c r="Y299" s="442">
        <v>6</v>
      </c>
      <c r="Z299" s="442">
        <v>3</v>
      </c>
      <c r="AA299" s="446" t="s">
        <v>1106</v>
      </c>
      <c r="AB299" s="442">
        <v>40</v>
      </c>
      <c r="AC299" s="442">
        <v>70</v>
      </c>
      <c r="AD299" s="442">
        <v>1.28</v>
      </c>
      <c r="AE299" s="442">
        <v>2.4</v>
      </c>
      <c r="AF299" s="442">
        <v>0.625</v>
      </c>
      <c r="AG299" s="442">
        <v>30</v>
      </c>
      <c r="AH299" s="442">
        <v>40</v>
      </c>
      <c r="AI299" s="442">
        <v>30</v>
      </c>
      <c r="AJ299" s="442">
        <v>0</v>
      </c>
      <c r="AK299" s="442">
        <v>38</v>
      </c>
      <c r="AL299" s="442">
        <v>0</v>
      </c>
      <c r="AM299" s="442">
        <v>17</v>
      </c>
      <c r="AN299" s="442">
        <v>26</v>
      </c>
      <c r="AO299" s="442">
        <v>0</v>
      </c>
      <c r="AP299" s="442">
        <v>0</v>
      </c>
      <c r="AQ299" s="442">
        <v>0</v>
      </c>
      <c r="AR299" s="450">
        <v>0.0590277777777778</v>
      </c>
      <c r="AS299" s="442"/>
      <c r="AT299" s="442"/>
      <c r="AU299" s="442"/>
      <c r="AV299" s="442"/>
      <c r="AW299" s="442"/>
      <c r="AX299" s="442"/>
      <c r="AY299" s="442"/>
      <c r="AZ299" s="442"/>
      <c r="BA299" s="442"/>
    </row>
    <row r="300" spans="1:53">
      <c r="A300" s="442">
        <v>330</v>
      </c>
      <c r="B300" s="442" t="s">
        <v>122</v>
      </c>
      <c r="C300" s="442" t="s">
        <v>325</v>
      </c>
      <c r="D300" s="442">
        <v>4</v>
      </c>
      <c r="E300" s="442" t="s">
        <v>1439</v>
      </c>
      <c r="F300" s="442" t="s">
        <v>125</v>
      </c>
      <c r="G300" s="442" t="str">
        <f>VLOOKUP(C300,'舰种|战术|技能信息查询'!$O$52:$Q$72,3,0)</f>
        <v>护卫舰</v>
      </c>
      <c r="H300" s="442" t="str">
        <f>VLOOKUP(C300,'舰种|战术|技能信息查询'!$O$52:$Q$72,2,0)</f>
        <v>小型舰</v>
      </c>
      <c r="I300" s="442">
        <v>1</v>
      </c>
      <c r="J300" s="442">
        <v>2</v>
      </c>
      <c r="K300" s="442">
        <v>24</v>
      </c>
      <c r="L300" s="442">
        <f t="shared" si="6"/>
        <v>0</v>
      </c>
      <c r="M300" s="442">
        <v>30</v>
      </c>
      <c r="N300" s="442">
        <v>23</v>
      </c>
      <c r="O300" s="442">
        <v>72</v>
      </c>
      <c r="P300" s="442">
        <v>75</v>
      </c>
      <c r="Q300" s="442">
        <v>81</v>
      </c>
      <c r="R300" s="442">
        <v>21</v>
      </c>
      <c r="S300" s="442">
        <v>78</v>
      </c>
      <c r="T300" s="442">
        <v>88</v>
      </c>
      <c r="U300" s="442">
        <v>12</v>
      </c>
      <c r="V300" s="442">
        <v>30</v>
      </c>
      <c r="W300" s="442" t="s">
        <v>194</v>
      </c>
      <c r="X300" s="442">
        <v>0</v>
      </c>
      <c r="Y300" s="442">
        <v>0</v>
      </c>
      <c r="Z300" s="442">
        <v>2</v>
      </c>
      <c r="AA300" s="446" t="s">
        <v>1440</v>
      </c>
      <c r="AB300" s="442">
        <v>15</v>
      </c>
      <c r="AC300" s="442">
        <v>25</v>
      </c>
      <c r="AD300" s="442">
        <v>0.48</v>
      </c>
      <c r="AE300" s="442">
        <v>0.9</v>
      </c>
      <c r="AF300" s="442">
        <v>0.4</v>
      </c>
      <c r="AG300" s="442">
        <v>4</v>
      </c>
      <c r="AH300" s="442">
        <v>8</v>
      </c>
      <c r="AI300" s="442">
        <v>6</v>
      </c>
      <c r="AJ300" s="442">
        <v>0</v>
      </c>
      <c r="AK300" s="442">
        <v>3</v>
      </c>
      <c r="AL300" s="442">
        <v>22</v>
      </c>
      <c r="AM300" s="442">
        <v>8</v>
      </c>
      <c r="AN300" s="442">
        <v>9</v>
      </c>
      <c r="AO300" s="442">
        <v>0</v>
      </c>
      <c r="AP300" s="442">
        <v>0</v>
      </c>
      <c r="AQ300" s="442">
        <v>0</v>
      </c>
      <c r="AR300" s="442">
        <v>0</v>
      </c>
      <c r="AS300" s="442"/>
      <c r="AT300" s="442"/>
      <c r="AU300" s="442"/>
      <c r="AV300" s="442"/>
      <c r="AW300" s="442"/>
      <c r="AX300" s="442"/>
      <c r="AY300" s="442"/>
      <c r="AZ300" s="442"/>
      <c r="BA300" s="442"/>
    </row>
    <row r="301" spans="1:53">
      <c r="A301" s="442">
        <v>331</v>
      </c>
      <c r="B301" s="442" t="s">
        <v>122</v>
      </c>
      <c r="C301" s="442" t="s">
        <v>123</v>
      </c>
      <c r="D301" s="442">
        <v>6</v>
      </c>
      <c r="E301" s="442" t="s">
        <v>1441</v>
      </c>
      <c r="F301" s="442" t="s">
        <v>125</v>
      </c>
      <c r="G301" s="442" t="str">
        <f>VLOOKUP(C301,'舰种|战术|技能信息查询'!$O$52:$Q$72,3,0)</f>
        <v>主力舰</v>
      </c>
      <c r="H301" s="442" t="str">
        <f>VLOOKUP(C301,'舰种|战术|技能信息查询'!$O$52:$Q$72,2,0)</f>
        <v>大型舰</v>
      </c>
      <c r="I301" s="442">
        <v>4</v>
      </c>
      <c r="J301" s="442">
        <v>5</v>
      </c>
      <c r="K301" s="442">
        <v>80</v>
      </c>
      <c r="L301" s="442">
        <f t="shared" si="6"/>
        <v>0</v>
      </c>
      <c r="M301" s="442">
        <v>118</v>
      </c>
      <c r="N301" s="442">
        <v>83</v>
      </c>
      <c r="O301" s="442">
        <v>38</v>
      </c>
      <c r="P301" s="442">
        <v>50</v>
      </c>
      <c r="Q301" s="442">
        <v>0</v>
      </c>
      <c r="R301" s="442">
        <v>42</v>
      </c>
      <c r="S301" s="442">
        <v>51</v>
      </c>
      <c r="T301" s="442">
        <v>96</v>
      </c>
      <c r="U301" s="442">
        <v>6</v>
      </c>
      <c r="V301" s="442">
        <v>35</v>
      </c>
      <c r="W301" s="442" t="s">
        <v>126</v>
      </c>
      <c r="X301" s="442">
        <v>0</v>
      </c>
      <c r="Y301" s="442">
        <v>0</v>
      </c>
      <c r="Z301" s="442">
        <v>4</v>
      </c>
      <c r="AA301" s="446" t="s">
        <v>1442</v>
      </c>
      <c r="AB301" s="442">
        <v>70</v>
      </c>
      <c r="AC301" s="442">
        <v>120</v>
      </c>
      <c r="AD301" s="442">
        <v>2.88</v>
      </c>
      <c r="AE301" s="442">
        <v>5.4</v>
      </c>
      <c r="AF301" s="442">
        <v>0.75</v>
      </c>
      <c r="AG301" s="442">
        <v>40</v>
      </c>
      <c r="AH301" s="442">
        <v>50</v>
      </c>
      <c r="AI301" s="442">
        <v>40</v>
      </c>
      <c r="AJ301" s="442">
        <v>0</v>
      </c>
      <c r="AK301" s="442">
        <v>99</v>
      </c>
      <c r="AL301" s="442">
        <v>0</v>
      </c>
      <c r="AM301" s="442">
        <v>58</v>
      </c>
      <c r="AN301" s="442">
        <v>10</v>
      </c>
      <c r="AO301" s="442" t="s">
        <v>1443</v>
      </c>
      <c r="AP301" s="442">
        <v>0</v>
      </c>
      <c r="AQ301" s="442">
        <v>0</v>
      </c>
      <c r="AR301" s="450">
        <v>0.25</v>
      </c>
      <c r="AS301" s="442"/>
      <c r="AT301" s="442"/>
      <c r="AU301" s="442"/>
      <c r="AV301" s="442"/>
      <c r="AW301" s="442"/>
      <c r="AX301" s="442"/>
      <c r="AY301" s="442"/>
      <c r="AZ301" s="442"/>
      <c r="BA301" s="442"/>
    </row>
    <row r="302" spans="1:53">
      <c r="A302" s="442">
        <v>332</v>
      </c>
      <c r="B302" s="442" t="s">
        <v>131</v>
      </c>
      <c r="C302" s="442" t="s">
        <v>204</v>
      </c>
      <c r="D302" s="442">
        <v>4</v>
      </c>
      <c r="E302" s="442" t="s">
        <v>1444</v>
      </c>
      <c r="F302" s="442" t="s">
        <v>125</v>
      </c>
      <c r="G302" s="442" t="str">
        <f>VLOOKUP(C302,'舰种|战术|技能信息查询'!$O$52:$Q$72,3,0)</f>
        <v>护卫舰</v>
      </c>
      <c r="H302" s="442" t="str">
        <f>VLOOKUP(C302,'舰种|战术|技能信息查询'!$O$52:$Q$72,2,0)</f>
        <v>中型舰</v>
      </c>
      <c r="I302" s="442">
        <v>1</v>
      </c>
      <c r="J302" s="442">
        <v>2</v>
      </c>
      <c r="K302" s="442">
        <v>40</v>
      </c>
      <c r="L302" s="442">
        <f t="shared" si="6"/>
        <v>0</v>
      </c>
      <c r="M302" s="442">
        <v>20</v>
      </c>
      <c r="N302" s="442">
        <v>28</v>
      </c>
      <c r="O302" s="442">
        <v>0</v>
      </c>
      <c r="P302" s="442">
        <v>55</v>
      </c>
      <c r="Q302" s="442">
        <v>0</v>
      </c>
      <c r="R302" s="442">
        <v>63</v>
      </c>
      <c r="S302" s="442">
        <v>38</v>
      </c>
      <c r="T302" s="442">
        <v>90</v>
      </c>
      <c r="U302" s="442">
        <v>10</v>
      </c>
      <c r="V302" s="442">
        <v>21</v>
      </c>
      <c r="W302" s="442" t="s">
        <v>194</v>
      </c>
      <c r="X302" s="442" t="s">
        <v>1445</v>
      </c>
      <c r="Y302" s="442">
        <v>33</v>
      </c>
      <c r="Z302" s="442">
        <v>3</v>
      </c>
      <c r="AA302" s="446" t="s">
        <v>1446</v>
      </c>
      <c r="AB302" s="442">
        <v>35</v>
      </c>
      <c r="AC302" s="442">
        <v>40</v>
      </c>
      <c r="AD302" s="442">
        <v>1.28</v>
      </c>
      <c r="AE302" s="442">
        <v>2.4</v>
      </c>
      <c r="AF302" s="442">
        <v>0.75</v>
      </c>
      <c r="AG302" s="442">
        <v>20</v>
      </c>
      <c r="AH302" s="442">
        <v>30</v>
      </c>
      <c r="AI302" s="442">
        <v>50</v>
      </c>
      <c r="AJ302" s="442">
        <v>20</v>
      </c>
      <c r="AK302" s="442">
        <v>0</v>
      </c>
      <c r="AL302" s="442">
        <v>0</v>
      </c>
      <c r="AM302" s="442">
        <v>4</v>
      </c>
      <c r="AN302" s="442">
        <v>25</v>
      </c>
      <c r="AO302" s="442">
        <v>0</v>
      </c>
      <c r="AP302" s="442">
        <v>0</v>
      </c>
      <c r="AQ302" s="442">
        <v>0</v>
      </c>
      <c r="AR302" s="442">
        <v>0</v>
      </c>
      <c r="AS302" s="442"/>
      <c r="AT302" s="442"/>
      <c r="AU302" s="442"/>
      <c r="AV302" s="442"/>
      <c r="AW302" s="442"/>
      <c r="AX302" s="442"/>
      <c r="AY302" s="442"/>
      <c r="AZ302" s="442"/>
      <c r="BA302" s="442"/>
    </row>
    <row r="303" spans="1:53">
      <c r="A303" s="442">
        <v>333</v>
      </c>
      <c r="B303" s="442" t="s">
        <v>402</v>
      </c>
      <c r="C303" s="442" t="s">
        <v>265</v>
      </c>
      <c r="D303" s="442">
        <v>5</v>
      </c>
      <c r="E303" s="442" t="s">
        <v>1447</v>
      </c>
      <c r="F303" s="442" t="s">
        <v>125</v>
      </c>
      <c r="G303" s="442" t="str">
        <f>VLOOKUP(C303,'舰种|战术|技能信息查询'!$O$52:$Q$72,3,0)</f>
        <v>护卫舰</v>
      </c>
      <c r="H303" s="442" t="str">
        <f>VLOOKUP(C303,'舰种|战术|技能信息查询'!$O$52:$Q$72,2,0)</f>
        <v>中型舰</v>
      </c>
      <c r="I303" s="442">
        <v>1</v>
      </c>
      <c r="J303" s="442">
        <v>2</v>
      </c>
      <c r="K303" s="442">
        <v>32</v>
      </c>
      <c r="L303" s="442">
        <f t="shared" si="6"/>
        <v>0</v>
      </c>
      <c r="M303" s="442">
        <v>52</v>
      </c>
      <c r="N303" s="442">
        <v>52</v>
      </c>
      <c r="O303" s="442">
        <v>0</v>
      </c>
      <c r="P303" s="442">
        <v>110</v>
      </c>
      <c r="Q303" s="442">
        <v>64</v>
      </c>
      <c r="R303" s="442">
        <v>31</v>
      </c>
      <c r="S303" s="442">
        <v>70</v>
      </c>
      <c r="T303" s="442">
        <v>90</v>
      </c>
      <c r="U303" s="442">
        <v>20</v>
      </c>
      <c r="V303" s="442">
        <v>33.5</v>
      </c>
      <c r="W303" s="442" t="s">
        <v>238</v>
      </c>
      <c r="X303" s="442">
        <v>0</v>
      </c>
      <c r="Y303" s="442">
        <v>0</v>
      </c>
      <c r="Z303" s="442">
        <v>3</v>
      </c>
      <c r="AA303" s="446" t="s">
        <v>1448</v>
      </c>
      <c r="AB303" s="442">
        <v>20</v>
      </c>
      <c r="AC303" s="442">
        <v>25</v>
      </c>
      <c r="AD303" s="442">
        <v>0.8</v>
      </c>
      <c r="AE303" s="442">
        <v>1.5</v>
      </c>
      <c r="AF303" s="442">
        <v>0.5</v>
      </c>
      <c r="AG303" s="442">
        <v>10</v>
      </c>
      <c r="AH303" s="442">
        <v>16</v>
      </c>
      <c r="AI303" s="442">
        <v>10</v>
      </c>
      <c r="AJ303" s="442">
        <v>0</v>
      </c>
      <c r="AK303" s="442">
        <v>14</v>
      </c>
      <c r="AL303" s="442">
        <v>0</v>
      </c>
      <c r="AM303" s="442">
        <v>16</v>
      </c>
      <c r="AN303" s="442">
        <v>84</v>
      </c>
      <c r="AO303" s="442">
        <v>0</v>
      </c>
      <c r="AP303" s="442">
        <v>0</v>
      </c>
      <c r="AQ303" s="442">
        <v>0</v>
      </c>
      <c r="AR303" s="450">
        <v>0.0729166666666667</v>
      </c>
      <c r="AS303" s="442"/>
      <c r="AT303" s="442"/>
      <c r="AU303" s="442"/>
      <c r="AV303" s="442"/>
      <c r="AW303" s="442"/>
      <c r="AX303" s="442"/>
      <c r="AY303" s="442"/>
      <c r="AZ303" s="442"/>
      <c r="BA303" s="442"/>
    </row>
    <row r="304" spans="1:53">
      <c r="A304" s="442">
        <v>334</v>
      </c>
      <c r="B304" s="442" t="s">
        <v>338</v>
      </c>
      <c r="C304" s="442" t="s">
        <v>325</v>
      </c>
      <c r="D304" s="442">
        <v>4</v>
      </c>
      <c r="E304" s="442" t="s">
        <v>1449</v>
      </c>
      <c r="F304" s="442" t="s">
        <v>125</v>
      </c>
      <c r="G304" s="442" t="str">
        <f>VLOOKUP(C304,'舰种|战术|技能信息查询'!$O$52:$Q$72,3,0)</f>
        <v>护卫舰</v>
      </c>
      <c r="H304" s="442" t="str">
        <f>VLOOKUP(C304,'舰种|战术|技能信息查询'!$O$52:$Q$72,2,0)</f>
        <v>小型舰</v>
      </c>
      <c r="I304" s="442">
        <v>1</v>
      </c>
      <c r="J304" s="442">
        <v>2</v>
      </c>
      <c r="K304" s="442">
        <v>23</v>
      </c>
      <c r="L304" s="442">
        <f t="shared" si="6"/>
        <v>1</v>
      </c>
      <c r="M304" s="442">
        <v>30</v>
      </c>
      <c r="N304" s="442">
        <v>24</v>
      </c>
      <c r="O304" s="442">
        <v>76</v>
      </c>
      <c r="P304" s="442">
        <v>62</v>
      </c>
      <c r="Q304" s="442">
        <v>63</v>
      </c>
      <c r="R304" s="442">
        <v>18</v>
      </c>
      <c r="S304" s="442">
        <v>80</v>
      </c>
      <c r="T304" s="442">
        <v>87</v>
      </c>
      <c r="U304" s="442">
        <v>10</v>
      </c>
      <c r="V304" s="442">
        <v>33.5</v>
      </c>
      <c r="W304" s="442" t="s">
        <v>194</v>
      </c>
      <c r="X304" s="442">
        <v>0</v>
      </c>
      <c r="Y304" s="442">
        <v>0</v>
      </c>
      <c r="Z304" s="442">
        <v>2</v>
      </c>
      <c r="AA304" s="446" t="s">
        <v>1450</v>
      </c>
      <c r="AB304" s="442">
        <v>15</v>
      </c>
      <c r="AC304" s="442">
        <v>25</v>
      </c>
      <c r="AD304" s="442">
        <v>0.48</v>
      </c>
      <c r="AE304" s="442">
        <v>0.9</v>
      </c>
      <c r="AF304" s="442">
        <v>0.4</v>
      </c>
      <c r="AG304" s="442">
        <v>4</v>
      </c>
      <c r="AH304" s="442">
        <v>8</v>
      </c>
      <c r="AI304" s="442">
        <v>6</v>
      </c>
      <c r="AJ304" s="442">
        <v>0</v>
      </c>
      <c r="AK304" s="442">
        <v>0</v>
      </c>
      <c r="AL304" s="442">
        <v>26</v>
      </c>
      <c r="AM304" s="442">
        <v>9</v>
      </c>
      <c r="AN304" s="442">
        <v>0</v>
      </c>
      <c r="AO304" s="442">
        <v>0</v>
      </c>
      <c r="AP304" s="442">
        <v>0</v>
      </c>
      <c r="AQ304" s="442">
        <v>0</v>
      </c>
      <c r="AR304" s="442">
        <v>0</v>
      </c>
      <c r="AS304" s="442"/>
      <c r="AT304" s="442"/>
      <c r="AU304" s="442"/>
      <c r="AV304" s="442"/>
      <c r="AW304" s="442"/>
      <c r="AX304" s="442"/>
      <c r="AY304" s="442"/>
      <c r="AZ304" s="442"/>
      <c r="BA304" s="442"/>
    </row>
    <row r="305" spans="1:53">
      <c r="A305" s="442">
        <v>335</v>
      </c>
      <c r="B305" s="442" t="s">
        <v>402</v>
      </c>
      <c r="C305" s="442" t="s">
        <v>325</v>
      </c>
      <c r="D305" s="442">
        <v>4</v>
      </c>
      <c r="E305" s="442" t="s">
        <v>1451</v>
      </c>
      <c r="F305" s="442" t="s">
        <v>125</v>
      </c>
      <c r="G305" s="442" t="str">
        <f>VLOOKUP(C305,'舰种|战术|技能信息查询'!$O$52:$Q$72,3,0)</f>
        <v>护卫舰</v>
      </c>
      <c r="H305" s="442" t="str">
        <f>VLOOKUP(C305,'舰种|战术|技能信息查询'!$O$52:$Q$72,2,0)</f>
        <v>小型舰</v>
      </c>
      <c r="I305" s="442">
        <v>1</v>
      </c>
      <c r="J305" s="442">
        <v>2</v>
      </c>
      <c r="K305" s="442">
        <v>24</v>
      </c>
      <c r="L305" s="442">
        <f t="shared" si="6"/>
        <v>0</v>
      </c>
      <c r="M305" s="442">
        <v>42</v>
      </c>
      <c r="N305" s="442">
        <v>25</v>
      </c>
      <c r="O305" s="442">
        <v>75</v>
      </c>
      <c r="P305" s="442">
        <v>48</v>
      </c>
      <c r="Q305" s="442">
        <v>55</v>
      </c>
      <c r="R305" s="442">
        <v>20</v>
      </c>
      <c r="S305" s="442">
        <v>92</v>
      </c>
      <c r="T305" s="442">
        <v>87</v>
      </c>
      <c r="U305" s="442">
        <v>10</v>
      </c>
      <c r="V305" s="442">
        <v>42</v>
      </c>
      <c r="W305" s="442" t="s">
        <v>194</v>
      </c>
      <c r="X305" s="442">
        <v>0</v>
      </c>
      <c r="Y305" s="442">
        <v>0</v>
      </c>
      <c r="Z305" s="442">
        <v>2</v>
      </c>
      <c r="AA305" s="446" t="s">
        <v>1452</v>
      </c>
      <c r="AB305" s="442">
        <v>10</v>
      </c>
      <c r="AC305" s="442">
        <v>20</v>
      </c>
      <c r="AD305" s="442">
        <v>0.48</v>
      </c>
      <c r="AE305" s="442">
        <v>0.9</v>
      </c>
      <c r="AF305" s="442">
        <v>0.5</v>
      </c>
      <c r="AG305" s="442">
        <v>4</v>
      </c>
      <c r="AH305" s="442">
        <v>8</v>
      </c>
      <c r="AI305" s="442">
        <v>6</v>
      </c>
      <c r="AJ305" s="442">
        <v>0</v>
      </c>
      <c r="AK305" s="442">
        <v>0</v>
      </c>
      <c r="AL305" s="442">
        <v>25</v>
      </c>
      <c r="AM305" s="442">
        <v>10</v>
      </c>
      <c r="AN305" s="442">
        <v>0</v>
      </c>
      <c r="AO305" s="442">
        <v>0</v>
      </c>
      <c r="AP305" s="442">
        <v>0</v>
      </c>
      <c r="AQ305" s="446" t="s">
        <v>1453</v>
      </c>
      <c r="AR305" s="450">
        <v>0.0347222222222222</v>
      </c>
      <c r="AS305" s="442"/>
      <c r="AT305" s="442"/>
      <c r="AU305" s="442"/>
      <c r="AV305" s="442"/>
      <c r="AW305" s="442"/>
      <c r="AX305" s="442"/>
      <c r="AY305" s="442"/>
      <c r="AZ305" s="442"/>
      <c r="BA305" s="442"/>
    </row>
    <row r="306" spans="1:53">
      <c r="A306" s="442">
        <v>336</v>
      </c>
      <c r="B306" s="442" t="s">
        <v>131</v>
      </c>
      <c r="C306" s="442" t="s">
        <v>325</v>
      </c>
      <c r="D306" s="442">
        <v>3</v>
      </c>
      <c r="E306" s="442" t="s">
        <v>1454</v>
      </c>
      <c r="F306" s="442" t="s">
        <v>125</v>
      </c>
      <c r="G306" s="442" t="str">
        <f>VLOOKUP(C306,'舰种|战术|技能信息查询'!$O$52:$Q$72,3,0)</f>
        <v>护卫舰</v>
      </c>
      <c r="H306" s="442" t="str">
        <f>VLOOKUP(C306,'舰种|战术|技能信息查询'!$O$52:$Q$72,2,0)</f>
        <v>小型舰</v>
      </c>
      <c r="I306" s="442">
        <v>1</v>
      </c>
      <c r="J306" s="442">
        <v>2</v>
      </c>
      <c r="K306" s="442">
        <v>13</v>
      </c>
      <c r="L306" s="442">
        <f t="shared" si="6"/>
        <v>-1</v>
      </c>
      <c r="M306" s="442">
        <v>26</v>
      </c>
      <c r="N306" s="442">
        <v>19</v>
      </c>
      <c r="O306" s="442">
        <v>66</v>
      </c>
      <c r="P306" s="442">
        <v>52</v>
      </c>
      <c r="Q306" s="442">
        <v>63</v>
      </c>
      <c r="R306" s="442">
        <v>16</v>
      </c>
      <c r="S306" s="442">
        <v>79</v>
      </c>
      <c r="T306" s="442">
        <v>87</v>
      </c>
      <c r="U306" s="442">
        <v>15</v>
      </c>
      <c r="V306" s="442">
        <v>27.8</v>
      </c>
      <c r="W306" s="442" t="s">
        <v>194</v>
      </c>
      <c r="X306" s="442">
        <v>0</v>
      </c>
      <c r="Y306" s="442">
        <v>0</v>
      </c>
      <c r="Z306" s="442">
        <v>2</v>
      </c>
      <c r="AA306" s="446" t="s">
        <v>1455</v>
      </c>
      <c r="AB306" s="442">
        <v>15</v>
      </c>
      <c r="AC306" s="442">
        <v>20</v>
      </c>
      <c r="AD306" s="442">
        <v>0.48</v>
      </c>
      <c r="AE306" s="442">
        <v>0.9</v>
      </c>
      <c r="AF306" s="442">
        <v>0.5</v>
      </c>
      <c r="AG306" s="442">
        <v>4</v>
      </c>
      <c r="AH306" s="442">
        <v>8</v>
      </c>
      <c r="AI306" s="442">
        <v>6</v>
      </c>
      <c r="AJ306" s="442">
        <v>0</v>
      </c>
      <c r="AK306" s="442">
        <v>0</v>
      </c>
      <c r="AL306" s="442">
        <v>19</v>
      </c>
      <c r="AM306" s="442">
        <v>4</v>
      </c>
      <c r="AN306" s="442">
        <v>0</v>
      </c>
      <c r="AO306" s="442">
        <v>0</v>
      </c>
      <c r="AP306" s="442">
        <v>0</v>
      </c>
      <c r="AQ306" s="442">
        <v>0</v>
      </c>
      <c r="AR306" s="442">
        <v>0</v>
      </c>
      <c r="AS306" s="442"/>
      <c r="AT306" s="442"/>
      <c r="AU306" s="442"/>
      <c r="AV306" s="442"/>
      <c r="AW306" s="442"/>
      <c r="AX306" s="442"/>
      <c r="AY306" s="442"/>
      <c r="AZ306" s="442"/>
      <c r="BA306" s="442"/>
    </row>
    <row r="307" spans="1:53">
      <c r="A307" s="442">
        <v>337</v>
      </c>
      <c r="B307" s="442" t="s">
        <v>171</v>
      </c>
      <c r="C307" s="442" t="s">
        <v>265</v>
      </c>
      <c r="D307" s="442">
        <v>5</v>
      </c>
      <c r="E307" s="442" t="s">
        <v>1456</v>
      </c>
      <c r="F307" s="442" t="s">
        <v>125</v>
      </c>
      <c r="G307" s="442" t="str">
        <f>VLOOKUP(C307,'舰种|战术|技能信息查询'!$O$52:$Q$72,3,0)</f>
        <v>护卫舰</v>
      </c>
      <c r="H307" s="442" t="str">
        <f>VLOOKUP(C307,'舰种|战术|技能信息查询'!$O$52:$Q$72,2,0)</f>
        <v>中型舰</v>
      </c>
      <c r="I307" s="442">
        <v>1</v>
      </c>
      <c r="J307" s="442">
        <v>2</v>
      </c>
      <c r="K307" s="442">
        <v>24</v>
      </c>
      <c r="L307" s="442">
        <f t="shared" si="6"/>
        <v>0</v>
      </c>
      <c r="M307" s="442">
        <v>43</v>
      </c>
      <c r="N307" s="442">
        <v>27</v>
      </c>
      <c r="O307" s="442">
        <v>59</v>
      </c>
      <c r="P307" s="442">
        <v>50</v>
      </c>
      <c r="Q307" s="442">
        <v>57</v>
      </c>
      <c r="R307" s="442">
        <v>21</v>
      </c>
      <c r="S307" s="442">
        <v>91</v>
      </c>
      <c r="T307" s="442">
        <v>91</v>
      </c>
      <c r="U307" s="442">
        <v>23</v>
      </c>
      <c r="V307" s="442">
        <v>40</v>
      </c>
      <c r="W307" s="442" t="s">
        <v>238</v>
      </c>
      <c r="X307" s="442">
        <v>0</v>
      </c>
      <c r="Y307" s="442">
        <v>0</v>
      </c>
      <c r="Z307" s="442">
        <v>3</v>
      </c>
      <c r="AA307" s="446" t="s">
        <v>1457</v>
      </c>
      <c r="AB307" s="442">
        <v>15</v>
      </c>
      <c r="AC307" s="442">
        <v>20</v>
      </c>
      <c r="AD307" s="442">
        <v>0.64</v>
      </c>
      <c r="AE307" s="442">
        <v>1.1</v>
      </c>
      <c r="AF307" s="442">
        <v>0.4</v>
      </c>
      <c r="AG307" s="442">
        <v>10</v>
      </c>
      <c r="AH307" s="442">
        <v>16</v>
      </c>
      <c r="AI307" s="442">
        <v>10</v>
      </c>
      <c r="AJ307" s="442">
        <v>0</v>
      </c>
      <c r="AK307" s="442">
        <v>9</v>
      </c>
      <c r="AL307" s="442">
        <v>24</v>
      </c>
      <c r="AM307" s="442">
        <v>6</v>
      </c>
      <c r="AN307" s="442">
        <v>10</v>
      </c>
      <c r="AO307" s="442">
        <v>0</v>
      </c>
      <c r="AP307" s="442">
        <v>0</v>
      </c>
      <c r="AQ307" s="442">
        <v>0</v>
      </c>
      <c r="AR307" s="450">
        <v>0.0381944444444444</v>
      </c>
      <c r="AS307" s="442"/>
      <c r="AT307" s="442"/>
      <c r="AU307" s="442"/>
      <c r="AV307" s="442"/>
      <c r="AW307" s="442"/>
      <c r="AX307" s="442"/>
      <c r="AY307" s="442"/>
      <c r="AZ307" s="442"/>
      <c r="BA307" s="442"/>
    </row>
    <row r="308" spans="1:53">
      <c r="A308" s="442">
        <v>338</v>
      </c>
      <c r="B308" s="442" t="s">
        <v>171</v>
      </c>
      <c r="C308" s="442" t="s">
        <v>446</v>
      </c>
      <c r="D308" s="442">
        <v>5</v>
      </c>
      <c r="E308" s="442" t="s">
        <v>1458</v>
      </c>
      <c r="F308" s="442" t="s">
        <v>125</v>
      </c>
      <c r="G308" s="442" t="str">
        <f>VLOOKUP(C308,'舰种|战术|技能信息查询'!$O$52:$Q$72,3,0)</f>
        <v>主力舰</v>
      </c>
      <c r="H308" s="442" t="str">
        <f>VLOOKUP(C308,'舰种|战术|技能信息查询'!$O$52:$Q$72,2,0)</f>
        <v>大型舰</v>
      </c>
      <c r="I308" s="442">
        <v>2</v>
      </c>
      <c r="J308" s="442">
        <v>3</v>
      </c>
      <c r="K308" s="442">
        <v>64</v>
      </c>
      <c r="L308" s="442">
        <f t="shared" si="6"/>
        <v>0</v>
      </c>
      <c r="M308" s="442">
        <v>40</v>
      </c>
      <c r="N308" s="442">
        <v>66</v>
      </c>
      <c r="O308" s="442">
        <v>0</v>
      </c>
      <c r="P308" s="442">
        <v>75</v>
      </c>
      <c r="Q308" s="442">
        <v>0</v>
      </c>
      <c r="R308" s="442">
        <v>61</v>
      </c>
      <c r="S308" s="442">
        <v>53</v>
      </c>
      <c r="T308" s="442">
        <v>85</v>
      </c>
      <c r="U308" s="442">
        <v>7</v>
      </c>
      <c r="V308" s="442">
        <v>30</v>
      </c>
      <c r="W308" s="442" t="s">
        <v>194</v>
      </c>
      <c r="X308" s="442" t="s">
        <v>1459</v>
      </c>
      <c r="Y308" s="442">
        <v>66</v>
      </c>
      <c r="Z308" s="442">
        <v>4</v>
      </c>
      <c r="AA308" s="446" t="s">
        <v>1426</v>
      </c>
      <c r="AB308" s="442">
        <v>75</v>
      </c>
      <c r="AC308" s="442">
        <v>65</v>
      </c>
      <c r="AD308" s="442">
        <v>3</v>
      </c>
      <c r="AE308" s="442">
        <v>5.2</v>
      </c>
      <c r="AF308" s="442">
        <v>0.95</v>
      </c>
      <c r="AG308" s="442">
        <v>20</v>
      </c>
      <c r="AH308" s="442">
        <v>20</v>
      </c>
      <c r="AI308" s="442">
        <v>40</v>
      </c>
      <c r="AJ308" s="442">
        <v>10</v>
      </c>
      <c r="AK308" s="442">
        <v>0</v>
      </c>
      <c r="AL308" s="442">
        <v>0</v>
      </c>
      <c r="AM308" s="442">
        <v>18</v>
      </c>
      <c r="AN308" s="442">
        <v>64</v>
      </c>
      <c r="AO308" s="442" t="s">
        <v>1460</v>
      </c>
      <c r="AP308" s="442">
        <v>0</v>
      </c>
      <c r="AQ308" s="442">
        <v>0</v>
      </c>
      <c r="AR308" s="450">
        <v>0.174305555555556</v>
      </c>
      <c r="AS308" s="442"/>
      <c r="AT308" s="442"/>
      <c r="AU308" s="442"/>
      <c r="AV308" s="442"/>
      <c r="AW308" s="442"/>
      <c r="AX308" s="442"/>
      <c r="AY308" s="442"/>
      <c r="AZ308" s="442"/>
      <c r="BA308" s="442"/>
    </row>
    <row r="309" spans="1:53">
      <c r="A309" s="442">
        <v>339</v>
      </c>
      <c r="B309" s="442" t="s">
        <v>171</v>
      </c>
      <c r="C309" s="442" t="s">
        <v>192</v>
      </c>
      <c r="D309" s="442">
        <v>5</v>
      </c>
      <c r="E309" s="442" t="s">
        <v>1461</v>
      </c>
      <c r="F309" s="442" t="s">
        <v>125</v>
      </c>
      <c r="G309" s="442" t="str">
        <f>VLOOKUP(C309,'舰种|战术|技能信息查询'!$O$52:$Q$72,3,0)</f>
        <v>主力舰</v>
      </c>
      <c r="H309" s="442" t="str">
        <f>VLOOKUP(C309,'舰种|战术|技能信息查询'!$O$52:$Q$72,2,0)</f>
        <v>大型舰</v>
      </c>
      <c r="I309" s="442">
        <v>3</v>
      </c>
      <c r="J309" s="442">
        <v>4</v>
      </c>
      <c r="K309" s="442">
        <v>70</v>
      </c>
      <c r="L309" s="442">
        <f t="shared" si="6"/>
        <v>2</v>
      </c>
      <c r="M309" s="442">
        <v>40</v>
      </c>
      <c r="N309" s="442">
        <v>80</v>
      </c>
      <c r="O309" s="442">
        <v>0</v>
      </c>
      <c r="P309" s="442">
        <v>68</v>
      </c>
      <c r="Q309" s="442">
        <v>0</v>
      </c>
      <c r="R309" s="442">
        <v>67</v>
      </c>
      <c r="S309" s="442">
        <v>50</v>
      </c>
      <c r="T309" s="442">
        <v>95</v>
      </c>
      <c r="U309" s="442">
        <v>7</v>
      </c>
      <c r="V309" s="442">
        <v>31</v>
      </c>
      <c r="W309" s="442" t="s">
        <v>194</v>
      </c>
      <c r="X309" s="442" t="s">
        <v>1462</v>
      </c>
      <c r="Y309" s="442">
        <v>75</v>
      </c>
      <c r="Z309" s="442">
        <v>4</v>
      </c>
      <c r="AA309" s="446" t="s">
        <v>1426</v>
      </c>
      <c r="AB309" s="442">
        <v>60</v>
      </c>
      <c r="AC309" s="442">
        <v>55</v>
      </c>
      <c r="AD309" s="442">
        <v>2.5</v>
      </c>
      <c r="AE309" s="442">
        <v>4.8</v>
      </c>
      <c r="AF309" s="442">
        <v>1</v>
      </c>
      <c r="AG309" s="442">
        <v>30</v>
      </c>
      <c r="AH309" s="442">
        <v>40</v>
      </c>
      <c r="AI309" s="442">
        <v>60</v>
      </c>
      <c r="AJ309" s="442">
        <v>40</v>
      </c>
      <c r="AK309" s="442">
        <v>0</v>
      </c>
      <c r="AL309" s="442">
        <v>0</v>
      </c>
      <c r="AM309" s="442">
        <v>30</v>
      </c>
      <c r="AN309" s="442">
        <v>40</v>
      </c>
      <c r="AO309" s="442" t="s">
        <v>704</v>
      </c>
      <c r="AP309" s="442">
        <v>0</v>
      </c>
      <c r="AQ309" s="446" t="s">
        <v>1463</v>
      </c>
      <c r="AR309" s="450">
        <v>0.177083333333333</v>
      </c>
      <c r="AS309" s="442"/>
      <c r="AT309" s="442"/>
      <c r="AU309" s="442"/>
      <c r="AV309" s="442"/>
      <c r="AW309" s="442"/>
      <c r="AX309" s="442"/>
      <c r="AY309" s="442"/>
      <c r="AZ309" s="442"/>
      <c r="BA309" s="442"/>
    </row>
    <row r="310" spans="1:53">
      <c r="A310" s="442">
        <v>340</v>
      </c>
      <c r="B310" s="442" t="s">
        <v>171</v>
      </c>
      <c r="C310" s="442" t="s">
        <v>236</v>
      </c>
      <c r="D310" s="442">
        <v>4</v>
      </c>
      <c r="E310" s="442" t="s">
        <v>1464</v>
      </c>
      <c r="F310" s="442" t="s">
        <v>125</v>
      </c>
      <c r="G310" s="442" t="str">
        <f>VLOOKUP(C310,'舰种|战术|技能信息查询'!$O$52:$Q$72,3,0)</f>
        <v>护卫舰</v>
      </c>
      <c r="H310" s="442" t="str">
        <f>VLOOKUP(C310,'舰种|战术|技能信息查询'!$O$52:$Q$72,2,0)</f>
        <v>中型舰</v>
      </c>
      <c r="I310" s="442">
        <v>2</v>
      </c>
      <c r="J310" s="442">
        <v>2</v>
      </c>
      <c r="K310" s="442">
        <v>42</v>
      </c>
      <c r="L310" s="442">
        <f t="shared" si="6"/>
        <v>2</v>
      </c>
      <c r="M310" s="442">
        <v>61</v>
      </c>
      <c r="N310" s="442">
        <v>45</v>
      </c>
      <c r="O310" s="442">
        <v>45</v>
      </c>
      <c r="P310" s="442">
        <v>56</v>
      </c>
      <c r="Q310" s="442">
        <v>0</v>
      </c>
      <c r="R310" s="442">
        <v>51</v>
      </c>
      <c r="S310" s="442">
        <v>78</v>
      </c>
      <c r="T310" s="442">
        <v>92</v>
      </c>
      <c r="U310" s="442">
        <v>15</v>
      </c>
      <c r="V310" s="442">
        <v>35</v>
      </c>
      <c r="W310" s="442" t="s">
        <v>238</v>
      </c>
      <c r="X310" s="442" t="s">
        <v>239</v>
      </c>
      <c r="Y310" s="442">
        <v>6</v>
      </c>
      <c r="Z310" s="442">
        <v>3</v>
      </c>
      <c r="AA310" s="446" t="s">
        <v>1465</v>
      </c>
      <c r="AB310" s="442">
        <v>35</v>
      </c>
      <c r="AC310" s="442">
        <v>65</v>
      </c>
      <c r="AD310" s="442">
        <v>1.28</v>
      </c>
      <c r="AE310" s="442">
        <v>2.5</v>
      </c>
      <c r="AF310" s="442">
        <v>0.65</v>
      </c>
      <c r="AG310" s="442">
        <v>30</v>
      </c>
      <c r="AH310" s="442">
        <v>40</v>
      </c>
      <c r="AI310" s="442">
        <v>30</v>
      </c>
      <c r="AJ310" s="442">
        <v>0</v>
      </c>
      <c r="AK310" s="442">
        <v>36</v>
      </c>
      <c r="AL310" s="442">
        <v>5</v>
      </c>
      <c r="AM310" s="442">
        <v>15</v>
      </c>
      <c r="AN310" s="442">
        <v>13</v>
      </c>
      <c r="AO310" s="442">
        <v>0</v>
      </c>
      <c r="AP310" s="442">
        <v>0</v>
      </c>
      <c r="AQ310" s="442">
        <v>0</v>
      </c>
      <c r="AR310" s="442">
        <v>0</v>
      </c>
      <c r="AS310" s="442"/>
      <c r="AT310" s="442"/>
      <c r="AU310" s="442"/>
      <c r="AV310" s="442"/>
      <c r="AW310" s="442"/>
      <c r="AX310" s="442"/>
      <c r="AY310" s="442"/>
      <c r="AZ310" s="442"/>
      <c r="BA310" s="442"/>
    </row>
    <row r="311" spans="1:53">
      <c r="A311" s="442">
        <v>341</v>
      </c>
      <c r="B311" s="442" t="s">
        <v>1466</v>
      </c>
      <c r="C311" s="442" t="s">
        <v>265</v>
      </c>
      <c r="D311" s="442">
        <v>4</v>
      </c>
      <c r="E311" s="442" t="s">
        <v>1467</v>
      </c>
      <c r="F311" s="442" t="s">
        <v>125</v>
      </c>
      <c r="G311" s="442" t="str">
        <f>VLOOKUP(C311,'舰种|战术|技能信息查询'!$O$52:$Q$72,3,0)</f>
        <v>护卫舰</v>
      </c>
      <c r="H311" s="442" t="str">
        <f>VLOOKUP(C311,'舰种|战术|技能信息查询'!$O$52:$Q$72,2,0)</f>
        <v>中型舰</v>
      </c>
      <c r="I311" s="442">
        <v>1</v>
      </c>
      <c r="J311" s="442">
        <v>2</v>
      </c>
      <c r="K311" s="442">
        <v>25</v>
      </c>
      <c r="L311" s="442">
        <f t="shared" si="6"/>
        <v>-1</v>
      </c>
      <c r="M311" s="442">
        <v>41</v>
      </c>
      <c r="N311" s="442">
        <v>38</v>
      </c>
      <c r="O311" s="442">
        <v>55</v>
      </c>
      <c r="P311" s="442">
        <v>65</v>
      </c>
      <c r="Q311" s="442">
        <v>63</v>
      </c>
      <c r="R311" s="442">
        <v>20</v>
      </c>
      <c r="S311" s="442">
        <v>68</v>
      </c>
      <c r="T311" s="442">
        <v>92</v>
      </c>
      <c r="U311" s="442">
        <v>15</v>
      </c>
      <c r="V311" s="442">
        <v>29</v>
      </c>
      <c r="W311" s="442" t="s">
        <v>238</v>
      </c>
      <c r="X311" s="442">
        <v>0</v>
      </c>
      <c r="Y311" s="442">
        <v>0</v>
      </c>
      <c r="Z311" s="442">
        <v>3</v>
      </c>
      <c r="AA311" s="446" t="s">
        <v>1468</v>
      </c>
      <c r="AB311" s="442">
        <v>20</v>
      </c>
      <c r="AC311" s="442">
        <v>30</v>
      </c>
      <c r="AD311" s="442">
        <v>0.8</v>
      </c>
      <c r="AE311" s="442">
        <v>1.4</v>
      </c>
      <c r="AF311" s="442">
        <v>0.475</v>
      </c>
      <c r="AG311" s="442">
        <v>10</v>
      </c>
      <c r="AH311" s="442">
        <v>16</v>
      </c>
      <c r="AI311" s="442">
        <v>10</v>
      </c>
      <c r="AJ311" s="442">
        <v>0</v>
      </c>
      <c r="AK311" s="442">
        <v>8</v>
      </c>
      <c r="AL311" s="442">
        <v>20</v>
      </c>
      <c r="AM311" s="442">
        <v>9</v>
      </c>
      <c r="AN311" s="442">
        <v>18</v>
      </c>
      <c r="AO311" s="442">
        <v>0</v>
      </c>
      <c r="AP311" s="442">
        <v>0</v>
      </c>
      <c r="AQ311" s="442">
        <v>0</v>
      </c>
      <c r="AR311" s="442">
        <v>0</v>
      </c>
      <c r="AS311" s="442"/>
      <c r="AT311" s="442"/>
      <c r="AU311" s="442"/>
      <c r="AV311" s="442"/>
      <c r="AW311" s="442"/>
      <c r="AX311" s="442"/>
      <c r="AY311" s="442"/>
      <c r="AZ311" s="442"/>
      <c r="BA311" s="442"/>
    </row>
    <row r="312" spans="1:53">
      <c r="A312" s="442">
        <v>342</v>
      </c>
      <c r="B312" s="442" t="s">
        <v>166</v>
      </c>
      <c r="C312" s="442" t="s">
        <v>325</v>
      </c>
      <c r="D312" s="442">
        <v>4</v>
      </c>
      <c r="E312" s="442" t="s">
        <v>1469</v>
      </c>
      <c r="F312" s="442" t="s">
        <v>125</v>
      </c>
      <c r="G312" s="442" t="str">
        <f>VLOOKUP(C312,'舰种|战术|技能信息查询'!$O$52:$Q$72,3,0)</f>
        <v>护卫舰</v>
      </c>
      <c r="H312" s="442" t="str">
        <f>VLOOKUP(C312,'舰种|战术|技能信息查询'!$O$52:$Q$72,2,0)</f>
        <v>小型舰</v>
      </c>
      <c r="I312" s="442">
        <v>1</v>
      </c>
      <c r="J312" s="442">
        <v>2</v>
      </c>
      <c r="K312" s="442">
        <v>20</v>
      </c>
      <c r="L312" s="442">
        <f t="shared" si="6"/>
        <v>0</v>
      </c>
      <c r="M312" s="442">
        <v>30</v>
      </c>
      <c r="N312" s="442">
        <v>23</v>
      </c>
      <c r="O312" s="442">
        <v>65</v>
      </c>
      <c r="P312" s="442">
        <v>73</v>
      </c>
      <c r="Q312" s="442">
        <v>115</v>
      </c>
      <c r="R312" s="442">
        <v>43</v>
      </c>
      <c r="S312" s="442">
        <v>76</v>
      </c>
      <c r="T312" s="442">
        <v>87</v>
      </c>
      <c r="U312" s="442">
        <v>22</v>
      </c>
      <c r="V312" s="442">
        <v>35</v>
      </c>
      <c r="W312" s="442" t="s">
        <v>194</v>
      </c>
      <c r="X312" s="442">
        <v>0</v>
      </c>
      <c r="Y312" s="442">
        <v>0</v>
      </c>
      <c r="Z312" s="442">
        <v>2</v>
      </c>
      <c r="AA312" s="446" t="s">
        <v>305</v>
      </c>
      <c r="AB312" s="442">
        <v>15</v>
      </c>
      <c r="AC312" s="442">
        <v>25</v>
      </c>
      <c r="AD312" s="442">
        <v>0.48</v>
      </c>
      <c r="AE312" s="442">
        <v>0.8</v>
      </c>
      <c r="AF312" s="442">
        <v>0.45</v>
      </c>
      <c r="AG312" s="442">
        <v>4</v>
      </c>
      <c r="AH312" s="442">
        <v>8</v>
      </c>
      <c r="AI312" s="442">
        <v>6</v>
      </c>
      <c r="AJ312" s="442">
        <v>0</v>
      </c>
      <c r="AK312" s="442">
        <v>0</v>
      </c>
      <c r="AL312" s="442">
        <v>15</v>
      </c>
      <c r="AM312" s="442">
        <v>8</v>
      </c>
      <c r="AN312" s="442">
        <v>13</v>
      </c>
      <c r="AO312" s="442">
        <v>0</v>
      </c>
      <c r="AP312" s="442">
        <v>0</v>
      </c>
      <c r="AQ312" s="446" t="s">
        <v>1470</v>
      </c>
      <c r="AR312" s="450">
        <v>0.0243055555555556</v>
      </c>
      <c r="AS312" s="442"/>
      <c r="AT312" s="442"/>
      <c r="AU312" s="442"/>
      <c r="AV312" s="442"/>
      <c r="AW312" s="442"/>
      <c r="AX312" s="442"/>
      <c r="AY312" s="442"/>
      <c r="AZ312" s="442"/>
      <c r="BA312" s="442"/>
    </row>
    <row r="313" spans="1:53">
      <c r="A313" s="442">
        <v>343</v>
      </c>
      <c r="B313" s="442" t="s">
        <v>708</v>
      </c>
      <c r="C313" s="442" t="s">
        <v>398</v>
      </c>
      <c r="D313" s="442">
        <v>5</v>
      </c>
      <c r="E313" s="442" t="s">
        <v>1471</v>
      </c>
      <c r="F313" s="442" t="s">
        <v>125</v>
      </c>
      <c r="G313" s="442" t="str">
        <f>VLOOKUP(C313,'舰种|战术|技能信息查询'!$O$52:$Q$72,3,0)</f>
        <v>主力舰</v>
      </c>
      <c r="H313" s="442" t="str">
        <f>VLOOKUP(C313,'舰种|战术|技能信息查询'!$O$52:$Q$72,2,0)</f>
        <v>小型舰</v>
      </c>
      <c r="I313" s="442">
        <v>2</v>
      </c>
      <c r="J313" s="442">
        <v>4</v>
      </c>
      <c r="K313" s="442">
        <v>16</v>
      </c>
      <c r="L313" s="442">
        <f t="shared" si="6"/>
        <v>0</v>
      </c>
      <c r="M313" s="442">
        <v>27</v>
      </c>
      <c r="N313" s="442">
        <v>20</v>
      </c>
      <c r="O313" s="442">
        <v>1</v>
      </c>
      <c r="P313" s="442">
        <v>85</v>
      </c>
      <c r="Q313" s="442">
        <v>0</v>
      </c>
      <c r="R313" s="442">
        <v>46</v>
      </c>
      <c r="S313" s="442">
        <v>84</v>
      </c>
      <c r="T313" s="442">
        <v>87</v>
      </c>
      <c r="U313" s="442">
        <v>15</v>
      </c>
      <c r="V313" s="442">
        <v>34</v>
      </c>
      <c r="W313" s="442" t="s">
        <v>194</v>
      </c>
      <c r="X313" s="442">
        <v>0</v>
      </c>
      <c r="Y313" s="442">
        <v>0</v>
      </c>
      <c r="Z313" s="442">
        <v>3</v>
      </c>
      <c r="AA313" s="446" t="s">
        <v>589</v>
      </c>
      <c r="AB313" s="442">
        <v>30</v>
      </c>
      <c r="AC313" s="442">
        <v>65</v>
      </c>
      <c r="AD313" s="442">
        <v>0.48</v>
      </c>
      <c r="AE313" s="442">
        <v>0.7</v>
      </c>
      <c r="AF313" s="442">
        <v>0.5</v>
      </c>
      <c r="AG313" s="442">
        <v>8</v>
      </c>
      <c r="AH313" s="442">
        <v>12</v>
      </c>
      <c r="AI313" s="442">
        <v>10</v>
      </c>
      <c r="AJ313" s="442">
        <v>16</v>
      </c>
      <c r="AK313" s="442">
        <v>7</v>
      </c>
      <c r="AL313" s="442">
        <v>1</v>
      </c>
      <c r="AM313" s="442">
        <v>5</v>
      </c>
      <c r="AN313" s="442">
        <v>74</v>
      </c>
      <c r="AO313" s="442">
        <v>0</v>
      </c>
      <c r="AP313" s="442">
        <v>0</v>
      </c>
      <c r="AQ313" s="446" t="s">
        <v>1472</v>
      </c>
      <c r="AR313" s="450">
        <v>0.0416666666666667</v>
      </c>
      <c r="AS313" s="442"/>
      <c r="AT313" s="442"/>
      <c r="AU313" s="442"/>
      <c r="AV313" s="442"/>
      <c r="AW313" s="442"/>
      <c r="AX313" s="442"/>
      <c r="AY313" s="442"/>
      <c r="AZ313" s="442"/>
      <c r="BA313" s="442"/>
    </row>
    <row r="314" spans="1:53">
      <c r="A314" s="442">
        <v>344</v>
      </c>
      <c r="B314" s="442" t="s">
        <v>166</v>
      </c>
      <c r="C314" s="442" t="s">
        <v>325</v>
      </c>
      <c r="D314" s="442">
        <v>4</v>
      </c>
      <c r="E314" s="442" t="s">
        <v>1473</v>
      </c>
      <c r="F314" s="442" t="s">
        <v>125</v>
      </c>
      <c r="G314" s="442" t="str">
        <f>VLOOKUP(C314,'舰种|战术|技能信息查询'!$O$52:$Q$72,3,0)</f>
        <v>护卫舰</v>
      </c>
      <c r="H314" s="442" t="str">
        <f>VLOOKUP(C314,'舰种|战术|技能信息查询'!$O$52:$Q$72,2,0)</f>
        <v>小型舰</v>
      </c>
      <c r="I314" s="442">
        <v>1</v>
      </c>
      <c r="J314" s="442">
        <v>2</v>
      </c>
      <c r="K314" s="442">
        <v>17</v>
      </c>
      <c r="L314" s="442">
        <f t="shared" si="6"/>
        <v>-1</v>
      </c>
      <c r="M314" s="442">
        <v>28</v>
      </c>
      <c r="N314" s="442">
        <v>22</v>
      </c>
      <c r="O314" s="442">
        <v>68</v>
      </c>
      <c r="P314" s="442">
        <v>78</v>
      </c>
      <c r="Q314" s="442">
        <v>84</v>
      </c>
      <c r="R314" s="442">
        <v>43</v>
      </c>
      <c r="S314" s="442">
        <v>81</v>
      </c>
      <c r="T314" s="442">
        <v>87</v>
      </c>
      <c r="U314" s="442">
        <v>20</v>
      </c>
      <c r="V314" s="442">
        <v>37</v>
      </c>
      <c r="W314" s="442" t="s">
        <v>194</v>
      </c>
      <c r="X314" s="442">
        <v>0</v>
      </c>
      <c r="Y314" s="442">
        <v>0</v>
      </c>
      <c r="Z314" s="442">
        <v>2</v>
      </c>
      <c r="AA314" s="446" t="s">
        <v>664</v>
      </c>
      <c r="AB314" s="442">
        <v>15</v>
      </c>
      <c r="AC314" s="442">
        <v>25</v>
      </c>
      <c r="AD314" s="442">
        <v>0.48</v>
      </c>
      <c r="AE314" s="442">
        <v>0.8</v>
      </c>
      <c r="AF314" s="442">
        <v>0.45</v>
      </c>
      <c r="AG314" s="442">
        <v>4</v>
      </c>
      <c r="AH314" s="442">
        <v>8</v>
      </c>
      <c r="AI314" s="442">
        <v>6</v>
      </c>
      <c r="AJ314" s="442">
        <v>0</v>
      </c>
      <c r="AK314" s="442">
        <v>0</v>
      </c>
      <c r="AL314" s="442">
        <v>18</v>
      </c>
      <c r="AM314" s="442">
        <v>7</v>
      </c>
      <c r="AN314" s="442">
        <v>18</v>
      </c>
      <c r="AO314" s="442">
        <v>0</v>
      </c>
      <c r="AP314" s="442">
        <v>0</v>
      </c>
      <c r="AQ314" s="446" t="s">
        <v>1474</v>
      </c>
      <c r="AR314" s="442">
        <v>0</v>
      </c>
      <c r="AS314" s="442"/>
      <c r="AT314" s="442"/>
      <c r="AU314" s="442"/>
      <c r="AV314" s="442"/>
      <c r="AW314" s="442"/>
      <c r="AX314" s="442"/>
      <c r="AY314" s="442"/>
      <c r="AZ314" s="442"/>
      <c r="BA314" s="442"/>
    </row>
    <row r="315" spans="1:53">
      <c r="A315" s="442">
        <v>345</v>
      </c>
      <c r="B315" s="442" t="s">
        <v>166</v>
      </c>
      <c r="C315" s="442" t="s">
        <v>137</v>
      </c>
      <c r="D315" s="442">
        <v>6</v>
      </c>
      <c r="E315" s="442" t="s">
        <v>1475</v>
      </c>
      <c r="F315" s="442" t="s">
        <v>125</v>
      </c>
      <c r="G315" s="442" t="str">
        <f>VLOOKUP(C315,'舰种|战术|技能信息查询'!$O$52:$Q$72,3,0)</f>
        <v>主力舰</v>
      </c>
      <c r="H315" s="442" t="str">
        <f>VLOOKUP(C315,'舰种|战术|技能信息查询'!$O$52:$Q$72,2,0)</f>
        <v>大型舰</v>
      </c>
      <c r="I315" s="442">
        <v>5</v>
      </c>
      <c r="J315" s="442">
        <v>5</v>
      </c>
      <c r="K315" s="442">
        <v>84</v>
      </c>
      <c r="L315" s="442">
        <f t="shared" si="6"/>
        <v>0</v>
      </c>
      <c r="M315" s="442">
        <v>116</v>
      </c>
      <c r="N315" s="442">
        <v>102</v>
      </c>
      <c r="O315" s="442">
        <v>0</v>
      </c>
      <c r="P315" s="442">
        <v>108</v>
      </c>
      <c r="Q315" s="442">
        <v>0</v>
      </c>
      <c r="R315" s="442">
        <v>47</v>
      </c>
      <c r="S315" s="442">
        <v>52</v>
      </c>
      <c r="T315" s="442">
        <v>102</v>
      </c>
      <c r="U315" s="442">
        <v>24</v>
      </c>
      <c r="V315" s="442">
        <v>33</v>
      </c>
      <c r="W315" s="442" t="s">
        <v>126</v>
      </c>
      <c r="X315" s="442" t="s">
        <v>127</v>
      </c>
      <c r="Y315" s="442">
        <v>12</v>
      </c>
      <c r="Z315" s="442">
        <v>4</v>
      </c>
      <c r="AA315" s="446" t="s">
        <v>1231</v>
      </c>
      <c r="AB315" s="442">
        <v>135</v>
      </c>
      <c r="AC315" s="442">
        <v>175</v>
      </c>
      <c r="AD315" s="442">
        <v>4.8</v>
      </c>
      <c r="AE315" s="442">
        <v>9</v>
      </c>
      <c r="AF315" s="442">
        <v>0.8</v>
      </c>
      <c r="AG315" s="442">
        <v>50</v>
      </c>
      <c r="AH315" s="442">
        <v>60</v>
      </c>
      <c r="AI315" s="442">
        <v>60</v>
      </c>
      <c r="AJ315" s="442">
        <v>0</v>
      </c>
      <c r="AK315" s="442">
        <v>91</v>
      </c>
      <c r="AL315" s="442">
        <v>0</v>
      </c>
      <c r="AM315" s="442">
        <v>82</v>
      </c>
      <c r="AN315" s="442">
        <v>86</v>
      </c>
      <c r="AO315" s="442" t="s">
        <v>1476</v>
      </c>
      <c r="AP315" s="442">
        <v>0</v>
      </c>
      <c r="AQ315" s="442">
        <v>0</v>
      </c>
      <c r="AR315" s="450">
        <v>0.260416666666667</v>
      </c>
      <c r="AS315" s="442"/>
      <c r="AT315" s="442"/>
      <c r="AU315" s="442"/>
      <c r="AV315" s="442"/>
      <c r="AW315" s="442"/>
      <c r="AX315" s="442"/>
      <c r="AY315" s="442"/>
      <c r="AZ315" s="442"/>
      <c r="BA315" s="442"/>
    </row>
    <row r="316" spans="1:53">
      <c r="A316" s="442">
        <v>346</v>
      </c>
      <c r="B316" s="442" t="s">
        <v>122</v>
      </c>
      <c r="C316" s="442" t="s">
        <v>265</v>
      </c>
      <c r="D316" s="442">
        <v>4</v>
      </c>
      <c r="E316" s="442" t="s">
        <v>1477</v>
      </c>
      <c r="F316" s="442" t="s">
        <v>125</v>
      </c>
      <c r="G316" s="442" t="str">
        <f>VLOOKUP(C316,'舰种|战术|技能信息查询'!$O$52:$Q$72,3,0)</f>
        <v>护卫舰</v>
      </c>
      <c r="H316" s="442" t="str">
        <f>VLOOKUP(C316,'舰种|战术|技能信息查询'!$O$52:$Q$72,2,0)</f>
        <v>中型舰</v>
      </c>
      <c r="I316" s="442">
        <v>1</v>
      </c>
      <c r="J316" s="442">
        <v>2</v>
      </c>
      <c r="K316" s="442">
        <v>35</v>
      </c>
      <c r="L316" s="442">
        <f t="shared" si="6"/>
        <v>1</v>
      </c>
      <c r="M316" s="442">
        <v>55</v>
      </c>
      <c r="N316" s="442">
        <v>50</v>
      </c>
      <c r="O316" s="442">
        <v>50</v>
      </c>
      <c r="P316" s="442">
        <v>75</v>
      </c>
      <c r="Q316" s="442">
        <v>64</v>
      </c>
      <c r="R316" s="442">
        <v>21</v>
      </c>
      <c r="S316" s="442">
        <v>68</v>
      </c>
      <c r="T316" s="442">
        <v>92</v>
      </c>
      <c r="U316" s="442">
        <v>25</v>
      </c>
      <c r="V316" s="442">
        <v>33</v>
      </c>
      <c r="W316" s="442" t="s">
        <v>238</v>
      </c>
      <c r="X316" s="442" t="s">
        <v>239</v>
      </c>
      <c r="Y316" s="442">
        <v>6</v>
      </c>
      <c r="Z316" s="442">
        <v>3</v>
      </c>
      <c r="AA316" s="446" t="s">
        <v>1129</v>
      </c>
      <c r="AB316" s="442">
        <v>20</v>
      </c>
      <c r="AC316" s="442">
        <v>30</v>
      </c>
      <c r="AD316" s="442">
        <v>0.8</v>
      </c>
      <c r="AE316" s="442">
        <v>1.5</v>
      </c>
      <c r="AF316" s="442">
        <v>0.5</v>
      </c>
      <c r="AG316" s="442">
        <v>10</v>
      </c>
      <c r="AH316" s="442">
        <v>16</v>
      </c>
      <c r="AI316" s="442">
        <v>10</v>
      </c>
      <c r="AJ316" s="442">
        <v>0</v>
      </c>
      <c r="AK316" s="442">
        <v>19</v>
      </c>
      <c r="AL316" s="442">
        <v>10</v>
      </c>
      <c r="AM316" s="442">
        <v>15</v>
      </c>
      <c r="AN316" s="442">
        <v>32</v>
      </c>
      <c r="AO316" s="442">
        <v>0</v>
      </c>
      <c r="AP316" s="442">
        <v>0</v>
      </c>
      <c r="AQ316" s="442">
        <v>0</v>
      </c>
      <c r="AR316" s="442">
        <v>0</v>
      </c>
      <c r="AS316" s="442"/>
      <c r="AT316" s="442"/>
      <c r="AU316" s="442"/>
      <c r="AV316" s="442"/>
      <c r="AW316" s="442"/>
      <c r="AX316" s="442"/>
      <c r="AY316" s="442"/>
      <c r="AZ316" s="442"/>
      <c r="BA316" s="442"/>
    </row>
    <row r="317" spans="1:53">
      <c r="A317" s="442">
        <v>347</v>
      </c>
      <c r="B317" s="442" t="s">
        <v>166</v>
      </c>
      <c r="C317" s="442" t="s">
        <v>265</v>
      </c>
      <c r="D317" s="442">
        <v>5</v>
      </c>
      <c r="E317" s="442" t="s">
        <v>1478</v>
      </c>
      <c r="F317" s="442" t="s">
        <v>125</v>
      </c>
      <c r="G317" s="442" t="str">
        <f>VLOOKUP(C317,'舰种|战术|技能信息查询'!$O$52:$Q$72,3,0)</f>
        <v>护卫舰</v>
      </c>
      <c r="H317" s="442" t="str">
        <f>VLOOKUP(C317,'舰种|战术|技能信息查询'!$O$52:$Q$72,2,0)</f>
        <v>中型舰</v>
      </c>
      <c r="I317" s="442">
        <v>1</v>
      </c>
      <c r="J317" s="442">
        <v>2</v>
      </c>
      <c r="K317" s="442">
        <v>36</v>
      </c>
      <c r="L317" s="442">
        <f t="shared" si="6"/>
        <v>0</v>
      </c>
      <c r="M317" s="442">
        <v>61</v>
      </c>
      <c r="N317" s="442">
        <v>55</v>
      </c>
      <c r="O317" s="442">
        <v>0</v>
      </c>
      <c r="P317" s="442">
        <v>105</v>
      </c>
      <c r="Q317" s="442">
        <v>74</v>
      </c>
      <c r="R317" s="442">
        <v>23</v>
      </c>
      <c r="S317" s="442">
        <v>69</v>
      </c>
      <c r="T317" s="442">
        <v>91</v>
      </c>
      <c r="U317" s="442">
        <v>22</v>
      </c>
      <c r="V317" s="442">
        <v>32.5</v>
      </c>
      <c r="W317" s="442" t="s">
        <v>238</v>
      </c>
      <c r="X317" s="442" t="s">
        <v>875</v>
      </c>
      <c r="Y317" s="442">
        <v>9</v>
      </c>
      <c r="Z317" s="442">
        <v>3</v>
      </c>
      <c r="AA317" s="446" t="s">
        <v>919</v>
      </c>
      <c r="AB317" s="442">
        <v>25</v>
      </c>
      <c r="AC317" s="442">
        <v>30</v>
      </c>
      <c r="AD317" s="442">
        <v>0.8</v>
      </c>
      <c r="AE317" s="442">
        <v>1.5</v>
      </c>
      <c r="AF317" s="442">
        <v>0.4</v>
      </c>
      <c r="AG317" s="442">
        <v>10</v>
      </c>
      <c r="AH317" s="442">
        <v>16</v>
      </c>
      <c r="AI317" s="442">
        <v>10</v>
      </c>
      <c r="AJ317" s="442">
        <v>0</v>
      </c>
      <c r="AK317" s="442">
        <v>16</v>
      </c>
      <c r="AL317" s="442">
        <v>0</v>
      </c>
      <c r="AM317" s="442">
        <v>15</v>
      </c>
      <c r="AN317" s="442">
        <v>79</v>
      </c>
      <c r="AO317" s="442">
        <v>0</v>
      </c>
      <c r="AP317" s="442">
        <v>0</v>
      </c>
      <c r="AQ317" s="442">
        <v>0</v>
      </c>
      <c r="AR317" s="450">
        <v>0.0541666666666667</v>
      </c>
      <c r="AS317" s="442"/>
      <c r="AT317" s="442"/>
      <c r="AU317" s="442"/>
      <c r="AV317" s="442"/>
      <c r="AW317" s="442"/>
      <c r="AX317" s="442"/>
      <c r="AY317" s="442"/>
      <c r="AZ317" s="442"/>
      <c r="BA317" s="442"/>
    </row>
    <row r="318" spans="1:53">
      <c r="A318" s="442">
        <v>348</v>
      </c>
      <c r="B318" s="442" t="s">
        <v>166</v>
      </c>
      <c r="C318" s="442" t="s">
        <v>265</v>
      </c>
      <c r="D318" s="442">
        <v>5</v>
      </c>
      <c r="E318" s="442" t="s">
        <v>1479</v>
      </c>
      <c r="F318" s="442" t="s">
        <v>125</v>
      </c>
      <c r="G318" s="442" t="str">
        <f>VLOOKUP(C318,'舰种|战术|技能信息查询'!$O$52:$Q$72,3,0)</f>
        <v>护卫舰</v>
      </c>
      <c r="H318" s="442" t="str">
        <f>VLOOKUP(C318,'舰种|战术|技能信息查询'!$O$52:$Q$72,2,0)</f>
        <v>中型舰</v>
      </c>
      <c r="I318" s="442">
        <v>1</v>
      </c>
      <c r="J318" s="442">
        <v>2</v>
      </c>
      <c r="K318" s="442">
        <v>36</v>
      </c>
      <c r="L318" s="442">
        <f t="shared" si="6"/>
        <v>0</v>
      </c>
      <c r="M318" s="442">
        <v>61</v>
      </c>
      <c r="N318" s="442">
        <v>55</v>
      </c>
      <c r="O318" s="442">
        <v>0</v>
      </c>
      <c r="P318" s="442">
        <v>105</v>
      </c>
      <c r="Q318" s="442">
        <v>74</v>
      </c>
      <c r="R318" s="442">
        <v>23</v>
      </c>
      <c r="S318" s="442">
        <v>69</v>
      </c>
      <c r="T318" s="442">
        <v>91</v>
      </c>
      <c r="U318" s="442">
        <v>21</v>
      </c>
      <c r="V318" s="442">
        <v>32.5</v>
      </c>
      <c r="W318" s="442" t="s">
        <v>238</v>
      </c>
      <c r="X318" s="442" t="s">
        <v>875</v>
      </c>
      <c r="Y318" s="442">
        <v>9</v>
      </c>
      <c r="Z318" s="442">
        <v>3</v>
      </c>
      <c r="AA318" s="446" t="s">
        <v>919</v>
      </c>
      <c r="AB318" s="442">
        <v>25</v>
      </c>
      <c r="AC318" s="442">
        <v>30</v>
      </c>
      <c r="AD318" s="442">
        <v>0.8</v>
      </c>
      <c r="AE318" s="442">
        <v>1.5</v>
      </c>
      <c r="AF318" s="442">
        <v>0.4</v>
      </c>
      <c r="AG318" s="442">
        <v>10</v>
      </c>
      <c r="AH318" s="442">
        <v>16</v>
      </c>
      <c r="AI318" s="442">
        <v>10</v>
      </c>
      <c r="AJ318" s="442">
        <v>0</v>
      </c>
      <c r="AK318" s="442">
        <v>16</v>
      </c>
      <c r="AL318" s="442">
        <v>0</v>
      </c>
      <c r="AM318" s="442">
        <v>15</v>
      </c>
      <c r="AN318" s="442">
        <v>79</v>
      </c>
      <c r="AO318" s="442">
        <v>0</v>
      </c>
      <c r="AP318" s="442">
        <v>0</v>
      </c>
      <c r="AQ318" s="442">
        <v>0</v>
      </c>
      <c r="AR318" s="442">
        <v>0</v>
      </c>
      <c r="AS318" s="442"/>
      <c r="AT318" s="442"/>
      <c r="AU318" s="442"/>
      <c r="AV318" s="442"/>
      <c r="AW318" s="442"/>
      <c r="AX318" s="442"/>
      <c r="AY318" s="442"/>
      <c r="AZ318" s="442"/>
      <c r="BA318" s="442"/>
    </row>
    <row r="319" spans="1:53">
      <c r="A319" s="442">
        <v>349</v>
      </c>
      <c r="B319" s="442" t="s">
        <v>131</v>
      </c>
      <c r="C319" s="442" t="s">
        <v>325</v>
      </c>
      <c r="D319" s="442">
        <v>4</v>
      </c>
      <c r="E319" s="442" t="s">
        <v>1480</v>
      </c>
      <c r="F319" s="442" t="s">
        <v>125</v>
      </c>
      <c r="G319" s="442" t="str">
        <f>VLOOKUP(C319,'舰种|战术|技能信息查询'!$O$52:$Q$72,3,0)</f>
        <v>护卫舰</v>
      </c>
      <c r="H319" s="442" t="str">
        <f>VLOOKUP(C319,'舰种|战术|技能信息查询'!$O$52:$Q$72,2,0)</f>
        <v>小型舰</v>
      </c>
      <c r="I319" s="442">
        <v>1</v>
      </c>
      <c r="J319" s="442">
        <v>2</v>
      </c>
      <c r="K319" s="442">
        <v>19</v>
      </c>
      <c r="L319" s="442">
        <f t="shared" si="6"/>
        <v>1</v>
      </c>
      <c r="M319" s="442">
        <v>33</v>
      </c>
      <c r="N319" s="442">
        <v>22</v>
      </c>
      <c r="O319" s="442">
        <v>68</v>
      </c>
      <c r="P319" s="442">
        <v>60</v>
      </c>
      <c r="Q319" s="442">
        <v>63</v>
      </c>
      <c r="R319" s="442">
        <v>18</v>
      </c>
      <c r="S319" s="442">
        <v>80</v>
      </c>
      <c r="T319" s="442">
        <v>87</v>
      </c>
      <c r="U319" s="442">
        <v>13</v>
      </c>
      <c r="V319" s="442">
        <v>33</v>
      </c>
      <c r="W319" s="442" t="s">
        <v>194</v>
      </c>
      <c r="X319" s="442">
        <v>0</v>
      </c>
      <c r="Y319" s="442">
        <v>0</v>
      </c>
      <c r="Z319" s="442">
        <v>2</v>
      </c>
      <c r="AA319" s="446" t="s">
        <v>1150</v>
      </c>
      <c r="AB319" s="442">
        <v>15</v>
      </c>
      <c r="AC319" s="442">
        <v>20</v>
      </c>
      <c r="AD319" s="442">
        <v>0.48</v>
      </c>
      <c r="AE319" s="442">
        <v>0.9</v>
      </c>
      <c r="AF319" s="442">
        <v>0.5</v>
      </c>
      <c r="AG319" s="442">
        <v>4</v>
      </c>
      <c r="AH319" s="442">
        <v>8</v>
      </c>
      <c r="AI319" s="442">
        <v>6</v>
      </c>
      <c r="AJ319" s="442">
        <v>0</v>
      </c>
      <c r="AK319" s="442">
        <v>0</v>
      </c>
      <c r="AL319" s="442">
        <v>21</v>
      </c>
      <c r="AM319" s="442">
        <v>7</v>
      </c>
      <c r="AN319" s="442">
        <v>0</v>
      </c>
      <c r="AO319" s="442">
        <v>0</v>
      </c>
      <c r="AP319" s="442">
        <v>0</v>
      </c>
      <c r="AQ319" s="442">
        <v>0</v>
      </c>
      <c r="AR319" s="442">
        <v>0</v>
      </c>
      <c r="AS319" s="442"/>
      <c r="AT319" s="442"/>
      <c r="AU319" s="442"/>
      <c r="AV319" s="442"/>
      <c r="AW319" s="442"/>
      <c r="AX319" s="442"/>
      <c r="AY319" s="442"/>
      <c r="AZ319" s="442"/>
      <c r="BA319" s="442"/>
    </row>
    <row r="320" spans="1:53">
      <c r="A320" s="442">
        <v>350</v>
      </c>
      <c r="B320" s="442" t="s">
        <v>166</v>
      </c>
      <c r="C320" s="442" t="s">
        <v>325</v>
      </c>
      <c r="D320" s="442">
        <v>4</v>
      </c>
      <c r="E320" s="442" t="s">
        <v>1481</v>
      </c>
      <c r="F320" s="442" t="s">
        <v>125</v>
      </c>
      <c r="G320" s="442" t="str">
        <f>VLOOKUP(C320,'舰种|战术|技能信息查询'!$O$52:$Q$72,3,0)</f>
        <v>护卫舰</v>
      </c>
      <c r="H320" s="442" t="str">
        <f>VLOOKUP(C320,'舰种|战术|技能信息查询'!$O$52:$Q$72,2,0)</f>
        <v>小型舰</v>
      </c>
      <c r="I320" s="442">
        <v>1</v>
      </c>
      <c r="J320" s="442">
        <v>2</v>
      </c>
      <c r="K320" s="442">
        <v>18</v>
      </c>
      <c r="L320" s="442">
        <f t="shared" si="6"/>
        <v>2</v>
      </c>
      <c r="M320" s="442">
        <v>40</v>
      </c>
      <c r="N320" s="442">
        <v>23</v>
      </c>
      <c r="O320" s="442">
        <v>74</v>
      </c>
      <c r="P320" s="442">
        <v>45</v>
      </c>
      <c r="Q320" s="442">
        <v>58</v>
      </c>
      <c r="R320" s="442">
        <v>17</v>
      </c>
      <c r="S320" s="442">
        <v>81</v>
      </c>
      <c r="T320" s="442">
        <v>87</v>
      </c>
      <c r="U320" s="442">
        <v>17</v>
      </c>
      <c r="V320" s="442">
        <v>38.5</v>
      </c>
      <c r="W320" s="442" t="s">
        <v>194</v>
      </c>
      <c r="X320" s="442">
        <v>0</v>
      </c>
      <c r="Y320" s="442">
        <v>0</v>
      </c>
      <c r="Z320" s="442">
        <v>2</v>
      </c>
      <c r="AA320" s="446" t="s">
        <v>1182</v>
      </c>
      <c r="AB320" s="442">
        <v>15</v>
      </c>
      <c r="AC320" s="442">
        <v>25</v>
      </c>
      <c r="AD320" s="442">
        <v>0.48</v>
      </c>
      <c r="AE320" s="442">
        <v>0.9</v>
      </c>
      <c r="AF320" s="442">
        <v>0.4</v>
      </c>
      <c r="AG320" s="442">
        <v>4</v>
      </c>
      <c r="AH320" s="442">
        <v>8</v>
      </c>
      <c r="AI320" s="442">
        <v>6</v>
      </c>
      <c r="AJ320" s="442">
        <v>0</v>
      </c>
      <c r="AK320" s="442">
        <v>0</v>
      </c>
      <c r="AL320" s="442">
        <v>24</v>
      </c>
      <c r="AM320" s="442">
        <v>8</v>
      </c>
      <c r="AN320" s="442">
        <v>4</v>
      </c>
      <c r="AO320" s="442">
        <v>0</v>
      </c>
      <c r="AP320" s="442">
        <v>0</v>
      </c>
      <c r="AQ320" s="442">
        <v>0</v>
      </c>
      <c r="AR320" s="450">
        <v>0.0173611111111111</v>
      </c>
      <c r="AS320" s="442"/>
      <c r="AT320" s="442"/>
      <c r="AU320" s="442"/>
      <c r="AV320" s="442"/>
      <c r="AW320" s="442"/>
      <c r="AX320" s="442"/>
      <c r="AY320" s="442"/>
      <c r="AZ320" s="442"/>
      <c r="BA320" s="442"/>
    </row>
    <row r="321" spans="1:53">
      <c r="A321" s="442">
        <v>351</v>
      </c>
      <c r="B321" s="442" t="s">
        <v>147</v>
      </c>
      <c r="C321" s="442" t="s">
        <v>565</v>
      </c>
      <c r="D321" s="442">
        <v>4</v>
      </c>
      <c r="E321" s="442" t="s">
        <v>1482</v>
      </c>
      <c r="F321" s="442" t="s">
        <v>125</v>
      </c>
      <c r="G321" s="442" t="str">
        <f>VLOOKUP(C321,'舰种|战术|技能信息查询'!$O$52:$Q$72,3,0)</f>
        <v>护卫舰</v>
      </c>
      <c r="H321" s="442" t="str">
        <f>VLOOKUP(C321,'舰种|战术|技能信息查询'!$O$52:$Q$72,2,0)</f>
        <v>小型舰</v>
      </c>
      <c r="I321" s="442">
        <v>6</v>
      </c>
      <c r="J321" s="442">
        <v>6</v>
      </c>
      <c r="K321" s="442">
        <v>8</v>
      </c>
      <c r="L321" s="442">
        <f t="shared" si="6"/>
        <v>0</v>
      </c>
      <c r="M321" s="442">
        <v>22</v>
      </c>
      <c r="N321" s="442">
        <v>20</v>
      </c>
      <c r="O321" s="442">
        <v>62</v>
      </c>
      <c r="P321" s="442">
        <v>0</v>
      </c>
      <c r="Q321" s="442">
        <v>0</v>
      </c>
      <c r="R321" s="442">
        <v>26</v>
      </c>
      <c r="S321" s="442">
        <v>61</v>
      </c>
      <c r="T321" s="442">
        <v>95</v>
      </c>
      <c r="U321" s="442">
        <v>10</v>
      </c>
      <c r="V321" s="442">
        <v>25</v>
      </c>
      <c r="W321" s="442" t="s">
        <v>194</v>
      </c>
      <c r="X321" s="442">
        <v>0</v>
      </c>
      <c r="Y321" s="442">
        <v>0</v>
      </c>
      <c r="Z321" s="442">
        <v>2</v>
      </c>
      <c r="AA321" s="446" t="s">
        <v>1210</v>
      </c>
      <c r="AB321" s="442">
        <v>10</v>
      </c>
      <c r="AC321" s="442">
        <v>15</v>
      </c>
      <c r="AD321" s="442">
        <v>0.5</v>
      </c>
      <c r="AE321" s="442">
        <v>0.4</v>
      </c>
      <c r="AF321" s="442">
        <v>0.15</v>
      </c>
      <c r="AG321" s="442">
        <v>10</v>
      </c>
      <c r="AH321" s="442">
        <v>10</v>
      </c>
      <c r="AI321" s="442">
        <v>20</v>
      </c>
      <c r="AJ321" s="442">
        <v>0</v>
      </c>
      <c r="AK321" s="442">
        <v>0</v>
      </c>
      <c r="AL321" s="442">
        <v>12</v>
      </c>
      <c r="AM321" s="442">
        <v>7</v>
      </c>
      <c r="AN321" s="442">
        <v>0</v>
      </c>
      <c r="AO321" s="442">
        <v>0</v>
      </c>
      <c r="AP321" s="442">
        <v>0</v>
      </c>
      <c r="AQ321" s="446" t="s">
        <v>1483</v>
      </c>
      <c r="AR321" s="450">
        <v>0.00416666666666667</v>
      </c>
      <c r="AS321" s="442"/>
      <c r="AT321" s="442"/>
      <c r="AU321" s="442"/>
      <c r="AV321" s="442"/>
      <c r="AW321" s="442"/>
      <c r="AX321" s="442"/>
      <c r="AY321" s="442"/>
      <c r="AZ321" s="442"/>
      <c r="BA321" s="442"/>
    </row>
    <row r="322" spans="1:53">
      <c r="A322" s="442">
        <v>352</v>
      </c>
      <c r="B322" s="442" t="s">
        <v>338</v>
      </c>
      <c r="C322" s="442" t="s">
        <v>236</v>
      </c>
      <c r="D322" s="442">
        <v>6</v>
      </c>
      <c r="E322" s="442" t="s">
        <v>1484</v>
      </c>
      <c r="F322" s="442" t="s">
        <v>125</v>
      </c>
      <c r="G322" s="442" t="str">
        <f>VLOOKUP(C322,'舰种|战术|技能信息查询'!$O$52:$Q$72,3,0)</f>
        <v>护卫舰</v>
      </c>
      <c r="H322" s="442" t="str">
        <f>VLOOKUP(C322,'舰种|战术|技能信息查询'!$O$52:$Q$72,2,0)</f>
        <v>中型舰</v>
      </c>
      <c r="I322" s="442">
        <v>3</v>
      </c>
      <c r="J322" s="442">
        <v>3</v>
      </c>
      <c r="K322" s="442">
        <v>56</v>
      </c>
      <c r="L322" s="442">
        <f t="shared" si="6"/>
        <v>0</v>
      </c>
      <c r="M322" s="442">
        <v>76</v>
      </c>
      <c r="N322" s="442">
        <v>70</v>
      </c>
      <c r="O322" s="442">
        <v>0</v>
      </c>
      <c r="P322" s="442">
        <v>98</v>
      </c>
      <c r="Q322" s="442">
        <v>0</v>
      </c>
      <c r="R322" s="442">
        <v>45</v>
      </c>
      <c r="S322" s="442">
        <v>65</v>
      </c>
      <c r="T322" s="442">
        <v>96</v>
      </c>
      <c r="U322" s="442">
        <v>7</v>
      </c>
      <c r="V322" s="442">
        <v>34.5</v>
      </c>
      <c r="W322" s="442" t="s">
        <v>126</v>
      </c>
      <c r="X322" s="442">
        <v>0</v>
      </c>
      <c r="Y322" s="442">
        <v>0</v>
      </c>
      <c r="Z322" s="442">
        <v>3</v>
      </c>
      <c r="AA322" s="446" t="s">
        <v>1485</v>
      </c>
      <c r="AB322" s="442">
        <v>65</v>
      </c>
      <c r="AC322" s="442">
        <v>100</v>
      </c>
      <c r="AD322" s="442">
        <v>2.4</v>
      </c>
      <c r="AE322" s="442">
        <v>3.8</v>
      </c>
      <c r="AF322" s="442">
        <v>0.8</v>
      </c>
      <c r="AG322" s="442">
        <v>30</v>
      </c>
      <c r="AH322" s="442">
        <v>40</v>
      </c>
      <c r="AI322" s="442">
        <v>30</v>
      </c>
      <c r="AJ322" s="442">
        <v>0</v>
      </c>
      <c r="AK322" s="442">
        <v>51</v>
      </c>
      <c r="AL322" s="442">
        <v>0</v>
      </c>
      <c r="AM322" s="442">
        <v>25</v>
      </c>
      <c r="AN322" s="442">
        <v>66</v>
      </c>
      <c r="AO322" s="442" t="s">
        <v>1486</v>
      </c>
      <c r="AP322" s="442">
        <v>0</v>
      </c>
      <c r="AQ322" s="442">
        <v>0</v>
      </c>
      <c r="AR322" s="450">
        <v>0.0833333333333333</v>
      </c>
      <c r="AS322" s="442"/>
      <c r="AT322" s="442"/>
      <c r="AU322" s="442"/>
      <c r="AV322" s="442"/>
      <c r="AW322" s="442"/>
      <c r="AX322" s="442"/>
      <c r="AY322" s="442"/>
      <c r="AZ322" s="442"/>
      <c r="BA322" s="442"/>
    </row>
    <row r="323" spans="1:53">
      <c r="A323" s="442">
        <v>353</v>
      </c>
      <c r="B323" s="442" t="s">
        <v>338</v>
      </c>
      <c r="C323" s="442" t="s">
        <v>265</v>
      </c>
      <c r="D323" s="442">
        <v>4</v>
      </c>
      <c r="E323" s="442" t="s">
        <v>1487</v>
      </c>
      <c r="F323" s="442" t="s">
        <v>125</v>
      </c>
      <c r="G323" s="442" t="str">
        <f>VLOOKUP(C323,'舰种|战术|技能信息查询'!$O$52:$Q$72,3,0)</f>
        <v>护卫舰</v>
      </c>
      <c r="H323" s="442" t="str">
        <f>VLOOKUP(C323,'舰种|战术|技能信息查询'!$O$52:$Q$72,2,0)</f>
        <v>中型舰</v>
      </c>
      <c r="I323" s="442">
        <v>2</v>
      </c>
      <c r="J323" s="442">
        <v>2</v>
      </c>
      <c r="K323" s="442">
        <v>36</v>
      </c>
      <c r="L323" s="442">
        <f t="shared" si="6"/>
        <v>0</v>
      </c>
      <c r="M323" s="442">
        <v>61</v>
      </c>
      <c r="N323" s="442">
        <v>48</v>
      </c>
      <c r="O323" s="442">
        <v>56</v>
      </c>
      <c r="P323" s="442">
        <v>83</v>
      </c>
      <c r="Q323" s="442">
        <v>74</v>
      </c>
      <c r="R323" s="442">
        <v>36</v>
      </c>
      <c r="S323" s="442">
        <v>66</v>
      </c>
      <c r="T323" s="442">
        <v>92</v>
      </c>
      <c r="U323" s="442">
        <v>18</v>
      </c>
      <c r="V323" s="442">
        <v>33</v>
      </c>
      <c r="W323" s="442" t="s">
        <v>238</v>
      </c>
      <c r="X323" s="442">
        <v>0</v>
      </c>
      <c r="Y323" s="442">
        <v>0</v>
      </c>
      <c r="Z323" s="442">
        <v>3</v>
      </c>
      <c r="AA323" s="446" t="s">
        <v>1488</v>
      </c>
      <c r="AB323" s="442">
        <v>25</v>
      </c>
      <c r="AC323" s="442">
        <v>35</v>
      </c>
      <c r="AD323" s="442">
        <v>0.8</v>
      </c>
      <c r="AE323" s="442">
        <v>1.5</v>
      </c>
      <c r="AF323" s="442">
        <v>0.5</v>
      </c>
      <c r="AG323" s="442">
        <v>10</v>
      </c>
      <c r="AH323" s="442">
        <v>16</v>
      </c>
      <c r="AI323" s="442">
        <v>10</v>
      </c>
      <c r="AJ323" s="442">
        <v>0</v>
      </c>
      <c r="AK323" s="442">
        <v>16</v>
      </c>
      <c r="AL323" s="442">
        <v>16</v>
      </c>
      <c r="AM323" s="442">
        <v>14</v>
      </c>
      <c r="AN323" s="442">
        <v>44</v>
      </c>
      <c r="AO323" s="442">
        <v>0</v>
      </c>
      <c r="AP323" s="442">
        <v>0</v>
      </c>
      <c r="AQ323" s="442">
        <v>0</v>
      </c>
      <c r="AR323" s="442">
        <v>0</v>
      </c>
      <c r="AS323" s="442"/>
      <c r="AT323" s="442"/>
      <c r="AU323" s="442"/>
      <c r="AV323" s="442"/>
      <c r="AW323" s="442"/>
      <c r="AX323" s="442"/>
      <c r="AY323" s="442"/>
      <c r="AZ323" s="442"/>
      <c r="BA323" s="442"/>
    </row>
    <row r="324" spans="1:53">
      <c r="A324" s="442">
        <v>354</v>
      </c>
      <c r="B324" s="442" t="s">
        <v>171</v>
      </c>
      <c r="C324" s="442" t="s">
        <v>265</v>
      </c>
      <c r="D324" s="442">
        <v>4</v>
      </c>
      <c r="E324" s="442" t="s">
        <v>1489</v>
      </c>
      <c r="F324" s="442" t="s">
        <v>125</v>
      </c>
      <c r="G324" s="442" t="str">
        <f>VLOOKUP(C324,'舰种|战术|技能信息查询'!$O$52:$Q$72,3,0)</f>
        <v>护卫舰</v>
      </c>
      <c r="H324" s="442" t="str">
        <f>VLOOKUP(C324,'舰种|战术|技能信息查询'!$O$52:$Q$72,2,0)</f>
        <v>中型舰</v>
      </c>
      <c r="I324" s="442">
        <v>1</v>
      </c>
      <c r="J324" s="442">
        <v>2</v>
      </c>
      <c r="K324" s="442">
        <v>28</v>
      </c>
      <c r="L324" s="442">
        <f t="shared" si="6"/>
        <v>0</v>
      </c>
      <c r="M324" s="442">
        <v>45</v>
      </c>
      <c r="N324" s="442">
        <v>32</v>
      </c>
      <c r="O324" s="442">
        <v>50</v>
      </c>
      <c r="P324" s="442">
        <v>53</v>
      </c>
      <c r="Q324" s="442">
        <v>58</v>
      </c>
      <c r="R324" s="442">
        <v>29</v>
      </c>
      <c r="S324" s="442">
        <v>73</v>
      </c>
      <c r="T324" s="442">
        <v>90</v>
      </c>
      <c r="U324" s="442">
        <v>10</v>
      </c>
      <c r="V324" s="442">
        <v>40</v>
      </c>
      <c r="W324" s="442" t="s">
        <v>238</v>
      </c>
      <c r="X324" s="442" t="s">
        <v>239</v>
      </c>
      <c r="Y324" s="442">
        <v>6</v>
      </c>
      <c r="Z324" s="442">
        <v>3</v>
      </c>
      <c r="AA324" s="446" t="s">
        <v>1490</v>
      </c>
      <c r="AB324" s="442">
        <v>25</v>
      </c>
      <c r="AC324" s="442">
        <v>25</v>
      </c>
      <c r="AD324" s="442">
        <v>0.9</v>
      </c>
      <c r="AE324" s="442">
        <v>1.7</v>
      </c>
      <c r="AF324" s="442">
        <v>0.6</v>
      </c>
      <c r="AG324" s="442">
        <v>10</v>
      </c>
      <c r="AH324" s="442">
        <v>16</v>
      </c>
      <c r="AI324" s="442">
        <v>10</v>
      </c>
      <c r="AJ324" s="442">
        <v>0</v>
      </c>
      <c r="AK324" s="442">
        <v>10</v>
      </c>
      <c r="AL324" s="442">
        <v>10</v>
      </c>
      <c r="AM324" s="442">
        <v>6</v>
      </c>
      <c r="AN324" s="442">
        <v>12</v>
      </c>
      <c r="AO324" s="442">
        <v>0</v>
      </c>
      <c r="AP324" s="442">
        <v>0</v>
      </c>
      <c r="AQ324" s="442">
        <v>0</v>
      </c>
      <c r="AR324" s="450">
        <v>0.0451388888888889</v>
      </c>
      <c r="AS324" s="442"/>
      <c r="AT324" s="442"/>
      <c r="AU324" s="442"/>
      <c r="AV324" s="442"/>
      <c r="AW324" s="442"/>
      <c r="AX324" s="442"/>
      <c r="AY324" s="442"/>
      <c r="AZ324" s="442"/>
      <c r="BA324" s="442"/>
    </row>
    <row r="325" spans="1:53">
      <c r="A325" s="442">
        <v>355</v>
      </c>
      <c r="B325" s="442" t="s">
        <v>1491</v>
      </c>
      <c r="C325" s="442" t="s">
        <v>137</v>
      </c>
      <c r="D325" s="442">
        <v>5</v>
      </c>
      <c r="E325" s="442" t="s">
        <v>1492</v>
      </c>
      <c r="F325" s="442" t="s">
        <v>125</v>
      </c>
      <c r="G325" s="442" t="str">
        <f>VLOOKUP(C325,'舰种|战术|技能信息查询'!$O$52:$Q$72,3,0)</f>
        <v>主力舰</v>
      </c>
      <c r="H325" s="442" t="str">
        <f>VLOOKUP(C325,'舰种|战术|技能信息查询'!$O$52:$Q$72,2,0)</f>
        <v>大型舰</v>
      </c>
      <c r="I325" s="442">
        <v>1</v>
      </c>
      <c r="J325" s="442">
        <v>2</v>
      </c>
      <c r="K325" s="442">
        <v>53</v>
      </c>
      <c r="L325" s="442">
        <f t="shared" si="6"/>
        <v>-1</v>
      </c>
      <c r="M325" s="442">
        <v>77</v>
      </c>
      <c r="N325" s="442">
        <v>82</v>
      </c>
      <c r="O325" s="442">
        <v>0</v>
      </c>
      <c r="P325" s="442">
        <v>42</v>
      </c>
      <c r="Q325" s="442">
        <v>0</v>
      </c>
      <c r="R325" s="442">
        <v>37</v>
      </c>
      <c r="S325" s="442">
        <v>44</v>
      </c>
      <c r="T325" s="442">
        <v>94</v>
      </c>
      <c r="U325" s="442">
        <v>10</v>
      </c>
      <c r="V325" s="442">
        <v>21</v>
      </c>
      <c r="W325" s="442" t="s">
        <v>126</v>
      </c>
      <c r="X325" s="442">
        <v>0</v>
      </c>
      <c r="Y325" s="442">
        <v>0</v>
      </c>
      <c r="Z325" s="442">
        <v>4</v>
      </c>
      <c r="AA325" s="446" t="s">
        <v>1493</v>
      </c>
      <c r="AB325" s="442">
        <v>70</v>
      </c>
      <c r="AC325" s="442">
        <v>110</v>
      </c>
      <c r="AD325" s="442">
        <v>2.25</v>
      </c>
      <c r="AE325" s="442">
        <v>4.55</v>
      </c>
      <c r="AF325" s="442">
        <v>1</v>
      </c>
      <c r="AG325" s="442">
        <v>50</v>
      </c>
      <c r="AH325" s="442">
        <v>60</v>
      </c>
      <c r="AI325" s="442">
        <v>60</v>
      </c>
      <c r="AJ325" s="442">
        <v>0</v>
      </c>
      <c r="AK325" s="442">
        <v>57</v>
      </c>
      <c r="AL325" s="442">
        <v>0</v>
      </c>
      <c r="AM325" s="442">
        <v>62</v>
      </c>
      <c r="AN325" s="442">
        <v>6</v>
      </c>
      <c r="AO325" s="442">
        <v>0</v>
      </c>
      <c r="AP325" s="442">
        <v>0</v>
      </c>
      <c r="AQ325" s="442">
        <v>0</v>
      </c>
      <c r="AR325" s="450">
        <v>0.180555555555556</v>
      </c>
      <c r="AS325" s="442"/>
      <c r="AT325" s="442"/>
      <c r="AU325" s="442"/>
      <c r="AV325" s="442"/>
      <c r="AW325" s="442"/>
      <c r="AX325" s="442"/>
      <c r="AY325" s="442"/>
      <c r="AZ325" s="442"/>
      <c r="BA325" s="442"/>
    </row>
    <row r="326" spans="1:53">
      <c r="A326" s="442">
        <v>356</v>
      </c>
      <c r="B326" s="442" t="s">
        <v>1372</v>
      </c>
      <c r="C326" s="442" t="s">
        <v>265</v>
      </c>
      <c r="D326" s="442">
        <v>3</v>
      </c>
      <c r="E326" s="442" t="s">
        <v>1494</v>
      </c>
      <c r="F326" s="442" t="s">
        <v>125</v>
      </c>
      <c r="G326" s="442" t="str">
        <f>VLOOKUP(C326,'舰种|战术|技能信息查询'!$O$52:$Q$72,3,0)</f>
        <v>护卫舰</v>
      </c>
      <c r="H326" s="442" t="str">
        <f>VLOOKUP(C326,'舰种|战术|技能信息查询'!$O$52:$Q$72,2,0)</f>
        <v>中型舰</v>
      </c>
      <c r="I326" s="442">
        <v>1</v>
      </c>
      <c r="J326" s="442">
        <v>2</v>
      </c>
      <c r="K326" s="442">
        <v>22</v>
      </c>
      <c r="L326" s="442">
        <f t="shared" si="6"/>
        <v>2</v>
      </c>
      <c r="M326" s="442">
        <v>38</v>
      </c>
      <c r="N326" s="442">
        <v>36</v>
      </c>
      <c r="O326" s="442">
        <v>50</v>
      </c>
      <c r="P326" s="442">
        <v>46</v>
      </c>
      <c r="Q326" s="442">
        <v>69</v>
      </c>
      <c r="R326" s="442">
        <v>18</v>
      </c>
      <c r="S326" s="442">
        <v>55</v>
      </c>
      <c r="T326" s="442">
        <v>90</v>
      </c>
      <c r="U326" s="442">
        <v>11</v>
      </c>
      <c r="V326" s="442">
        <v>21</v>
      </c>
      <c r="W326" s="442" t="s">
        <v>238</v>
      </c>
      <c r="X326" s="442">
        <v>0</v>
      </c>
      <c r="Y326" s="442">
        <v>0</v>
      </c>
      <c r="Z326" s="442">
        <v>3</v>
      </c>
      <c r="AA326" s="442">
        <v>0</v>
      </c>
      <c r="AB326" s="442">
        <v>15</v>
      </c>
      <c r="AC326" s="442">
        <v>20</v>
      </c>
      <c r="AD326" s="442">
        <v>0.64</v>
      </c>
      <c r="AE326" s="442">
        <v>1.2</v>
      </c>
      <c r="AF326" s="442">
        <v>0.5</v>
      </c>
      <c r="AG326" s="442">
        <v>10</v>
      </c>
      <c r="AH326" s="442">
        <v>16</v>
      </c>
      <c r="AI326" s="442">
        <v>10</v>
      </c>
      <c r="AJ326" s="442">
        <v>0</v>
      </c>
      <c r="AK326" s="442">
        <v>7</v>
      </c>
      <c r="AL326" s="442">
        <v>10</v>
      </c>
      <c r="AM326" s="442">
        <v>8</v>
      </c>
      <c r="AN326" s="442">
        <v>8</v>
      </c>
      <c r="AO326" s="442">
        <v>0</v>
      </c>
      <c r="AP326" s="442">
        <v>0</v>
      </c>
      <c r="AQ326" s="442">
        <v>0</v>
      </c>
      <c r="AR326" s="442">
        <v>0</v>
      </c>
      <c r="AS326" s="442"/>
      <c r="AT326" s="442"/>
      <c r="AU326" s="442"/>
      <c r="AV326" s="442"/>
      <c r="AW326" s="442"/>
      <c r="AX326" s="442"/>
      <c r="AY326" s="442"/>
      <c r="AZ326" s="442"/>
      <c r="BA326" s="442"/>
    </row>
    <row r="327" spans="1:53">
      <c r="A327" s="442">
        <v>357</v>
      </c>
      <c r="B327" s="442" t="s">
        <v>131</v>
      </c>
      <c r="C327" s="442" t="s">
        <v>236</v>
      </c>
      <c r="D327" s="442">
        <v>3</v>
      </c>
      <c r="E327" s="442" t="s">
        <v>1495</v>
      </c>
      <c r="F327" s="442" t="s">
        <v>125</v>
      </c>
      <c r="G327" s="442" t="str">
        <f>VLOOKUP(C327,'舰种|战术|技能信息查询'!$O$52:$Q$72,3,0)</f>
        <v>护卫舰</v>
      </c>
      <c r="H327" s="442" t="str">
        <f>VLOOKUP(C327,'舰种|战术|技能信息查询'!$O$52:$Q$72,2,0)</f>
        <v>中型舰</v>
      </c>
      <c r="I327" s="442">
        <v>3</v>
      </c>
      <c r="J327" s="442">
        <v>2</v>
      </c>
      <c r="K327" s="442">
        <v>43</v>
      </c>
      <c r="L327" s="442">
        <f t="shared" si="6"/>
        <v>1</v>
      </c>
      <c r="M327" s="442">
        <v>62</v>
      </c>
      <c r="N327" s="442">
        <v>46</v>
      </c>
      <c r="O327" s="442">
        <v>54</v>
      </c>
      <c r="P327" s="442">
        <v>53</v>
      </c>
      <c r="Q327" s="442">
        <v>0</v>
      </c>
      <c r="R327" s="442">
        <v>51</v>
      </c>
      <c r="S327" s="442">
        <v>80</v>
      </c>
      <c r="T327" s="442">
        <v>91</v>
      </c>
      <c r="U327" s="442">
        <v>16</v>
      </c>
      <c r="V327" s="442">
        <v>33</v>
      </c>
      <c r="W327" s="442" t="s">
        <v>238</v>
      </c>
      <c r="X327" s="442" t="s">
        <v>239</v>
      </c>
      <c r="Y327" s="442">
        <v>6</v>
      </c>
      <c r="Z327" s="442">
        <v>3</v>
      </c>
      <c r="AA327" s="446" t="s">
        <v>866</v>
      </c>
      <c r="AB327" s="442">
        <v>40</v>
      </c>
      <c r="AC327" s="442">
        <v>65</v>
      </c>
      <c r="AD327" s="442">
        <v>1.28</v>
      </c>
      <c r="AE327" s="442">
        <v>2.4</v>
      </c>
      <c r="AF327" s="442">
        <v>0.75</v>
      </c>
      <c r="AG327" s="442">
        <v>30</v>
      </c>
      <c r="AH327" s="442">
        <v>40</v>
      </c>
      <c r="AI327" s="442">
        <v>30</v>
      </c>
      <c r="AJ327" s="442">
        <v>0</v>
      </c>
      <c r="AK327" s="442">
        <v>42</v>
      </c>
      <c r="AL327" s="442">
        <v>13</v>
      </c>
      <c r="AM327" s="442">
        <v>16</v>
      </c>
      <c r="AN327" s="442">
        <v>12</v>
      </c>
      <c r="AO327" s="442" t="s">
        <v>1496</v>
      </c>
      <c r="AP327" s="442">
        <v>0</v>
      </c>
      <c r="AQ327" s="442">
        <v>0</v>
      </c>
      <c r="AR327" s="450">
        <v>0.0520833333333333</v>
      </c>
      <c r="AS327" s="442"/>
      <c r="AT327" s="442"/>
      <c r="AU327" s="442"/>
      <c r="AV327" s="442"/>
      <c r="AW327" s="442"/>
      <c r="AX327" s="442"/>
      <c r="AY327" s="442"/>
      <c r="AZ327" s="442"/>
      <c r="BA327" s="442"/>
    </row>
    <row r="328" spans="1:53">
      <c r="A328" s="442">
        <v>358</v>
      </c>
      <c r="B328" s="442" t="s">
        <v>131</v>
      </c>
      <c r="C328" s="442" t="s">
        <v>325</v>
      </c>
      <c r="D328" s="442">
        <v>4</v>
      </c>
      <c r="E328" s="442" t="s">
        <v>1497</v>
      </c>
      <c r="F328" s="442" t="s">
        <v>125</v>
      </c>
      <c r="G328" s="442" t="str">
        <f>VLOOKUP(C328,'舰种|战术|技能信息查询'!$O$52:$Q$72,3,0)</f>
        <v>护卫舰</v>
      </c>
      <c r="H328" s="442" t="str">
        <f>VLOOKUP(C328,'舰种|战术|技能信息查询'!$O$52:$Q$72,2,0)</f>
        <v>小型舰</v>
      </c>
      <c r="I328" s="442">
        <v>1</v>
      </c>
      <c r="J328" s="442">
        <v>2</v>
      </c>
      <c r="K328" s="442">
        <v>16</v>
      </c>
      <c r="L328" s="442">
        <f t="shared" si="6"/>
        <v>0</v>
      </c>
      <c r="M328" s="442">
        <v>32</v>
      </c>
      <c r="N328" s="442">
        <v>22</v>
      </c>
      <c r="O328" s="442">
        <v>78</v>
      </c>
      <c r="P328" s="442">
        <v>41</v>
      </c>
      <c r="Q328" s="442">
        <v>54</v>
      </c>
      <c r="R328" s="442">
        <v>18</v>
      </c>
      <c r="S328" s="442">
        <v>82</v>
      </c>
      <c r="T328" s="442">
        <v>88</v>
      </c>
      <c r="U328" s="442">
        <v>16</v>
      </c>
      <c r="V328" s="442">
        <v>35</v>
      </c>
      <c r="W328" s="442" t="s">
        <v>194</v>
      </c>
      <c r="X328" s="442">
        <v>0</v>
      </c>
      <c r="Y328" s="442">
        <v>0</v>
      </c>
      <c r="Z328" s="442">
        <v>2</v>
      </c>
      <c r="AA328" s="446" t="s">
        <v>1490</v>
      </c>
      <c r="AB328" s="442">
        <v>15</v>
      </c>
      <c r="AC328" s="442">
        <v>20</v>
      </c>
      <c r="AD328" s="442">
        <v>0.48</v>
      </c>
      <c r="AE328" s="442">
        <v>0.9</v>
      </c>
      <c r="AF328" s="442">
        <v>0.5</v>
      </c>
      <c r="AG328" s="442">
        <v>4</v>
      </c>
      <c r="AH328" s="442">
        <v>8</v>
      </c>
      <c r="AI328" s="442">
        <v>6</v>
      </c>
      <c r="AJ328" s="442">
        <v>0</v>
      </c>
      <c r="AK328" s="442">
        <v>0</v>
      </c>
      <c r="AL328" s="442">
        <v>31</v>
      </c>
      <c r="AM328" s="442">
        <v>7</v>
      </c>
      <c r="AN328" s="442">
        <v>0</v>
      </c>
      <c r="AO328" s="442">
        <v>0</v>
      </c>
      <c r="AP328" s="442">
        <v>0</v>
      </c>
      <c r="AQ328" s="442">
        <v>0</v>
      </c>
      <c r="AR328" s="450">
        <v>0.0138888888888889</v>
      </c>
      <c r="AS328" s="442"/>
      <c r="AT328" s="442"/>
      <c r="AU328" s="442"/>
      <c r="AV328" s="442"/>
      <c r="AW328" s="442"/>
      <c r="AX328" s="442"/>
      <c r="AY328" s="442"/>
      <c r="AZ328" s="442"/>
      <c r="BA328" s="442"/>
    </row>
    <row r="329" spans="1:53">
      <c r="A329" s="442">
        <v>359</v>
      </c>
      <c r="B329" s="442" t="s">
        <v>131</v>
      </c>
      <c r="C329" s="442" t="s">
        <v>565</v>
      </c>
      <c r="D329" s="442">
        <v>3</v>
      </c>
      <c r="E329" s="442" t="s">
        <v>1498</v>
      </c>
      <c r="F329" s="442" t="s">
        <v>125</v>
      </c>
      <c r="G329" s="442" t="str">
        <f>VLOOKUP(C329,'舰种|战术|技能信息查询'!$O$52:$Q$72,3,0)</f>
        <v>护卫舰</v>
      </c>
      <c r="H329" s="442" t="str">
        <f>VLOOKUP(C329,'舰种|战术|技能信息查询'!$O$52:$Q$72,2,0)</f>
        <v>小型舰</v>
      </c>
      <c r="I329" s="442">
        <v>5</v>
      </c>
      <c r="J329" s="442">
        <v>5</v>
      </c>
      <c r="K329" s="442">
        <v>12</v>
      </c>
      <c r="L329" s="442">
        <f t="shared" si="6"/>
        <v>0</v>
      </c>
      <c r="M329" s="442">
        <v>23</v>
      </c>
      <c r="N329" s="442">
        <v>26</v>
      </c>
      <c r="O329" s="442">
        <v>69</v>
      </c>
      <c r="P329" s="442">
        <v>0</v>
      </c>
      <c r="Q329" s="442">
        <v>0</v>
      </c>
      <c r="R329" s="442">
        <v>17</v>
      </c>
      <c r="S329" s="442">
        <v>39</v>
      </c>
      <c r="T329" s="442">
        <v>91</v>
      </c>
      <c r="U329" s="442">
        <v>9</v>
      </c>
      <c r="V329" s="442">
        <v>18.9</v>
      </c>
      <c r="W329" s="442" t="s">
        <v>194</v>
      </c>
      <c r="X329" s="442">
        <v>0</v>
      </c>
      <c r="Y329" s="442">
        <v>0</v>
      </c>
      <c r="Z329" s="442">
        <v>2</v>
      </c>
      <c r="AA329" s="446" t="s">
        <v>1499</v>
      </c>
      <c r="AB329" s="442">
        <v>15</v>
      </c>
      <c r="AC329" s="442">
        <v>20</v>
      </c>
      <c r="AD329" s="442">
        <v>0.6</v>
      </c>
      <c r="AE329" s="442">
        <v>0.5</v>
      </c>
      <c r="AF329" s="442">
        <v>0.3</v>
      </c>
      <c r="AG329" s="442">
        <v>10</v>
      </c>
      <c r="AH329" s="442">
        <v>10</v>
      </c>
      <c r="AI329" s="442">
        <v>20</v>
      </c>
      <c r="AJ329" s="442">
        <v>0</v>
      </c>
      <c r="AK329" s="442">
        <v>0</v>
      </c>
      <c r="AL329" s="442">
        <v>27</v>
      </c>
      <c r="AM329" s="442">
        <v>11</v>
      </c>
      <c r="AN329" s="442">
        <v>0</v>
      </c>
      <c r="AO329" s="442">
        <v>0</v>
      </c>
      <c r="AP329" s="442">
        <v>0</v>
      </c>
      <c r="AQ329" s="442">
        <v>0</v>
      </c>
      <c r="AR329" s="442">
        <v>0</v>
      </c>
      <c r="AS329" s="442"/>
      <c r="AT329" s="442"/>
      <c r="AU329" s="442"/>
      <c r="AV329" s="442"/>
      <c r="AW329" s="442"/>
      <c r="AX329" s="442"/>
      <c r="AY329" s="442"/>
      <c r="AZ329" s="442"/>
      <c r="BA329" s="442"/>
    </row>
    <row r="330" spans="1:53">
      <c r="A330" s="442">
        <v>360</v>
      </c>
      <c r="B330" s="442" t="s">
        <v>122</v>
      </c>
      <c r="C330" s="442" t="s">
        <v>265</v>
      </c>
      <c r="D330" s="442">
        <v>5</v>
      </c>
      <c r="E330" s="442" t="s">
        <v>1500</v>
      </c>
      <c r="F330" s="442" t="s">
        <v>125</v>
      </c>
      <c r="G330" s="442" t="str">
        <f>VLOOKUP(C330,'舰种|战术|技能信息查询'!$O$52:$Q$72,3,0)</f>
        <v>护卫舰</v>
      </c>
      <c r="H330" s="442" t="str">
        <f>VLOOKUP(C330,'舰种|战术|技能信息查询'!$O$52:$Q$72,2,0)</f>
        <v>中型舰</v>
      </c>
      <c r="I330" s="442">
        <v>1</v>
      </c>
      <c r="J330" s="442">
        <v>2</v>
      </c>
      <c r="K330" s="442">
        <v>36</v>
      </c>
      <c r="L330" s="442">
        <f t="shared" si="6"/>
        <v>0</v>
      </c>
      <c r="M330" s="442">
        <v>53</v>
      </c>
      <c r="N330" s="442">
        <v>50</v>
      </c>
      <c r="O330" s="442">
        <v>0</v>
      </c>
      <c r="P330" s="442">
        <v>104</v>
      </c>
      <c r="Q330" s="442">
        <v>62</v>
      </c>
      <c r="R330" s="442">
        <v>26</v>
      </c>
      <c r="S330" s="442">
        <v>69</v>
      </c>
      <c r="T330" s="442">
        <v>94</v>
      </c>
      <c r="U330" s="442">
        <v>16</v>
      </c>
      <c r="V330" s="442">
        <v>31.5</v>
      </c>
      <c r="W330" s="442" t="s">
        <v>238</v>
      </c>
      <c r="X330" s="442">
        <v>0</v>
      </c>
      <c r="Y330" s="442">
        <v>0</v>
      </c>
      <c r="Z330" s="442">
        <v>3</v>
      </c>
      <c r="AA330" s="446" t="s">
        <v>1501</v>
      </c>
      <c r="AB330" s="442">
        <v>20</v>
      </c>
      <c r="AC330" s="442">
        <v>35</v>
      </c>
      <c r="AD330" s="442">
        <v>0.9</v>
      </c>
      <c r="AE330" s="442">
        <v>1.5</v>
      </c>
      <c r="AF330" s="442">
        <v>0.5</v>
      </c>
      <c r="AG330" s="442">
        <v>10</v>
      </c>
      <c r="AH330" s="442">
        <v>16</v>
      </c>
      <c r="AI330" s="442">
        <v>10</v>
      </c>
      <c r="AJ330" s="442">
        <v>0</v>
      </c>
      <c r="AK330" s="442">
        <v>18</v>
      </c>
      <c r="AL330" s="442">
        <v>0</v>
      </c>
      <c r="AM330" s="442">
        <v>15</v>
      </c>
      <c r="AN330" s="442">
        <v>75</v>
      </c>
      <c r="AO330" s="442">
        <v>0</v>
      </c>
      <c r="AP330" s="442">
        <v>0</v>
      </c>
      <c r="AQ330" s="442">
        <v>0</v>
      </c>
      <c r="AR330" s="450">
        <v>0.0590277777777778</v>
      </c>
      <c r="AS330" s="442"/>
      <c r="AT330" s="442"/>
      <c r="AU330" s="442"/>
      <c r="AV330" s="442"/>
      <c r="AW330" s="442"/>
      <c r="AX330" s="442"/>
      <c r="AY330" s="442"/>
      <c r="AZ330" s="442"/>
      <c r="BA330" s="442"/>
    </row>
    <row r="331" spans="1:53">
      <c r="A331" s="442">
        <v>361</v>
      </c>
      <c r="B331" s="442" t="s">
        <v>122</v>
      </c>
      <c r="C331" s="442" t="s">
        <v>565</v>
      </c>
      <c r="D331" s="442">
        <v>3</v>
      </c>
      <c r="E331" s="442" t="s">
        <v>1502</v>
      </c>
      <c r="F331" s="442" t="s">
        <v>125</v>
      </c>
      <c r="G331" s="442" t="str">
        <f>VLOOKUP(C331,'舰种|战术|技能信息查询'!$O$52:$Q$72,3,0)</f>
        <v>护卫舰</v>
      </c>
      <c r="H331" s="442" t="str">
        <f>VLOOKUP(C331,'舰种|战术|技能信息查询'!$O$52:$Q$72,2,0)</f>
        <v>小型舰</v>
      </c>
      <c r="I331" s="442">
        <v>4</v>
      </c>
      <c r="J331" s="442">
        <v>5</v>
      </c>
      <c r="K331" s="442">
        <v>23</v>
      </c>
      <c r="L331" s="442">
        <f t="shared" si="6"/>
        <v>1</v>
      </c>
      <c r="M331" s="442">
        <v>25</v>
      </c>
      <c r="N331" s="442">
        <v>27</v>
      </c>
      <c r="O331" s="442">
        <v>70</v>
      </c>
      <c r="P331" s="442">
        <v>0</v>
      </c>
      <c r="Q331" s="442">
        <v>0</v>
      </c>
      <c r="R331" s="442">
        <v>18</v>
      </c>
      <c r="S331" s="442">
        <v>37</v>
      </c>
      <c r="T331" s="442">
        <v>91</v>
      </c>
      <c r="U331" s="442">
        <v>9</v>
      </c>
      <c r="V331" s="442">
        <v>24</v>
      </c>
      <c r="W331" s="442" t="s">
        <v>194</v>
      </c>
      <c r="X331" s="442">
        <v>0</v>
      </c>
      <c r="Y331" s="442">
        <v>0</v>
      </c>
      <c r="Z331" s="442">
        <v>2</v>
      </c>
      <c r="AA331" s="442">
        <v>0</v>
      </c>
      <c r="AB331" s="442">
        <v>20</v>
      </c>
      <c r="AC331" s="442">
        <v>20</v>
      </c>
      <c r="AD331" s="442">
        <v>0.8</v>
      </c>
      <c r="AE331" s="442">
        <v>0.8</v>
      </c>
      <c r="AF331" s="442">
        <v>0.45</v>
      </c>
      <c r="AG331" s="442">
        <v>10</v>
      </c>
      <c r="AH331" s="442">
        <v>10</v>
      </c>
      <c r="AI331" s="442">
        <v>20</v>
      </c>
      <c r="AJ331" s="442">
        <v>0</v>
      </c>
      <c r="AK331" s="442">
        <v>2</v>
      </c>
      <c r="AL331" s="442">
        <v>20</v>
      </c>
      <c r="AM331" s="442">
        <v>12</v>
      </c>
      <c r="AN331" s="442">
        <v>0</v>
      </c>
      <c r="AO331" s="442">
        <v>0</v>
      </c>
      <c r="AP331" s="442">
        <v>0</v>
      </c>
      <c r="AQ331" s="442">
        <v>0</v>
      </c>
      <c r="AR331" s="442">
        <v>0</v>
      </c>
      <c r="AS331" s="442"/>
      <c r="AT331" s="442"/>
      <c r="AU331" s="442"/>
      <c r="AV331" s="442"/>
      <c r="AW331" s="442"/>
      <c r="AX331" s="442"/>
      <c r="AY331" s="442"/>
      <c r="AZ331" s="442"/>
      <c r="BA331" s="442"/>
    </row>
    <row r="332" spans="1:53">
      <c r="A332" s="442">
        <v>362</v>
      </c>
      <c r="B332" s="442" t="s">
        <v>166</v>
      </c>
      <c r="C332" s="442" t="s">
        <v>123</v>
      </c>
      <c r="D332" s="442">
        <v>4</v>
      </c>
      <c r="E332" s="442" t="s">
        <v>1503</v>
      </c>
      <c r="F332" s="442" t="s">
        <v>125</v>
      </c>
      <c r="G332" s="442" t="str">
        <f>VLOOKUP(C332,'舰种|战术|技能信息查询'!$O$52:$Q$72,3,0)</f>
        <v>主力舰</v>
      </c>
      <c r="H332" s="442" t="str">
        <f>VLOOKUP(C332,'舰种|战术|技能信息查询'!$O$52:$Q$72,2,0)</f>
        <v>大型舰</v>
      </c>
      <c r="I332" s="442">
        <v>4</v>
      </c>
      <c r="J332" s="442">
        <v>5</v>
      </c>
      <c r="K332" s="442">
        <v>76</v>
      </c>
      <c r="L332" s="442">
        <f t="shared" si="6"/>
        <v>0</v>
      </c>
      <c r="M332" s="442">
        <v>107</v>
      </c>
      <c r="N332" s="442">
        <v>71</v>
      </c>
      <c r="O332" s="442">
        <v>42</v>
      </c>
      <c r="P332" s="442">
        <v>66</v>
      </c>
      <c r="Q332" s="442">
        <v>0</v>
      </c>
      <c r="R332" s="442">
        <v>39</v>
      </c>
      <c r="S332" s="442">
        <v>61</v>
      </c>
      <c r="T332" s="442">
        <v>95</v>
      </c>
      <c r="U332" s="442">
        <v>7</v>
      </c>
      <c r="V332" s="442">
        <v>33</v>
      </c>
      <c r="W332" s="442" t="s">
        <v>126</v>
      </c>
      <c r="X332" s="442" t="s">
        <v>239</v>
      </c>
      <c r="Y332" s="442">
        <v>6</v>
      </c>
      <c r="Z332" s="442">
        <v>4</v>
      </c>
      <c r="AA332" s="446" t="s">
        <v>1030</v>
      </c>
      <c r="AB332" s="442">
        <v>75</v>
      </c>
      <c r="AC332" s="442">
        <v>120</v>
      </c>
      <c r="AD332" s="442">
        <v>2.8</v>
      </c>
      <c r="AE332" s="442">
        <v>5.3</v>
      </c>
      <c r="AF332" s="442">
        <v>0.75</v>
      </c>
      <c r="AG332" s="442">
        <v>40</v>
      </c>
      <c r="AH332" s="442">
        <v>50</v>
      </c>
      <c r="AI332" s="442">
        <v>40</v>
      </c>
      <c r="AJ332" s="442">
        <v>0</v>
      </c>
      <c r="AK332" s="442">
        <v>82</v>
      </c>
      <c r="AL332" s="442">
        <v>0</v>
      </c>
      <c r="AM332" s="442">
        <v>56</v>
      </c>
      <c r="AN332" s="442">
        <v>23</v>
      </c>
      <c r="AO332" s="442" t="s">
        <v>718</v>
      </c>
      <c r="AP332" s="442">
        <v>0</v>
      </c>
      <c r="AQ332" s="446" t="s">
        <v>1504</v>
      </c>
      <c r="AR332" s="450">
        <v>0.190972222222222</v>
      </c>
      <c r="AS332" s="442"/>
      <c r="AT332" s="442"/>
      <c r="AU332" s="442"/>
      <c r="AV332" s="442"/>
      <c r="AW332" s="442"/>
      <c r="AX332" s="442"/>
      <c r="AY332" s="442"/>
      <c r="AZ332" s="442"/>
      <c r="BA332" s="442"/>
    </row>
    <row r="333" spans="1:53">
      <c r="A333" s="442">
        <v>363</v>
      </c>
      <c r="B333" s="442" t="s">
        <v>338</v>
      </c>
      <c r="C333" s="442" t="s">
        <v>398</v>
      </c>
      <c r="D333" s="442">
        <v>4</v>
      </c>
      <c r="E333" s="442" t="s">
        <v>1505</v>
      </c>
      <c r="F333" s="442" t="s">
        <v>125</v>
      </c>
      <c r="G333" s="442" t="str">
        <f>VLOOKUP(C333,'舰种|战术|技能信息查询'!$O$52:$Q$72,3,0)</f>
        <v>主力舰</v>
      </c>
      <c r="H333" s="442" t="str">
        <f>VLOOKUP(C333,'舰种|战术|技能信息查询'!$O$52:$Q$72,2,0)</f>
        <v>小型舰</v>
      </c>
      <c r="I333" s="442">
        <v>2</v>
      </c>
      <c r="J333" s="442">
        <v>4</v>
      </c>
      <c r="K333" s="442">
        <v>26</v>
      </c>
      <c r="L333" s="442">
        <f t="shared" si="6"/>
        <v>2</v>
      </c>
      <c r="M333" s="442">
        <v>36</v>
      </c>
      <c r="N333" s="442">
        <v>27</v>
      </c>
      <c r="O333" s="442">
        <v>1</v>
      </c>
      <c r="P333" s="442">
        <v>76</v>
      </c>
      <c r="Q333" s="442">
        <v>0</v>
      </c>
      <c r="R333" s="442">
        <v>37</v>
      </c>
      <c r="S333" s="442">
        <v>72</v>
      </c>
      <c r="T333" s="442">
        <v>97</v>
      </c>
      <c r="U333" s="442">
        <v>12</v>
      </c>
      <c r="V333" s="442">
        <v>34.5</v>
      </c>
      <c r="W333" s="442" t="s">
        <v>194</v>
      </c>
      <c r="X333" s="442">
        <v>0</v>
      </c>
      <c r="Y333" s="442">
        <v>0</v>
      </c>
      <c r="Z333" s="442">
        <v>3</v>
      </c>
      <c r="AA333" s="446" t="s">
        <v>1506</v>
      </c>
      <c r="AB333" s="442">
        <v>25</v>
      </c>
      <c r="AC333" s="442">
        <v>50</v>
      </c>
      <c r="AD333" s="442">
        <v>0.48</v>
      </c>
      <c r="AE333" s="442">
        <v>1.2</v>
      </c>
      <c r="AF333" s="442">
        <v>0.65</v>
      </c>
      <c r="AG333" s="442">
        <v>8</v>
      </c>
      <c r="AH333" s="442">
        <v>12</v>
      </c>
      <c r="AI333" s="442">
        <v>10</v>
      </c>
      <c r="AJ333" s="442">
        <v>16</v>
      </c>
      <c r="AK333" s="442">
        <v>8</v>
      </c>
      <c r="AL333" s="442">
        <v>1</v>
      </c>
      <c r="AM333" s="442">
        <v>12</v>
      </c>
      <c r="AN333" s="442">
        <v>56</v>
      </c>
      <c r="AO333" s="442">
        <v>0</v>
      </c>
      <c r="AP333" s="442">
        <v>0</v>
      </c>
      <c r="AQ333" s="442">
        <v>0</v>
      </c>
      <c r="AR333" s="450">
        <v>0.0368055555555556</v>
      </c>
      <c r="AS333" s="442"/>
      <c r="AT333" s="442"/>
      <c r="AU333" s="442"/>
      <c r="AV333" s="442"/>
      <c r="AW333" s="442"/>
      <c r="AX333" s="442"/>
      <c r="AY333" s="442"/>
      <c r="AZ333" s="442"/>
      <c r="BA333" s="442"/>
    </row>
    <row r="334" spans="1:53">
      <c r="A334" s="442">
        <v>364</v>
      </c>
      <c r="B334" s="442" t="s">
        <v>1507</v>
      </c>
      <c r="C334" s="442" t="s">
        <v>236</v>
      </c>
      <c r="D334" s="442">
        <v>3</v>
      </c>
      <c r="E334" s="442" t="s">
        <v>1508</v>
      </c>
      <c r="F334" s="442" t="s">
        <v>125</v>
      </c>
      <c r="G334" s="442" t="str">
        <f>VLOOKUP(C334,'舰种|战术|技能信息查询'!$O$52:$Q$72,3,0)</f>
        <v>护卫舰</v>
      </c>
      <c r="H334" s="442" t="str">
        <f>VLOOKUP(C334,'舰种|战术|技能信息查询'!$O$52:$Q$72,2,0)</f>
        <v>中型舰</v>
      </c>
      <c r="I334" s="442">
        <v>1</v>
      </c>
      <c r="J334" s="442">
        <v>2</v>
      </c>
      <c r="K334" s="442">
        <v>48</v>
      </c>
      <c r="L334" s="442">
        <f t="shared" si="6"/>
        <v>0</v>
      </c>
      <c r="M334" s="442">
        <v>54</v>
      </c>
      <c r="N334" s="442">
        <v>43</v>
      </c>
      <c r="O334" s="442">
        <v>57</v>
      </c>
      <c r="P334" s="442">
        <v>61</v>
      </c>
      <c r="Q334" s="442">
        <v>0</v>
      </c>
      <c r="R334" s="442">
        <v>22</v>
      </c>
      <c r="S334" s="442">
        <v>74</v>
      </c>
      <c r="T334" s="442">
        <v>91</v>
      </c>
      <c r="U334" s="442">
        <v>21</v>
      </c>
      <c r="V334" s="442">
        <v>33</v>
      </c>
      <c r="W334" s="442" t="s">
        <v>238</v>
      </c>
      <c r="X334" s="442">
        <v>0</v>
      </c>
      <c r="Y334" s="442">
        <v>0</v>
      </c>
      <c r="Z334" s="442">
        <v>3</v>
      </c>
      <c r="AA334" s="446" t="s">
        <v>1095</v>
      </c>
      <c r="AB334" s="442">
        <v>35</v>
      </c>
      <c r="AC334" s="442">
        <v>65</v>
      </c>
      <c r="AD334" s="442">
        <v>1.28</v>
      </c>
      <c r="AE334" s="442">
        <v>2.4</v>
      </c>
      <c r="AF334" s="442">
        <v>0.75</v>
      </c>
      <c r="AG334" s="442">
        <v>30</v>
      </c>
      <c r="AH334" s="442">
        <v>40</v>
      </c>
      <c r="AI334" s="442">
        <v>30</v>
      </c>
      <c r="AJ334" s="442">
        <v>0</v>
      </c>
      <c r="AK334" s="442">
        <v>34</v>
      </c>
      <c r="AL334" s="442">
        <v>11</v>
      </c>
      <c r="AM334" s="442">
        <v>15</v>
      </c>
      <c r="AN334" s="442">
        <v>16</v>
      </c>
      <c r="AO334" s="442">
        <v>0</v>
      </c>
      <c r="AP334" s="442">
        <v>0</v>
      </c>
      <c r="AQ334" s="442">
        <v>0</v>
      </c>
      <c r="AR334" s="442">
        <v>0</v>
      </c>
      <c r="AS334" s="442"/>
      <c r="AT334" s="442"/>
      <c r="AU334" s="442"/>
      <c r="AV334" s="442"/>
      <c r="AW334" s="442"/>
      <c r="AX334" s="442"/>
      <c r="AY334" s="442"/>
      <c r="AZ334" s="442"/>
      <c r="BA334" s="442"/>
    </row>
    <row r="335" spans="1:53">
      <c r="A335" s="442">
        <v>365</v>
      </c>
      <c r="B335" s="442" t="s">
        <v>1507</v>
      </c>
      <c r="C335" s="442" t="s">
        <v>265</v>
      </c>
      <c r="D335" s="442">
        <v>3</v>
      </c>
      <c r="E335" s="442" t="s">
        <v>1509</v>
      </c>
      <c r="F335" s="442" t="s">
        <v>125</v>
      </c>
      <c r="G335" s="442" t="str">
        <f>VLOOKUP(C335,'舰种|战术|技能信息查询'!$O$52:$Q$72,3,0)</f>
        <v>护卫舰</v>
      </c>
      <c r="H335" s="442" t="str">
        <f>VLOOKUP(C335,'舰种|战术|技能信息查询'!$O$52:$Q$72,2,0)</f>
        <v>中型舰</v>
      </c>
      <c r="I335" s="442">
        <v>2</v>
      </c>
      <c r="J335" s="442">
        <v>2</v>
      </c>
      <c r="K335" s="442">
        <v>25</v>
      </c>
      <c r="L335" s="442">
        <f t="shared" si="6"/>
        <v>-1</v>
      </c>
      <c r="M335" s="442">
        <v>45</v>
      </c>
      <c r="N335" s="442">
        <v>32</v>
      </c>
      <c r="O335" s="442">
        <v>52</v>
      </c>
      <c r="P335" s="442">
        <v>70</v>
      </c>
      <c r="Q335" s="442">
        <v>62</v>
      </c>
      <c r="R335" s="442">
        <v>20</v>
      </c>
      <c r="S335" s="442">
        <v>69</v>
      </c>
      <c r="T335" s="442">
        <v>87</v>
      </c>
      <c r="U335" s="442">
        <v>20</v>
      </c>
      <c r="V335" s="442">
        <v>29</v>
      </c>
      <c r="W335" s="442" t="s">
        <v>238</v>
      </c>
      <c r="X335" s="442">
        <v>0</v>
      </c>
      <c r="Y335" s="442">
        <v>0</v>
      </c>
      <c r="Z335" s="442">
        <v>3</v>
      </c>
      <c r="AA335" s="442">
        <v>0</v>
      </c>
      <c r="AB335" s="442">
        <v>20</v>
      </c>
      <c r="AC335" s="442">
        <v>30</v>
      </c>
      <c r="AD335" s="442">
        <v>0.9</v>
      </c>
      <c r="AE335" s="442">
        <v>1.6</v>
      </c>
      <c r="AF335" s="442">
        <v>0.5</v>
      </c>
      <c r="AG335" s="442">
        <v>10</v>
      </c>
      <c r="AH335" s="442">
        <v>16</v>
      </c>
      <c r="AI335" s="442">
        <v>10</v>
      </c>
      <c r="AJ335" s="442">
        <v>0</v>
      </c>
      <c r="AK335" s="442">
        <v>8</v>
      </c>
      <c r="AL335" s="442">
        <v>12</v>
      </c>
      <c r="AM335" s="442">
        <v>9</v>
      </c>
      <c r="AN335" s="442">
        <v>24</v>
      </c>
      <c r="AO335" s="442">
        <v>0</v>
      </c>
      <c r="AP335" s="442">
        <v>0</v>
      </c>
      <c r="AQ335" s="442">
        <v>0</v>
      </c>
      <c r="AR335" s="442">
        <v>0</v>
      </c>
      <c r="AS335" s="442"/>
      <c r="AT335" s="442"/>
      <c r="AU335" s="442"/>
      <c r="AV335" s="442"/>
      <c r="AW335" s="442"/>
      <c r="AX335" s="442"/>
      <c r="AY335" s="442"/>
      <c r="AZ335" s="442"/>
      <c r="BA335" s="442"/>
    </row>
    <row r="336" spans="1:53">
      <c r="A336" s="442">
        <v>366</v>
      </c>
      <c r="B336" s="442" t="s">
        <v>166</v>
      </c>
      <c r="C336" s="442" t="s">
        <v>565</v>
      </c>
      <c r="D336" s="442">
        <v>5</v>
      </c>
      <c r="E336" s="442" t="s">
        <v>1510</v>
      </c>
      <c r="F336" s="442" t="s">
        <v>125</v>
      </c>
      <c r="G336" s="442" t="str">
        <f>VLOOKUP(C336,'舰种|战术|技能信息查询'!$O$52:$Q$72,3,0)</f>
        <v>护卫舰</v>
      </c>
      <c r="H336" s="442" t="str">
        <f>VLOOKUP(C336,'舰种|战术|技能信息查询'!$O$52:$Q$72,2,0)</f>
        <v>小型舰</v>
      </c>
      <c r="I336" s="442">
        <v>4</v>
      </c>
      <c r="J336" s="442">
        <v>4</v>
      </c>
      <c r="K336" s="442">
        <v>24</v>
      </c>
      <c r="L336" s="442">
        <f t="shared" si="6"/>
        <v>0</v>
      </c>
      <c r="M336" s="442">
        <v>28</v>
      </c>
      <c r="N336" s="442">
        <v>28</v>
      </c>
      <c r="O336" s="442">
        <v>73</v>
      </c>
      <c r="P336" s="442">
        <v>0</v>
      </c>
      <c r="Q336" s="442">
        <v>0</v>
      </c>
      <c r="R336" s="442">
        <v>48</v>
      </c>
      <c r="S336" s="442">
        <v>38</v>
      </c>
      <c r="T336" s="442">
        <v>96</v>
      </c>
      <c r="U336" s="442">
        <v>24</v>
      </c>
      <c r="V336" s="442">
        <v>17.4</v>
      </c>
      <c r="W336" s="442" t="s">
        <v>194</v>
      </c>
      <c r="X336" s="442">
        <v>0</v>
      </c>
      <c r="Y336" s="442">
        <v>0</v>
      </c>
      <c r="Z336" s="442">
        <v>2</v>
      </c>
      <c r="AA336" s="446" t="s">
        <v>1203</v>
      </c>
      <c r="AB336" s="442">
        <v>20</v>
      </c>
      <c r="AC336" s="442">
        <v>20</v>
      </c>
      <c r="AD336" s="442">
        <v>0.75</v>
      </c>
      <c r="AE336" s="442">
        <v>0.7</v>
      </c>
      <c r="AF336" s="442">
        <v>0.4</v>
      </c>
      <c r="AG336" s="442">
        <v>10</v>
      </c>
      <c r="AH336" s="442">
        <v>10</v>
      </c>
      <c r="AI336" s="442">
        <v>20</v>
      </c>
      <c r="AJ336" s="442">
        <v>0</v>
      </c>
      <c r="AK336" s="442">
        <v>0</v>
      </c>
      <c r="AL336" s="442">
        <v>23</v>
      </c>
      <c r="AM336" s="442">
        <v>13</v>
      </c>
      <c r="AN336" s="442">
        <v>0</v>
      </c>
      <c r="AO336" s="442" t="s">
        <v>1511</v>
      </c>
      <c r="AP336" s="442">
        <v>0</v>
      </c>
      <c r="AQ336" s="442">
        <v>0</v>
      </c>
      <c r="AR336" s="442">
        <v>0</v>
      </c>
      <c r="AS336" s="442"/>
      <c r="AT336" s="442"/>
      <c r="AU336" s="442"/>
      <c r="AV336" s="442"/>
      <c r="AW336" s="442"/>
      <c r="AX336" s="442"/>
      <c r="AY336" s="442"/>
      <c r="AZ336" s="442"/>
      <c r="BA336" s="442"/>
    </row>
    <row r="337" spans="1:53">
      <c r="A337" s="442">
        <v>367</v>
      </c>
      <c r="B337" s="442" t="s">
        <v>147</v>
      </c>
      <c r="C337" s="442" t="s">
        <v>137</v>
      </c>
      <c r="D337" s="442">
        <v>6</v>
      </c>
      <c r="E337" s="442" t="s">
        <v>1512</v>
      </c>
      <c r="F337" s="442" t="s">
        <v>125</v>
      </c>
      <c r="G337" s="442" t="str">
        <f>VLOOKUP(C337,'舰种|战术|技能信息查询'!$O$52:$Q$72,3,0)</f>
        <v>主力舰</v>
      </c>
      <c r="H337" s="442" t="str">
        <f>VLOOKUP(C337,'舰种|战术|技能信息查询'!$O$52:$Q$72,2,0)</f>
        <v>大型舰</v>
      </c>
      <c r="I337" s="442">
        <v>6</v>
      </c>
      <c r="J337" s="442">
        <v>6</v>
      </c>
      <c r="K337" s="442">
        <v>108</v>
      </c>
      <c r="L337" s="442">
        <f t="shared" si="6"/>
        <v>0</v>
      </c>
      <c r="M337" s="442">
        <v>117</v>
      </c>
      <c r="N337" s="442">
        <v>102</v>
      </c>
      <c r="O337" s="442">
        <v>0</v>
      </c>
      <c r="P337" s="442">
        <v>70</v>
      </c>
      <c r="Q337" s="442">
        <v>0</v>
      </c>
      <c r="R337" s="442">
        <v>44</v>
      </c>
      <c r="S337" s="442">
        <v>45</v>
      </c>
      <c r="T337" s="442">
        <v>97</v>
      </c>
      <c r="U337" s="442">
        <v>5</v>
      </c>
      <c r="V337" s="442">
        <v>30.1</v>
      </c>
      <c r="W337" s="442" t="s">
        <v>126</v>
      </c>
      <c r="X337" s="442" t="s">
        <v>149</v>
      </c>
      <c r="Y337" s="442">
        <v>16</v>
      </c>
      <c r="Z337" s="442">
        <v>4</v>
      </c>
      <c r="AA337" s="446" t="s">
        <v>1513</v>
      </c>
      <c r="AB337" s="442">
        <v>135</v>
      </c>
      <c r="AC337" s="442">
        <v>165</v>
      </c>
      <c r="AD337" s="442">
        <v>4.8</v>
      </c>
      <c r="AE337" s="442">
        <v>9.9</v>
      </c>
      <c r="AF337" s="442">
        <v>1.175</v>
      </c>
      <c r="AG337" s="442">
        <v>50</v>
      </c>
      <c r="AH337" s="442">
        <v>60</v>
      </c>
      <c r="AI337" s="442">
        <v>60</v>
      </c>
      <c r="AJ337" s="442">
        <v>0</v>
      </c>
      <c r="AK337" s="442">
        <v>92</v>
      </c>
      <c r="AL337" s="442">
        <v>0</v>
      </c>
      <c r="AM337" s="442">
        <v>86</v>
      </c>
      <c r="AN337" s="442">
        <v>24</v>
      </c>
      <c r="AO337" s="442" t="s">
        <v>1514</v>
      </c>
      <c r="AP337" s="442">
        <v>0</v>
      </c>
      <c r="AQ337" s="442">
        <v>0</v>
      </c>
      <c r="AR337" s="450">
        <v>0.263888888888889</v>
      </c>
      <c r="AS337" s="442"/>
      <c r="AT337" s="442"/>
      <c r="AU337" s="442"/>
      <c r="AV337" s="442"/>
      <c r="AW337" s="442"/>
      <c r="AX337" s="442"/>
      <c r="AY337" s="442"/>
      <c r="AZ337" s="442"/>
      <c r="BA337" s="442"/>
    </row>
    <row r="338" spans="1:53">
      <c r="A338" s="442">
        <v>368</v>
      </c>
      <c r="B338" s="442" t="s">
        <v>147</v>
      </c>
      <c r="C338" s="442" t="s">
        <v>123</v>
      </c>
      <c r="D338" s="442">
        <v>5</v>
      </c>
      <c r="E338" s="442" t="s">
        <v>1515</v>
      </c>
      <c r="F338" s="442" t="s">
        <v>125</v>
      </c>
      <c r="G338" s="442" t="str">
        <f>VLOOKUP(C338,'舰种|战术|技能信息查询'!$O$52:$Q$72,3,0)</f>
        <v>主力舰</v>
      </c>
      <c r="H338" s="442" t="str">
        <f>VLOOKUP(C338,'舰种|战术|技能信息查询'!$O$52:$Q$72,2,0)</f>
        <v>大型舰</v>
      </c>
      <c r="I338" s="442">
        <v>2</v>
      </c>
      <c r="J338" s="442">
        <v>2</v>
      </c>
      <c r="K338" s="442">
        <v>60</v>
      </c>
      <c r="L338" s="442">
        <f t="shared" si="6"/>
        <v>0</v>
      </c>
      <c r="M338" s="442">
        <v>73</v>
      </c>
      <c r="N338" s="442">
        <v>65</v>
      </c>
      <c r="O338" s="442">
        <v>0</v>
      </c>
      <c r="P338" s="442">
        <v>40</v>
      </c>
      <c r="Q338" s="442">
        <v>0</v>
      </c>
      <c r="R338" s="442">
        <v>37</v>
      </c>
      <c r="S338" s="442">
        <v>49</v>
      </c>
      <c r="T338" s="442">
        <v>96</v>
      </c>
      <c r="U338" s="442">
        <v>18</v>
      </c>
      <c r="V338" s="442">
        <v>29</v>
      </c>
      <c r="W338" s="442" t="s">
        <v>126</v>
      </c>
      <c r="X338" s="442">
        <v>0</v>
      </c>
      <c r="Y338" s="442">
        <v>0</v>
      </c>
      <c r="Z338" s="442">
        <v>4</v>
      </c>
      <c r="AA338" s="446" t="s">
        <v>1419</v>
      </c>
      <c r="AB338" s="442">
        <v>55</v>
      </c>
      <c r="AC338" s="442">
        <v>100</v>
      </c>
      <c r="AD338" s="442">
        <v>2.88</v>
      </c>
      <c r="AE338" s="442">
        <v>5.4</v>
      </c>
      <c r="AF338" s="442">
        <v>0.75</v>
      </c>
      <c r="AG338" s="442">
        <v>40</v>
      </c>
      <c r="AH338" s="442">
        <v>50</v>
      </c>
      <c r="AI338" s="442">
        <v>40</v>
      </c>
      <c r="AJ338" s="442">
        <v>0</v>
      </c>
      <c r="AK338" s="442">
        <v>48</v>
      </c>
      <c r="AL338" s="442">
        <v>0</v>
      </c>
      <c r="AM338" s="442">
        <v>53</v>
      </c>
      <c r="AN338" s="442">
        <v>5</v>
      </c>
      <c r="AO338" s="442">
        <v>0</v>
      </c>
      <c r="AP338" s="442">
        <v>0</v>
      </c>
      <c r="AQ338" s="442">
        <v>0</v>
      </c>
      <c r="AR338" s="442">
        <v>0</v>
      </c>
      <c r="AS338" s="442"/>
      <c r="AT338" s="442"/>
      <c r="AU338" s="442"/>
      <c r="AV338" s="442"/>
      <c r="AW338" s="442"/>
      <c r="AX338" s="442"/>
      <c r="AY338" s="442"/>
      <c r="AZ338" s="442"/>
      <c r="BA338" s="442"/>
    </row>
    <row r="339" spans="1:53">
      <c r="A339" s="442">
        <v>369</v>
      </c>
      <c r="B339" s="442" t="s">
        <v>122</v>
      </c>
      <c r="C339" s="442" t="s">
        <v>321</v>
      </c>
      <c r="D339" s="442">
        <v>4</v>
      </c>
      <c r="E339" s="442" t="s">
        <v>1516</v>
      </c>
      <c r="F339" s="442" t="s">
        <v>125</v>
      </c>
      <c r="G339" s="442" t="str">
        <f>VLOOKUP(C339,'舰种|战术|技能信息查询'!$O$52:$Q$72,3,0)</f>
        <v>护卫舰</v>
      </c>
      <c r="H339" s="442" t="str">
        <f>VLOOKUP(C339,'舰种|战术|技能信息查询'!$O$52:$Q$72,2,0)</f>
        <v>小型舰</v>
      </c>
      <c r="I339" s="442">
        <v>1</v>
      </c>
      <c r="J339" s="442">
        <v>2</v>
      </c>
      <c r="K339" s="442">
        <v>26</v>
      </c>
      <c r="L339" s="442">
        <f t="shared" si="6"/>
        <v>2</v>
      </c>
      <c r="M339" s="442">
        <v>58</v>
      </c>
      <c r="N339" s="442">
        <v>55</v>
      </c>
      <c r="O339" s="442">
        <v>0</v>
      </c>
      <c r="P339" s="442">
        <v>42</v>
      </c>
      <c r="Q339" s="442">
        <v>0</v>
      </c>
      <c r="R339" s="442">
        <v>20</v>
      </c>
      <c r="S339" s="442">
        <v>41</v>
      </c>
      <c r="T339" s="442">
        <v>88</v>
      </c>
      <c r="U339" s="442">
        <v>15</v>
      </c>
      <c r="V339" s="442">
        <v>7</v>
      </c>
      <c r="W339" s="442" t="s">
        <v>126</v>
      </c>
      <c r="X339" s="442">
        <v>0</v>
      </c>
      <c r="Y339" s="442">
        <v>0</v>
      </c>
      <c r="Z339" s="442">
        <v>2</v>
      </c>
      <c r="AA339" s="446" t="s">
        <v>1134</v>
      </c>
      <c r="AB339" s="442">
        <v>15</v>
      </c>
      <c r="AC339" s="442">
        <v>35</v>
      </c>
      <c r="AD339" s="442">
        <v>0.65</v>
      </c>
      <c r="AE339" s="442">
        <v>1.25</v>
      </c>
      <c r="AF339" s="442">
        <v>0.5</v>
      </c>
      <c r="AG339" s="442">
        <v>20</v>
      </c>
      <c r="AH339" s="442">
        <v>20</v>
      </c>
      <c r="AI339" s="442">
        <v>30</v>
      </c>
      <c r="AJ339" s="442">
        <v>0</v>
      </c>
      <c r="AK339" s="442">
        <v>32</v>
      </c>
      <c r="AL339" s="442">
        <v>0</v>
      </c>
      <c r="AM339" s="442">
        <v>35</v>
      </c>
      <c r="AN339" s="442">
        <v>0</v>
      </c>
      <c r="AO339" s="442">
        <v>0</v>
      </c>
      <c r="AP339" s="442">
        <v>0</v>
      </c>
      <c r="AQ339" s="442">
        <v>0</v>
      </c>
      <c r="AR339" s="442">
        <v>0</v>
      </c>
      <c r="AS339" s="442"/>
      <c r="AT339" s="442"/>
      <c r="AU339" s="442"/>
      <c r="AV339" s="442"/>
      <c r="AW339" s="442"/>
      <c r="AX339" s="442"/>
      <c r="AY339" s="442"/>
      <c r="AZ339" s="442"/>
      <c r="BA339" s="442"/>
    </row>
    <row r="340" spans="1:53">
      <c r="A340" s="442">
        <v>370</v>
      </c>
      <c r="B340" s="442" t="s">
        <v>122</v>
      </c>
      <c r="C340" s="442" t="s">
        <v>446</v>
      </c>
      <c r="D340" s="442">
        <v>5</v>
      </c>
      <c r="E340" s="442" t="s">
        <v>1517</v>
      </c>
      <c r="F340" s="442" t="s">
        <v>125</v>
      </c>
      <c r="G340" s="442" t="str">
        <f>VLOOKUP(C340,'舰种|战术|技能信息查询'!$O$52:$Q$72,3,0)</f>
        <v>主力舰</v>
      </c>
      <c r="H340" s="442" t="str">
        <f>VLOOKUP(C340,'舰种|战术|技能信息查询'!$O$52:$Q$72,2,0)</f>
        <v>大型舰</v>
      </c>
      <c r="I340" s="442">
        <v>3</v>
      </c>
      <c r="J340" s="442">
        <v>3</v>
      </c>
      <c r="K340" s="442">
        <v>66</v>
      </c>
      <c r="L340" s="442">
        <f t="shared" si="6"/>
        <v>2</v>
      </c>
      <c r="M340" s="442">
        <v>40</v>
      </c>
      <c r="N340" s="442">
        <v>93</v>
      </c>
      <c r="O340" s="442">
        <v>0</v>
      </c>
      <c r="P340" s="442">
        <v>83</v>
      </c>
      <c r="Q340" s="442">
        <v>0</v>
      </c>
      <c r="R340" s="442">
        <v>72</v>
      </c>
      <c r="S340" s="442">
        <v>55</v>
      </c>
      <c r="T340" s="442">
        <v>87</v>
      </c>
      <c r="U340" s="442">
        <v>19</v>
      </c>
      <c r="V340" s="442">
        <v>30.5</v>
      </c>
      <c r="W340" s="442" t="s">
        <v>194</v>
      </c>
      <c r="X340" s="442" t="s">
        <v>1518</v>
      </c>
      <c r="Y340" s="442">
        <v>57</v>
      </c>
      <c r="Z340" s="442">
        <v>4</v>
      </c>
      <c r="AA340" s="446" t="s">
        <v>1057</v>
      </c>
      <c r="AB340" s="442">
        <v>70</v>
      </c>
      <c r="AC340" s="442">
        <v>65</v>
      </c>
      <c r="AD340" s="442">
        <v>2.88</v>
      </c>
      <c r="AE340" s="442">
        <v>5.5</v>
      </c>
      <c r="AF340" s="442">
        <v>0.975</v>
      </c>
      <c r="AG340" s="442">
        <v>20</v>
      </c>
      <c r="AH340" s="442">
        <v>20</v>
      </c>
      <c r="AI340" s="442">
        <v>40</v>
      </c>
      <c r="AJ340" s="442">
        <v>10</v>
      </c>
      <c r="AK340" s="442">
        <v>3</v>
      </c>
      <c r="AL340" s="442">
        <v>0</v>
      </c>
      <c r="AM340" s="442">
        <v>32</v>
      </c>
      <c r="AN340" s="442">
        <v>70</v>
      </c>
      <c r="AO340" s="442" t="s">
        <v>1519</v>
      </c>
      <c r="AP340" s="442">
        <v>0</v>
      </c>
      <c r="AQ340" s="442">
        <v>0</v>
      </c>
      <c r="AR340" s="450">
        <v>0.173611111111111</v>
      </c>
      <c r="AS340" s="442"/>
      <c r="AT340" s="442"/>
      <c r="AU340" s="442"/>
      <c r="AV340" s="442"/>
      <c r="AW340" s="442"/>
      <c r="AX340" s="442"/>
      <c r="AY340" s="442"/>
      <c r="AZ340" s="442"/>
      <c r="BA340" s="442"/>
    </row>
    <row r="341" spans="1:53">
      <c r="A341" s="442">
        <v>371</v>
      </c>
      <c r="B341" s="442" t="s">
        <v>122</v>
      </c>
      <c r="C341" s="442" t="s">
        <v>265</v>
      </c>
      <c r="D341" s="442">
        <v>6</v>
      </c>
      <c r="E341" s="442" t="s">
        <v>1520</v>
      </c>
      <c r="F341" s="442" t="s">
        <v>125</v>
      </c>
      <c r="G341" s="442" t="str">
        <f>VLOOKUP(C341,'舰种|战术|技能信息查询'!$O$52:$Q$72,3,0)</f>
        <v>护卫舰</v>
      </c>
      <c r="H341" s="442" t="str">
        <f>VLOOKUP(C341,'舰种|战术|技能信息查询'!$O$52:$Q$72,2,0)</f>
        <v>中型舰</v>
      </c>
      <c r="I341" s="442">
        <v>1</v>
      </c>
      <c r="J341" s="442">
        <v>2</v>
      </c>
      <c r="K341" s="442">
        <v>40</v>
      </c>
      <c r="L341" s="442">
        <f t="shared" si="6"/>
        <v>0</v>
      </c>
      <c r="M341" s="442">
        <v>70</v>
      </c>
      <c r="N341" s="442">
        <v>50</v>
      </c>
      <c r="O341" s="442">
        <v>60</v>
      </c>
      <c r="P341" s="442">
        <v>110</v>
      </c>
      <c r="Q341" s="442">
        <v>58</v>
      </c>
      <c r="R341" s="442">
        <v>26</v>
      </c>
      <c r="S341" s="442">
        <v>68</v>
      </c>
      <c r="T341" s="442">
        <v>94</v>
      </c>
      <c r="U341" s="442">
        <v>6</v>
      </c>
      <c r="V341" s="442">
        <v>33</v>
      </c>
      <c r="W341" s="442" t="s">
        <v>238</v>
      </c>
      <c r="X341" s="442">
        <v>0</v>
      </c>
      <c r="Y341" s="442">
        <v>0</v>
      </c>
      <c r="Z341" s="442">
        <v>3</v>
      </c>
      <c r="AA341" s="446" t="s">
        <v>1521</v>
      </c>
      <c r="AB341" s="442">
        <v>25</v>
      </c>
      <c r="AC341" s="442">
        <v>35</v>
      </c>
      <c r="AD341" s="442">
        <v>0.95</v>
      </c>
      <c r="AE341" s="442">
        <v>1.6</v>
      </c>
      <c r="AF341" s="442">
        <v>0.5</v>
      </c>
      <c r="AG341" s="442">
        <v>10</v>
      </c>
      <c r="AH341" s="442">
        <v>16</v>
      </c>
      <c r="AI341" s="442">
        <v>10</v>
      </c>
      <c r="AJ341" s="442">
        <v>0</v>
      </c>
      <c r="AK341" s="442">
        <v>24</v>
      </c>
      <c r="AL341" s="442">
        <v>20</v>
      </c>
      <c r="AM341" s="442">
        <v>15</v>
      </c>
      <c r="AN341" s="442">
        <v>84</v>
      </c>
      <c r="AO341" s="442">
        <v>0</v>
      </c>
      <c r="AP341" s="442">
        <v>0</v>
      </c>
      <c r="AQ341" s="442">
        <v>0</v>
      </c>
      <c r="AR341" s="450">
        <v>0.0590277777777778</v>
      </c>
      <c r="AS341" s="442"/>
      <c r="AT341" s="442"/>
      <c r="AU341" s="442"/>
      <c r="AV341" s="442"/>
      <c r="AW341" s="442"/>
      <c r="AX341" s="442"/>
      <c r="AY341" s="442"/>
      <c r="AZ341" s="442"/>
      <c r="BA341" s="442"/>
    </row>
    <row r="342" spans="1:53">
      <c r="A342" s="442">
        <v>372</v>
      </c>
      <c r="B342" s="442" t="s">
        <v>131</v>
      </c>
      <c r="C342" s="442" t="s">
        <v>325</v>
      </c>
      <c r="D342" s="442">
        <v>4</v>
      </c>
      <c r="E342" s="442" t="s">
        <v>1522</v>
      </c>
      <c r="F342" s="442" t="s">
        <v>125</v>
      </c>
      <c r="G342" s="442" t="str">
        <f>VLOOKUP(C342,'舰种|战术|技能信息查询'!$O$52:$Q$72,3,0)</f>
        <v>护卫舰</v>
      </c>
      <c r="H342" s="442" t="str">
        <f>VLOOKUP(C342,'舰种|战术|技能信息查询'!$O$52:$Q$72,2,0)</f>
        <v>小型舰</v>
      </c>
      <c r="I342" s="442">
        <v>1</v>
      </c>
      <c r="J342" s="442">
        <v>2</v>
      </c>
      <c r="K342" s="442">
        <v>20</v>
      </c>
      <c r="L342" s="442">
        <f t="shared" si="6"/>
        <v>0</v>
      </c>
      <c r="M342" s="442">
        <v>33</v>
      </c>
      <c r="N342" s="442">
        <v>23</v>
      </c>
      <c r="O342" s="442">
        <v>76</v>
      </c>
      <c r="P342" s="442">
        <v>62</v>
      </c>
      <c r="Q342" s="442">
        <v>65</v>
      </c>
      <c r="R342" s="442">
        <v>18</v>
      </c>
      <c r="S342" s="442">
        <v>80</v>
      </c>
      <c r="T342" s="442">
        <v>87</v>
      </c>
      <c r="U342" s="442">
        <v>6</v>
      </c>
      <c r="V342" s="442">
        <v>36.7</v>
      </c>
      <c r="W342" s="442" t="s">
        <v>194</v>
      </c>
      <c r="X342" s="442">
        <v>0</v>
      </c>
      <c r="Y342" s="442">
        <v>0</v>
      </c>
      <c r="Z342" s="442">
        <v>2</v>
      </c>
      <c r="AA342" s="446" t="s">
        <v>1523</v>
      </c>
      <c r="AB342" s="442">
        <v>15</v>
      </c>
      <c r="AC342" s="442">
        <v>20</v>
      </c>
      <c r="AD342" s="442">
        <v>0.49</v>
      </c>
      <c r="AE342" s="442">
        <v>0.9</v>
      </c>
      <c r="AF342" s="442">
        <v>0.5</v>
      </c>
      <c r="AG342" s="442">
        <v>4</v>
      </c>
      <c r="AH342" s="442">
        <v>8</v>
      </c>
      <c r="AI342" s="442">
        <v>6</v>
      </c>
      <c r="AJ342" s="442">
        <v>0</v>
      </c>
      <c r="AK342" s="442">
        <v>0</v>
      </c>
      <c r="AL342" s="442">
        <v>29</v>
      </c>
      <c r="AM342" s="442">
        <v>8</v>
      </c>
      <c r="AN342" s="442">
        <v>0</v>
      </c>
      <c r="AO342" s="442">
        <v>0</v>
      </c>
      <c r="AP342" s="442">
        <v>0</v>
      </c>
      <c r="AQ342" s="446" t="s">
        <v>1524</v>
      </c>
      <c r="AR342" s="450">
        <v>0.0208333333333333</v>
      </c>
      <c r="AS342" s="442"/>
      <c r="AT342" s="442"/>
      <c r="AU342" s="442"/>
      <c r="AV342" s="442"/>
      <c r="AW342" s="442"/>
      <c r="AX342" s="442"/>
      <c r="AY342" s="442"/>
      <c r="AZ342" s="442"/>
      <c r="BA342" s="442"/>
    </row>
    <row r="343" spans="1:53">
      <c r="A343" s="442">
        <v>373</v>
      </c>
      <c r="B343" s="442" t="s">
        <v>171</v>
      </c>
      <c r="C343" s="442" t="s">
        <v>565</v>
      </c>
      <c r="D343" s="442">
        <v>4</v>
      </c>
      <c r="E343" s="442" t="s">
        <v>1525</v>
      </c>
      <c r="F343" s="442" t="s">
        <v>125</v>
      </c>
      <c r="G343" s="442" t="str">
        <f>VLOOKUP(C343,'舰种|战术|技能信息查询'!$O$52:$Q$72,3,0)</f>
        <v>护卫舰</v>
      </c>
      <c r="H343" s="442" t="str">
        <f>VLOOKUP(C343,'舰种|战术|技能信息查询'!$O$52:$Q$72,2,0)</f>
        <v>小型舰</v>
      </c>
      <c r="I343" s="442">
        <v>4</v>
      </c>
      <c r="J343" s="442">
        <v>4</v>
      </c>
      <c r="K343" s="442">
        <v>12</v>
      </c>
      <c r="L343" s="442">
        <f t="shared" si="6"/>
        <v>0</v>
      </c>
      <c r="M343" s="442">
        <v>24</v>
      </c>
      <c r="N343" s="442">
        <v>25</v>
      </c>
      <c r="O343" s="442">
        <v>73</v>
      </c>
      <c r="P343" s="442">
        <v>0</v>
      </c>
      <c r="Q343" s="442">
        <v>0</v>
      </c>
      <c r="R343" s="442">
        <v>44</v>
      </c>
      <c r="S343" s="442">
        <v>39</v>
      </c>
      <c r="T343" s="442">
        <v>95</v>
      </c>
      <c r="U343" s="442">
        <v>16</v>
      </c>
      <c r="V343" s="442">
        <v>18</v>
      </c>
      <c r="W343" s="442" t="s">
        <v>194</v>
      </c>
      <c r="X343" s="442">
        <v>0</v>
      </c>
      <c r="Y343" s="442">
        <v>0</v>
      </c>
      <c r="Z343" s="442">
        <v>2</v>
      </c>
      <c r="AA343" s="442">
        <v>0</v>
      </c>
      <c r="AB343" s="442">
        <v>15</v>
      </c>
      <c r="AC343" s="442">
        <v>20</v>
      </c>
      <c r="AD343" s="442">
        <v>0.5</v>
      </c>
      <c r="AE343" s="442">
        <v>0.5</v>
      </c>
      <c r="AF343" s="442">
        <v>0.325</v>
      </c>
      <c r="AG343" s="442">
        <v>10</v>
      </c>
      <c r="AH343" s="442">
        <v>10</v>
      </c>
      <c r="AI343" s="442">
        <v>20</v>
      </c>
      <c r="AJ343" s="442">
        <v>0</v>
      </c>
      <c r="AK343" s="442">
        <v>0</v>
      </c>
      <c r="AL343" s="442">
        <v>23</v>
      </c>
      <c r="AM343" s="442">
        <v>10</v>
      </c>
      <c r="AN343" s="442">
        <v>0</v>
      </c>
      <c r="AO343" s="442">
        <v>0</v>
      </c>
      <c r="AP343" s="442">
        <v>0</v>
      </c>
      <c r="AQ343" s="442">
        <v>0</v>
      </c>
      <c r="AR343" s="450">
        <v>0.0104166666666667</v>
      </c>
      <c r="AS343" s="442"/>
      <c r="AT343" s="442"/>
      <c r="AU343" s="442"/>
      <c r="AV343" s="442"/>
      <c r="AW343" s="442"/>
      <c r="AX343" s="442"/>
      <c r="AY343" s="442"/>
      <c r="AZ343" s="442"/>
      <c r="BA343" s="442"/>
    </row>
    <row r="344" spans="1:53">
      <c r="A344" s="442">
        <v>374</v>
      </c>
      <c r="B344" s="442" t="s">
        <v>166</v>
      </c>
      <c r="C344" s="442" t="s">
        <v>192</v>
      </c>
      <c r="D344" s="442">
        <v>5</v>
      </c>
      <c r="E344" s="442" t="s">
        <v>1526</v>
      </c>
      <c r="F344" s="442" t="s">
        <v>125</v>
      </c>
      <c r="G344" s="442" t="str">
        <f>VLOOKUP(C344,'舰种|战术|技能信息查询'!$O$52:$Q$72,3,0)</f>
        <v>主力舰</v>
      </c>
      <c r="H344" s="442" t="str">
        <f>VLOOKUP(C344,'舰种|战术|技能信息查询'!$O$52:$Q$72,2,0)</f>
        <v>大型舰</v>
      </c>
      <c r="I344" s="442">
        <v>5</v>
      </c>
      <c r="J344" s="442">
        <v>4</v>
      </c>
      <c r="K344" s="442">
        <v>60</v>
      </c>
      <c r="L344" s="442">
        <f t="shared" si="6"/>
        <v>0</v>
      </c>
      <c r="M344" s="442">
        <v>40</v>
      </c>
      <c r="N344" s="442">
        <v>60</v>
      </c>
      <c r="O344" s="442">
        <v>0</v>
      </c>
      <c r="P344" s="442">
        <v>99</v>
      </c>
      <c r="Q344" s="442">
        <v>0</v>
      </c>
      <c r="R344" s="442">
        <v>77</v>
      </c>
      <c r="S344" s="442">
        <v>52</v>
      </c>
      <c r="T344" s="442">
        <v>96</v>
      </c>
      <c r="U344" s="442">
        <v>22</v>
      </c>
      <c r="V344" s="442">
        <v>33</v>
      </c>
      <c r="W344" s="442" t="s">
        <v>194</v>
      </c>
      <c r="X344" s="442" t="s">
        <v>1527</v>
      </c>
      <c r="Y344" s="442">
        <v>92</v>
      </c>
      <c r="Z344" s="442">
        <v>4</v>
      </c>
      <c r="AA344" s="446" t="s">
        <v>1528</v>
      </c>
      <c r="AB344" s="442">
        <v>60</v>
      </c>
      <c r="AC344" s="442">
        <v>65</v>
      </c>
      <c r="AD344" s="442">
        <v>2.4</v>
      </c>
      <c r="AE344" s="442">
        <v>4.6</v>
      </c>
      <c r="AF344" s="442">
        <v>0.8</v>
      </c>
      <c r="AG344" s="442">
        <v>30</v>
      </c>
      <c r="AH344" s="442">
        <v>40</v>
      </c>
      <c r="AI344" s="442">
        <v>60</v>
      </c>
      <c r="AJ344" s="442">
        <v>40</v>
      </c>
      <c r="AK344" s="442">
        <v>0</v>
      </c>
      <c r="AL344" s="442">
        <v>0</v>
      </c>
      <c r="AM344" s="442">
        <v>18</v>
      </c>
      <c r="AN344" s="442">
        <v>109</v>
      </c>
      <c r="AO344" s="442" t="s">
        <v>1529</v>
      </c>
      <c r="AP344" s="442">
        <v>0</v>
      </c>
      <c r="AQ344" s="442">
        <v>0</v>
      </c>
      <c r="AR344" s="450">
        <v>0.166666666666667</v>
      </c>
      <c r="AS344" s="442"/>
      <c r="AT344" s="442"/>
      <c r="AU344" s="442"/>
      <c r="AV344" s="442"/>
      <c r="AW344" s="442"/>
      <c r="AX344" s="442"/>
      <c r="AY344" s="442"/>
      <c r="AZ344" s="442"/>
      <c r="BA344" s="442"/>
    </row>
    <row r="345" spans="1:53">
      <c r="A345" s="442">
        <v>375</v>
      </c>
      <c r="B345" s="442" t="s">
        <v>166</v>
      </c>
      <c r="C345" s="442" t="s">
        <v>204</v>
      </c>
      <c r="D345" s="442">
        <v>3</v>
      </c>
      <c r="E345" s="442" t="s">
        <v>1530</v>
      </c>
      <c r="F345" s="442" t="s">
        <v>125</v>
      </c>
      <c r="G345" s="442" t="str">
        <f>VLOOKUP(C345,'舰种|战术|技能信息查询'!$O$52:$Q$72,3,0)</f>
        <v>护卫舰</v>
      </c>
      <c r="H345" s="442" t="str">
        <f>VLOOKUP(C345,'舰种|战术|技能信息查询'!$O$52:$Q$72,2,0)</f>
        <v>中型舰</v>
      </c>
      <c r="I345" s="442">
        <v>1</v>
      </c>
      <c r="J345" s="442">
        <v>2</v>
      </c>
      <c r="K345" s="442">
        <v>36</v>
      </c>
      <c r="L345" s="442">
        <f t="shared" si="6"/>
        <v>0</v>
      </c>
      <c r="M345" s="442">
        <v>20</v>
      </c>
      <c r="N345" s="442">
        <v>40</v>
      </c>
      <c r="O345" s="442">
        <v>0</v>
      </c>
      <c r="P345" s="442">
        <v>66</v>
      </c>
      <c r="Q345" s="442">
        <v>0</v>
      </c>
      <c r="R345" s="442">
        <v>66</v>
      </c>
      <c r="S345" s="442">
        <v>54</v>
      </c>
      <c r="T345" s="442">
        <v>89</v>
      </c>
      <c r="U345" s="442">
        <v>20</v>
      </c>
      <c r="V345" s="442">
        <v>31.5</v>
      </c>
      <c r="W345" s="442" t="s">
        <v>194</v>
      </c>
      <c r="X345" s="442" t="s">
        <v>1531</v>
      </c>
      <c r="Y345" s="442">
        <v>37</v>
      </c>
      <c r="Z345" s="442">
        <v>3</v>
      </c>
      <c r="AA345" s="446" t="s">
        <v>1532</v>
      </c>
      <c r="AB345" s="442">
        <v>35</v>
      </c>
      <c r="AC345" s="442">
        <v>40</v>
      </c>
      <c r="AD345" s="442">
        <v>1.28</v>
      </c>
      <c r="AE345" s="442">
        <v>2.4</v>
      </c>
      <c r="AF345" s="442">
        <v>0.625</v>
      </c>
      <c r="AG345" s="442">
        <v>20</v>
      </c>
      <c r="AH345" s="442">
        <v>30</v>
      </c>
      <c r="AI345" s="442">
        <v>50</v>
      </c>
      <c r="AJ345" s="442">
        <v>20</v>
      </c>
      <c r="AK345" s="442">
        <v>0</v>
      </c>
      <c r="AL345" s="442">
        <v>0</v>
      </c>
      <c r="AM345" s="442">
        <v>10</v>
      </c>
      <c r="AN345" s="442">
        <v>51</v>
      </c>
      <c r="AO345" s="442">
        <v>0</v>
      </c>
      <c r="AP345" s="442">
        <v>0</v>
      </c>
      <c r="AQ345" s="442">
        <v>0</v>
      </c>
      <c r="AR345" s="450">
        <v>0.0833333333333333</v>
      </c>
      <c r="AS345" s="442"/>
      <c r="AT345" s="442"/>
      <c r="AU345" s="442"/>
      <c r="AV345" s="442"/>
      <c r="AW345" s="442"/>
      <c r="AX345" s="442"/>
      <c r="AY345" s="442"/>
      <c r="AZ345" s="442"/>
      <c r="BA345" s="442"/>
    </row>
    <row r="346" spans="1:53">
      <c r="A346" s="442">
        <v>376</v>
      </c>
      <c r="B346" s="442" t="s">
        <v>402</v>
      </c>
      <c r="C346" s="442" t="s">
        <v>236</v>
      </c>
      <c r="D346" s="442">
        <v>3</v>
      </c>
      <c r="E346" s="442" t="s">
        <v>1533</v>
      </c>
      <c r="F346" s="442" t="s">
        <v>125</v>
      </c>
      <c r="G346" s="442" t="str">
        <f>VLOOKUP(C346,'舰种|战术|技能信息查询'!$O$52:$Q$72,3,0)</f>
        <v>护卫舰</v>
      </c>
      <c r="H346" s="442" t="str">
        <f>VLOOKUP(C346,'舰种|战术|技能信息查询'!$O$52:$Q$72,2,0)</f>
        <v>中型舰</v>
      </c>
      <c r="I346" s="442">
        <v>1</v>
      </c>
      <c r="J346" s="442">
        <v>2</v>
      </c>
      <c r="K346" s="442">
        <v>50</v>
      </c>
      <c r="L346" s="442">
        <f t="shared" si="6"/>
        <v>2</v>
      </c>
      <c r="M346" s="442">
        <v>53</v>
      </c>
      <c r="N346" s="442">
        <v>65</v>
      </c>
      <c r="O346" s="442">
        <v>0</v>
      </c>
      <c r="P346" s="442">
        <v>40</v>
      </c>
      <c r="Q346" s="442">
        <v>0</v>
      </c>
      <c r="R346" s="442">
        <v>21</v>
      </c>
      <c r="S346" s="442">
        <v>59</v>
      </c>
      <c r="T346" s="442">
        <v>89</v>
      </c>
      <c r="U346" s="442">
        <v>10</v>
      </c>
      <c r="V346" s="442">
        <v>23</v>
      </c>
      <c r="W346" s="442" t="s">
        <v>238</v>
      </c>
      <c r="X346" s="442">
        <v>0</v>
      </c>
      <c r="Y346" s="442">
        <v>0</v>
      </c>
      <c r="Z346" s="442">
        <v>3</v>
      </c>
      <c r="AA346" s="446" t="s">
        <v>1306</v>
      </c>
      <c r="AB346" s="442">
        <v>40</v>
      </c>
      <c r="AC346" s="442">
        <v>70</v>
      </c>
      <c r="AD346" s="442">
        <v>1.28</v>
      </c>
      <c r="AE346" s="442">
        <v>2.5</v>
      </c>
      <c r="AF346" s="442">
        <v>0.775</v>
      </c>
      <c r="AG346" s="442">
        <v>30</v>
      </c>
      <c r="AH346" s="442">
        <v>40</v>
      </c>
      <c r="AI346" s="442">
        <v>30</v>
      </c>
      <c r="AJ346" s="442">
        <v>0</v>
      </c>
      <c r="AK346" s="442">
        <v>28</v>
      </c>
      <c r="AL346" s="442">
        <v>0</v>
      </c>
      <c r="AM346" s="442">
        <v>23</v>
      </c>
      <c r="AN346" s="442">
        <v>5</v>
      </c>
      <c r="AO346" s="442">
        <v>0</v>
      </c>
      <c r="AP346" s="442">
        <v>0</v>
      </c>
      <c r="AQ346" s="442">
        <v>0</v>
      </c>
      <c r="AR346" s="442">
        <v>0</v>
      </c>
      <c r="AS346" s="442"/>
      <c r="AT346" s="442"/>
      <c r="AU346" s="442"/>
      <c r="AV346" s="442"/>
      <c r="AW346" s="442"/>
      <c r="AX346" s="442"/>
      <c r="AY346" s="442"/>
      <c r="AZ346" s="442"/>
      <c r="BA346" s="442"/>
    </row>
    <row r="347" spans="1:53">
      <c r="A347" s="442">
        <v>377</v>
      </c>
      <c r="B347" s="442" t="s">
        <v>131</v>
      </c>
      <c r="C347" s="442" t="s">
        <v>272</v>
      </c>
      <c r="D347" s="442">
        <v>4</v>
      </c>
      <c r="E347" s="442" t="s">
        <v>1534</v>
      </c>
      <c r="F347" s="442" t="s">
        <v>125</v>
      </c>
      <c r="G347" s="442" t="str">
        <f>VLOOKUP(C347,'舰种|战术|技能信息查询'!$O$52:$Q$72,3,0)</f>
        <v>护卫舰</v>
      </c>
      <c r="H347" s="442" t="str">
        <f>VLOOKUP(C347,'舰种|战术|技能信息查询'!$O$52:$Q$72,2,0)</f>
        <v>中型舰</v>
      </c>
      <c r="I347" s="442">
        <v>1</v>
      </c>
      <c r="J347" s="442">
        <v>2</v>
      </c>
      <c r="K347" s="442">
        <v>24</v>
      </c>
      <c r="L347" s="442">
        <f t="shared" ref="L347:L410" si="7">IF(OR(MOD(K347,4)=2,MOD(K347,4)=0),MOD(K347,4),IF(MOD(K347,4)=1,-1,1))</f>
        <v>0</v>
      </c>
      <c r="M347" s="442">
        <v>35</v>
      </c>
      <c r="N347" s="442">
        <v>29</v>
      </c>
      <c r="O347" s="442">
        <v>95</v>
      </c>
      <c r="P347" s="442">
        <v>48</v>
      </c>
      <c r="Q347" s="442">
        <v>26</v>
      </c>
      <c r="R347" s="442">
        <v>21</v>
      </c>
      <c r="S347" s="442">
        <v>78</v>
      </c>
      <c r="T347" s="442">
        <v>91</v>
      </c>
      <c r="U347" s="442">
        <v>14</v>
      </c>
      <c r="V347" s="442">
        <v>36</v>
      </c>
      <c r="W347" s="442" t="s">
        <v>238</v>
      </c>
      <c r="X347" s="442">
        <v>0</v>
      </c>
      <c r="Y347" s="442">
        <v>0</v>
      </c>
      <c r="Z347" s="442">
        <v>3</v>
      </c>
      <c r="AA347" s="446" t="s">
        <v>1535</v>
      </c>
      <c r="AB347" s="442">
        <v>25</v>
      </c>
      <c r="AC347" s="442">
        <v>75</v>
      </c>
      <c r="AD347" s="442">
        <v>0.8</v>
      </c>
      <c r="AE347" s="442">
        <v>1.5</v>
      </c>
      <c r="AF347" s="442">
        <v>0.65</v>
      </c>
      <c r="AG347" s="442">
        <v>40</v>
      </c>
      <c r="AH347" s="442">
        <v>36</v>
      </c>
      <c r="AI347" s="442">
        <v>50</v>
      </c>
      <c r="AJ347" s="442">
        <v>0</v>
      </c>
      <c r="AK347" s="442">
        <v>10</v>
      </c>
      <c r="AL347" s="442">
        <v>78</v>
      </c>
      <c r="AM347" s="442">
        <v>5</v>
      </c>
      <c r="AN347" s="442">
        <v>0</v>
      </c>
      <c r="AO347" s="442" t="s">
        <v>275</v>
      </c>
      <c r="AP347" s="442">
        <v>0</v>
      </c>
      <c r="AQ347" s="442">
        <v>0</v>
      </c>
      <c r="AR347" s="450">
        <v>0.0451388888888889</v>
      </c>
      <c r="AS347" s="442"/>
      <c r="AT347" s="442"/>
      <c r="AU347" s="442"/>
      <c r="AV347" s="442"/>
      <c r="AW347" s="442"/>
      <c r="AX347" s="442"/>
      <c r="AY347" s="442"/>
      <c r="AZ347" s="442"/>
      <c r="BA347" s="442"/>
    </row>
    <row r="348" spans="1:53">
      <c r="A348" s="442">
        <v>378</v>
      </c>
      <c r="B348" s="442" t="s">
        <v>1536</v>
      </c>
      <c r="C348" s="442" t="s">
        <v>325</v>
      </c>
      <c r="D348" s="442">
        <v>4</v>
      </c>
      <c r="E348" s="442" t="s">
        <v>1537</v>
      </c>
      <c r="F348" s="442" t="s">
        <v>125</v>
      </c>
      <c r="G348" s="442" t="str">
        <f>VLOOKUP(C348,'舰种|战术|技能信息查询'!$O$52:$Q$72,3,0)</f>
        <v>护卫舰</v>
      </c>
      <c r="H348" s="442" t="str">
        <f>VLOOKUP(C348,'舰种|战术|技能信息查询'!$O$52:$Q$72,2,0)</f>
        <v>小型舰</v>
      </c>
      <c r="I348" s="442">
        <v>1</v>
      </c>
      <c r="J348" s="442">
        <v>2</v>
      </c>
      <c r="K348" s="442">
        <v>20</v>
      </c>
      <c r="L348" s="442">
        <f t="shared" si="7"/>
        <v>0</v>
      </c>
      <c r="M348" s="442">
        <v>29</v>
      </c>
      <c r="N348" s="442">
        <v>22</v>
      </c>
      <c r="O348" s="442">
        <v>66</v>
      </c>
      <c r="P348" s="442">
        <v>52</v>
      </c>
      <c r="Q348" s="442">
        <v>57</v>
      </c>
      <c r="R348" s="442">
        <v>18</v>
      </c>
      <c r="S348" s="442">
        <v>80</v>
      </c>
      <c r="T348" s="442">
        <v>87</v>
      </c>
      <c r="U348" s="442">
        <v>16</v>
      </c>
      <c r="V348" s="442">
        <v>31.5</v>
      </c>
      <c r="W348" s="442" t="s">
        <v>194</v>
      </c>
      <c r="X348" s="442">
        <v>0</v>
      </c>
      <c r="Y348" s="442">
        <v>0</v>
      </c>
      <c r="Z348" s="442">
        <v>2</v>
      </c>
      <c r="AA348" s="446" t="s">
        <v>1538</v>
      </c>
      <c r="AB348" s="442">
        <v>15</v>
      </c>
      <c r="AC348" s="442">
        <v>20</v>
      </c>
      <c r="AD348" s="442">
        <v>0.48</v>
      </c>
      <c r="AE348" s="442">
        <v>0.9</v>
      </c>
      <c r="AF348" s="442">
        <v>0.4</v>
      </c>
      <c r="AG348" s="442">
        <v>4</v>
      </c>
      <c r="AH348" s="442">
        <v>8</v>
      </c>
      <c r="AI348" s="442">
        <v>6</v>
      </c>
      <c r="AJ348" s="442">
        <v>0</v>
      </c>
      <c r="AK348" s="442">
        <v>0</v>
      </c>
      <c r="AL348" s="442">
        <v>16</v>
      </c>
      <c r="AM348" s="442">
        <v>7</v>
      </c>
      <c r="AN348" s="442">
        <v>0</v>
      </c>
      <c r="AO348" s="442">
        <v>0</v>
      </c>
      <c r="AP348" s="442">
        <v>0</v>
      </c>
      <c r="AQ348" s="442">
        <v>0</v>
      </c>
      <c r="AR348" s="442">
        <v>0</v>
      </c>
      <c r="AS348" s="442"/>
      <c r="AT348" s="442"/>
      <c r="AU348" s="442"/>
      <c r="AV348" s="442"/>
      <c r="AW348" s="442"/>
      <c r="AX348" s="442"/>
      <c r="AY348" s="442"/>
      <c r="AZ348" s="442"/>
      <c r="BA348" s="442"/>
    </row>
    <row r="349" spans="1:53">
      <c r="A349" s="442">
        <v>379</v>
      </c>
      <c r="B349" s="442" t="s">
        <v>166</v>
      </c>
      <c r="C349" s="442" t="s">
        <v>265</v>
      </c>
      <c r="D349" s="442">
        <v>4</v>
      </c>
      <c r="E349" s="442" t="s">
        <v>1539</v>
      </c>
      <c r="F349" s="442" t="s">
        <v>125</v>
      </c>
      <c r="G349" s="442" t="str">
        <f>VLOOKUP(C349,'舰种|战术|技能信息查询'!$O$52:$Q$72,3,0)</f>
        <v>护卫舰</v>
      </c>
      <c r="H349" s="442" t="str">
        <f>VLOOKUP(C349,'舰种|战术|技能信息查询'!$O$52:$Q$72,2,0)</f>
        <v>中型舰</v>
      </c>
      <c r="I349" s="442">
        <v>1</v>
      </c>
      <c r="J349" s="442">
        <v>2</v>
      </c>
      <c r="K349" s="442">
        <v>36</v>
      </c>
      <c r="L349" s="442">
        <f t="shared" si="7"/>
        <v>0</v>
      </c>
      <c r="M349" s="442">
        <v>61</v>
      </c>
      <c r="N349" s="442">
        <v>55</v>
      </c>
      <c r="O349" s="442">
        <v>0</v>
      </c>
      <c r="P349" s="442">
        <v>105</v>
      </c>
      <c r="Q349" s="442">
        <v>74</v>
      </c>
      <c r="R349" s="442">
        <v>23</v>
      </c>
      <c r="S349" s="442">
        <v>69</v>
      </c>
      <c r="T349" s="442">
        <v>91</v>
      </c>
      <c r="U349" s="442">
        <v>24</v>
      </c>
      <c r="V349" s="442">
        <v>32.5</v>
      </c>
      <c r="W349" s="442" t="s">
        <v>238</v>
      </c>
      <c r="X349" s="442" t="s">
        <v>875</v>
      </c>
      <c r="Y349" s="442">
        <v>9</v>
      </c>
      <c r="Z349" s="442">
        <v>3</v>
      </c>
      <c r="AA349" s="446" t="s">
        <v>1540</v>
      </c>
      <c r="AB349" s="442">
        <v>25</v>
      </c>
      <c r="AC349" s="442">
        <v>30</v>
      </c>
      <c r="AD349" s="442">
        <v>0.8</v>
      </c>
      <c r="AE349" s="442">
        <v>1.5</v>
      </c>
      <c r="AF349" s="442">
        <v>0.4</v>
      </c>
      <c r="AG349" s="442">
        <v>10</v>
      </c>
      <c r="AH349" s="442">
        <v>16</v>
      </c>
      <c r="AI349" s="442">
        <v>10</v>
      </c>
      <c r="AJ349" s="442">
        <v>0</v>
      </c>
      <c r="AK349" s="442">
        <v>16</v>
      </c>
      <c r="AL349" s="442">
        <v>0</v>
      </c>
      <c r="AM349" s="442">
        <v>15</v>
      </c>
      <c r="AN349" s="442">
        <v>79</v>
      </c>
      <c r="AO349" s="442">
        <v>0</v>
      </c>
      <c r="AP349" s="442">
        <v>0</v>
      </c>
      <c r="AQ349" s="442">
        <v>0</v>
      </c>
      <c r="AR349" s="442">
        <v>0</v>
      </c>
      <c r="AS349" s="442"/>
      <c r="AT349" s="442"/>
      <c r="AU349" s="442"/>
      <c r="AV349" s="442"/>
      <c r="AW349" s="442"/>
      <c r="AX349" s="442"/>
      <c r="AY349" s="442"/>
      <c r="AZ349" s="442"/>
      <c r="BA349" s="442"/>
    </row>
    <row r="350" spans="1:53">
      <c r="A350" s="442">
        <v>380</v>
      </c>
      <c r="B350" s="442" t="s">
        <v>122</v>
      </c>
      <c r="C350" s="442" t="s">
        <v>137</v>
      </c>
      <c r="D350" s="442">
        <v>6</v>
      </c>
      <c r="E350" s="442" t="s">
        <v>1541</v>
      </c>
      <c r="F350" s="442" t="s">
        <v>125</v>
      </c>
      <c r="G350" s="442" t="str">
        <f>VLOOKUP(C350,'舰种|战术|技能信息查询'!$O$52:$Q$72,3,0)</f>
        <v>主力舰</v>
      </c>
      <c r="H350" s="442" t="str">
        <f>VLOOKUP(C350,'舰种|战术|技能信息查询'!$O$52:$Q$72,2,0)</f>
        <v>大型舰</v>
      </c>
      <c r="I350" s="442">
        <v>5</v>
      </c>
      <c r="J350" s="442">
        <v>5</v>
      </c>
      <c r="K350" s="442">
        <v>84</v>
      </c>
      <c r="L350" s="442">
        <f t="shared" si="7"/>
        <v>0</v>
      </c>
      <c r="M350" s="442">
        <v>122</v>
      </c>
      <c r="N350" s="442">
        <v>105</v>
      </c>
      <c r="O350" s="442">
        <v>0</v>
      </c>
      <c r="P350" s="442">
        <v>71</v>
      </c>
      <c r="Q350" s="442">
        <v>0</v>
      </c>
      <c r="R350" s="442">
        <v>42</v>
      </c>
      <c r="S350" s="442">
        <v>41</v>
      </c>
      <c r="T350" s="442">
        <v>100</v>
      </c>
      <c r="U350" s="442">
        <v>8</v>
      </c>
      <c r="V350" s="442">
        <v>23</v>
      </c>
      <c r="W350" s="442" t="s">
        <v>126</v>
      </c>
      <c r="X350" s="442">
        <v>0</v>
      </c>
      <c r="Y350" s="442">
        <v>0</v>
      </c>
      <c r="Z350" s="442">
        <v>4</v>
      </c>
      <c r="AA350" s="446" t="s">
        <v>724</v>
      </c>
      <c r="AB350" s="442">
        <v>125</v>
      </c>
      <c r="AC350" s="442">
        <v>180</v>
      </c>
      <c r="AD350" s="442">
        <v>4.7</v>
      </c>
      <c r="AE350" s="442">
        <v>8.7</v>
      </c>
      <c r="AF350" s="442">
        <v>1</v>
      </c>
      <c r="AG350" s="442">
        <v>50</v>
      </c>
      <c r="AH350" s="442">
        <v>60</v>
      </c>
      <c r="AI350" s="442">
        <v>60</v>
      </c>
      <c r="AJ350" s="442">
        <v>0</v>
      </c>
      <c r="AK350" s="442">
        <v>103</v>
      </c>
      <c r="AL350" s="442">
        <v>0</v>
      </c>
      <c r="AM350" s="442">
        <v>85</v>
      </c>
      <c r="AN350" s="442">
        <v>26</v>
      </c>
      <c r="AO350" s="442" t="s">
        <v>725</v>
      </c>
      <c r="AP350" s="442">
        <v>0</v>
      </c>
      <c r="AQ350" s="446" t="s">
        <v>1542</v>
      </c>
      <c r="AR350" s="450">
        <v>0.263888888888889</v>
      </c>
      <c r="AS350" s="442"/>
      <c r="AT350" s="442"/>
      <c r="AU350" s="442"/>
      <c r="AV350" s="442"/>
      <c r="AW350" s="442"/>
      <c r="AX350" s="442"/>
      <c r="AY350" s="442"/>
      <c r="AZ350" s="442"/>
      <c r="BA350" s="442"/>
    </row>
    <row r="351" spans="1:53">
      <c r="A351" s="442">
        <v>381</v>
      </c>
      <c r="B351" s="442" t="s">
        <v>166</v>
      </c>
      <c r="C351" s="442" t="s">
        <v>137</v>
      </c>
      <c r="D351" s="442">
        <v>5</v>
      </c>
      <c r="E351" s="442" t="s">
        <v>1543</v>
      </c>
      <c r="F351" s="442" t="s">
        <v>125</v>
      </c>
      <c r="G351" s="442" t="str">
        <f>VLOOKUP(C351,'舰种|战术|技能信息查询'!$O$52:$Q$72,3,0)</f>
        <v>主力舰</v>
      </c>
      <c r="H351" s="442" t="str">
        <f>VLOOKUP(C351,'舰种|战术|技能信息查询'!$O$52:$Q$72,2,0)</f>
        <v>大型舰</v>
      </c>
      <c r="I351" s="442">
        <v>2</v>
      </c>
      <c r="J351" s="442">
        <v>2</v>
      </c>
      <c r="K351" s="442">
        <v>75</v>
      </c>
      <c r="L351" s="442">
        <f t="shared" si="7"/>
        <v>1</v>
      </c>
      <c r="M351" s="442">
        <v>108</v>
      </c>
      <c r="N351" s="442">
        <v>100</v>
      </c>
      <c r="O351" s="442">
        <v>0</v>
      </c>
      <c r="P351" s="442">
        <v>98</v>
      </c>
      <c r="Q351" s="442">
        <v>0</v>
      </c>
      <c r="R351" s="442">
        <v>44</v>
      </c>
      <c r="S351" s="442">
        <v>46</v>
      </c>
      <c r="T351" s="442">
        <v>96</v>
      </c>
      <c r="U351" s="442">
        <v>19</v>
      </c>
      <c r="V351" s="442">
        <v>27.5</v>
      </c>
      <c r="W351" s="442" t="s">
        <v>126</v>
      </c>
      <c r="X351" s="442" t="s">
        <v>127</v>
      </c>
      <c r="Y351" s="442">
        <v>12</v>
      </c>
      <c r="Z351" s="442">
        <v>4</v>
      </c>
      <c r="AA351" s="446" t="s">
        <v>1037</v>
      </c>
      <c r="AB351" s="442">
        <v>95</v>
      </c>
      <c r="AC351" s="442">
        <v>140</v>
      </c>
      <c r="AD351" s="442">
        <v>4.2</v>
      </c>
      <c r="AE351" s="442">
        <v>8</v>
      </c>
      <c r="AF351" s="442">
        <v>0.8</v>
      </c>
      <c r="AG351" s="442">
        <v>50</v>
      </c>
      <c r="AH351" s="442">
        <v>60</v>
      </c>
      <c r="AI351" s="442">
        <v>60</v>
      </c>
      <c r="AJ351" s="442">
        <v>0</v>
      </c>
      <c r="AK351" s="442">
        <v>88</v>
      </c>
      <c r="AL351" s="442">
        <v>0</v>
      </c>
      <c r="AM351" s="442">
        <v>80</v>
      </c>
      <c r="AN351" s="442">
        <v>73</v>
      </c>
      <c r="AO351" s="442" t="s">
        <v>1544</v>
      </c>
      <c r="AP351" s="442">
        <v>0</v>
      </c>
      <c r="AQ351" s="442">
        <v>0</v>
      </c>
      <c r="AR351" s="450">
        <v>0.229166666666667</v>
      </c>
      <c r="AS351" s="442"/>
      <c r="AT351" s="442"/>
      <c r="AU351" s="442"/>
      <c r="AV351" s="442"/>
      <c r="AW351" s="442"/>
      <c r="AX351" s="442"/>
      <c r="AY351" s="442"/>
      <c r="AZ351" s="442"/>
      <c r="BA351" s="442"/>
    </row>
    <row r="352" spans="1:53">
      <c r="A352" s="442">
        <v>382</v>
      </c>
      <c r="B352" s="442" t="s">
        <v>122</v>
      </c>
      <c r="C352" s="442" t="s">
        <v>236</v>
      </c>
      <c r="D352" s="442">
        <v>3</v>
      </c>
      <c r="E352" s="442" t="s">
        <v>1545</v>
      </c>
      <c r="F352" s="442" t="s">
        <v>125</v>
      </c>
      <c r="G352" s="442" t="str">
        <f>VLOOKUP(C352,'舰种|战术|技能信息查询'!$O$52:$Q$72,3,0)</f>
        <v>护卫舰</v>
      </c>
      <c r="H352" s="442" t="str">
        <f>VLOOKUP(C352,'舰种|战术|技能信息查询'!$O$52:$Q$72,2,0)</f>
        <v>中型舰</v>
      </c>
      <c r="I352" s="442">
        <v>2</v>
      </c>
      <c r="J352" s="442">
        <v>2</v>
      </c>
      <c r="K352" s="442">
        <v>49</v>
      </c>
      <c r="L352" s="442">
        <f t="shared" si="7"/>
        <v>-1</v>
      </c>
      <c r="M352" s="442">
        <v>55</v>
      </c>
      <c r="N352" s="442">
        <v>45</v>
      </c>
      <c r="O352" s="442">
        <v>45</v>
      </c>
      <c r="P352" s="442">
        <v>69</v>
      </c>
      <c r="Q352" s="442">
        <v>0</v>
      </c>
      <c r="R352" s="442">
        <v>52</v>
      </c>
      <c r="S352" s="442">
        <v>74</v>
      </c>
      <c r="T352" s="442">
        <v>91</v>
      </c>
      <c r="U352" s="442">
        <v>24</v>
      </c>
      <c r="V352" s="442">
        <v>32.5</v>
      </c>
      <c r="W352" s="442" t="s">
        <v>238</v>
      </c>
      <c r="X352" s="442" t="s">
        <v>239</v>
      </c>
      <c r="Y352" s="442">
        <v>6</v>
      </c>
      <c r="Z352" s="442">
        <v>3</v>
      </c>
      <c r="AA352" s="446" t="s">
        <v>1095</v>
      </c>
      <c r="AB352" s="442">
        <v>35</v>
      </c>
      <c r="AC352" s="442">
        <v>70</v>
      </c>
      <c r="AD352" s="442">
        <v>1.28</v>
      </c>
      <c r="AE352" s="442">
        <v>2.4</v>
      </c>
      <c r="AF352" s="442">
        <v>0.75</v>
      </c>
      <c r="AG352" s="442">
        <v>30</v>
      </c>
      <c r="AH352" s="442">
        <v>40</v>
      </c>
      <c r="AI352" s="442">
        <v>30</v>
      </c>
      <c r="AJ352" s="442">
        <v>0</v>
      </c>
      <c r="AK352" s="442">
        <v>39</v>
      </c>
      <c r="AL352" s="442">
        <v>5</v>
      </c>
      <c r="AM352" s="442">
        <v>15</v>
      </c>
      <c r="AN352" s="442">
        <v>23</v>
      </c>
      <c r="AO352" s="442">
        <v>0</v>
      </c>
      <c r="AP352" s="442">
        <v>0</v>
      </c>
      <c r="AQ352" s="442">
        <v>0</v>
      </c>
      <c r="AR352" s="442">
        <v>0</v>
      </c>
      <c r="AS352" s="442"/>
      <c r="AT352" s="442"/>
      <c r="AU352" s="442"/>
      <c r="AV352" s="442"/>
      <c r="AW352" s="442"/>
      <c r="AX352" s="442"/>
      <c r="AY352" s="442"/>
      <c r="AZ352" s="442"/>
      <c r="BA352" s="442"/>
    </row>
    <row r="353" spans="1:53">
      <c r="A353" s="442">
        <v>383</v>
      </c>
      <c r="B353" s="442" t="s">
        <v>171</v>
      </c>
      <c r="C353" s="442" t="s">
        <v>265</v>
      </c>
      <c r="D353" s="442">
        <v>4</v>
      </c>
      <c r="E353" s="442" t="s">
        <v>1546</v>
      </c>
      <c r="F353" s="442" t="s">
        <v>125</v>
      </c>
      <c r="G353" s="442" t="str">
        <f>VLOOKUP(C353,'舰种|战术|技能信息查询'!$O$52:$Q$72,3,0)</f>
        <v>护卫舰</v>
      </c>
      <c r="H353" s="442" t="str">
        <f>VLOOKUP(C353,'舰种|战术|技能信息查询'!$O$52:$Q$72,2,0)</f>
        <v>中型舰</v>
      </c>
      <c r="I353" s="442">
        <v>1</v>
      </c>
      <c r="J353" s="442">
        <v>2</v>
      </c>
      <c r="K353" s="442">
        <v>32</v>
      </c>
      <c r="L353" s="442">
        <f t="shared" si="7"/>
        <v>0</v>
      </c>
      <c r="M353" s="442">
        <v>45</v>
      </c>
      <c r="N353" s="442">
        <v>46</v>
      </c>
      <c r="O353" s="442">
        <v>43</v>
      </c>
      <c r="P353" s="442">
        <v>59</v>
      </c>
      <c r="Q353" s="442">
        <v>60</v>
      </c>
      <c r="R353" s="442">
        <v>29</v>
      </c>
      <c r="S353" s="442">
        <v>71</v>
      </c>
      <c r="T353" s="442">
        <v>90</v>
      </c>
      <c r="U353" s="442">
        <v>20</v>
      </c>
      <c r="V353" s="442">
        <v>36.5</v>
      </c>
      <c r="W353" s="442" t="s">
        <v>238</v>
      </c>
      <c r="X353" s="442" t="s">
        <v>239</v>
      </c>
      <c r="Y353" s="442">
        <v>6</v>
      </c>
      <c r="Z353" s="442">
        <v>3</v>
      </c>
      <c r="AA353" s="446" t="s">
        <v>1490</v>
      </c>
      <c r="AB353" s="442">
        <v>25</v>
      </c>
      <c r="AC353" s="442">
        <v>35</v>
      </c>
      <c r="AD353" s="442">
        <v>1</v>
      </c>
      <c r="AE353" s="442">
        <v>1.9</v>
      </c>
      <c r="AF353" s="442">
        <v>0.675</v>
      </c>
      <c r="AG353" s="442">
        <v>10</v>
      </c>
      <c r="AH353" s="442">
        <v>16</v>
      </c>
      <c r="AI353" s="442">
        <v>10</v>
      </c>
      <c r="AJ353" s="442">
        <v>0</v>
      </c>
      <c r="AK353" s="442">
        <v>10</v>
      </c>
      <c r="AL353" s="442">
        <v>8</v>
      </c>
      <c r="AM353" s="442">
        <v>13</v>
      </c>
      <c r="AN353" s="442">
        <v>15</v>
      </c>
      <c r="AO353" s="442">
        <v>0</v>
      </c>
      <c r="AP353" s="442">
        <v>0</v>
      </c>
      <c r="AQ353" s="442">
        <v>0</v>
      </c>
      <c r="AR353" s="442">
        <v>0</v>
      </c>
      <c r="AS353" s="442"/>
      <c r="AT353" s="442"/>
      <c r="AU353" s="442"/>
      <c r="AV353" s="442"/>
      <c r="AW353" s="442"/>
      <c r="AX353" s="442"/>
      <c r="AY353" s="442"/>
      <c r="AZ353" s="442"/>
      <c r="BA353" s="442"/>
    </row>
    <row r="354" spans="1:53">
      <c r="A354" s="442">
        <v>384</v>
      </c>
      <c r="B354" s="442" t="s">
        <v>171</v>
      </c>
      <c r="C354" s="442" t="s">
        <v>321</v>
      </c>
      <c r="D354" s="442">
        <v>4</v>
      </c>
      <c r="E354" s="442" t="s">
        <v>1547</v>
      </c>
      <c r="F354" s="442" t="s">
        <v>125</v>
      </c>
      <c r="G354" s="442" t="str">
        <f>VLOOKUP(C354,'舰种|战术|技能信息查询'!$O$52:$Q$72,3,0)</f>
        <v>护卫舰</v>
      </c>
      <c r="H354" s="442" t="str">
        <f>VLOOKUP(C354,'舰种|战术|技能信息查询'!$O$52:$Q$72,2,0)</f>
        <v>小型舰</v>
      </c>
      <c r="I354" s="442">
        <v>1</v>
      </c>
      <c r="J354" s="442">
        <v>2</v>
      </c>
      <c r="K354" s="442">
        <v>24</v>
      </c>
      <c r="L354" s="442">
        <f t="shared" si="7"/>
        <v>0</v>
      </c>
      <c r="M354" s="442">
        <v>54</v>
      </c>
      <c r="N354" s="442">
        <v>75</v>
      </c>
      <c r="O354" s="442">
        <v>0</v>
      </c>
      <c r="P354" s="442">
        <v>42</v>
      </c>
      <c r="Q354" s="442">
        <v>0</v>
      </c>
      <c r="R354" s="442">
        <v>16</v>
      </c>
      <c r="S354" s="442">
        <v>42</v>
      </c>
      <c r="T354" s="442">
        <v>87</v>
      </c>
      <c r="U354" s="442">
        <v>16</v>
      </c>
      <c r="V354" s="442">
        <v>3.3</v>
      </c>
      <c r="W354" s="442" t="s">
        <v>126</v>
      </c>
      <c r="X354" s="442">
        <v>0</v>
      </c>
      <c r="Y354" s="442">
        <v>0</v>
      </c>
      <c r="Z354" s="442">
        <v>2</v>
      </c>
      <c r="AA354" s="446" t="s">
        <v>1548</v>
      </c>
      <c r="AB354" s="442">
        <v>10</v>
      </c>
      <c r="AC354" s="442">
        <v>35</v>
      </c>
      <c r="AD354" s="442">
        <v>0.9</v>
      </c>
      <c r="AE354" s="442">
        <v>1</v>
      </c>
      <c r="AF354" s="442">
        <v>0.45</v>
      </c>
      <c r="AG354" s="442">
        <v>20</v>
      </c>
      <c r="AH354" s="442">
        <v>20</v>
      </c>
      <c r="AI354" s="442">
        <v>30</v>
      </c>
      <c r="AJ354" s="442">
        <v>0</v>
      </c>
      <c r="AK354" s="442">
        <v>24</v>
      </c>
      <c r="AL354" s="442">
        <v>0</v>
      </c>
      <c r="AM354" s="442">
        <v>50</v>
      </c>
      <c r="AN354" s="442">
        <v>0</v>
      </c>
      <c r="AO354" s="442">
        <v>0</v>
      </c>
      <c r="AP354" s="442">
        <v>0</v>
      </c>
      <c r="AQ354" s="442">
        <v>0</v>
      </c>
      <c r="AR354" s="442">
        <v>0</v>
      </c>
      <c r="AS354" s="442"/>
      <c r="AT354" s="442"/>
      <c r="AU354" s="442"/>
      <c r="AV354" s="442"/>
      <c r="AW354" s="442"/>
      <c r="AX354" s="442"/>
      <c r="AY354" s="442"/>
      <c r="AZ354" s="442"/>
      <c r="BA354" s="442"/>
    </row>
    <row r="355" spans="1:53">
      <c r="A355" s="442">
        <v>385</v>
      </c>
      <c r="B355" s="442" t="s">
        <v>147</v>
      </c>
      <c r="C355" s="442" t="s">
        <v>325</v>
      </c>
      <c r="D355" s="442">
        <v>4</v>
      </c>
      <c r="E355" s="442" t="s">
        <v>1549</v>
      </c>
      <c r="F355" s="442" t="s">
        <v>125</v>
      </c>
      <c r="G355" s="442" t="str">
        <f>VLOOKUP(C355,'舰种|战术|技能信息查询'!$O$52:$Q$72,3,0)</f>
        <v>护卫舰</v>
      </c>
      <c r="H355" s="442" t="str">
        <f>VLOOKUP(C355,'舰种|战术|技能信息查询'!$O$52:$Q$72,2,0)</f>
        <v>小型舰</v>
      </c>
      <c r="I355" s="442">
        <v>1</v>
      </c>
      <c r="J355" s="442">
        <v>2</v>
      </c>
      <c r="K355" s="442">
        <v>20</v>
      </c>
      <c r="L355" s="442">
        <f t="shared" si="7"/>
        <v>0</v>
      </c>
      <c r="M355" s="442">
        <v>32</v>
      </c>
      <c r="N355" s="442">
        <v>25</v>
      </c>
      <c r="O355" s="442">
        <v>68</v>
      </c>
      <c r="P355" s="442">
        <v>42</v>
      </c>
      <c r="Q355" s="442">
        <v>53</v>
      </c>
      <c r="R355" s="442">
        <v>17</v>
      </c>
      <c r="S355" s="442">
        <v>83</v>
      </c>
      <c r="T355" s="442">
        <v>87</v>
      </c>
      <c r="U355" s="442">
        <v>10</v>
      </c>
      <c r="V355" s="442">
        <v>36.9</v>
      </c>
      <c r="W355" s="442" t="s">
        <v>194</v>
      </c>
      <c r="X355" s="442">
        <v>0</v>
      </c>
      <c r="Y355" s="442">
        <v>0</v>
      </c>
      <c r="Z355" s="442">
        <v>2</v>
      </c>
      <c r="AA355" s="446" t="s">
        <v>962</v>
      </c>
      <c r="AB355" s="442">
        <v>10</v>
      </c>
      <c r="AC355" s="442">
        <v>20</v>
      </c>
      <c r="AD355" s="442">
        <v>0.48</v>
      </c>
      <c r="AE355" s="442">
        <v>0.99</v>
      </c>
      <c r="AF355" s="442">
        <v>0.5</v>
      </c>
      <c r="AG355" s="442">
        <v>4</v>
      </c>
      <c r="AH355" s="442">
        <v>8</v>
      </c>
      <c r="AI355" s="442">
        <v>6</v>
      </c>
      <c r="AJ355" s="442">
        <v>0</v>
      </c>
      <c r="AK355" s="442">
        <v>0</v>
      </c>
      <c r="AL355" s="442">
        <v>18</v>
      </c>
      <c r="AM355" s="442">
        <v>12</v>
      </c>
      <c r="AN355" s="442">
        <v>0</v>
      </c>
      <c r="AO355" s="442">
        <v>0</v>
      </c>
      <c r="AP355" s="442">
        <v>0</v>
      </c>
      <c r="AQ355" s="442">
        <v>0</v>
      </c>
      <c r="AR355" s="442">
        <v>0</v>
      </c>
      <c r="AS355" s="442"/>
      <c r="AT355" s="442"/>
      <c r="AU355" s="442"/>
      <c r="AV355" s="442"/>
      <c r="AW355" s="442"/>
      <c r="AX355" s="442"/>
      <c r="AY355" s="442"/>
      <c r="AZ355" s="442"/>
      <c r="BA355" s="442"/>
    </row>
    <row r="356" spans="1:53">
      <c r="A356" s="442">
        <v>386</v>
      </c>
      <c r="B356" s="442" t="s">
        <v>147</v>
      </c>
      <c r="C356" s="442" t="s">
        <v>565</v>
      </c>
      <c r="D356" s="442">
        <v>5</v>
      </c>
      <c r="E356" s="442" t="s">
        <v>1550</v>
      </c>
      <c r="F356" s="442" t="s">
        <v>125</v>
      </c>
      <c r="G356" s="442" t="str">
        <f>VLOOKUP(C356,'舰种|战术|技能信息查询'!$O$52:$Q$72,3,0)</f>
        <v>护卫舰</v>
      </c>
      <c r="H356" s="442" t="str">
        <f>VLOOKUP(C356,'舰种|战术|技能信息查询'!$O$52:$Q$72,2,0)</f>
        <v>小型舰</v>
      </c>
      <c r="I356" s="442">
        <v>6</v>
      </c>
      <c r="J356" s="442">
        <v>5</v>
      </c>
      <c r="K356" s="442">
        <v>8</v>
      </c>
      <c r="L356" s="442">
        <f t="shared" si="7"/>
        <v>0</v>
      </c>
      <c r="M356" s="442">
        <v>23</v>
      </c>
      <c r="N356" s="442">
        <v>20</v>
      </c>
      <c r="O356" s="442">
        <v>65</v>
      </c>
      <c r="P356" s="442">
        <v>0</v>
      </c>
      <c r="Q356" s="442">
        <v>0</v>
      </c>
      <c r="R356" s="442">
        <v>26</v>
      </c>
      <c r="S356" s="442">
        <v>59</v>
      </c>
      <c r="T356" s="442">
        <v>95</v>
      </c>
      <c r="U356" s="442">
        <v>19</v>
      </c>
      <c r="V356" s="442">
        <v>17.2</v>
      </c>
      <c r="W356" s="442" t="s">
        <v>194</v>
      </c>
      <c r="X356" s="442">
        <v>0</v>
      </c>
      <c r="Y356" s="442">
        <v>0</v>
      </c>
      <c r="Z356" s="442">
        <v>2</v>
      </c>
      <c r="AA356" s="442">
        <v>0</v>
      </c>
      <c r="AB356" s="442">
        <v>10</v>
      </c>
      <c r="AC356" s="442">
        <v>15</v>
      </c>
      <c r="AD356" s="442">
        <v>0.6</v>
      </c>
      <c r="AE356" s="442">
        <v>0.5</v>
      </c>
      <c r="AF356" s="442">
        <v>0.2</v>
      </c>
      <c r="AG356" s="442">
        <v>10</v>
      </c>
      <c r="AH356" s="442">
        <v>10</v>
      </c>
      <c r="AI356" s="442">
        <v>20</v>
      </c>
      <c r="AJ356" s="442">
        <v>0</v>
      </c>
      <c r="AK356" s="442">
        <v>0</v>
      </c>
      <c r="AL356" s="442">
        <v>15</v>
      </c>
      <c r="AM356" s="442">
        <v>7</v>
      </c>
      <c r="AN356" s="442">
        <v>0</v>
      </c>
      <c r="AO356" s="442">
        <v>0</v>
      </c>
      <c r="AP356" s="442">
        <v>0</v>
      </c>
      <c r="AQ356" s="442">
        <v>0</v>
      </c>
      <c r="AR356" s="442">
        <v>0</v>
      </c>
      <c r="AS356" s="442"/>
      <c r="AT356" s="442"/>
      <c r="AU356" s="442"/>
      <c r="AV356" s="442"/>
      <c r="AW356" s="442"/>
      <c r="AX356" s="442"/>
      <c r="AY356" s="442"/>
      <c r="AZ356" s="442"/>
      <c r="BA356" s="442"/>
    </row>
    <row r="357" spans="1:53">
      <c r="A357" s="442">
        <v>387</v>
      </c>
      <c r="B357" s="442" t="s">
        <v>294</v>
      </c>
      <c r="C357" s="442" t="s">
        <v>265</v>
      </c>
      <c r="D357" s="442">
        <v>5</v>
      </c>
      <c r="E357" s="442" t="s">
        <v>1551</v>
      </c>
      <c r="F357" s="442" t="s">
        <v>125</v>
      </c>
      <c r="G357" s="442" t="str">
        <f>VLOOKUP(C357,'舰种|战术|技能信息查询'!$O$52:$Q$72,3,0)</f>
        <v>护卫舰</v>
      </c>
      <c r="H357" s="442" t="str">
        <f>VLOOKUP(C357,'舰种|战术|技能信息查询'!$O$52:$Q$72,2,0)</f>
        <v>中型舰</v>
      </c>
      <c r="I357" s="442">
        <v>0</v>
      </c>
      <c r="J357" s="442">
        <v>2</v>
      </c>
      <c r="K357" s="442">
        <v>26</v>
      </c>
      <c r="L357" s="442">
        <f t="shared" si="7"/>
        <v>2</v>
      </c>
      <c r="M357" s="442">
        <v>43</v>
      </c>
      <c r="N357" s="442">
        <v>37</v>
      </c>
      <c r="O357" s="442">
        <v>52</v>
      </c>
      <c r="P357" s="442">
        <v>40</v>
      </c>
      <c r="Q357" s="442">
        <v>64</v>
      </c>
      <c r="R357" s="442">
        <v>19</v>
      </c>
      <c r="S357" s="442">
        <v>61</v>
      </c>
      <c r="T357" s="442">
        <v>90</v>
      </c>
      <c r="U357" s="442">
        <v>18</v>
      </c>
      <c r="V357" s="442">
        <v>24</v>
      </c>
      <c r="W357" s="442" t="s">
        <v>238</v>
      </c>
      <c r="X357" s="442">
        <v>0</v>
      </c>
      <c r="Y357" s="442">
        <v>0</v>
      </c>
      <c r="Z357" s="442">
        <v>3</v>
      </c>
      <c r="AA357" s="446" t="s">
        <v>1552</v>
      </c>
      <c r="AB357" s="442">
        <v>20</v>
      </c>
      <c r="AC357" s="442">
        <v>20</v>
      </c>
      <c r="AD357" s="442">
        <v>0.64</v>
      </c>
      <c r="AE357" s="442">
        <v>1.2</v>
      </c>
      <c r="AF357" s="442">
        <v>0.5</v>
      </c>
      <c r="AG357" s="442">
        <v>10</v>
      </c>
      <c r="AH357" s="442">
        <v>16</v>
      </c>
      <c r="AI357" s="442">
        <v>10</v>
      </c>
      <c r="AJ357" s="442">
        <v>0</v>
      </c>
      <c r="AK357" s="442">
        <v>9</v>
      </c>
      <c r="AL357" s="442">
        <v>12</v>
      </c>
      <c r="AM357" s="442">
        <v>9</v>
      </c>
      <c r="AN357" s="442">
        <v>5</v>
      </c>
      <c r="AO357" s="442">
        <v>0</v>
      </c>
      <c r="AP357" s="442">
        <v>0</v>
      </c>
      <c r="AQ357" s="442">
        <v>0</v>
      </c>
      <c r="AR357" s="450">
        <v>0.0555555555555556</v>
      </c>
      <c r="AS357" s="442"/>
      <c r="AT357" s="442"/>
      <c r="AU357" s="442"/>
      <c r="AV357" s="442"/>
      <c r="AW357" s="442"/>
      <c r="AX357" s="442"/>
      <c r="AY357" s="442"/>
      <c r="AZ357" s="442"/>
      <c r="BA357" s="442"/>
    </row>
    <row r="358" spans="1:53">
      <c r="A358" s="442">
        <v>388</v>
      </c>
      <c r="B358" s="442" t="s">
        <v>166</v>
      </c>
      <c r="C358" s="442" t="s">
        <v>236</v>
      </c>
      <c r="D358" s="442">
        <v>6</v>
      </c>
      <c r="E358" s="442" t="s">
        <v>1553</v>
      </c>
      <c r="F358" s="442" t="s">
        <v>125</v>
      </c>
      <c r="G358" s="442" t="str">
        <f>VLOOKUP(C358,'舰种|战术|技能信息查询'!$O$52:$Q$72,3,0)</f>
        <v>护卫舰</v>
      </c>
      <c r="H358" s="442" t="str">
        <f>VLOOKUP(C358,'舰种|战术|技能信息查询'!$O$52:$Q$72,2,0)</f>
        <v>中型舰</v>
      </c>
      <c r="I358" s="442">
        <v>3</v>
      </c>
      <c r="J358" s="442">
        <v>3</v>
      </c>
      <c r="K358" s="442">
        <v>52</v>
      </c>
      <c r="L358" s="442">
        <f t="shared" si="7"/>
        <v>0</v>
      </c>
      <c r="M358" s="442">
        <v>83</v>
      </c>
      <c r="N358" s="442">
        <v>58</v>
      </c>
      <c r="O358" s="442">
        <v>0</v>
      </c>
      <c r="P358" s="442">
        <v>108</v>
      </c>
      <c r="Q358" s="442">
        <v>0</v>
      </c>
      <c r="R358" s="442">
        <v>56</v>
      </c>
      <c r="S358" s="442">
        <v>75</v>
      </c>
      <c r="T358" s="442">
        <v>94</v>
      </c>
      <c r="U358" s="442">
        <v>15</v>
      </c>
      <c r="V358" s="442">
        <v>33</v>
      </c>
      <c r="W358" s="442" t="s">
        <v>238</v>
      </c>
      <c r="X358" s="442" t="s">
        <v>875</v>
      </c>
      <c r="Y358" s="442">
        <v>9</v>
      </c>
      <c r="Z358" s="442">
        <v>3</v>
      </c>
      <c r="AA358" s="446" t="s">
        <v>1303</v>
      </c>
      <c r="AB358" s="442">
        <v>40</v>
      </c>
      <c r="AC358" s="442">
        <v>70</v>
      </c>
      <c r="AD358" s="442">
        <v>1.28</v>
      </c>
      <c r="AE358" s="442">
        <v>2.4</v>
      </c>
      <c r="AF358" s="442">
        <v>0.625</v>
      </c>
      <c r="AG358" s="442">
        <v>30</v>
      </c>
      <c r="AH358" s="442">
        <v>40</v>
      </c>
      <c r="AI358" s="442">
        <v>30</v>
      </c>
      <c r="AJ358" s="442">
        <v>0</v>
      </c>
      <c r="AK358" s="442">
        <v>53</v>
      </c>
      <c r="AL358" s="442">
        <v>0</v>
      </c>
      <c r="AM358" s="442">
        <v>19</v>
      </c>
      <c r="AN358" s="442">
        <v>88</v>
      </c>
      <c r="AO358" s="442" t="s">
        <v>1554</v>
      </c>
      <c r="AP358" s="442">
        <v>0</v>
      </c>
      <c r="AQ358" s="442">
        <v>0</v>
      </c>
      <c r="AR358" s="450">
        <v>0.0833333333333333</v>
      </c>
      <c r="AS358" s="442"/>
      <c r="AT358" s="442"/>
      <c r="AU358" s="442"/>
      <c r="AV358" s="442"/>
      <c r="AW358" s="442"/>
      <c r="AX358" s="442"/>
      <c r="AY358" s="442"/>
      <c r="AZ358" s="442"/>
      <c r="BA358" s="442"/>
    </row>
    <row r="359" spans="1:53">
      <c r="A359" s="442">
        <v>389</v>
      </c>
      <c r="B359" s="442" t="s">
        <v>338</v>
      </c>
      <c r="C359" s="442" t="s">
        <v>236</v>
      </c>
      <c r="D359" s="442">
        <v>4</v>
      </c>
      <c r="E359" s="442" t="s">
        <v>1555</v>
      </c>
      <c r="F359" s="442" t="s">
        <v>125</v>
      </c>
      <c r="G359" s="442" t="str">
        <f>VLOOKUP(C359,'舰种|战术|技能信息查询'!$O$52:$Q$72,3,0)</f>
        <v>护卫舰</v>
      </c>
      <c r="H359" s="442" t="str">
        <f>VLOOKUP(C359,'舰种|战术|技能信息查询'!$O$52:$Q$72,2,0)</f>
        <v>中型舰</v>
      </c>
      <c r="I359" s="442">
        <v>2</v>
      </c>
      <c r="J359" s="442">
        <v>2</v>
      </c>
      <c r="K359" s="442">
        <v>52</v>
      </c>
      <c r="L359" s="442">
        <f t="shared" si="7"/>
        <v>0</v>
      </c>
      <c r="M359" s="442">
        <v>71</v>
      </c>
      <c r="N359" s="442">
        <v>67</v>
      </c>
      <c r="O359" s="442">
        <v>0</v>
      </c>
      <c r="P359" s="442">
        <v>40</v>
      </c>
      <c r="Q359" s="442">
        <v>0</v>
      </c>
      <c r="R359" s="442">
        <v>21</v>
      </c>
      <c r="S359" s="442">
        <v>58</v>
      </c>
      <c r="T359" s="442">
        <v>89</v>
      </c>
      <c r="U359" s="442">
        <v>10</v>
      </c>
      <c r="V359" s="442">
        <v>21</v>
      </c>
      <c r="W359" s="442" t="s">
        <v>126</v>
      </c>
      <c r="X359" s="442">
        <v>0</v>
      </c>
      <c r="Y359" s="442">
        <v>0</v>
      </c>
      <c r="Z359" s="442">
        <v>3</v>
      </c>
      <c r="AA359" s="446" t="s">
        <v>1556</v>
      </c>
      <c r="AB359" s="442">
        <v>45</v>
      </c>
      <c r="AC359" s="442">
        <v>70</v>
      </c>
      <c r="AD359" s="442">
        <v>1.3</v>
      </c>
      <c r="AE359" s="442">
        <v>2.6</v>
      </c>
      <c r="AF359" s="442">
        <v>0.75</v>
      </c>
      <c r="AG359" s="442">
        <v>30</v>
      </c>
      <c r="AH359" s="442">
        <v>40</v>
      </c>
      <c r="AI359" s="442">
        <v>30</v>
      </c>
      <c r="AJ359" s="442">
        <v>0</v>
      </c>
      <c r="AK359" s="442">
        <v>46</v>
      </c>
      <c r="AL359" s="442">
        <v>0</v>
      </c>
      <c r="AM359" s="442">
        <v>24</v>
      </c>
      <c r="AN359" s="442">
        <v>5</v>
      </c>
      <c r="AO359" s="442">
        <v>0</v>
      </c>
      <c r="AP359" s="442">
        <v>0</v>
      </c>
      <c r="AQ359" s="442">
        <v>0</v>
      </c>
      <c r="AR359" s="442">
        <v>0</v>
      </c>
      <c r="AS359" s="442"/>
      <c r="AT359" s="442"/>
      <c r="AU359" s="442"/>
      <c r="AV359" s="442"/>
      <c r="AW359" s="442"/>
      <c r="AX359" s="442"/>
      <c r="AY359" s="442"/>
      <c r="AZ359" s="442"/>
      <c r="BA359" s="442"/>
    </row>
    <row r="360" spans="1:53">
      <c r="A360" s="442">
        <v>390</v>
      </c>
      <c r="B360" s="442" t="s">
        <v>338</v>
      </c>
      <c r="C360" s="442" t="s">
        <v>265</v>
      </c>
      <c r="D360" s="442">
        <v>4</v>
      </c>
      <c r="E360" s="442" t="s">
        <v>1557</v>
      </c>
      <c r="F360" s="442" t="s">
        <v>125</v>
      </c>
      <c r="G360" s="442" t="str">
        <f>VLOOKUP(C360,'舰种|战术|技能信息查询'!$O$52:$Q$72,3,0)</f>
        <v>护卫舰</v>
      </c>
      <c r="H360" s="442" t="str">
        <f>VLOOKUP(C360,'舰种|战术|技能信息查询'!$O$52:$Q$72,2,0)</f>
        <v>中型舰</v>
      </c>
      <c r="I360" s="442">
        <v>1</v>
      </c>
      <c r="J360" s="442">
        <v>2</v>
      </c>
      <c r="K360" s="442">
        <v>36</v>
      </c>
      <c r="L360" s="442">
        <f t="shared" si="7"/>
        <v>0</v>
      </c>
      <c r="M360" s="442">
        <v>61</v>
      </c>
      <c r="N360" s="442">
        <v>48</v>
      </c>
      <c r="O360" s="442">
        <v>56</v>
      </c>
      <c r="P360" s="442">
        <v>83</v>
      </c>
      <c r="Q360" s="442">
        <v>74</v>
      </c>
      <c r="R360" s="442">
        <v>36</v>
      </c>
      <c r="S360" s="442">
        <v>66</v>
      </c>
      <c r="T360" s="442">
        <v>92</v>
      </c>
      <c r="U360" s="442">
        <v>26</v>
      </c>
      <c r="V360" s="442">
        <v>33</v>
      </c>
      <c r="W360" s="442" t="s">
        <v>238</v>
      </c>
      <c r="X360" s="442">
        <v>0</v>
      </c>
      <c r="Y360" s="442">
        <v>0</v>
      </c>
      <c r="Z360" s="442">
        <v>3</v>
      </c>
      <c r="AA360" s="446" t="s">
        <v>1488</v>
      </c>
      <c r="AB360" s="442">
        <v>25</v>
      </c>
      <c r="AC360" s="442">
        <v>35</v>
      </c>
      <c r="AD360" s="442">
        <v>0.8</v>
      </c>
      <c r="AE360" s="442">
        <v>1.5</v>
      </c>
      <c r="AF360" s="442">
        <v>0.5</v>
      </c>
      <c r="AG360" s="442">
        <v>10</v>
      </c>
      <c r="AH360" s="442">
        <v>16</v>
      </c>
      <c r="AI360" s="442">
        <v>10</v>
      </c>
      <c r="AJ360" s="442">
        <v>0</v>
      </c>
      <c r="AK360" s="442">
        <v>16</v>
      </c>
      <c r="AL360" s="442">
        <v>16</v>
      </c>
      <c r="AM360" s="442">
        <v>14</v>
      </c>
      <c r="AN360" s="442">
        <v>44</v>
      </c>
      <c r="AO360" s="442">
        <v>0</v>
      </c>
      <c r="AP360" s="442">
        <v>0</v>
      </c>
      <c r="AQ360" s="442">
        <v>0</v>
      </c>
      <c r="AR360" s="450">
        <v>0.0583333333333333</v>
      </c>
      <c r="AS360" s="442"/>
      <c r="AT360" s="442"/>
      <c r="AU360" s="442"/>
      <c r="AV360" s="442"/>
      <c r="AW360" s="442"/>
      <c r="AX360" s="442"/>
      <c r="AY360" s="442"/>
      <c r="AZ360" s="442"/>
      <c r="BA360" s="442"/>
    </row>
    <row r="361" spans="1:53">
      <c r="A361" s="442">
        <v>391</v>
      </c>
      <c r="B361" s="442" t="s">
        <v>166</v>
      </c>
      <c r="C361" s="442" t="s">
        <v>394</v>
      </c>
      <c r="D361" s="442">
        <v>5</v>
      </c>
      <c r="E361" s="442" t="s">
        <v>1558</v>
      </c>
      <c r="F361" s="442" t="s">
        <v>125</v>
      </c>
      <c r="G361" s="442" t="str">
        <f>VLOOKUP(C361,'舰种|战术|技能信息查询'!$O$52:$Q$72,3,0)</f>
        <v>护卫舰</v>
      </c>
      <c r="H361" s="442" t="str">
        <f>VLOOKUP(C361,'舰种|战术|技能信息查询'!$O$52:$Q$72,2,0)</f>
        <v>小型舰</v>
      </c>
      <c r="I361" s="442">
        <v>1</v>
      </c>
      <c r="J361" s="442">
        <v>2</v>
      </c>
      <c r="K361" s="442">
        <v>24</v>
      </c>
      <c r="L361" s="442">
        <f t="shared" si="7"/>
        <v>0</v>
      </c>
      <c r="M361" s="442">
        <v>35</v>
      </c>
      <c r="N361" s="442">
        <v>25</v>
      </c>
      <c r="O361" s="442">
        <v>1</v>
      </c>
      <c r="P361" s="442">
        <v>87</v>
      </c>
      <c r="Q361" s="442">
        <v>0</v>
      </c>
      <c r="R361" s="442">
        <v>39</v>
      </c>
      <c r="S361" s="442">
        <v>71</v>
      </c>
      <c r="T361" s="442">
        <v>99</v>
      </c>
      <c r="U361" s="442">
        <v>18</v>
      </c>
      <c r="V361" s="442">
        <v>33</v>
      </c>
      <c r="W361" s="442" t="s">
        <v>194</v>
      </c>
      <c r="X361" s="442">
        <v>0</v>
      </c>
      <c r="Y361" s="442">
        <v>0</v>
      </c>
      <c r="Z361" s="442">
        <v>2</v>
      </c>
      <c r="AA361" s="446" t="s">
        <v>1559</v>
      </c>
      <c r="AB361" s="442">
        <v>15</v>
      </c>
      <c r="AC361" s="442">
        <v>35</v>
      </c>
      <c r="AD361" s="442">
        <v>0.5</v>
      </c>
      <c r="AE361" s="442">
        <v>1</v>
      </c>
      <c r="AF361" s="442">
        <v>0.5</v>
      </c>
      <c r="AG361" s="442">
        <v>8</v>
      </c>
      <c r="AH361" s="442">
        <v>12</v>
      </c>
      <c r="AI361" s="442">
        <v>10</v>
      </c>
      <c r="AJ361" s="442">
        <v>16</v>
      </c>
      <c r="AK361" s="442">
        <v>15</v>
      </c>
      <c r="AL361" s="442">
        <v>1</v>
      </c>
      <c r="AM361" s="442">
        <v>10</v>
      </c>
      <c r="AN361" s="442">
        <v>84</v>
      </c>
      <c r="AO361" s="442">
        <v>0</v>
      </c>
      <c r="AP361" s="442">
        <v>0</v>
      </c>
      <c r="AQ361" s="442">
        <v>0</v>
      </c>
      <c r="AR361" s="450">
        <v>0.0354166666666667</v>
      </c>
      <c r="AS361" s="442"/>
      <c r="AT361" s="442"/>
      <c r="AU361" s="442"/>
      <c r="AV361" s="442"/>
      <c r="AW361" s="442"/>
      <c r="AX361" s="442"/>
      <c r="AY361" s="442"/>
      <c r="AZ361" s="442"/>
      <c r="BA361" s="442"/>
    </row>
    <row r="362" spans="1:53">
      <c r="A362" s="442">
        <v>392</v>
      </c>
      <c r="B362" s="442" t="s">
        <v>131</v>
      </c>
      <c r="C362" s="442" t="s">
        <v>325</v>
      </c>
      <c r="D362" s="442">
        <v>3</v>
      </c>
      <c r="E362" s="442" t="s">
        <v>1560</v>
      </c>
      <c r="F362" s="442" t="s">
        <v>125</v>
      </c>
      <c r="G362" s="442" t="str">
        <f>VLOOKUP(C362,'舰种|战术|技能信息查询'!$O$52:$Q$72,3,0)</f>
        <v>护卫舰</v>
      </c>
      <c r="H362" s="442" t="str">
        <f>VLOOKUP(C362,'舰种|战术|技能信息查询'!$O$52:$Q$72,2,0)</f>
        <v>小型舰</v>
      </c>
      <c r="I362" s="442">
        <v>1</v>
      </c>
      <c r="J362" s="442">
        <v>2</v>
      </c>
      <c r="K362" s="442">
        <v>15</v>
      </c>
      <c r="L362" s="442">
        <f t="shared" si="7"/>
        <v>1</v>
      </c>
      <c r="M362" s="442">
        <v>31</v>
      </c>
      <c r="N362" s="442">
        <v>22</v>
      </c>
      <c r="O362" s="442">
        <v>75</v>
      </c>
      <c r="P362" s="442">
        <v>40</v>
      </c>
      <c r="Q362" s="442">
        <v>49</v>
      </c>
      <c r="R362" s="442">
        <v>17</v>
      </c>
      <c r="S362" s="442">
        <v>87</v>
      </c>
      <c r="T362" s="442">
        <v>87</v>
      </c>
      <c r="U362" s="442">
        <v>13</v>
      </c>
      <c r="V362" s="442">
        <v>38</v>
      </c>
      <c r="W362" s="442" t="s">
        <v>194</v>
      </c>
      <c r="X362" s="442">
        <v>0</v>
      </c>
      <c r="Y362" s="442">
        <v>0</v>
      </c>
      <c r="Z362" s="442">
        <v>2</v>
      </c>
      <c r="AA362" s="446" t="s">
        <v>932</v>
      </c>
      <c r="AB362" s="442">
        <v>15</v>
      </c>
      <c r="AC362" s="442">
        <v>20</v>
      </c>
      <c r="AD362" s="442">
        <v>0.48</v>
      </c>
      <c r="AE362" s="442">
        <v>0.9</v>
      </c>
      <c r="AF362" s="442">
        <v>0.5</v>
      </c>
      <c r="AG362" s="442">
        <v>4</v>
      </c>
      <c r="AH362" s="442">
        <v>8</v>
      </c>
      <c r="AI362" s="442">
        <v>6</v>
      </c>
      <c r="AJ362" s="442">
        <v>0</v>
      </c>
      <c r="AK362" s="442">
        <v>0</v>
      </c>
      <c r="AL362" s="442">
        <v>28</v>
      </c>
      <c r="AM362" s="442">
        <v>7</v>
      </c>
      <c r="AN362" s="442">
        <v>0</v>
      </c>
      <c r="AO362" s="442">
        <v>0</v>
      </c>
      <c r="AP362" s="442">
        <v>0</v>
      </c>
      <c r="AQ362" s="442">
        <v>0</v>
      </c>
      <c r="AR362" s="450">
        <v>0.0208333333333333</v>
      </c>
      <c r="AS362" s="442"/>
      <c r="AT362" s="442"/>
      <c r="AU362" s="442"/>
      <c r="AV362" s="442"/>
      <c r="AW362" s="442"/>
      <c r="AX362" s="442"/>
      <c r="AY362" s="442"/>
      <c r="AZ362" s="442"/>
      <c r="BA362" s="442"/>
    </row>
    <row r="363" spans="1:53">
      <c r="A363" s="442">
        <v>393</v>
      </c>
      <c r="B363" s="442" t="s">
        <v>166</v>
      </c>
      <c r="C363" s="442" t="s">
        <v>325</v>
      </c>
      <c r="D363" s="442">
        <v>5</v>
      </c>
      <c r="E363" s="442" t="s">
        <v>1561</v>
      </c>
      <c r="F363" s="442" t="s">
        <v>125</v>
      </c>
      <c r="G363" s="442" t="str">
        <f>VLOOKUP(C363,'舰种|战术|技能信息查询'!$O$52:$Q$72,3,0)</f>
        <v>护卫舰</v>
      </c>
      <c r="H363" s="442" t="str">
        <f>VLOOKUP(C363,'舰种|战术|技能信息查询'!$O$52:$Q$72,2,0)</f>
        <v>小型舰</v>
      </c>
      <c r="I363" s="442">
        <v>1</v>
      </c>
      <c r="J363" s="442">
        <v>2</v>
      </c>
      <c r="K363" s="442">
        <v>17</v>
      </c>
      <c r="L363" s="442">
        <f t="shared" si="7"/>
        <v>-1</v>
      </c>
      <c r="M363" s="442">
        <v>28</v>
      </c>
      <c r="N363" s="442">
        <v>22</v>
      </c>
      <c r="O363" s="442">
        <v>74</v>
      </c>
      <c r="P363" s="442">
        <v>54</v>
      </c>
      <c r="Q363" s="442">
        <v>68</v>
      </c>
      <c r="R363" s="442">
        <v>17</v>
      </c>
      <c r="S363" s="442">
        <v>84</v>
      </c>
      <c r="T363" s="442">
        <v>87</v>
      </c>
      <c r="U363" s="442">
        <v>20</v>
      </c>
      <c r="V363" s="442">
        <v>37</v>
      </c>
      <c r="W363" s="442" t="s">
        <v>194</v>
      </c>
      <c r="X363" s="442">
        <v>0</v>
      </c>
      <c r="Y363" s="442">
        <v>0</v>
      </c>
      <c r="Z363" s="442">
        <v>2</v>
      </c>
      <c r="AA363" s="446" t="s">
        <v>534</v>
      </c>
      <c r="AB363" s="442">
        <v>15</v>
      </c>
      <c r="AC363" s="442">
        <v>25</v>
      </c>
      <c r="AD363" s="442">
        <v>0.48</v>
      </c>
      <c r="AE363" s="442">
        <v>0.9</v>
      </c>
      <c r="AF363" s="442">
        <v>0.4</v>
      </c>
      <c r="AG363" s="442">
        <v>4</v>
      </c>
      <c r="AH363" s="442">
        <v>8</v>
      </c>
      <c r="AI363" s="442">
        <v>6</v>
      </c>
      <c r="AJ363" s="442">
        <v>0</v>
      </c>
      <c r="AK363" s="442">
        <v>0</v>
      </c>
      <c r="AL363" s="442">
        <v>24</v>
      </c>
      <c r="AM363" s="442">
        <v>7</v>
      </c>
      <c r="AN363" s="442">
        <v>5</v>
      </c>
      <c r="AO363" s="442">
        <v>0</v>
      </c>
      <c r="AP363" s="442">
        <v>0</v>
      </c>
      <c r="AQ363" s="442">
        <v>0</v>
      </c>
      <c r="AR363" s="450">
        <v>0.0208333333333333</v>
      </c>
      <c r="AS363" s="442"/>
      <c r="AT363" s="442"/>
      <c r="AU363" s="442"/>
      <c r="AV363" s="442"/>
      <c r="AW363" s="442"/>
      <c r="AX363" s="442"/>
      <c r="AY363" s="442"/>
      <c r="AZ363" s="442"/>
      <c r="BA363" s="442"/>
    </row>
    <row r="364" spans="1:53">
      <c r="A364" s="442">
        <v>394</v>
      </c>
      <c r="B364" s="442" t="s">
        <v>166</v>
      </c>
      <c r="C364" s="442" t="s">
        <v>325</v>
      </c>
      <c r="D364" s="442">
        <v>5</v>
      </c>
      <c r="E364" s="442" t="s">
        <v>1562</v>
      </c>
      <c r="F364" s="442" t="s">
        <v>125</v>
      </c>
      <c r="G364" s="442" t="str">
        <f>VLOOKUP(C364,'舰种|战术|技能信息查询'!$O$52:$Q$72,3,0)</f>
        <v>护卫舰</v>
      </c>
      <c r="H364" s="442" t="str">
        <f>VLOOKUP(C364,'舰种|战术|技能信息查询'!$O$52:$Q$72,2,0)</f>
        <v>小型舰</v>
      </c>
      <c r="I364" s="442">
        <v>1</v>
      </c>
      <c r="J364" s="442">
        <v>2</v>
      </c>
      <c r="K364" s="442">
        <v>17</v>
      </c>
      <c r="L364" s="442">
        <f t="shared" si="7"/>
        <v>-1</v>
      </c>
      <c r="M364" s="442">
        <v>28</v>
      </c>
      <c r="N364" s="442">
        <v>22</v>
      </c>
      <c r="O364" s="442">
        <v>74</v>
      </c>
      <c r="P364" s="442">
        <v>54</v>
      </c>
      <c r="Q364" s="442">
        <v>68</v>
      </c>
      <c r="R364" s="442">
        <v>17</v>
      </c>
      <c r="S364" s="442">
        <v>86</v>
      </c>
      <c r="T364" s="442">
        <v>87</v>
      </c>
      <c r="U364" s="442">
        <v>26</v>
      </c>
      <c r="V364" s="442">
        <v>37</v>
      </c>
      <c r="W364" s="442" t="s">
        <v>194</v>
      </c>
      <c r="X364" s="442">
        <v>0</v>
      </c>
      <c r="Y364" s="442">
        <v>0</v>
      </c>
      <c r="Z364" s="442">
        <v>2</v>
      </c>
      <c r="AA364" s="446" t="s">
        <v>534</v>
      </c>
      <c r="AB364" s="442">
        <v>15</v>
      </c>
      <c r="AC364" s="442">
        <v>25</v>
      </c>
      <c r="AD364" s="442">
        <v>0.48</v>
      </c>
      <c r="AE364" s="442">
        <v>0.9</v>
      </c>
      <c r="AF364" s="442">
        <v>0.4</v>
      </c>
      <c r="AG364" s="442">
        <v>4</v>
      </c>
      <c r="AH364" s="442">
        <v>8</v>
      </c>
      <c r="AI364" s="442">
        <v>6</v>
      </c>
      <c r="AJ364" s="442">
        <v>0</v>
      </c>
      <c r="AK364" s="442">
        <v>0</v>
      </c>
      <c r="AL364" s="442">
        <v>24</v>
      </c>
      <c r="AM364" s="442">
        <v>7</v>
      </c>
      <c r="AN364" s="442">
        <v>5</v>
      </c>
      <c r="AO364" s="442">
        <v>0</v>
      </c>
      <c r="AP364" s="442">
        <v>0</v>
      </c>
      <c r="AQ364" s="442">
        <v>0</v>
      </c>
      <c r="AR364" s="450">
        <v>0.0208333333333333</v>
      </c>
      <c r="AS364" s="442"/>
      <c r="AT364" s="442"/>
      <c r="AU364" s="442"/>
      <c r="AV364" s="442"/>
      <c r="AW364" s="442"/>
      <c r="AX364" s="442"/>
      <c r="AY364" s="442"/>
      <c r="AZ364" s="442"/>
      <c r="BA364" s="442"/>
    </row>
    <row r="365" spans="1:53">
      <c r="A365" s="442">
        <v>395</v>
      </c>
      <c r="B365" s="442" t="s">
        <v>1466</v>
      </c>
      <c r="C365" s="442" t="s">
        <v>325</v>
      </c>
      <c r="D365" s="442">
        <v>4</v>
      </c>
      <c r="E365" s="442" t="s">
        <v>1563</v>
      </c>
      <c r="F365" s="442" t="s">
        <v>125</v>
      </c>
      <c r="G365" s="442" t="str">
        <f>VLOOKUP(C365,'舰种|战术|技能信息查询'!$O$52:$Q$72,3,0)</f>
        <v>护卫舰</v>
      </c>
      <c r="H365" s="442" t="str">
        <f>VLOOKUP(C365,'舰种|战术|技能信息查询'!$O$52:$Q$72,2,0)</f>
        <v>小型舰</v>
      </c>
      <c r="I365" s="442">
        <v>1</v>
      </c>
      <c r="J365" s="442">
        <v>2</v>
      </c>
      <c r="K365" s="442">
        <v>16</v>
      </c>
      <c r="L365" s="442">
        <f t="shared" si="7"/>
        <v>0</v>
      </c>
      <c r="M365" s="442">
        <v>30</v>
      </c>
      <c r="N365" s="442">
        <v>21</v>
      </c>
      <c r="O365" s="442">
        <v>57</v>
      </c>
      <c r="P365" s="442">
        <v>48</v>
      </c>
      <c r="Q365" s="442">
        <v>63</v>
      </c>
      <c r="R365" s="442">
        <v>18</v>
      </c>
      <c r="S365" s="442">
        <v>82</v>
      </c>
      <c r="T365" s="442">
        <v>87</v>
      </c>
      <c r="U365" s="442">
        <v>24</v>
      </c>
      <c r="V365" s="442">
        <v>39</v>
      </c>
      <c r="W365" s="442" t="s">
        <v>194</v>
      </c>
      <c r="X365" s="442">
        <v>0</v>
      </c>
      <c r="Y365" s="442">
        <v>0</v>
      </c>
      <c r="Z365" s="442">
        <v>2</v>
      </c>
      <c r="AA365" s="446" t="s">
        <v>1564</v>
      </c>
      <c r="AB365" s="442">
        <v>15</v>
      </c>
      <c r="AC365" s="442">
        <v>25</v>
      </c>
      <c r="AD365" s="442">
        <v>0.45</v>
      </c>
      <c r="AE365" s="442">
        <v>0.95</v>
      </c>
      <c r="AF365" s="442">
        <v>0.45</v>
      </c>
      <c r="AG365" s="442">
        <v>4</v>
      </c>
      <c r="AH365" s="442">
        <v>8</v>
      </c>
      <c r="AI365" s="442">
        <v>6</v>
      </c>
      <c r="AJ365" s="442">
        <v>0</v>
      </c>
      <c r="AK365" s="442">
        <v>0</v>
      </c>
      <c r="AL365" s="442">
        <v>17</v>
      </c>
      <c r="AM365" s="442">
        <v>6</v>
      </c>
      <c r="AN365" s="442">
        <v>0</v>
      </c>
      <c r="AO365" s="442">
        <v>0</v>
      </c>
      <c r="AP365" s="442">
        <v>0</v>
      </c>
      <c r="AQ365" s="442">
        <v>0</v>
      </c>
      <c r="AR365" s="442">
        <v>0</v>
      </c>
      <c r="AS365" s="442"/>
      <c r="AT365" s="442"/>
      <c r="AU365" s="442"/>
      <c r="AV365" s="442"/>
      <c r="AW365" s="442"/>
      <c r="AX365" s="442"/>
      <c r="AY365" s="442"/>
      <c r="AZ365" s="442"/>
      <c r="BA365" s="442"/>
    </row>
    <row r="366" spans="1:53">
      <c r="A366" s="442">
        <v>396</v>
      </c>
      <c r="B366" s="442" t="s">
        <v>166</v>
      </c>
      <c r="C366" s="442" t="s">
        <v>137</v>
      </c>
      <c r="D366" s="442">
        <v>3</v>
      </c>
      <c r="E366" s="442" t="s">
        <v>1565</v>
      </c>
      <c r="F366" s="442" t="s">
        <v>125</v>
      </c>
      <c r="G366" s="442" t="str">
        <f>VLOOKUP(C366,'舰种|战术|技能信息查询'!$O$52:$Q$72,3,0)</f>
        <v>主力舰</v>
      </c>
      <c r="H366" s="442" t="str">
        <f>VLOOKUP(C366,'舰种|战术|技能信息查询'!$O$52:$Q$72,2,0)</f>
        <v>大型舰</v>
      </c>
      <c r="I366" s="442">
        <v>2</v>
      </c>
      <c r="J366" s="442">
        <v>2</v>
      </c>
      <c r="K366" s="442">
        <v>70</v>
      </c>
      <c r="L366" s="442">
        <f t="shared" si="7"/>
        <v>2</v>
      </c>
      <c r="M366" s="442">
        <v>94</v>
      </c>
      <c r="N366" s="442">
        <v>88</v>
      </c>
      <c r="O366" s="442">
        <v>0</v>
      </c>
      <c r="P366" s="442">
        <v>64</v>
      </c>
      <c r="Q366" s="442">
        <v>0</v>
      </c>
      <c r="R366" s="442">
        <v>39</v>
      </c>
      <c r="S366" s="442">
        <v>37</v>
      </c>
      <c r="T366" s="442">
        <v>94</v>
      </c>
      <c r="U366" s="442">
        <v>20</v>
      </c>
      <c r="V366" s="442">
        <v>22</v>
      </c>
      <c r="W366" s="442" t="s">
        <v>126</v>
      </c>
      <c r="X366" s="442" t="s">
        <v>127</v>
      </c>
      <c r="Y366" s="442">
        <v>12</v>
      </c>
      <c r="Z366" s="442">
        <v>4</v>
      </c>
      <c r="AA366" s="446" t="s">
        <v>1566</v>
      </c>
      <c r="AB366" s="442">
        <v>85</v>
      </c>
      <c r="AC366" s="442">
        <v>120</v>
      </c>
      <c r="AD366" s="442">
        <v>2.5</v>
      </c>
      <c r="AE366" s="442">
        <v>5.1</v>
      </c>
      <c r="AF366" s="442">
        <v>0.8</v>
      </c>
      <c r="AG366" s="442">
        <v>50</v>
      </c>
      <c r="AH366" s="442">
        <v>60</v>
      </c>
      <c r="AI366" s="442">
        <v>60</v>
      </c>
      <c r="AJ366" s="442">
        <v>0</v>
      </c>
      <c r="AK366" s="442">
        <v>74</v>
      </c>
      <c r="AL366" s="442">
        <v>0</v>
      </c>
      <c r="AM366" s="442">
        <v>68</v>
      </c>
      <c r="AN366" s="442">
        <v>22</v>
      </c>
      <c r="AO366" s="442">
        <v>0</v>
      </c>
      <c r="AP366" s="442">
        <v>0</v>
      </c>
      <c r="AQ366" s="442">
        <v>0</v>
      </c>
      <c r="AR366" s="442">
        <v>0</v>
      </c>
      <c r="AS366" s="442"/>
      <c r="AT366" s="442"/>
      <c r="AU366" s="442"/>
      <c r="AV366" s="442"/>
      <c r="AW366" s="442"/>
      <c r="AX366" s="442"/>
      <c r="AY366" s="442"/>
      <c r="AZ366" s="442"/>
      <c r="BA366" s="442"/>
    </row>
    <row r="367" spans="1:53">
      <c r="A367" s="442">
        <v>397</v>
      </c>
      <c r="B367" s="442" t="s">
        <v>338</v>
      </c>
      <c r="C367" s="442" t="s">
        <v>123</v>
      </c>
      <c r="D367" s="442">
        <v>6</v>
      </c>
      <c r="E367" s="442" t="s">
        <v>1567</v>
      </c>
      <c r="F367" s="442" t="s">
        <v>125</v>
      </c>
      <c r="G367" s="442" t="str">
        <f>VLOOKUP(C367,'舰种|战术|技能信息查询'!$O$52:$Q$72,3,0)</f>
        <v>主力舰</v>
      </c>
      <c r="H367" s="442" t="str">
        <f>VLOOKUP(C367,'舰种|战术|技能信息查询'!$O$52:$Q$72,2,0)</f>
        <v>大型舰</v>
      </c>
      <c r="I367" s="442">
        <v>3</v>
      </c>
      <c r="J367" s="442">
        <v>3</v>
      </c>
      <c r="K367" s="442">
        <v>72</v>
      </c>
      <c r="L367" s="442">
        <f t="shared" si="7"/>
        <v>0</v>
      </c>
      <c r="M367" s="442">
        <v>97</v>
      </c>
      <c r="N367" s="442">
        <v>75</v>
      </c>
      <c r="O367" s="442">
        <v>0</v>
      </c>
      <c r="P367" s="442">
        <v>106</v>
      </c>
      <c r="Q367" s="442">
        <v>0</v>
      </c>
      <c r="R367" s="442">
        <v>47</v>
      </c>
      <c r="S367" s="442">
        <v>64</v>
      </c>
      <c r="T367" s="442">
        <v>96</v>
      </c>
      <c r="U367" s="442">
        <v>8</v>
      </c>
      <c r="V367" s="442">
        <v>35.5</v>
      </c>
      <c r="W367" s="442" t="s">
        <v>1568</v>
      </c>
      <c r="X367" s="442">
        <v>0</v>
      </c>
      <c r="Y367" s="442">
        <v>0</v>
      </c>
      <c r="Z367" s="442">
        <v>4</v>
      </c>
      <c r="AA367" s="446" t="s">
        <v>1569</v>
      </c>
      <c r="AB367" s="442">
        <v>85</v>
      </c>
      <c r="AC367" s="442">
        <v>120</v>
      </c>
      <c r="AD367" s="442">
        <v>3</v>
      </c>
      <c r="AE367" s="442">
        <v>5.2</v>
      </c>
      <c r="AF367" s="442">
        <v>0.95</v>
      </c>
      <c r="AG367" s="442">
        <v>40</v>
      </c>
      <c r="AH367" s="442">
        <v>50</v>
      </c>
      <c r="AI367" s="442">
        <v>40</v>
      </c>
      <c r="AJ367" s="442">
        <v>0</v>
      </c>
      <c r="AK367" s="442">
        <v>67</v>
      </c>
      <c r="AL367" s="442">
        <v>0</v>
      </c>
      <c r="AM367" s="442">
        <v>55</v>
      </c>
      <c r="AN367" s="442">
        <v>78</v>
      </c>
      <c r="AO367" s="442" t="s">
        <v>1570</v>
      </c>
      <c r="AP367" s="442">
        <v>0</v>
      </c>
      <c r="AQ367" s="442">
        <v>0</v>
      </c>
      <c r="AR367" s="450">
        <v>0.246527777777778</v>
      </c>
      <c r="AS367" s="442"/>
      <c r="AT367" s="442"/>
      <c r="AU367" s="442"/>
      <c r="AV367" s="442"/>
      <c r="AW367" s="442"/>
      <c r="AX367" s="442"/>
      <c r="AY367" s="442"/>
      <c r="AZ367" s="442"/>
      <c r="BA367" s="442"/>
    </row>
    <row r="368" spans="1:53">
      <c r="A368" s="442">
        <v>398</v>
      </c>
      <c r="B368" s="442" t="s">
        <v>122</v>
      </c>
      <c r="C368" s="442" t="s">
        <v>265</v>
      </c>
      <c r="D368" s="442">
        <v>3</v>
      </c>
      <c r="E368" s="442" t="s">
        <v>1571</v>
      </c>
      <c r="F368" s="442" t="s">
        <v>125</v>
      </c>
      <c r="G368" s="442" t="str">
        <f>VLOOKUP(C368,'舰种|战术|技能信息查询'!$O$52:$Q$72,3,0)</f>
        <v>护卫舰</v>
      </c>
      <c r="H368" s="442" t="str">
        <f>VLOOKUP(C368,'舰种|战术|技能信息查询'!$O$52:$Q$72,2,0)</f>
        <v>中型舰</v>
      </c>
      <c r="I368" s="442">
        <v>1</v>
      </c>
      <c r="J368" s="442">
        <v>2</v>
      </c>
      <c r="K368" s="442">
        <v>25</v>
      </c>
      <c r="L368" s="442">
        <f t="shared" si="7"/>
        <v>-1</v>
      </c>
      <c r="M368" s="442">
        <v>37</v>
      </c>
      <c r="N368" s="442">
        <v>38</v>
      </c>
      <c r="O368" s="442">
        <v>0</v>
      </c>
      <c r="P368" s="442">
        <v>78</v>
      </c>
      <c r="Q368" s="442">
        <v>68</v>
      </c>
      <c r="R368" s="442">
        <v>21</v>
      </c>
      <c r="S368" s="442">
        <v>68</v>
      </c>
      <c r="T368" s="442">
        <v>92</v>
      </c>
      <c r="U368" s="442">
        <v>24</v>
      </c>
      <c r="V368" s="442">
        <v>29</v>
      </c>
      <c r="W368" s="442" t="s">
        <v>238</v>
      </c>
      <c r="X368" s="442">
        <v>0</v>
      </c>
      <c r="Y368" s="442">
        <v>0</v>
      </c>
      <c r="Z368" s="442">
        <v>3</v>
      </c>
      <c r="AA368" s="446" t="s">
        <v>534</v>
      </c>
      <c r="AB368" s="442">
        <v>20</v>
      </c>
      <c r="AC368" s="442">
        <v>30</v>
      </c>
      <c r="AD368" s="442">
        <v>0.8</v>
      </c>
      <c r="AE368" s="442">
        <v>1.4</v>
      </c>
      <c r="AF368" s="442">
        <v>0.425</v>
      </c>
      <c r="AG368" s="442">
        <v>10</v>
      </c>
      <c r="AH368" s="442">
        <v>16</v>
      </c>
      <c r="AI368" s="442">
        <v>10</v>
      </c>
      <c r="AJ368" s="442">
        <v>0</v>
      </c>
      <c r="AK368" s="442">
        <v>9</v>
      </c>
      <c r="AL368" s="442">
        <v>0</v>
      </c>
      <c r="AM368" s="442">
        <v>9</v>
      </c>
      <c r="AN368" s="442">
        <v>36</v>
      </c>
      <c r="AO368" s="442">
        <v>0</v>
      </c>
      <c r="AP368" s="442">
        <v>0</v>
      </c>
      <c r="AQ368" s="442">
        <v>0</v>
      </c>
      <c r="AR368" s="450">
        <v>0.0451388888888889</v>
      </c>
      <c r="AS368" s="442"/>
      <c r="AT368" s="442"/>
      <c r="AU368" s="442"/>
      <c r="AV368" s="442"/>
      <c r="AW368" s="442"/>
      <c r="AX368" s="442"/>
      <c r="AY368" s="442"/>
      <c r="AZ368" s="442"/>
      <c r="BA368" s="442"/>
    </row>
    <row r="369" spans="1:53">
      <c r="A369" s="442">
        <v>399</v>
      </c>
      <c r="B369" s="442" t="s">
        <v>171</v>
      </c>
      <c r="C369" s="442" t="s">
        <v>265</v>
      </c>
      <c r="D369" s="442">
        <v>4</v>
      </c>
      <c r="E369" s="442" t="s">
        <v>1572</v>
      </c>
      <c r="F369" s="442" t="s">
        <v>125</v>
      </c>
      <c r="G369" s="442" t="str">
        <f>VLOOKUP(C369,'舰种|战术|技能信息查询'!$O$52:$Q$72,3,0)</f>
        <v>护卫舰</v>
      </c>
      <c r="H369" s="442" t="str">
        <f>VLOOKUP(C369,'舰种|战术|技能信息查询'!$O$52:$Q$72,2,0)</f>
        <v>中型舰</v>
      </c>
      <c r="I369" s="442">
        <v>2</v>
      </c>
      <c r="J369" s="442">
        <v>2</v>
      </c>
      <c r="K369" s="442">
        <v>36</v>
      </c>
      <c r="L369" s="442">
        <f t="shared" si="7"/>
        <v>0</v>
      </c>
      <c r="M369" s="442">
        <v>51</v>
      </c>
      <c r="N369" s="442">
        <v>54</v>
      </c>
      <c r="O369" s="442">
        <v>43</v>
      </c>
      <c r="P369" s="442">
        <v>62</v>
      </c>
      <c r="Q369" s="442">
        <v>68</v>
      </c>
      <c r="R369" s="442">
        <v>30</v>
      </c>
      <c r="S369" s="442">
        <v>67</v>
      </c>
      <c r="T369" s="442">
        <v>90</v>
      </c>
      <c r="U369" s="442">
        <v>20</v>
      </c>
      <c r="V369" s="442">
        <v>34</v>
      </c>
      <c r="W369" s="442" t="s">
        <v>238</v>
      </c>
      <c r="X369" s="442" t="s">
        <v>875</v>
      </c>
      <c r="Y369" s="442">
        <v>9</v>
      </c>
      <c r="Z369" s="442">
        <v>3</v>
      </c>
      <c r="AA369" s="446" t="s">
        <v>1490</v>
      </c>
      <c r="AB369" s="442">
        <v>30</v>
      </c>
      <c r="AC369" s="442">
        <v>35</v>
      </c>
      <c r="AD369" s="442">
        <v>1.1</v>
      </c>
      <c r="AE369" s="442">
        <v>2</v>
      </c>
      <c r="AF369" s="442">
        <v>0.7</v>
      </c>
      <c r="AG369" s="442">
        <v>10</v>
      </c>
      <c r="AH369" s="442">
        <v>16</v>
      </c>
      <c r="AI369" s="442">
        <v>10</v>
      </c>
      <c r="AJ369" s="442">
        <v>0</v>
      </c>
      <c r="AK369" s="442">
        <v>13</v>
      </c>
      <c r="AL369" s="442">
        <v>8</v>
      </c>
      <c r="AM369" s="442">
        <v>17</v>
      </c>
      <c r="AN369" s="442">
        <v>16</v>
      </c>
      <c r="AO369" s="442">
        <v>0</v>
      </c>
      <c r="AP369" s="442">
        <v>0</v>
      </c>
      <c r="AQ369" s="442">
        <v>0</v>
      </c>
      <c r="AR369" s="450">
        <v>0.0416666666666667</v>
      </c>
      <c r="AS369" s="442"/>
      <c r="AT369" s="442"/>
      <c r="AU369" s="442"/>
      <c r="AV369" s="442"/>
      <c r="AW369" s="442"/>
      <c r="AX369" s="442"/>
      <c r="AY369" s="442"/>
      <c r="AZ369" s="442"/>
      <c r="BA369" s="442"/>
    </row>
    <row r="370" spans="1:53">
      <c r="A370" s="442">
        <v>400</v>
      </c>
      <c r="B370" s="442" t="s">
        <v>1140</v>
      </c>
      <c r="C370" s="442" t="s">
        <v>265</v>
      </c>
      <c r="D370" s="442">
        <v>4</v>
      </c>
      <c r="E370" s="442" t="s">
        <v>1573</v>
      </c>
      <c r="F370" s="442" t="s">
        <v>125</v>
      </c>
      <c r="G370" s="442" t="str">
        <f>VLOOKUP(C370,'舰种|战术|技能信息查询'!$O$52:$Q$72,3,0)</f>
        <v>护卫舰</v>
      </c>
      <c r="H370" s="442" t="str">
        <f>VLOOKUP(C370,'舰种|战术|技能信息查询'!$O$52:$Q$72,2,0)</f>
        <v>中型舰</v>
      </c>
      <c r="I370" s="442">
        <v>2</v>
      </c>
      <c r="J370" s="442">
        <v>2</v>
      </c>
      <c r="K370" s="442">
        <v>32</v>
      </c>
      <c r="L370" s="442">
        <f t="shared" si="7"/>
        <v>0</v>
      </c>
      <c r="M370" s="442">
        <v>48</v>
      </c>
      <c r="N370" s="442">
        <v>46</v>
      </c>
      <c r="O370" s="442">
        <v>0</v>
      </c>
      <c r="P370" s="442">
        <v>97</v>
      </c>
      <c r="Q370" s="442">
        <v>79</v>
      </c>
      <c r="R370" s="442">
        <v>23</v>
      </c>
      <c r="S370" s="442">
        <v>72</v>
      </c>
      <c r="T370" s="442">
        <v>92</v>
      </c>
      <c r="U370" s="442">
        <v>29</v>
      </c>
      <c r="V370" s="442">
        <v>32</v>
      </c>
      <c r="W370" s="442" t="s">
        <v>238</v>
      </c>
      <c r="X370" s="442">
        <v>0</v>
      </c>
      <c r="Y370" s="442">
        <v>0</v>
      </c>
      <c r="Z370" s="442">
        <v>3</v>
      </c>
      <c r="AA370" s="446" t="s">
        <v>1574</v>
      </c>
      <c r="AB370" s="442">
        <v>25</v>
      </c>
      <c r="AC370" s="442">
        <v>35</v>
      </c>
      <c r="AD370" s="442">
        <v>0.75</v>
      </c>
      <c r="AE370" s="442">
        <v>1.4</v>
      </c>
      <c r="AF370" s="442">
        <v>0.45</v>
      </c>
      <c r="AG370" s="442">
        <v>10</v>
      </c>
      <c r="AH370" s="442">
        <v>16</v>
      </c>
      <c r="AI370" s="442">
        <v>10</v>
      </c>
      <c r="AJ370" s="442">
        <v>0</v>
      </c>
      <c r="AK370" s="442">
        <v>12</v>
      </c>
      <c r="AL370" s="442">
        <v>0</v>
      </c>
      <c r="AM370" s="442">
        <v>13</v>
      </c>
      <c r="AN370" s="442">
        <v>65</v>
      </c>
      <c r="AO370" s="442">
        <v>0</v>
      </c>
      <c r="AP370" s="442">
        <v>0</v>
      </c>
      <c r="AQ370" s="442">
        <v>0</v>
      </c>
      <c r="AR370" s="442">
        <v>0</v>
      </c>
      <c r="AS370" s="442"/>
      <c r="AT370" s="442"/>
      <c r="AU370" s="442"/>
      <c r="AV370" s="442"/>
      <c r="AW370" s="442"/>
      <c r="AX370" s="442"/>
      <c r="AY370" s="442"/>
      <c r="AZ370" s="442"/>
      <c r="BA370" s="442"/>
    </row>
    <row r="371" spans="1:53">
      <c r="A371" s="442">
        <v>401</v>
      </c>
      <c r="B371" s="442" t="s">
        <v>338</v>
      </c>
      <c r="C371" s="442" t="s">
        <v>398</v>
      </c>
      <c r="D371" s="442">
        <v>4</v>
      </c>
      <c r="E371" s="442" t="s">
        <v>1575</v>
      </c>
      <c r="F371" s="442" t="s">
        <v>125</v>
      </c>
      <c r="G371" s="442" t="str">
        <f>VLOOKUP(C371,'舰种|战术|技能信息查询'!$O$52:$Q$72,3,0)</f>
        <v>主力舰</v>
      </c>
      <c r="H371" s="442" t="str">
        <f>VLOOKUP(C371,'舰种|战术|技能信息查询'!$O$52:$Q$72,2,0)</f>
        <v>小型舰</v>
      </c>
      <c r="I371" s="442">
        <v>2</v>
      </c>
      <c r="J371" s="442">
        <v>4</v>
      </c>
      <c r="K371" s="442">
        <v>28</v>
      </c>
      <c r="L371" s="442">
        <f t="shared" si="7"/>
        <v>0</v>
      </c>
      <c r="M371" s="442">
        <v>39</v>
      </c>
      <c r="N371" s="442">
        <v>27</v>
      </c>
      <c r="O371" s="442">
        <v>1</v>
      </c>
      <c r="P371" s="442">
        <v>96</v>
      </c>
      <c r="Q371" s="442">
        <v>0</v>
      </c>
      <c r="R371" s="442">
        <v>39</v>
      </c>
      <c r="S371" s="442">
        <v>71</v>
      </c>
      <c r="T371" s="442">
        <v>97</v>
      </c>
      <c r="U371" s="442">
        <v>12</v>
      </c>
      <c r="V371" s="442">
        <v>34.8</v>
      </c>
      <c r="W371" s="442" t="s">
        <v>194</v>
      </c>
      <c r="X371" s="442">
        <v>0</v>
      </c>
      <c r="Y371" s="442">
        <v>0</v>
      </c>
      <c r="Z371" s="442">
        <v>3</v>
      </c>
      <c r="AA371" s="446" t="s">
        <v>1576</v>
      </c>
      <c r="AB371" s="442">
        <v>25</v>
      </c>
      <c r="AC371" s="442">
        <v>55</v>
      </c>
      <c r="AD371" s="442">
        <v>0.5</v>
      </c>
      <c r="AE371" s="442">
        <v>1.2</v>
      </c>
      <c r="AF371" s="442">
        <v>0.625</v>
      </c>
      <c r="AG371" s="442">
        <v>8</v>
      </c>
      <c r="AH371" s="442">
        <v>12</v>
      </c>
      <c r="AI371" s="442">
        <v>10</v>
      </c>
      <c r="AJ371" s="442">
        <v>16</v>
      </c>
      <c r="AK371" s="442">
        <v>11</v>
      </c>
      <c r="AL371" s="442">
        <v>1</v>
      </c>
      <c r="AM371" s="442">
        <v>12</v>
      </c>
      <c r="AN371" s="442">
        <v>86</v>
      </c>
      <c r="AO371" s="442">
        <v>0</v>
      </c>
      <c r="AP371" s="442">
        <v>0</v>
      </c>
      <c r="AQ371" s="442">
        <v>0</v>
      </c>
      <c r="AR371" s="450">
        <v>0.0368055555555556</v>
      </c>
      <c r="AS371" s="442"/>
      <c r="AT371" s="442"/>
      <c r="AU371" s="442"/>
      <c r="AV371" s="442"/>
      <c r="AW371" s="442"/>
      <c r="AX371" s="442"/>
      <c r="AY371" s="442"/>
      <c r="AZ371" s="442"/>
      <c r="BA371" s="442"/>
    </row>
    <row r="372" spans="1:53">
      <c r="A372" s="442">
        <v>402</v>
      </c>
      <c r="B372" s="442" t="s">
        <v>147</v>
      </c>
      <c r="C372" s="442" t="s">
        <v>565</v>
      </c>
      <c r="D372" s="442">
        <v>5</v>
      </c>
      <c r="E372" s="442" t="s">
        <v>1577</v>
      </c>
      <c r="F372" s="442" t="s">
        <v>125</v>
      </c>
      <c r="G372" s="442" t="str">
        <f>VLOOKUP(C372,'舰种|战术|技能信息查询'!$O$52:$Q$72,3,0)</f>
        <v>护卫舰</v>
      </c>
      <c r="H372" s="442" t="str">
        <f>VLOOKUP(C372,'舰种|战术|技能信息查询'!$O$52:$Q$72,2,0)</f>
        <v>小型舰</v>
      </c>
      <c r="I372" s="442">
        <v>5</v>
      </c>
      <c r="J372" s="442">
        <v>5</v>
      </c>
      <c r="K372" s="442">
        <v>8</v>
      </c>
      <c r="L372" s="442">
        <f t="shared" si="7"/>
        <v>0</v>
      </c>
      <c r="M372" s="442">
        <v>28</v>
      </c>
      <c r="N372" s="442">
        <v>23</v>
      </c>
      <c r="O372" s="442">
        <v>70</v>
      </c>
      <c r="P372" s="442">
        <v>0</v>
      </c>
      <c r="Q372" s="442">
        <v>0</v>
      </c>
      <c r="R372" s="442">
        <v>48</v>
      </c>
      <c r="S372" s="442">
        <v>61</v>
      </c>
      <c r="T372" s="442">
        <v>98</v>
      </c>
      <c r="U372" s="442">
        <v>23</v>
      </c>
      <c r="V372" s="442">
        <v>16.4</v>
      </c>
      <c r="W372" s="442" t="s">
        <v>194</v>
      </c>
      <c r="X372" s="442">
        <v>0</v>
      </c>
      <c r="Y372" s="442">
        <v>0</v>
      </c>
      <c r="Z372" s="442">
        <v>2</v>
      </c>
      <c r="AA372" s="446" t="s">
        <v>1210</v>
      </c>
      <c r="AB372" s="442">
        <v>20</v>
      </c>
      <c r="AC372" s="442">
        <v>15</v>
      </c>
      <c r="AD372" s="442">
        <v>0.6</v>
      </c>
      <c r="AE372" s="442">
        <v>0.5</v>
      </c>
      <c r="AF372" s="442">
        <v>0.25</v>
      </c>
      <c r="AG372" s="442">
        <v>10</v>
      </c>
      <c r="AH372" s="442">
        <v>10</v>
      </c>
      <c r="AI372" s="442">
        <v>20</v>
      </c>
      <c r="AJ372" s="442">
        <v>0</v>
      </c>
      <c r="AK372" s="442">
        <v>0</v>
      </c>
      <c r="AL372" s="442">
        <v>20</v>
      </c>
      <c r="AM372" s="442">
        <v>10</v>
      </c>
      <c r="AN372" s="442">
        <v>0</v>
      </c>
      <c r="AO372" s="442">
        <v>0</v>
      </c>
      <c r="AP372" s="442">
        <v>0</v>
      </c>
      <c r="AQ372" s="442">
        <v>0</v>
      </c>
      <c r="AR372" s="450">
        <v>0.00694444444444444</v>
      </c>
      <c r="AS372" s="442"/>
      <c r="AT372" s="442"/>
      <c r="AU372" s="442"/>
      <c r="AV372" s="442"/>
      <c r="AW372" s="442"/>
      <c r="AX372" s="442"/>
      <c r="AY372" s="442"/>
      <c r="AZ372" s="442"/>
      <c r="BA372" s="442"/>
    </row>
    <row r="373" spans="1:53">
      <c r="A373" s="442">
        <v>403</v>
      </c>
      <c r="B373" s="442" t="s">
        <v>122</v>
      </c>
      <c r="C373" s="442" t="s">
        <v>394</v>
      </c>
      <c r="D373" s="442">
        <v>5</v>
      </c>
      <c r="E373" s="442" t="s">
        <v>1578</v>
      </c>
      <c r="F373" s="442" t="s">
        <v>125</v>
      </c>
      <c r="G373" s="442" t="str">
        <f>VLOOKUP(C373,'舰种|战术|技能信息查询'!$O$52:$Q$72,3,0)</f>
        <v>护卫舰</v>
      </c>
      <c r="H373" s="442" t="str">
        <f>VLOOKUP(C373,'舰种|战术|技能信息查询'!$O$52:$Q$72,2,0)</f>
        <v>小型舰</v>
      </c>
      <c r="I373" s="442">
        <v>3</v>
      </c>
      <c r="J373" s="442">
        <v>3</v>
      </c>
      <c r="K373" s="442">
        <v>28</v>
      </c>
      <c r="L373" s="442">
        <f t="shared" si="7"/>
        <v>0</v>
      </c>
      <c r="M373" s="442">
        <v>38</v>
      </c>
      <c r="N373" s="442">
        <v>27</v>
      </c>
      <c r="O373" s="442">
        <v>1</v>
      </c>
      <c r="P373" s="442">
        <v>81</v>
      </c>
      <c r="Q373" s="442">
        <v>0</v>
      </c>
      <c r="R373" s="442">
        <v>36</v>
      </c>
      <c r="S373" s="442">
        <v>70</v>
      </c>
      <c r="T373" s="442">
        <v>99</v>
      </c>
      <c r="U373" s="442">
        <v>22</v>
      </c>
      <c r="V373" s="442">
        <v>31.5</v>
      </c>
      <c r="W373" s="442" t="s">
        <v>194</v>
      </c>
      <c r="X373" s="442">
        <v>0</v>
      </c>
      <c r="Y373" s="442">
        <v>0</v>
      </c>
      <c r="Z373" s="442">
        <v>3</v>
      </c>
      <c r="AA373" s="446" t="s">
        <v>1579</v>
      </c>
      <c r="AB373" s="442">
        <v>30</v>
      </c>
      <c r="AC373" s="442">
        <v>35</v>
      </c>
      <c r="AD373" s="442">
        <v>0.7</v>
      </c>
      <c r="AE373" s="442">
        <v>1.2</v>
      </c>
      <c r="AF373" s="442">
        <v>0.55</v>
      </c>
      <c r="AG373" s="442">
        <v>8</v>
      </c>
      <c r="AH373" s="442">
        <v>12</v>
      </c>
      <c r="AI373" s="442">
        <v>10</v>
      </c>
      <c r="AJ373" s="442">
        <v>16</v>
      </c>
      <c r="AK373" s="442">
        <v>21</v>
      </c>
      <c r="AL373" s="442">
        <v>1</v>
      </c>
      <c r="AM373" s="442">
        <v>12</v>
      </c>
      <c r="AN373" s="442">
        <v>66</v>
      </c>
      <c r="AO373" s="442" t="s">
        <v>1580</v>
      </c>
      <c r="AP373" s="442">
        <v>0</v>
      </c>
      <c r="AQ373" s="442">
        <v>0</v>
      </c>
      <c r="AR373" s="450">
        <v>0.0354166666666667</v>
      </c>
      <c r="AS373" s="442"/>
      <c r="AT373" s="442"/>
      <c r="AU373" s="442"/>
      <c r="AV373" s="442"/>
      <c r="AW373" s="442"/>
      <c r="AX373" s="442"/>
      <c r="AY373" s="442"/>
      <c r="AZ373" s="442"/>
      <c r="BA373" s="442"/>
    </row>
    <row r="374" spans="1:53">
      <c r="A374" s="442">
        <v>404</v>
      </c>
      <c r="B374" s="442" t="s">
        <v>122</v>
      </c>
      <c r="C374" s="442" t="s">
        <v>446</v>
      </c>
      <c r="D374" s="442">
        <v>5</v>
      </c>
      <c r="E374" s="442" t="s">
        <v>1581</v>
      </c>
      <c r="F374" s="442" t="s">
        <v>125</v>
      </c>
      <c r="G374" s="442" t="str">
        <f>VLOOKUP(C374,'舰种|战术|技能信息查询'!$O$52:$Q$72,3,0)</f>
        <v>主力舰</v>
      </c>
      <c r="H374" s="442" t="str">
        <f>VLOOKUP(C374,'舰种|战术|技能信息查询'!$O$52:$Q$72,2,0)</f>
        <v>大型舰</v>
      </c>
      <c r="I374" s="442">
        <v>3</v>
      </c>
      <c r="J374" s="442">
        <v>3</v>
      </c>
      <c r="K374" s="442">
        <v>70</v>
      </c>
      <c r="L374" s="442">
        <f t="shared" si="7"/>
        <v>2</v>
      </c>
      <c r="M374" s="442">
        <v>40</v>
      </c>
      <c r="N374" s="442">
        <v>84</v>
      </c>
      <c r="O374" s="442">
        <v>0</v>
      </c>
      <c r="P374" s="442">
        <v>90</v>
      </c>
      <c r="Q374" s="442">
        <v>0</v>
      </c>
      <c r="R374" s="442">
        <v>67</v>
      </c>
      <c r="S374" s="442">
        <v>56</v>
      </c>
      <c r="T374" s="442">
        <v>87</v>
      </c>
      <c r="U374" s="442">
        <v>15</v>
      </c>
      <c r="V374" s="442">
        <v>32</v>
      </c>
      <c r="W374" s="442" t="s">
        <v>194</v>
      </c>
      <c r="X374" s="442" t="s">
        <v>1582</v>
      </c>
      <c r="Y374" s="442">
        <v>81</v>
      </c>
      <c r="Z374" s="442">
        <v>4</v>
      </c>
      <c r="AA374" s="446" t="s">
        <v>1583</v>
      </c>
      <c r="AB374" s="442">
        <v>70</v>
      </c>
      <c r="AC374" s="442">
        <v>65</v>
      </c>
      <c r="AD374" s="442">
        <v>2.9</v>
      </c>
      <c r="AE374" s="442">
        <v>5.4</v>
      </c>
      <c r="AF374" s="442">
        <v>1.05</v>
      </c>
      <c r="AG374" s="442">
        <v>20</v>
      </c>
      <c r="AH374" s="442">
        <v>20</v>
      </c>
      <c r="AI374" s="442">
        <v>40</v>
      </c>
      <c r="AJ374" s="442">
        <v>10</v>
      </c>
      <c r="AK374" s="442">
        <v>3</v>
      </c>
      <c r="AL374" s="442">
        <v>0</v>
      </c>
      <c r="AM374" s="442">
        <v>27</v>
      </c>
      <c r="AN374" s="442">
        <v>84</v>
      </c>
      <c r="AO374" s="442" t="s">
        <v>1584</v>
      </c>
      <c r="AP374" s="442">
        <v>0</v>
      </c>
      <c r="AQ374" s="442">
        <v>0</v>
      </c>
      <c r="AR374" s="450">
        <v>0.174305555555556</v>
      </c>
      <c r="AS374" s="442"/>
      <c r="AT374" s="442"/>
      <c r="AU374" s="442"/>
      <c r="AV374" s="442"/>
      <c r="AW374" s="442"/>
      <c r="AX374" s="442"/>
      <c r="AY374" s="442"/>
      <c r="AZ374" s="442"/>
      <c r="BA374" s="442"/>
    </row>
    <row r="375" spans="1:53">
      <c r="A375" s="442">
        <v>405</v>
      </c>
      <c r="B375" s="442" t="s">
        <v>402</v>
      </c>
      <c r="C375" s="442" t="s">
        <v>265</v>
      </c>
      <c r="D375" s="442">
        <v>4</v>
      </c>
      <c r="E375" s="442" t="s">
        <v>1585</v>
      </c>
      <c r="F375" s="442" t="s">
        <v>125</v>
      </c>
      <c r="G375" s="442" t="str">
        <f>VLOOKUP(C375,'舰种|战术|技能信息查询'!$O$52:$Q$72,3,0)</f>
        <v>护卫舰</v>
      </c>
      <c r="H375" s="442" t="str">
        <f>VLOOKUP(C375,'舰种|战术|技能信息查询'!$O$52:$Q$72,2,0)</f>
        <v>中型舰</v>
      </c>
      <c r="I375" s="442">
        <v>2</v>
      </c>
      <c r="J375" s="442">
        <v>2</v>
      </c>
      <c r="K375" s="442">
        <v>32</v>
      </c>
      <c r="L375" s="442">
        <f t="shared" si="7"/>
        <v>0</v>
      </c>
      <c r="M375" s="442">
        <v>51</v>
      </c>
      <c r="N375" s="442">
        <v>52</v>
      </c>
      <c r="O375" s="442">
        <v>43</v>
      </c>
      <c r="P375" s="442">
        <v>67</v>
      </c>
      <c r="Q375" s="442">
        <v>65</v>
      </c>
      <c r="R375" s="442">
        <v>30</v>
      </c>
      <c r="S375" s="442">
        <v>68</v>
      </c>
      <c r="T375" s="442">
        <v>90</v>
      </c>
      <c r="U375" s="442">
        <v>25</v>
      </c>
      <c r="V375" s="442">
        <v>35</v>
      </c>
      <c r="W375" s="442" t="s">
        <v>238</v>
      </c>
      <c r="X375" s="442" t="s">
        <v>875</v>
      </c>
      <c r="Y375" s="442">
        <v>9</v>
      </c>
      <c r="Z375" s="442">
        <v>3</v>
      </c>
      <c r="AA375" s="446" t="s">
        <v>1490</v>
      </c>
      <c r="AB375" s="442">
        <v>25</v>
      </c>
      <c r="AC375" s="442">
        <v>35</v>
      </c>
      <c r="AD375" s="442">
        <v>1</v>
      </c>
      <c r="AE375" s="442">
        <v>1.9</v>
      </c>
      <c r="AF375" s="442">
        <v>0.7</v>
      </c>
      <c r="AG375" s="442">
        <v>10</v>
      </c>
      <c r="AH375" s="442">
        <v>16</v>
      </c>
      <c r="AI375" s="442">
        <v>10</v>
      </c>
      <c r="AJ375" s="442">
        <v>0</v>
      </c>
      <c r="AK375" s="442">
        <v>13</v>
      </c>
      <c r="AL375" s="442">
        <v>8</v>
      </c>
      <c r="AM375" s="442">
        <v>16</v>
      </c>
      <c r="AN375" s="442">
        <v>20</v>
      </c>
      <c r="AO375" s="442">
        <v>0</v>
      </c>
      <c r="AP375" s="442">
        <v>0</v>
      </c>
      <c r="AQ375" s="442">
        <v>0</v>
      </c>
      <c r="AR375" s="442">
        <v>0</v>
      </c>
      <c r="AS375" s="442"/>
      <c r="AT375" s="442"/>
      <c r="AU375" s="442"/>
      <c r="AV375" s="442"/>
      <c r="AW375" s="442"/>
      <c r="AX375" s="442"/>
      <c r="AY375" s="442"/>
      <c r="AZ375" s="442"/>
      <c r="BA375" s="442"/>
    </row>
    <row r="376" spans="1:53">
      <c r="A376" s="442">
        <v>406</v>
      </c>
      <c r="B376" s="442" t="s">
        <v>166</v>
      </c>
      <c r="C376" s="442" t="s">
        <v>325</v>
      </c>
      <c r="D376" s="442">
        <v>3</v>
      </c>
      <c r="E376" s="442" t="s">
        <v>1586</v>
      </c>
      <c r="F376" s="442" t="s">
        <v>125</v>
      </c>
      <c r="G376" s="442" t="str">
        <f>VLOOKUP(C376,'舰种|战术|技能信息查询'!$O$52:$Q$72,3,0)</f>
        <v>护卫舰</v>
      </c>
      <c r="H376" s="442" t="str">
        <f>VLOOKUP(C376,'舰种|战术|技能信息查询'!$O$52:$Q$72,2,0)</f>
        <v>小型舰</v>
      </c>
      <c r="I376" s="442">
        <v>1</v>
      </c>
      <c r="J376" s="442">
        <v>2</v>
      </c>
      <c r="K376" s="442">
        <v>16</v>
      </c>
      <c r="L376" s="442">
        <f t="shared" si="7"/>
        <v>0</v>
      </c>
      <c r="M376" s="442">
        <v>28</v>
      </c>
      <c r="N376" s="442">
        <v>21</v>
      </c>
      <c r="O376" s="442">
        <v>69</v>
      </c>
      <c r="P376" s="442">
        <v>52</v>
      </c>
      <c r="Q376" s="442">
        <v>68</v>
      </c>
      <c r="R376" s="442">
        <v>17</v>
      </c>
      <c r="S376" s="442">
        <v>84</v>
      </c>
      <c r="T376" s="442">
        <v>87</v>
      </c>
      <c r="U376" s="442">
        <v>10</v>
      </c>
      <c r="V376" s="442">
        <v>35</v>
      </c>
      <c r="W376" s="442" t="s">
        <v>194</v>
      </c>
      <c r="X376" s="442">
        <v>0</v>
      </c>
      <c r="Y376" s="442">
        <v>0</v>
      </c>
      <c r="Z376" s="442">
        <v>2</v>
      </c>
      <c r="AA376" s="446" t="s">
        <v>1167</v>
      </c>
      <c r="AB376" s="442">
        <v>15</v>
      </c>
      <c r="AC376" s="442">
        <v>25</v>
      </c>
      <c r="AD376" s="442">
        <v>0.48</v>
      </c>
      <c r="AE376" s="442">
        <v>0.9</v>
      </c>
      <c r="AF376" s="442">
        <v>0.4</v>
      </c>
      <c r="AG376" s="442">
        <v>4</v>
      </c>
      <c r="AH376" s="442">
        <v>8</v>
      </c>
      <c r="AI376" s="442">
        <v>6</v>
      </c>
      <c r="AJ376" s="442">
        <v>0</v>
      </c>
      <c r="AK376" s="442">
        <v>0</v>
      </c>
      <c r="AL376" s="442">
        <v>19</v>
      </c>
      <c r="AM376" s="442">
        <v>6</v>
      </c>
      <c r="AN376" s="442">
        <v>5</v>
      </c>
      <c r="AO376" s="442">
        <v>0</v>
      </c>
      <c r="AP376" s="442">
        <v>0</v>
      </c>
      <c r="AQ376" s="442">
        <v>0</v>
      </c>
      <c r="AR376" s="442">
        <v>0</v>
      </c>
      <c r="AS376" s="442"/>
      <c r="AT376" s="442"/>
      <c r="AU376" s="442"/>
      <c r="AV376" s="442"/>
      <c r="AW376" s="442"/>
      <c r="AX376" s="442"/>
      <c r="AY376" s="442"/>
      <c r="AZ376" s="442"/>
      <c r="BA376" s="442"/>
    </row>
    <row r="377" spans="1:53">
      <c r="A377" s="442">
        <v>407</v>
      </c>
      <c r="B377" s="442" t="s">
        <v>147</v>
      </c>
      <c r="C377" s="442" t="s">
        <v>394</v>
      </c>
      <c r="D377" s="442">
        <v>5</v>
      </c>
      <c r="E377" s="442" t="s">
        <v>1587</v>
      </c>
      <c r="F377" s="442" t="s">
        <v>125</v>
      </c>
      <c r="G377" s="442" t="str">
        <f>VLOOKUP(C377,'舰种|战术|技能信息查询'!$O$52:$Q$72,3,0)</f>
        <v>护卫舰</v>
      </c>
      <c r="H377" s="442" t="str">
        <f>VLOOKUP(C377,'舰种|战术|技能信息查询'!$O$52:$Q$72,2,0)</f>
        <v>小型舰</v>
      </c>
      <c r="I377" s="442">
        <v>2</v>
      </c>
      <c r="J377" s="442">
        <v>2</v>
      </c>
      <c r="K377" s="442">
        <v>24</v>
      </c>
      <c r="L377" s="442">
        <f t="shared" si="7"/>
        <v>0</v>
      </c>
      <c r="M377" s="442">
        <v>35</v>
      </c>
      <c r="N377" s="442">
        <v>25</v>
      </c>
      <c r="O377" s="442">
        <v>1</v>
      </c>
      <c r="P377" s="442">
        <v>95</v>
      </c>
      <c r="Q377" s="442">
        <v>0</v>
      </c>
      <c r="R377" s="442">
        <v>39</v>
      </c>
      <c r="S377" s="442">
        <v>71</v>
      </c>
      <c r="T377" s="442">
        <v>99</v>
      </c>
      <c r="U377" s="442">
        <v>17</v>
      </c>
      <c r="V377" s="442">
        <v>33</v>
      </c>
      <c r="W377" s="442" t="s">
        <v>194</v>
      </c>
      <c r="X377" s="442">
        <v>0</v>
      </c>
      <c r="Y377" s="442">
        <v>0</v>
      </c>
      <c r="Z377" s="442">
        <v>2</v>
      </c>
      <c r="AA377" s="446" t="s">
        <v>1588</v>
      </c>
      <c r="AB377" s="442">
        <v>15</v>
      </c>
      <c r="AC377" s="442">
        <v>35</v>
      </c>
      <c r="AD377" s="442">
        <v>0.6</v>
      </c>
      <c r="AE377" s="442">
        <v>1.1</v>
      </c>
      <c r="AF377" s="442">
        <v>0.55</v>
      </c>
      <c r="AG377" s="442">
        <v>8</v>
      </c>
      <c r="AH377" s="442">
        <v>12</v>
      </c>
      <c r="AI377" s="442">
        <v>10</v>
      </c>
      <c r="AJ377" s="442">
        <v>16</v>
      </c>
      <c r="AK377" s="442">
        <v>15</v>
      </c>
      <c r="AL377" s="442">
        <v>1</v>
      </c>
      <c r="AM377" s="442">
        <v>12</v>
      </c>
      <c r="AN377" s="442">
        <v>94</v>
      </c>
      <c r="AO377" s="442">
        <v>0</v>
      </c>
      <c r="AP377" s="442">
        <v>0</v>
      </c>
      <c r="AQ377" s="442">
        <v>0</v>
      </c>
      <c r="AR377" s="450">
        <v>0.0354166666666667</v>
      </c>
      <c r="AS377" s="442"/>
      <c r="AT377" s="442"/>
      <c r="AU377" s="442"/>
      <c r="AV377" s="442"/>
      <c r="AW377" s="442"/>
      <c r="AX377" s="442"/>
      <c r="AY377" s="442"/>
      <c r="AZ377" s="442"/>
      <c r="BA377" s="442"/>
    </row>
    <row r="378" spans="1:53">
      <c r="A378" s="442">
        <v>408</v>
      </c>
      <c r="B378" s="442" t="s">
        <v>166</v>
      </c>
      <c r="C378" s="442" t="s">
        <v>565</v>
      </c>
      <c r="D378" s="442">
        <v>5</v>
      </c>
      <c r="E378" s="442" t="s">
        <v>1589</v>
      </c>
      <c r="F378" s="442" t="s">
        <v>125</v>
      </c>
      <c r="G378" s="442" t="str">
        <f>VLOOKUP(C378,'舰种|战术|技能信息查询'!$O$52:$Q$72,3,0)</f>
        <v>护卫舰</v>
      </c>
      <c r="H378" s="442" t="str">
        <f>VLOOKUP(C378,'舰种|战术|技能信息查询'!$O$52:$Q$72,2,0)</f>
        <v>小型舰</v>
      </c>
      <c r="I378" s="442">
        <v>4</v>
      </c>
      <c r="J378" s="442">
        <v>5</v>
      </c>
      <c r="K378" s="442">
        <v>12</v>
      </c>
      <c r="L378" s="442">
        <f t="shared" si="7"/>
        <v>0</v>
      </c>
      <c r="M378" s="442">
        <v>26</v>
      </c>
      <c r="N378" s="442">
        <v>25</v>
      </c>
      <c r="O378" s="442">
        <v>74</v>
      </c>
      <c r="P378" s="442">
        <v>0</v>
      </c>
      <c r="Q378" s="442">
        <v>0</v>
      </c>
      <c r="R378" s="442">
        <v>45</v>
      </c>
      <c r="S378" s="442">
        <v>42</v>
      </c>
      <c r="T378" s="442">
        <v>96</v>
      </c>
      <c r="U378" s="442">
        <v>24</v>
      </c>
      <c r="V378" s="442">
        <v>21</v>
      </c>
      <c r="W378" s="442" t="s">
        <v>194</v>
      </c>
      <c r="X378" s="442">
        <v>0</v>
      </c>
      <c r="Y378" s="442">
        <v>0</v>
      </c>
      <c r="Z378" s="442">
        <v>2</v>
      </c>
      <c r="AA378" s="446" t="s">
        <v>1203</v>
      </c>
      <c r="AB378" s="442">
        <v>15</v>
      </c>
      <c r="AC378" s="442">
        <v>20</v>
      </c>
      <c r="AD378" s="442">
        <v>0.6</v>
      </c>
      <c r="AE378" s="442">
        <v>0.45</v>
      </c>
      <c r="AF378" s="442">
        <v>0.25</v>
      </c>
      <c r="AG378" s="442">
        <v>10</v>
      </c>
      <c r="AH378" s="442">
        <v>10</v>
      </c>
      <c r="AI378" s="442">
        <v>20</v>
      </c>
      <c r="AJ378" s="442">
        <v>0</v>
      </c>
      <c r="AK378" s="442">
        <v>0</v>
      </c>
      <c r="AL378" s="442">
        <v>24</v>
      </c>
      <c r="AM378" s="442">
        <v>10</v>
      </c>
      <c r="AN378" s="442">
        <v>0</v>
      </c>
      <c r="AO378" s="442">
        <v>0</v>
      </c>
      <c r="AP378" s="442">
        <v>0</v>
      </c>
      <c r="AQ378" s="446" t="s">
        <v>1590</v>
      </c>
      <c r="AR378" s="442">
        <v>0</v>
      </c>
      <c r="AS378" s="442"/>
      <c r="AT378" s="442"/>
      <c r="AU378" s="442"/>
      <c r="AV378" s="442"/>
      <c r="AW378" s="442"/>
      <c r="AX378" s="442"/>
      <c r="AY378" s="442"/>
      <c r="AZ378" s="442"/>
      <c r="BA378" s="442"/>
    </row>
    <row r="379" spans="1:53">
      <c r="A379" s="442">
        <v>409</v>
      </c>
      <c r="B379" s="442" t="s">
        <v>166</v>
      </c>
      <c r="C379" s="442" t="s">
        <v>137</v>
      </c>
      <c r="D379" s="442">
        <v>6</v>
      </c>
      <c r="E379" s="442" t="s">
        <v>1591</v>
      </c>
      <c r="F379" s="442" t="s">
        <v>125</v>
      </c>
      <c r="G379" s="442" t="str">
        <f>VLOOKUP(C379,'舰种|战术|技能信息查询'!$O$52:$Q$72,3,0)</f>
        <v>主力舰</v>
      </c>
      <c r="H379" s="442" t="str">
        <f>VLOOKUP(C379,'舰种|战术|技能信息查询'!$O$52:$Q$72,2,0)</f>
        <v>大型舰</v>
      </c>
      <c r="I379" s="442">
        <v>4</v>
      </c>
      <c r="J379" s="442">
        <v>4</v>
      </c>
      <c r="K379" s="442">
        <v>84</v>
      </c>
      <c r="L379" s="442">
        <f t="shared" si="7"/>
        <v>0</v>
      </c>
      <c r="M379" s="442">
        <v>116</v>
      </c>
      <c r="N379" s="442">
        <v>102</v>
      </c>
      <c r="O379" s="442">
        <v>0</v>
      </c>
      <c r="P379" s="442">
        <v>106</v>
      </c>
      <c r="Q379" s="442">
        <v>0</v>
      </c>
      <c r="R379" s="442">
        <v>47</v>
      </c>
      <c r="S379" s="442">
        <v>52</v>
      </c>
      <c r="T379" s="442">
        <v>102</v>
      </c>
      <c r="U379" s="442">
        <v>23</v>
      </c>
      <c r="V379" s="442">
        <v>33</v>
      </c>
      <c r="W379" s="442" t="s">
        <v>126</v>
      </c>
      <c r="X379" s="442" t="s">
        <v>127</v>
      </c>
      <c r="Y379" s="442">
        <v>12</v>
      </c>
      <c r="Z379" s="442">
        <v>4</v>
      </c>
      <c r="AA379" s="446" t="s">
        <v>1231</v>
      </c>
      <c r="AB379" s="442">
        <v>135</v>
      </c>
      <c r="AC379" s="442">
        <v>175</v>
      </c>
      <c r="AD379" s="442">
        <v>4.8</v>
      </c>
      <c r="AE379" s="442">
        <v>9</v>
      </c>
      <c r="AF379" s="442">
        <v>0.8</v>
      </c>
      <c r="AG379" s="442">
        <v>50</v>
      </c>
      <c r="AH379" s="442">
        <v>60</v>
      </c>
      <c r="AI379" s="442">
        <v>60</v>
      </c>
      <c r="AJ379" s="442">
        <v>0</v>
      </c>
      <c r="AK379" s="442">
        <v>91</v>
      </c>
      <c r="AL379" s="442">
        <v>0</v>
      </c>
      <c r="AM379" s="442">
        <v>82</v>
      </c>
      <c r="AN379" s="442">
        <v>83</v>
      </c>
      <c r="AO379" s="442" t="s">
        <v>1592</v>
      </c>
      <c r="AP379" s="442">
        <v>0</v>
      </c>
      <c r="AQ379" s="442">
        <v>0</v>
      </c>
      <c r="AR379" s="450">
        <v>0.260416666666667</v>
      </c>
      <c r="AS379" s="442"/>
      <c r="AT379" s="442"/>
      <c r="AU379" s="442"/>
      <c r="AV379" s="442"/>
      <c r="AW379" s="442"/>
      <c r="AX379" s="442"/>
      <c r="AY379" s="442"/>
      <c r="AZ379" s="442"/>
      <c r="BA379" s="442"/>
    </row>
    <row r="380" spans="1:53">
      <c r="A380" s="442">
        <v>410</v>
      </c>
      <c r="B380" s="442" t="s">
        <v>166</v>
      </c>
      <c r="C380" s="442" t="s">
        <v>236</v>
      </c>
      <c r="D380" s="442">
        <v>6</v>
      </c>
      <c r="E380" s="442" t="s">
        <v>1593</v>
      </c>
      <c r="F380" s="442" t="s">
        <v>125</v>
      </c>
      <c r="G380" s="442" t="str">
        <f>VLOOKUP(C380,'舰种|战术|技能信息查询'!$O$52:$Q$72,3,0)</f>
        <v>护卫舰</v>
      </c>
      <c r="H380" s="442" t="str">
        <f>VLOOKUP(C380,'舰种|战术|技能信息查询'!$O$52:$Q$72,2,0)</f>
        <v>中型舰</v>
      </c>
      <c r="I380" s="442">
        <v>4</v>
      </c>
      <c r="J380" s="442">
        <v>3</v>
      </c>
      <c r="K380" s="442">
        <v>52</v>
      </c>
      <c r="L380" s="442">
        <f t="shared" si="7"/>
        <v>0</v>
      </c>
      <c r="M380" s="442">
        <v>83</v>
      </c>
      <c r="N380" s="442">
        <v>58</v>
      </c>
      <c r="O380" s="442">
        <v>0</v>
      </c>
      <c r="P380" s="442">
        <v>109</v>
      </c>
      <c r="Q380" s="442">
        <v>0</v>
      </c>
      <c r="R380" s="442">
        <v>56</v>
      </c>
      <c r="S380" s="442">
        <v>75</v>
      </c>
      <c r="T380" s="442">
        <v>94</v>
      </c>
      <c r="U380" s="442">
        <v>19</v>
      </c>
      <c r="V380" s="442">
        <v>33</v>
      </c>
      <c r="W380" s="442" t="s">
        <v>238</v>
      </c>
      <c r="X380" s="442" t="s">
        <v>875</v>
      </c>
      <c r="Y380" s="442">
        <v>9</v>
      </c>
      <c r="Z380" s="442">
        <v>3</v>
      </c>
      <c r="AA380" s="446" t="s">
        <v>1303</v>
      </c>
      <c r="AB380" s="442">
        <v>40</v>
      </c>
      <c r="AC380" s="442">
        <v>70</v>
      </c>
      <c r="AD380" s="442">
        <v>1.28</v>
      </c>
      <c r="AE380" s="442">
        <v>2.4</v>
      </c>
      <c r="AF380" s="442">
        <v>0.625</v>
      </c>
      <c r="AG380" s="442">
        <v>30</v>
      </c>
      <c r="AH380" s="442">
        <v>40</v>
      </c>
      <c r="AI380" s="442">
        <v>30</v>
      </c>
      <c r="AJ380" s="442">
        <v>0</v>
      </c>
      <c r="AK380" s="442">
        <v>53</v>
      </c>
      <c r="AL380" s="442">
        <v>0</v>
      </c>
      <c r="AM380" s="442">
        <v>19</v>
      </c>
      <c r="AN380" s="442">
        <v>90</v>
      </c>
      <c r="AO380" s="442" t="s">
        <v>1594</v>
      </c>
      <c r="AP380" s="442">
        <v>0</v>
      </c>
      <c r="AQ380" s="442">
        <v>0</v>
      </c>
      <c r="AR380" s="450">
        <v>0.0833333333333333</v>
      </c>
      <c r="AS380" s="442"/>
      <c r="AT380" s="442"/>
      <c r="AU380" s="442"/>
      <c r="AV380" s="442"/>
      <c r="AW380" s="442"/>
      <c r="AX380" s="442"/>
      <c r="AY380" s="442"/>
      <c r="AZ380" s="442"/>
      <c r="BA380" s="442"/>
    </row>
    <row r="381" spans="1:53">
      <c r="A381" s="442">
        <v>411</v>
      </c>
      <c r="B381" s="442" t="s">
        <v>122</v>
      </c>
      <c r="C381" s="442" t="s">
        <v>265</v>
      </c>
      <c r="D381" s="442">
        <v>4</v>
      </c>
      <c r="E381" s="442" t="s">
        <v>1595</v>
      </c>
      <c r="F381" s="442" t="s">
        <v>125</v>
      </c>
      <c r="G381" s="442" t="str">
        <f>VLOOKUP(C381,'舰种|战术|技能信息查询'!$O$52:$Q$72,3,0)</f>
        <v>护卫舰</v>
      </c>
      <c r="H381" s="442" t="str">
        <f>VLOOKUP(C381,'舰种|战术|技能信息查询'!$O$52:$Q$72,2,0)</f>
        <v>中型舰</v>
      </c>
      <c r="I381" s="442">
        <v>1</v>
      </c>
      <c r="J381" s="442">
        <v>2</v>
      </c>
      <c r="K381" s="442">
        <v>28</v>
      </c>
      <c r="L381" s="442">
        <f t="shared" si="7"/>
        <v>0</v>
      </c>
      <c r="M381" s="442">
        <v>52</v>
      </c>
      <c r="N381" s="442">
        <v>46</v>
      </c>
      <c r="O381" s="442">
        <v>50</v>
      </c>
      <c r="P381" s="442">
        <v>87</v>
      </c>
      <c r="Q381" s="442">
        <v>84</v>
      </c>
      <c r="R381" s="442">
        <v>22</v>
      </c>
      <c r="S381" s="442">
        <v>69</v>
      </c>
      <c r="T381" s="442">
        <v>92</v>
      </c>
      <c r="U381" s="442">
        <v>20</v>
      </c>
      <c r="V381" s="442">
        <v>32</v>
      </c>
      <c r="W381" s="442" t="s">
        <v>238</v>
      </c>
      <c r="X381" s="442">
        <v>0</v>
      </c>
      <c r="Y381" s="442">
        <v>0</v>
      </c>
      <c r="Z381" s="442">
        <v>3</v>
      </c>
      <c r="AA381" s="446" t="s">
        <v>1596</v>
      </c>
      <c r="AB381" s="442">
        <v>20</v>
      </c>
      <c r="AC381" s="442">
        <v>30</v>
      </c>
      <c r="AD381" s="442">
        <v>0.96</v>
      </c>
      <c r="AE381" s="442">
        <v>1.8</v>
      </c>
      <c r="AF381" s="442">
        <v>0.5</v>
      </c>
      <c r="AG381" s="442">
        <v>10</v>
      </c>
      <c r="AH381" s="442">
        <v>16</v>
      </c>
      <c r="AI381" s="442">
        <v>10</v>
      </c>
      <c r="AJ381" s="442">
        <v>0</v>
      </c>
      <c r="AK381" s="442">
        <v>15</v>
      </c>
      <c r="AL381" s="442">
        <v>10</v>
      </c>
      <c r="AM381" s="442">
        <v>11</v>
      </c>
      <c r="AN381" s="442">
        <v>45</v>
      </c>
      <c r="AO381" s="442">
        <v>0</v>
      </c>
      <c r="AP381" s="442">
        <v>0</v>
      </c>
      <c r="AQ381" s="442">
        <v>0</v>
      </c>
      <c r="AR381" s="450">
        <v>0.0520833333333333</v>
      </c>
      <c r="AS381" s="442"/>
      <c r="AT381" s="442"/>
      <c r="AU381" s="442"/>
      <c r="AV381" s="442"/>
      <c r="AW381" s="442"/>
      <c r="AX381" s="442"/>
      <c r="AY381" s="442"/>
      <c r="AZ381" s="442"/>
      <c r="BA381" s="442"/>
    </row>
    <row r="382" spans="1:53">
      <c r="A382" s="442">
        <v>412</v>
      </c>
      <c r="B382" s="442" t="s">
        <v>1345</v>
      </c>
      <c r="C382" s="442" t="s">
        <v>236</v>
      </c>
      <c r="D382" s="442">
        <v>3</v>
      </c>
      <c r="E382" s="442" t="s">
        <v>1597</v>
      </c>
      <c r="F382" s="442" t="s">
        <v>125</v>
      </c>
      <c r="G382" s="442" t="str">
        <f>VLOOKUP(C382,'舰种|战术|技能信息查询'!$O$52:$Q$72,3,0)</f>
        <v>护卫舰</v>
      </c>
      <c r="H382" s="442" t="str">
        <f>VLOOKUP(C382,'舰种|战术|技能信息查询'!$O$52:$Q$72,2,0)</f>
        <v>中型舰</v>
      </c>
      <c r="I382" s="442">
        <v>1</v>
      </c>
      <c r="J382" s="442">
        <v>2</v>
      </c>
      <c r="K382" s="442">
        <v>50</v>
      </c>
      <c r="L382" s="442">
        <f t="shared" si="7"/>
        <v>2</v>
      </c>
      <c r="M382" s="442">
        <v>54</v>
      </c>
      <c r="N382" s="442">
        <v>43</v>
      </c>
      <c r="O382" s="442">
        <v>51</v>
      </c>
      <c r="P382" s="442">
        <v>56</v>
      </c>
      <c r="Q382" s="442">
        <v>0</v>
      </c>
      <c r="R382" s="442">
        <v>52</v>
      </c>
      <c r="S382" s="442">
        <v>74</v>
      </c>
      <c r="T382" s="442">
        <v>89</v>
      </c>
      <c r="U382" s="442">
        <v>10</v>
      </c>
      <c r="V382" s="442">
        <v>31.5</v>
      </c>
      <c r="W382" s="442" t="s">
        <v>238</v>
      </c>
      <c r="X382" s="442" t="s">
        <v>875</v>
      </c>
      <c r="Y382" s="442">
        <v>9</v>
      </c>
      <c r="Z382" s="442">
        <v>3</v>
      </c>
      <c r="AA382" s="446" t="s">
        <v>1095</v>
      </c>
      <c r="AB382" s="442">
        <v>35</v>
      </c>
      <c r="AC382" s="442">
        <v>70</v>
      </c>
      <c r="AD382" s="442">
        <v>1.28</v>
      </c>
      <c r="AE382" s="442">
        <v>2.4</v>
      </c>
      <c r="AF382" s="442">
        <v>0.75</v>
      </c>
      <c r="AG382" s="442">
        <v>30</v>
      </c>
      <c r="AH382" s="442">
        <v>40</v>
      </c>
      <c r="AI382" s="442">
        <v>30</v>
      </c>
      <c r="AJ382" s="442">
        <v>0</v>
      </c>
      <c r="AK382" s="442">
        <v>34</v>
      </c>
      <c r="AL382" s="442">
        <v>8</v>
      </c>
      <c r="AM382" s="442">
        <v>14</v>
      </c>
      <c r="AN382" s="442">
        <v>13</v>
      </c>
      <c r="AO382" s="442">
        <v>0</v>
      </c>
      <c r="AP382" s="442">
        <v>0</v>
      </c>
      <c r="AQ382" s="442">
        <v>0</v>
      </c>
      <c r="AR382" s="442">
        <v>0</v>
      </c>
      <c r="AS382" s="442"/>
      <c r="AT382" s="442"/>
      <c r="AU382" s="442"/>
      <c r="AV382" s="442"/>
      <c r="AW382" s="442"/>
      <c r="AX382" s="442"/>
      <c r="AY382" s="442"/>
      <c r="AZ382" s="442"/>
      <c r="BA382" s="442"/>
    </row>
    <row r="383" spans="1:53">
      <c r="A383" s="442">
        <v>413</v>
      </c>
      <c r="B383" s="442" t="s">
        <v>171</v>
      </c>
      <c r="C383" s="442" t="s">
        <v>265</v>
      </c>
      <c r="D383" s="442">
        <v>4</v>
      </c>
      <c r="E383" s="442" t="s">
        <v>1598</v>
      </c>
      <c r="F383" s="442" t="s">
        <v>125</v>
      </c>
      <c r="G383" s="442" t="str">
        <f>VLOOKUP(C383,'舰种|战术|技能信息查询'!$O$52:$Q$72,3,0)</f>
        <v>护卫舰</v>
      </c>
      <c r="H383" s="442" t="str">
        <f>VLOOKUP(C383,'舰种|战术|技能信息查询'!$O$52:$Q$72,2,0)</f>
        <v>中型舰</v>
      </c>
      <c r="I383" s="442">
        <v>2</v>
      </c>
      <c r="J383" s="442">
        <v>2</v>
      </c>
      <c r="K383" s="442">
        <v>36</v>
      </c>
      <c r="L383" s="442">
        <f t="shared" si="7"/>
        <v>0</v>
      </c>
      <c r="M383" s="442">
        <v>51</v>
      </c>
      <c r="N383" s="442">
        <v>54</v>
      </c>
      <c r="O383" s="442">
        <v>43</v>
      </c>
      <c r="P383" s="442">
        <v>60</v>
      </c>
      <c r="Q383" s="442">
        <v>68</v>
      </c>
      <c r="R383" s="442">
        <v>30</v>
      </c>
      <c r="S383" s="442">
        <v>67</v>
      </c>
      <c r="T383" s="442">
        <v>90</v>
      </c>
      <c r="U383" s="442">
        <v>22</v>
      </c>
      <c r="V383" s="442">
        <v>34</v>
      </c>
      <c r="W383" s="442" t="s">
        <v>238</v>
      </c>
      <c r="X383" s="442" t="s">
        <v>875</v>
      </c>
      <c r="Y383" s="442">
        <v>9</v>
      </c>
      <c r="Z383" s="442">
        <v>3</v>
      </c>
      <c r="AA383" s="446" t="s">
        <v>1490</v>
      </c>
      <c r="AB383" s="442">
        <v>30</v>
      </c>
      <c r="AC383" s="442">
        <v>35</v>
      </c>
      <c r="AD383" s="442">
        <v>1.1</v>
      </c>
      <c r="AE383" s="442">
        <v>2</v>
      </c>
      <c r="AF383" s="442">
        <v>0.7</v>
      </c>
      <c r="AG383" s="442">
        <v>10</v>
      </c>
      <c r="AH383" s="442">
        <v>16</v>
      </c>
      <c r="AI383" s="442">
        <v>10</v>
      </c>
      <c r="AJ383" s="442">
        <v>0</v>
      </c>
      <c r="AK383" s="442">
        <v>13</v>
      </c>
      <c r="AL383" s="442">
        <v>8</v>
      </c>
      <c r="AM383" s="442">
        <v>17</v>
      </c>
      <c r="AN383" s="442">
        <v>15</v>
      </c>
      <c r="AO383" s="442">
        <v>0</v>
      </c>
      <c r="AP383" s="442">
        <v>0</v>
      </c>
      <c r="AQ383" s="446" t="s">
        <v>1599</v>
      </c>
      <c r="AR383" s="442">
        <v>0</v>
      </c>
      <c r="AS383" s="442"/>
      <c r="AT383" s="442"/>
      <c r="AU383" s="442"/>
      <c r="AV383" s="442"/>
      <c r="AW383" s="442"/>
      <c r="AX383" s="442"/>
      <c r="AY383" s="442"/>
      <c r="AZ383" s="442"/>
      <c r="BA383" s="442"/>
    </row>
    <row r="384" spans="1:53">
      <c r="A384" s="442">
        <v>414</v>
      </c>
      <c r="B384" s="442" t="s">
        <v>122</v>
      </c>
      <c r="C384" s="442" t="s">
        <v>325</v>
      </c>
      <c r="D384" s="442">
        <v>4</v>
      </c>
      <c r="E384" s="442" t="s">
        <v>1600</v>
      </c>
      <c r="F384" s="442" t="s">
        <v>125</v>
      </c>
      <c r="G384" s="442" t="str">
        <f>VLOOKUP(C384,'舰种|战术|技能信息查询'!$O$52:$Q$72,3,0)</f>
        <v>护卫舰</v>
      </c>
      <c r="H384" s="442" t="str">
        <f>VLOOKUP(C384,'舰种|战术|技能信息查询'!$O$52:$Q$72,2,0)</f>
        <v>小型舰</v>
      </c>
      <c r="I384" s="442">
        <v>1</v>
      </c>
      <c r="J384" s="442">
        <v>2</v>
      </c>
      <c r="K384" s="442">
        <v>14</v>
      </c>
      <c r="L384" s="442">
        <f t="shared" si="7"/>
        <v>2</v>
      </c>
      <c r="M384" s="442">
        <v>29</v>
      </c>
      <c r="N384" s="442">
        <v>20</v>
      </c>
      <c r="O384" s="442">
        <v>70</v>
      </c>
      <c r="P384" s="442">
        <v>48</v>
      </c>
      <c r="Q384" s="442">
        <v>61</v>
      </c>
      <c r="R384" s="442">
        <v>16</v>
      </c>
      <c r="S384" s="442">
        <v>82</v>
      </c>
      <c r="T384" s="442">
        <v>87</v>
      </c>
      <c r="U384" s="442">
        <v>16</v>
      </c>
      <c r="V384" s="442">
        <v>36</v>
      </c>
      <c r="W384" s="442" t="s">
        <v>194</v>
      </c>
      <c r="X384" s="442">
        <v>0</v>
      </c>
      <c r="Y384" s="442">
        <v>0</v>
      </c>
      <c r="Z384" s="442">
        <v>2</v>
      </c>
      <c r="AA384" s="446" t="s">
        <v>1601</v>
      </c>
      <c r="AB384" s="442">
        <v>10</v>
      </c>
      <c r="AC384" s="442">
        <v>25</v>
      </c>
      <c r="AD384" s="442">
        <v>0.48</v>
      </c>
      <c r="AE384" s="442">
        <v>0.9</v>
      </c>
      <c r="AF384" s="442">
        <v>0.45</v>
      </c>
      <c r="AG384" s="442">
        <v>4</v>
      </c>
      <c r="AH384" s="442">
        <v>8</v>
      </c>
      <c r="AI384" s="442">
        <v>6</v>
      </c>
      <c r="AJ384" s="442">
        <v>0</v>
      </c>
      <c r="AK384" s="442">
        <v>3</v>
      </c>
      <c r="AL384" s="442">
        <v>20</v>
      </c>
      <c r="AM384" s="442">
        <v>5</v>
      </c>
      <c r="AN384" s="442">
        <v>0</v>
      </c>
      <c r="AO384" s="442">
        <v>0</v>
      </c>
      <c r="AP384" s="442">
        <v>0</v>
      </c>
      <c r="AQ384" s="442">
        <v>0</v>
      </c>
      <c r="AR384" s="450">
        <v>0.0173611111111111</v>
      </c>
      <c r="AS384" s="442"/>
      <c r="AT384" s="442"/>
      <c r="AU384" s="442"/>
      <c r="AV384" s="442"/>
      <c r="AW384" s="442"/>
      <c r="AX384" s="442"/>
      <c r="AY384" s="442"/>
      <c r="AZ384" s="442"/>
      <c r="BA384" s="442"/>
    </row>
    <row r="385" spans="1:53">
      <c r="A385" s="442">
        <v>415</v>
      </c>
      <c r="B385" s="442" t="s">
        <v>166</v>
      </c>
      <c r="C385" s="442" t="s">
        <v>325</v>
      </c>
      <c r="D385" s="442">
        <v>4</v>
      </c>
      <c r="E385" s="442" t="s">
        <v>1602</v>
      </c>
      <c r="F385" s="442" t="s">
        <v>125</v>
      </c>
      <c r="G385" s="442" t="str">
        <f>VLOOKUP(C385,'舰种|战术|技能信息查询'!$O$52:$Q$72,3,0)</f>
        <v>护卫舰</v>
      </c>
      <c r="H385" s="442" t="str">
        <f>VLOOKUP(C385,'舰种|战术|技能信息查询'!$O$52:$Q$72,2,0)</f>
        <v>小型舰</v>
      </c>
      <c r="I385" s="442">
        <v>1</v>
      </c>
      <c r="J385" s="442">
        <v>2</v>
      </c>
      <c r="K385" s="442">
        <v>12</v>
      </c>
      <c r="L385" s="442">
        <f t="shared" si="7"/>
        <v>0</v>
      </c>
      <c r="M385" s="442">
        <v>26</v>
      </c>
      <c r="N385" s="442">
        <v>21</v>
      </c>
      <c r="O385" s="442">
        <v>60</v>
      </c>
      <c r="P385" s="442">
        <v>51</v>
      </c>
      <c r="Q385" s="442">
        <v>120</v>
      </c>
      <c r="R385" s="442">
        <v>17</v>
      </c>
      <c r="S385" s="442">
        <v>76</v>
      </c>
      <c r="T385" s="442">
        <v>87</v>
      </c>
      <c r="U385" s="442">
        <v>20</v>
      </c>
      <c r="V385" s="442">
        <v>24</v>
      </c>
      <c r="W385" s="442" t="s">
        <v>194</v>
      </c>
      <c r="X385" s="442">
        <v>0</v>
      </c>
      <c r="Y385" s="442">
        <v>0</v>
      </c>
      <c r="Z385" s="442">
        <v>2</v>
      </c>
      <c r="AA385" s="446" t="s">
        <v>1603</v>
      </c>
      <c r="AB385" s="442">
        <v>10</v>
      </c>
      <c r="AC385" s="442">
        <v>20</v>
      </c>
      <c r="AD385" s="442">
        <v>0.47</v>
      </c>
      <c r="AE385" s="442">
        <v>0.85</v>
      </c>
      <c r="AF385" s="442">
        <v>0.375</v>
      </c>
      <c r="AG385" s="442">
        <v>4</v>
      </c>
      <c r="AH385" s="442">
        <v>8</v>
      </c>
      <c r="AI385" s="442">
        <v>6</v>
      </c>
      <c r="AJ385" s="442">
        <v>0</v>
      </c>
      <c r="AK385" s="442">
        <v>0</v>
      </c>
      <c r="AL385" s="442">
        <v>10</v>
      </c>
      <c r="AM385" s="442">
        <v>6</v>
      </c>
      <c r="AN385" s="442">
        <v>5</v>
      </c>
      <c r="AO385" s="442">
        <v>0</v>
      </c>
      <c r="AP385" s="442">
        <v>0</v>
      </c>
      <c r="AQ385" s="442">
        <v>0</v>
      </c>
      <c r="AR385" s="450">
        <v>0.0173611111111111</v>
      </c>
      <c r="AS385" s="442"/>
      <c r="AT385" s="442"/>
      <c r="AU385" s="442"/>
      <c r="AV385" s="442"/>
      <c r="AW385" s="442"/>
      <c r="AX385" s="442"/>
      <c r="AY385" s="442"/>
      <c r="AZ385" s="442"/>
      <c r="BA385" s="442"/>
    </row>
    <row r="386" spans="1:53">
      <c r="A386" s="442">
        <v>416</v>
      </c>
      <c r="B386" s="442" t="s">
        <v>338</v>
      </c>
      <c r="C386" s="442" t="s">
        <v>325</v>
      </c>
      <c r="D386" s="442">
        <v>5</v>
      </c>
      <c r="E386" s="442" t="s">
        <v>1604</v>
      </c>
      <c r="F386" s="442" t="s">
        <v>125</v>
      </c>
      <c r="G386" s="442" t="str">
        <f>VLOOKUP(C386,'舰种|战术|技能信息查询'!$O$52:$Q$72,3,0)</f>
        <v>护卫舰</v>
      </c>
      <c r="H386" s="442" t="str">
        <f>VLOOKUP(C386,'舰种|战术|技能信息查询'!$O$52:$Q$72,2,0)</f>
        <v>小型舰</v>
      </c>
      <c r="I386" s="442">
        <v>2</v>
      </c>
      <c r="J386" s="442">
        <v>2</v>
      </c>
      <c r="K386" s="442">
        <v>28</v>
      </c>
      <c r="L386" s="442">
        <f t="shared" si="7"/>
        <v>0</v>
      </c>
      <c r="M386" s="442">
        <v>41</v>
      </c>
      <c r="N386" s="442">
        <v>40</v>
      </c>
      <c r="O386" s="442">
        <v>75</v>
      </c>
      <c r="P386" s="442">
        <v>54</v>
      </c>
      <c r="Q386" s="442">
        <v>58</v>
      </c>
      <c r="R386" s="442">
        <v>16</v>
      </c>
      <c r="S386" s="442">
        <v>86</v>
      </c>
      <c r="T386" s="442">
        <v>87</v>
      </c>
      <c r="U386" s="442">
        <v>7</v>
      </c>
      <c r="V386" s="442">
        <v>38</v>
      </c>
      <c r="W386" s="442" t="s">
        <v>194</v>
      </c>
      <c r="X386" s="442">
        <v>0</v>
      </c>
      <c r="Y386" s="442">
        <v>0</v>
      </c>
      <c r="Z386" s="442">
        <v>2</v>
      </c>
      <c r="AA386" s="446" t="s">
        <v>1605</v>
      </c>
      <c r="AB386" s="442">
        <v>15</v>
      </c>
      <c r="AC386" s="442">
        <v>25</v>
      </c>
      <c r="AD386" s="442">
        <v>0.5</v>
      </c>
      <c r="AE386" s="442">
        <v>0.9</v>
      </c>
      <c r="AF386" s="442">
        <v>0.55</v>
      </c>
      <c r="AG386" s="442">
        <v>4</v>
      </c>
      <c r="AH386" s="442">
        <v>8</v>
      </c>
      <c r="AI386" s="442">
        <v>6</v>
      </c>
      <c r="AJ386" s="442">
        <v>0</v>
      </c>
      <c r="AK386" s="442">
        <v>0</v>
      </c>
      <c r="AL386" s="442">
        <v>25</v>
      </c>
      <c r="AM386" s="442">
        <v>20</v>
      </c>
      <c r="AN386" s="442">
        <v>0</v>
      </c>
      <c r="AO386" s="442">
        <v>0</v>
      </c>
      <c r="AP386" s="442">
        <v>0</v>
      </c>
      <c r="AQ386" s="442">
        <v>0</v>
      </c>
      <c r="AR386" s="450">
        <v>0.0208333333333333</v>
      </c>
      <c r="AS386" s="442"/>
      <c r="AT386" s="442"/>
      <c r="AU386" s="442"/>
      <c r="AV386" s="442"/>
      <c r="AW386" s="442"/>
      <c r="AX386" s="442"/>
      <c r="AY386" s="442"/>
      <c r="AZ386" s="442"/>
      <c r="BA386" s="442"/>
    </row>
    <row r="387" spans="1:53">
      <c r="A387" s="442">
        <v>417</v>
      </c>
      <c r="B387" s="442" t="s">
        <v>402</v>
      </c>
      <c r="C387" s="442" t="s">
        <v>325</v>
      </c>
      <c r="D387" s="442">
        <v>5</v>
      </c>
      <c r="E387" s="442" t="s">
        <v>1606</v>
      </c>
      <c r="F387" s="442" t="s">
        <v>125</v>
      </c>
      <c r="G387" s="442" t="str">
        <f>VLOOKUP(C387,'舰种|战术|技能信息查询'!$O$52:$Q$72,3,0)</f>
        <v>护卫舰</v>
      </c>
      <c r="H387" s="442" t="str">
        <f>VLOOKUP(C387,'舰种|战术|技能信息查询'!$O$52:$Q$72,2,0)</f>
        <v>小型舰</v>
      </c>
      <c r="I387" s="442">
        <v>1</v>
      </c>
      <c r="J387" s="442">
        <v>2</v>
      </c>
      <c r="K387" s="442">
        <v>22</v>
      </c>
      <c r="L387" s="442">
        <f t="shared" si="7"/>
        <v>2</v>
      </c>
      <c r="M387" s="442">
        <v>32</v>
      </c>
      <c r="N387" s="442">
        <v>22</v>
      </c>
      <c r="O387" s="442">
        <v>75</v>
      </c>
      <c r="P387" s="442">
        <v>48</v>
      </c>
      <c r="Q387" s="442">
        <v>63</v>
      </c>
      <c r="R387" s="442">
        <v>19</v>
      </c>
      <c r="S387" s="442">
        <v>98</v>
      </c>
      <c r="T387" s="442">
        <v>87</v>
      </c>
      <c r="U387" s="442">
        <v>20</v>
      </c>
      <c r="V387" s="442">
        <v>45</v>
      </c>
      <c r="W387" s="442" t="s">
        <v>194</v>
      </c>
      <c r="X387" s="442">
        <v>0</v>
      </c>
      <c r="Y387" s="442">
        <v>0</v>
      </c>
      <c r="Z387" s="442">
        <v>2</v>
      </c>
      <c r="AA387" s="446" t="s">
        <v>1007</v>
      </c>
      <c r="AB387" s="442">
        <v>20</v>
      </c>
      <c r="AC387" s="442">
        <v>25</v>
      </c>
      <c r="AD387" s="442">
        <v>0.64</v>
      </c>
      <c r="AE387" s="442">
        <v>0.9</v>
      </c>
      <c r="AF387" s="442">
        <v>0.5</v>
      </c>
      <c r="AG387" s="442">
        <v>4</v>
      </c>
      <c r="AH387" s="442">
        <v>8</v>
      </c>
      <c r="AI387" s="442">
        <v>6</v>
      </c>
      <c r="AJ387" s="442">
        <v>0</v>
      </c>
      <c r="AK387" s="442">
        <v>0</v>
      </c>
      <c r="AL387" s="442">
        <v>25</v>
      </c>
      <c r="AM387" s="442">
        <v>7</v>
      </c>
      <c r="AN387" s="442">
        <v>0</v>
      </c>
      <c r="AO387" s="442">
        <v>0</v>
      </c>
      <c r="AP387" s="442">
        <v>0</v>
      </c>
      <c r="AQ387" s="442">
        <v>0</v>
      </c>
      <c r="AR387" s="450">
        <v>0.0208333333333333</v>
      </c>
      <c r="AS387" s="442"/>
      <c r="AT387" s="442"/>
      <c r="AU387" s="442"/>
      <c r="AV387" s="442"/>
      <c r="AW387" s="442"/>
      <c r="AX387" s="442"/>
      <c r="AY387" s="442"/>
      <c r="AZ387" s="442"/>
      <c r="BA387" s="442"/>
    </row>
    <row r="388" spans="1:53">
      <c r="A388" s="442">
        <v>418</v>
      </c>
      <c r="B388" s="442" t="s">
        <v>122</v>
      </c>
      <c r="C388" s="442" t="s">
        <v>137</v>
      </c>
      <c r="D388" s="442">
        <v>5</v>
      </c>
      <c r="E388" s="442" t="s">
        <v>1607</v>
      </c>
      <c r="F388" s="442" t="s">
        <v>125</v>
      </c>
      <c r="G388" s="442" t="str">
        <f>VLOOKUP(C388,'舰种|战术|技能信息查询'!$O$52:$Q$72,3,0)</f>
        <v>主力舰</v>
      </c>
      <c r="H388" s="442" t="str">
        <f>VLOOKUP(C388,'舰种|战术|技能信息查询'!$O$52:$Q$72,2,0)</f>
        <v>大型舰</v>
      </c>
      <c r="I388" s="442">
        <v>5</v>
      </c>
      <c r="J388" s="442">
        <v>4</v>
      </c>
      <c r="K388" s="442">
        <v>64</v>
      </c>
      <c r="L388" s="442">
        <f t="shared" si="7"/>
        <v>0</v>
      </c>
      <c r="M388" s="442">
        <v>87</v>
      </c>
      <c r="N388" s="442">
        <v>76</v>
      </c>
      <c r="O388" s="442">
        <v>0</v>
      </c>
      <c r="P388" s="442">
        <v>49</v>
      </c>
      <c r="Q388" s="442">
        <v>0</v>
      </c>
      <c r="R388" s="442">
        <v>39</v>
      </c>
      <c r="S388" s="442">
        <v>40</v>
      </c>
      <c r="T388" s="442">
        <v>94</v>
      </c>
      <c r="U388" s="442">
        <v>15</v>
      </c>
      <c r="V388" s="442">
        <v>22.5</v>
      </c>
      <c r="W388" s="442" t="s">
        <v>126</v>
      </c>
      <c r="X388" s="442">
        <v>0</v>
      </c>
      <c r="Y388" s="442">
        <v>0</v>
      </c>
      <c r="Z388" s="442">
        <v>4</v>
      </c>
      <c r="AA388" s="446" t="s">
        <v>1608</v>
      </c>
      <c r="AB388" s="442">
        <v>65</v>
      </c>
      <c r="AC388" s="442">
        <v>120</v>
      </c>
      <c r="AD388" s="442">
        <v>2.9</v>
      </c>
      <c r="AE388" s="442">
        <v>5.3</v>
      </c>
      <c r="AF388" s="442">
        <v>0.75</v>
      </c>
      <c r="AG388" s="442">
        <v>50</v>
      </c>
      <c r="AH388" s="442">
        <v>60</v>
      </c>
      <c r="AI388" s="442">
        <v>60</v>
      </c>
      <c r="AJ388" s="442">
        <v>0</v>
      </c>
      <c r="AK388" s="442">
        <v>67</v>
      </c>
      <c r="AL388" s="442">
        <v>0</v>
      </c>
      <c r="AM388" s="442">
        <v>56</v>
      </c>
      <c r="AN388" s="442">
        <v>10</v>
      </c>
      <c r="AO388" s="442" t="s">
        <v>1609</v>
      </c>
      <c r="AP388" s="442">
        <v>0</v>
      </c>
      <c r="AQ388" s="442">
        <v>0</v>
      </c>
      <c r="AR388" s="450">
        <v>0.222222222222222</v>
      </c>
      <c r="AS388" s="442"/>
      <c r="AT388" s="442"/>
      <c r="AU388" s="442"/>
      <c r="AV388" s="442"/>
      <c r="AW388" s="442"/>
      <c r="AX388" s="442"/>
      <c r="AY388" s="442"/>
      <c r="AZ388" s="442"/>
      <c r="BA388" s="442"/>
    </row>
    <row r="389" spans="1:53">
      <c r="A389" s="442">
        <v>419</v>
      </c>
      <c r="B389" s="442" t="s">
        <v>166</v>
      </c>
      <c r="C389" s="442" t="s">
        <v>204</v>
      </c>
      <c r="D389" s="442">
        <v>4</v>
      </c>
      <c r="E389" s="442" t="s">
        <v>1610</v>
      </c>
      <c r="F389" s="442" t="s">
        <v>125</v>
      </c>
      <c r="G389" s="442" t="str">
        <f>VLOOKUP(C389,'舰种|战术|技能信息查询'!$O$52:$Q$72,3,0)</f>
        <v>护卫舰</v>
      </c>
      <c r="H389" s="442" t="str">
        <f>VLOOKUP(C389,'舰种|战术|技能信息查询'!$O$52:$Q$72,2,0)</f>
        <v>中型舰</v>
      </c>
      <c r="I389" s="442">
        <v>1</v>
      </c>
      <c r="J389" s="442">
        <v>3</v>
      </c>
      <c r="K389" s="442">
        <v>40</v>
      </c>
      <c r="L389" s="442">
        <f t="shared" si="7"/>
        <v>0</v>
      </c>
      <c r="M389" s="442">
        <v>20</v>
      </c>
      <c r="N389" s="442">
        <v>30</v>
      </c>
      <c r="O389" s="442">
        <v>0</v>
      </c>
      <c r="P389" s="442">
        <v>70</v>
      </c>
      <c r="Q389" s="442">
        <v>0</v>
      </c>
      <c r="R389" s="442">
        <v>63</v>
      </c>
      <c r="S389" s="442">
        <v>37</v>
      </c>
      <c r="T389" s="442">
        <v>90</v>
      </c>
      <c r="U389" s="442">
        <v>20</v>
      </c>
      <c r="V389" s="442">
        <v>18</v>
      </c>
      <c r="W389" s="442" t="s">
        <v>194</v>
      </c>
      <c r="X389" s="442" t="s">
        <v>1611</v>
      </c>
      <c r="Y389" s="442">
        <v>31</v>
      </c>
      <c r="Z389" s="442">
        <v>3</v>
      </c>
      <c r="AA389" s="446" t="s">
        <v>1612</v>
      </c>
      <c r="AB389" s="442">
        <v>40</v>
      </c>
      <c r="AC389" s="442">
        <v>40</v>
      </c>
      <c r="AD389" s="442">
        <v>1.3</v>
      </c>
      <c r="AE389" s="442">
        <v>2.4</v>
      </c>
      <c r="AF389" s="442">
        <v>0.625</v>
      </c>
      <c r="AG389" s="442">
        <v>20</v>
      </c>
      <c r="AH389" s="442">
        <v>30</v>
      </c>
      <c r="AI389" s="442">
        <v>50</v>
      </c>
      <c r="AJ389" s="442">
        <v>20</v>
      </c>
      <c r="AK389" s="442">
        <v>0</v>
      </c>
      <c r="AL389" s="442">
        <v>0</v>
      </c>
      <c r="AM389" s="442">
        <v>5</v>
      </c>
      <c r="AN389" s="442">
        <v>49</v>
      </c>
      <c r="AO389" s="442">
        <v>0</v>
      </c>
      <c r="AP389" s="442">
        <v>0</v>
      </c>
      <c r="AQ389" s="442">
        <v>0</v>
      </c>
      <c r="AR389" s="450">
        <v>0.111111111111111</v>
      </c>
      <c r="AS389" s="442"/>
      <c r="AT389" s="442"/>
      <c r="AU389" s="442"/>
      <c r="AV389" s="442"/>
      <c r="AW389" s="442"/>
      <c r="AX389" s="442"/>
      <c r="AY389" s="442"/>
      <c r="AZ389" s="442"/>
      <c r="BA389" s="442"/>
    </row>
    <row r="390" spans="1:53">
      <c r="A390" s="442">
        <v>420</v>
      </c>
      <c r="B390" s="442" t="s">
        <v>122</v>
      </c>
      <c r="C390" s="442" t="s">
        <v>265</v>
      </c>
      <c r="D390" s="442">
        <v>4</v>
      </c>
      <c r="E390" s="442" t="s">
        <v>1613</v>
      </c>
      <c r="F390" s="442" t="s">
        <v>125</v>
      </c>
      <c r="G390" s="442" t="str">
        <f>VLOOKUP(C390,'舰种|战术|技能信息查询'!$O$52:$Q$72,3,0)</f>
        <v>护卫舰</v>
      </c>
      <c r="H390" s="442" t="str">
        <f>VLOOKUP(C390,'舰种|战术|技能信息查询'!$O$52:$Q$72,2,0)</f>
        <v>中型舰</v>
      </c>
      <c r="I390" s="442">
        <v>1</v>
      </c>
      <c r="J390" s="442">
        <v>2</v>
      </c>
      <c r="K390" s="442">
        <v>28</v>
      </c>
      <c r="L390" s="442">
        <f t="shared" si="7"/>
        <v>0</v>
      </c>
      <c r="M390" s="442">
        <v>52</v>
      </c>
      <c r="N390" s="442">
        <v>46</v>
      </c>
      <c r="O390" s="442">
        <v>50</v>
      </c>
      <c r="P390" s="442">
        <v>90</v>
      </c>
      <c r="Q390" s="442">
        <v>82</v>
      </c>
      <c r="R390" s="442">
        <v>22</v>
      </c>
      <c r="S390" s="442">
        <v>69</v>
      </c>
      <c r="T390" s="442">
        <v>92</v>
      </c>
      <c r="U390" s="442">
        <v>20</v>
      </c>
      <c r="V390" s="442">
        <v>32</v>
      </c>
      <c r="W390" s="442" t="s">
        <v>238</v>
      </c>
      <c r="X390" s="442">
        <v>0</v>
      </c>
      <c r="Y390" s="442">
        <v>0</v>
      </c>
      <c r="Z390" s="442">
        <v>3</v>
      </c>
      <c r="AA390" s="446" t="s">
        <v>1596</v>
      </c>
      <c r="AB390" s="442">
        <v>20</v>
      </c>
      <c r="AC390" s="442">
        <v>30</v>
      </c>
      <c r="AD390" s="442">
        <v>0.96</v>
      </c>
      <c r="AE390" s="442">
        <v>1.8</v>
      </c>
      <c r="AF390" s="442">
        <v>0.5</v>
      </c>
      <c r="AG390" s="442">
        <v>10</v>
      </c>
      <c r="AH390" s="442">
        <v>16</v>
      </c>
      <c r="AI390" s="442">
        <v>10</v>
      </c>
      <c r="AJ390" s="442">
        <v>0</v>
      </c>
      <c r="AK390" s="442">
        <v>15</v>
      </c>
      <c r="AL390" s="442">
        <v>10</v>
      </c>
      <c r="AM390" s="442">
        <v>11</v>
      </c>
      <c r="AN390" s="442">
        <v>49</v>
      </c>
      <c r="AO390" s="442" t="s">
        <v>1614</v>
      </c>
      <c r="AP390" s="442">
        <v>0</v>
      </c>
      <c r="AQ390" s="442">
        <v>0</v>
      </c>
      <c r="AR390" s="450">
        <v>0.0520833333333333</v>
      </c>
      <c r="AS390" s="442"/>
      <c r="AT390" s="442"/>
      <c r="AU390" s="442"/>
      <c r="AV390" s="442"/>
      <c r="AW390" s="442"/>
      <c r="AX390" s="442"/>
      <c r="AY390" s="442"/>
      <c r="AZ390" s="442"/>
      <c r="BA390" s="442"/>
    </row>
    <row r="391" spans="1:53">
      <c r="A391" s="442">
        <v>421</v>
      </c>
      <c r="B391" s="442" t="s">
        <v>166</v>
      </c>
      <c r="C391" s="442" t="s">
        <v>265</v>
      </c>
      <c r="D391" s="442">
        <v>4</v>
      </c>
      <c r="E391" s="442" t="s">
        <v>1615</v>
      </c>
      <c r="F391" s="442" t="s">
        <v>125</v>
      </c>
      <c r="G391" s="442" t="str">
        <f>VLOOKUP(C391,'舰种|战术|技能信息查询'!$O$52:$Q$72,3,0)</f>
        <v>护卫舰</v>
      </c>
      <c r="H391" s="442" t="str">
        <f>VLOOKUP(C391,'舰种|战术|技能信息查询'!$O$52:$Q$72,2,0)</f>
        <v>中型舰</v>
      </c>
      <c r="I391" s="442">
        <v>2</v>
      </c>
      <c r="J391" s="442">
        <v>2</v>
      </c>
      <c r="K391" s="442">
        <v>32</v>
      </c>
      <c r="L391" s="442">
        <f t="shared" si="7"/>
        <v>0</v>
      </c>
      <c r="M391" s="442">
        <v>62</v>
      </c>
      <c r="N391" s="442">
        <v>54</v>
      </c>
      <c r="O391" s="442">
        <v>0</v>
      </c>
      <c r="P391" s="442">
        <v>91</v>
      </c>
      <c r="Q391" s="442">
        <v>68</v>
      </c>
      <c r="R391" s="442">
        <v>23</v>
      </c>
      <c r="S391" s="442">
        <v>69</v>
      </c>
      <c r="T391" s="442">
        <v>89</v>
      </c>
      <c r="U391" s="442">
        <v>20</v>
      </c>
      <c r="V391" s="442">
        <v>32.5</v>
      </c>
      <c r="W391" s="442" t="s">
        <v>238</v>
      </c>
      <c r="X391" s="442" t="s">
        <v>875</v>
      </c>
      <c r="Y391" s="442">
        <v>9</v>
      </c>
      <c r="Z391" s="442">
        <v>3</v>
      </c>
      <c r="AA391" s="446" t="s">
        <v>1540</v>
      </c>
      <c r="AB391" s="442">
        <v>30</v>
      </c>
      <c r="AC391" s="442">
        <v>35</v>
      </c>
      <c r="AD391" s="442">
        <v>0.8</v>
      </c>
      <c r="AE391" s="442">
        <v>1.5</v>
      </c>
      <c r="AF391" s="442">
        <v>0.4</v>
      </c>
      <c r="AG391" s="442">
        <v>10</v>
      </c>
      <c r="AH391" s="442">
        <v>16</v>
      </c>
      <c r="AI391" s="442">
        <v>10</v>
      </c>
      <c r="AJ391" s="442">
        <v>0</v>
      </c>
      <c r="AK391" s="442">
        <v>16</v>
      </c>
      <c r="AL391" s="442">
        <v>0</v>
      </c>
      <c r="AM391" s="442">
        <v>15</v>
      </c>
      <c r="AN391" s="442">
        <v>62</v>
      </c>
      <c r="AO391" s="442">
        <v>0</v>
      </c>
      <c r="AP391" s="442">
        <v>0</v>
      </c>
      <c r="AQ391" s="442">
        <v>0</v>
      </c>
      <c r="AR391" s="450">
        <v>0.0416666666666667</v>
      </c>
      <c r="AS391" s="442"/>
      <c r="AT391" s="442"/>
      <c r="AU391" s="442"/>
      <c r="AV391" s="442"/>
      <c r="AW391" s="442"/>
      <c r="AX391" s="442"/>
      <c r="AY391" s="442"/>
      <c r="AZ391" s="442"/>
      <c r="BA391" s="442"/>
    </row>
    <row r="392" spans="1:53">
      <c r="A392" s="442">
        <v>422</v>
      </c>
      <c r="B392" s="442" t="s">
        <v>166</v>
      </c>
      <c r="C392" s="442" t="s">
        <v>265</v>
      </c>
      <c r="D392" s="442">
        <v>4</v>
      </c>
      <c r="E392" s="442" t="s">
        <v>1616</v>
      </c>
      <c r="F392" s="442" t="s">
        <v>125</v>
      </c>
      <c r="G392" s="442" t="str">
        <f>VLOOKUP(C392,'舰种|战术|技能信息查询'!$O$52:$Q$72,3,0)</f>
        <v>护卫舰</v>
      </c>
      <c r="H392" s="442" t="str">
        <f>VLOOKUP(C392,'舰种|战术|技能信息查询'!$O$52:$Q$72,2,0)</f>
        <v>中型舰</v>
      </c>
      <c r="I392" s="442">
        <v>2</v>
      </c>
      <c r="J392" s="442">
        <v>2</v>
      </c>
      <c r="K392" s="442">
        <v>33</v>
      </c>
      <c r="L392" s="442">
        <f t="shared" si="7"/>
        <v>-1</v>
      </c>
      <c r="M392" s="442">
        <v>62</v>
      </c>
      <c r="N392" s="442">
        <v>52</v>
      </c>
      <c r="O392" s="442">
        <v>0</v>
      </c>
      <c r="P392" s="442">
        <v>86</v>
      </c>
      <c r="Q392" s="442">
        <v>63</v>
      </c>
      <c r="R392" s="442">
        <v>23</v>
      </c>
      <c r="S392" s="442">
        <v>72</v>
      </c>
      <c r="T392" s="442">
        <v>89</v>
      </c>
      <c r="U392" s="442">
        <v>22</v>
      </c>
      <c r="V392" s="442">
        <v>31.5</v>
      </c>
      <c r="W392" s="442" t="s">
        <v>238</v>
      </c>
      <c r="X392" s="442" t="s">
        <v>875</v>
      </c>
      <c r="Y392" s="442">
        <v>9</v>
      </c>
      <c r="Z392" s="442">
        <v>3</v>
      </c>
      <c r="AA392" s="446" t="s">
        <v>1617</v>
      </c>
      <c r="AB392" s="442">
        <v>30</v>
      </c>
      <c r="AC392" s="442">
        <v>35</v>
      </c>
      <c r="AD392" s="442">
        <v>0.8</v>
      </c>
      <c r="AE392" s="442">
        <v>1.5</v>
      </c>
      <c r="AF392" s="442">
        <v>0.4</v>
      </c>
      <c r="AG392" s="442">
        <v>10</v>
      </c>
      <c r="AH392" s="442">
        <v>16</v>
      </c>
      <c r="AI392" s="442">
        <v>10</v>
      </c>
      <c r="AJ392" s="442">
        <v>0</v>
      </c>
      <c r="AK392" s="442">
        <v>16</v>
      </c>
      <c r="AL392" s="442">
        <v>0</v>
      </c>
      <c r="AM392" s="442">
        <v>14</v>
      </c>
      <c r="AN392" s="442">
        <v>49</v>
      </c>
      <c r="AO392" s="442" t="s">
        <v>1618</v>
      </c>
      <c r="AP392" s="442">
        <v>0</v>
      </c>
      <c r="AQ392" s="442">
        <v>0</v>
      </c>
      <c r="AR392" s="442">
        <v>0</v>
      </c>
      <c r="AS392" s="442"/>
      <c r="AT392" s="442"/>
      <c r="AU392" s="442"/>
      <c r="AV392" s="442"/>
      <c r="AW392" s="442"/>
      <c r="AX392" s="442"/>
      <c r="AY392" s="442"/>
      <c r="AZ392" s="442"/>
      <c r="BA392" s="442"/>
    </row>
    <row r="393" spans="1:53">
      <c r="A393" s="442">
        <v>423</v>
      </c>
      <c r="B393" s="442" t="s">
        <v>122</v>
      </c>
      <c r="C393" s="442" t="s">
        <v>325</v>
      </c>
      <c r="D393" s="442">
        <v>4</v>
      </c>
      <c r="E393" s="442" t="s">
        <v>1619</v>
      </c>
      <c r="F393" s="442" t="s">
        <v>125</v>
      </c>
      <c r="G393" s="442" t="str">
        <f>VLOOKUP(C393,'舰种|战术|技能信息查询'!$O$52:$Q$72,3,0)</f>
        <v>护卫舰</v>
      </c>
      <c r="H393" s="442" t="str">
        <f>VLOOKUP(C393,'舰种|战术|技能信息查询'!$O$52:$Q$72,2,0)</f>
        <v>小型舰</v>
      </c>
      <c r="I393" s="442">
        <v>1</v>
      </c>
      <c r="J393" s="442">
        <v>2</v>
      </c>
      <c r="K393" s="442">
        <v>13</v>
      </c>
      <c r="L393" s="442">
        <f t="shared" si="7"/>
        <v>-1</v>
      </c>
      <c r="M393" s="442">
        <v>28</v>
      </c>
      <c r="N393" s="442">
        <v>19</v>
      </c>
      <c r="O393" s="442">
        <v>55</v>
      </c>
      <c r="P393" s="442">
        <v>47</v>
      </c>
      <c r="Q393" s="442">
        <v>121</v>
      </c>
      <c r="R393" s="442">
        <v>15</v>
      </c>
      <c r="S393" s="442">
        <v>75</v>
      </c>
      <c r="T393" s="442">
        <v>87</v>
      </c>
      <c r="U393" s="442">
        <v>24</v>
      </c>
      <c r="V393" s="442">
        <v>20</v>
      </c>
      <c r="W393" s="442" t="s">
        <v>194</v>
      </c>
      <c r="X393" s="442">
        <v>0</v>
      </c>
      <c r="Y393" s="442">
        <v>0</v>
      </c>
      <c r="Z393" s="442">
        <v>2</v>
      </c>
      <c r="AA393" s="446" t="s">
        <v>1620</v>
      </c>
      <c r="AB393" s="442">
        <v>10</v>
      </c>
      <c r="AC393" s="442">
        <v>25</v>
      </c>
      <c r="AD393" s="442">
        <v>0.48</v>
      </c>
      <c r="AE393" s="442">
        <v>0.9</v>
      </c>
      <c r="AF393" s="442">
        <v>0.5</v>
      </c>
      <c r="AG393" s="442">
        <v>4</v>
      </c>
      <c r="AH393" s="442">
        <v>8</v>
      </c>
      <c r="AI393" s="442">
        <v>6</v>
      </c>
      <c r="AJ393" s="442">
        <v>0</v>
      </c>
      <c r="AK393" s="442">
        <v>3</v>
      </c>
      <c r="AL393" s="442">
        <v>5</v>
      </c>
      <c r="AM393" s="442">
        <v>4</v>
      </c>
      <c r="AN393" s="442">
        <v>0</v>
      </c>
      <c r="AO393" s="442">
        <v>0</v>
      </c>
      <c r="AP393" s="442">
        <v>0</v>
      </c>
      <c r="AQ393" s="442">
        <v>0</v>
      </c>
      <c r="AR393" s="450">
        <v>0.0173611111111111</v>
      </c>
      <c r="AS393" s="442"/>
      <c r="AT393" s="442"/>
      <c r="AU393" s="442"/>
      <c r="AV393" s="442"/>
      <c r="AW393" s="442"/>
      <c r="AX393" s="442"/>
      <c r="AY393" s="442"/>
      <c r="AZ393" s="442"/>
      <c r="BA393" s="442"/>
    </row>
    <row r="394" spans="1:53">
      <c r="A394" s="442">
        <v>424</v>
      </c>
      <c r="B394" s="442" t="s">
        <v>166</v>
      </c>
      <c r="C394" s="442" t="s">
        <v>325</v>
      </c>
      <c r="D394" s="442">
        <v>4</v>
      </c>
      <c r="E394" s="442" t="s">
        <v>1621</v>
      </c>
      <c r="F394" s="442" t="s">
        <v>125</v>
      </c>
      <c r="G394" s="442" t="str">
        <f>VLOOKUP(C394,'舰种|战术|技能信息查询'!$O$52:$Q$72,3,0)</f>
        <v>护卫舰</v>
      </c>
      <c r="H394" s="442" t="str">
        <f>VLOOKUP(C394,'舰种|战术|技能信息查询'!$O$52:$Q$72,2,0)</f>
        <v>小型舰</v>
      </c>
      <c r="I394" s="442">
        <v>1</v>
      </c>
      <c r="J394" s="442">
        <v>2</v>
      </c>
      <c r="K394" s="442">
        <v>20</v>
      </c>
      <c r="L394" s="442">
        <f t="shared" si="7"/>
        <v>0</v>
      </c>
      <c r="M394" s="442">
        <v>30</v>
      </c>
      <c r="N394" s="442">
        <v>25</v>
      </c>
      <c r="O394" s="442">
        <v>70</v>
      </c>
      <c r="P394" s="442">
        <v>78</v>
      </c>
      <c r="Q394" s="442">
        <v>82</v>
      </c>
      <c r="R394" s="442">
        <v>21</v>
      </c>
      <c r="S394" s="442">
        <v>93</v>
      </c>
      <c r="T394" s="442">
        <v>87</v>
      </c>
      <c r="U394" s="442">
        <v>10</v>
      </c>
      <c r="V394" s="442">
        <v>43</v>
      </c>
      <c r="W394" s="442" t="s">
        <v>194</v>
      </c>
      <c r="X394" s="442">
        <v>0</v>
      </c>
      <c r="Y394" s="442">
        <v>0</v>
      </c>
      <c r="Z394" s="442">
        <v>2</v>
      </c>
      <c r="AA394" s="446" t="s">
        <v>1490</v>
      </c>
      <c r="AB394" s="442">
        <v>15</v>
      </c>
      <c r="AC394" s="442">
        <v>25</v>
      </c>
      <c r="AD394" s="442">
        <v>0.5</v>
      </c>
      <c r="AE394" s="442">
        <v>0.9</v>
      </c>
      <c r="AF394" s="442">
        <v>0.375</v>
      </c>
      <c r="AG394" s="442">
        <v>4</v>
      </c>
      <c r="AH394" s="442">
        <v>8</v>
      </c>
      <c r="AI394" s="442">
        <v>6</v>
      </c>
      <c r="AJ394" s="442">
        <v>0</v>
      </c>
      <c r="AK394" s="442">
        <v>0</v>
      </c>
      <c r="AL394" s="442">
        <v>20</v>
      </c>
      <c r="AM394" s="442">
        <v>10</v>
      </c>
      <c r="AN394" s="442">
        <v>18</v>
      </c>
      <c r="AO394" s="442">
        <v>0</v>
      </c>
      <c r="AP394" s="442">
        <v>0</v>
      </c>
      <c r="AQ394" s="442">
        <v>0</v>
      </c>
      <c r="AR394" s="450">
        <v>0.0173611111111111</v>
      </c>
      <c r="AS394" s="442"/>
      <c r="AT394" s="442"/>
      <c r="AU394" s="442"/>
      <c r="AV394" s="442"/>
      <c r="AW394" s="442"/>
      <c r="AX394" s="442"/>
      <c r="AY394" s="442"/>
      <c r="AZ394" s="442"/>
      <c r="BA394" s="442"/>
    </row>
    <row r="395" spans="1:53">
      <c r="A395" s="442">
        <v>425</v>
      </c>
      <c r="B395" s="442" t="s">
        <v>166</v>
      </c>
      <c r="C395" s="442" t="s">
        <v>325</v>
      </c>
      <c r="D395" s="442">
        <v>4</v>
      </c>
      <c r="E395" s="442" t="s">
        <v>1622</v>
      </c>
      <c r="F395" s="442" t="s">
        <v>125</v>
      </c>
      <c r="G395" s="442" t="str">
        <f>VLOOKUP(C395,'舰种|战术|技能信息查询'!$O$52:$Q$72,3,0)</f>
        <v>护卫舰</v>
      </c>
      <c r="H395" s="442" t="str">
        <f>VLOOKUP(C395,'舰种|战术|技能信息查询'!$O$52:$Q$72,2,0)</f>
        <v>小型舰</v>
      </c>
      <c r="I395" s="442">
        <v>1</v>
      </c>
      <c r="J395" s="442">
        <v>2</v>
      </c>
      <c r="K395" s="442">
        <v>16</v>
      </c>
      <c r="L395" s="442">
        <f t="shared" si="7"/>
        <v>0</v>
      </c>
      <c r="M395" s="442">
        <v>29</v>
      </c>
      <c r="N395" s="442">
        <v>22</v>
      </c>
      <c r="O395" s="442">
        <v>74</v>
      </c>
      <c r="P395" s="442">
        <v>49</v>
      </c>
      <c r="Q395" s="442">
        <v>58</v>
      </c>
      <c r="R395" s="442">
        <v>17</v>
      </c>
      <c r="S395" s="442">
        <v>81</v>
      </c>
      <c r="T395" s="442">
        <v>87</v>
      </c>
      <c r="U395" s="442">
        <v>23</v>
      </c>
      <c r="V395" s="442">
        <v>37</v>
      </c>
      <c r="W395" s="442" t="s">
        <v>194</v>
      </c>
      <c r="X395" s="442">
        <v>0</v>
      </c>
      <c r="Y395" s="442">
        <v>0</v>
      </c>
      <c r="Z395" s="442">
        <v>2</v>
      </c>
      <c r="AA395" s="446" t="s">
        <v>1167</v>
      </c>
      <c r="AB395" s="442">
        <v>15</v>
      </c>
      <c r="AC395" s="442">
        <v>25</v>
      </c>
      <c r="AD395" s="442">
        <v>0.48</v>
      </c>
      <c r="AE395" s="442">
        <v>0.9</v>
      </c>
      <c r="AF395" s="442">
        <v>0.4</v>
      </c>
      <c r="AG395" s="442">
        <v>4</v>
      </c>
      <c r="AH395" s="442">
        <v>8</v>
      </c>
      <c r="AI395" s="442">
        <v>6</v>
      </c>
      <c r="AJ395" s="442">
        <v>0</v>
      </c>
      <c r="AK395" s="442">
        <v>0</v>
      </c>
      <c r="AL395" s="442">
        <v>24</v>
      </c>
      <c r="AM395" s="442">
        <v>7</v>
      </c>
      <c r="AN395" s="442">
        <v>4</v>
      </c>
      <c r="AO395" s="442">
        <v>0</v>
      </c>
      <c r="AP395" s="442">
        <v>0</v>
      </c>
      <c r="AQ395" s="446" t="s">
        <v>1623</v>
      </c>
      <c r="AR395" s="442">
        <v>0</v>
      </c>
      <c r="AS395" s="442"/>
      <c r="AT395" s="442"/>
      <c r="AU395" s="442"/>
      <c r="AV395" s="442"/>
      <c r="AW395" s="442"/>
      <c r="AX395" s="442"/>
      <c r="AY395" s="442"/>
      <c r="AZ395" s="442"/>
      <c r="BA395" s="442"/>
    </row>
    <row r="396" spans="1:53">
      <c r="A396" s="442">
        <v>426</v>
      </c>
      <c r="B396" s="442" t="s">
        <v>147</v>
      </c>
      <c r="C396" s="442" t="s">
        <v>192</v>
      </c>
      <c r="D396" s="442">
        <v>5</v>
      </c>
      <c r="E396" s="442" t="s">
        <v>1624</v>
      </c>
      <c r="F396" s="442" t="s">
        <v>125</v>
      </c>
      <c r="G396" s="442" t="str">
        <f>VLOOKUP(C396,'舰种|战术|技能信息查询'!$O$52:$Q$72,3,0)</f>
        <v>主力舰</v>
      </c>
      <c r="H396" s="442" t="str">
        <f>VLOOKUP(C396,'舰种|战术|技能信息查询'!$O$52:$Q$72,2,0)</f>
        <v>大型舰</v>
      </c>
      <c r="I396" s="442">
        <v>3</v>
      </c>
      <c r="J396" s="442">
        <v>4</v>
      </c>
      <c r="K396" s="442">
        <v>52</v>
      </c>
      <c r="L396" s="442">
        <f t="shared" si="7"/>
        <v>0</v>
      </c>
      <c r="M396" s="442">
        <v>40</v>
      </c>
      <c r="N396" s="442">
        <v>57</v>
      </c>
      <c r="O396" s="442">
        <v>0</v>
      </c>
      <c r="P396" s="442">
        <v>62</v>
      </c>
      <c r="Q396" s="442">
        <v>0</v>
      </c>
      <c r="R396" s="442">
        <v>65</v>
      </c>
      <c r="S396" s="442">
        <v>54</v>
      </c>
      <c r="T396" s="442">
        <v>95</v>
      </c>
      <c r="U396" s="442">
        <v>5</v>
      </c>
      <c r="V396" s="442">
        <v>35</v>
      </c>
      <c r="W396" s="442" t="s">
        <v>194</v>
      </c>
      <c r="X396" s="442" t="s">
        <v>1625</v>
      </c>
      <c r="Y396" s="442">
        <v>62</v>
      </c>
      <c r="Z396" s="442">
        <v>4</v>
      </c>
      <c r="AA396" s="446" t="s">
        <v>1626</v>
      </c>
      <c r="AB396" s="442">
        <v>50</v>
      </c>
      <c r="AC396" s="442">
        <v>60</v>
      </c>
      <c r="AD396" s="442">
        <v>2.08</v>
      </c>
      <c r="AE396" s="442">
        <v>4.3</v>
      </c>
      <c r="AF396" s="442">
        <v>1</v>
      </c>
      <c r="AG396" s="442">
        <v>30</v>
      </c>
      <c r="AH396" s="442">
        <v>40</v>
      </c>
      <c r="AI396" s="442">
        <v>60</v>
      </c>
      <c r="AJ396" s="442">
        <v>40</v>
      </c>
      <c r="AK396" s="442">
        <v>0</v>
      </c>
      <c r="AL396" s="442">
        <v>0</v>
      </c>
      <c r="AM396" s="442">
        <v>19</v>
      </c>
      <c r="AN396" s="442">
        <v>32</v>
      </c>
      <c r="AO396" s="442" t="s">
        <v>1627</v>
      </c>
      <c r="AP396" s="442">
        <v>0</v>
      </c>
      <c r="AQ396" s="442">
        <v>0</v>
      </c>
      <c r="AR396" s="442">
        <v>0</v>
      </c>
      <c r="AS396" s="442"/>
      <c r="AT396" s="442"/>
      <c r="AU396" s="442"/>
      <c r="AV396" s="442"/>
      <c r="AW396" s="442"/>
      <c r="AX396" s="442"/>
      <c r="AY396" s="442"/>
      <c r="AZ396" s="442"/>
      <c r="BA396" s="442"/>
    </row>
    <row r="397" spans="1:53">
      <c r="A397" s="442">
        <v>427</v>
      </c>
      <c r="B397" s="442" t="s">
        <v>166</v>
      </c>
      <c r="C397" s="442" t="s">
        <v>204</v>
      </c>
      <c r="D397" s="442">
        <v>4</v>
      </c>
      <c r="E397" s="442" t="s">
        <v>1628</v>
      </c>
      <c r="F397" s="442" t="s">
        <v>125</v>
      </c>
      <c r="G397" s="442" t="str">
        <f>VLOOKUP(C397,'舰种|战术|技能信息查询'!$O$52:$Q$72,3,0)</f>
        <v>护卫舰</v>
      </c>
      <c r="H397" s="442" t="str">
        <f>VLOOKUP(C397,'舰种|战术|技能信息查询'!$O$52:$Q$72,2,0)</f>
        <v>中型舰</v>
      </c>
      <c r="I397" s="442">
        <v>2</v>
      </c>
      <c r="J397" s="442">
        <v>2</v>
      </c>
      <c r="K397" s="442">
        <v>40</v>
      </c>
      <c r="L397" s="442">
        <f t="shared" si="7"/>
        <v>0</v>
      </c>
      <c r="M397" s="442">
        <v>20</v>
      </c>
      <c r="N397" s="442">
        <v>42</v>
      </c>
      <c r="O397" s="442">
        <v>0</v>
      </c>
      <c r="P397" s="442">
        <v>83</v>
      </c>
      <c r="Q397" s="442">
        <v>0</v>
      </c>
      <c r="R397" s="442">
        <v>66</v>
      </c>
      <c r="S397" s="442">
        <v>54</v>
      </c>
      <c r="T397" s="442">
        <v>89</v>
      </c>
      <c r="U397" s="442">
        <v>15</v>
      </c>
      <c r="V397" s="442">
        <v>32</v>
      </c>
      <c r="W397" s="442" t="s">
        <v>194</v>
      </c>
      <c r="X397" s="442" t="s">
        <v>1629</v>
      </c>
      <c r="Y397" s="442">
        <v>50</v>
      </c>
      <c r="Z397" s="442">
        <v>3</v>
      </c>
      <c r="AA397" s="446" t="s">
        <v>1630</v>
      </c>
      <c r="AB397" s="442">
        <v>40</v>
      </c>
      <c r="AC397" s="442">
        <v>40</v>
      </c>
      <c r="AD397" s="442">
        <v>1.28</v>
      </c>
      <c r="AE397" s="442">
        <v>2.4</v>
      </c>
      <c r="AF397" s="442">
        <v>0.65</v>
      </c>
      <c r="AG397" s="442">
        <v>20</v>
      </c>
      <c r="AH397" s="442">
        <v>30</v>
      </c>
      <c r="AI397" s="442">
        <v>50</v>
      </c>
      <c r="AJ397" s="442">
        <v>20</v>
      </c>
      <c r="AK397" s="442">
        <v>0</v>
      </c>
      <c r="AL397" s="442">
        <v>0</v>
      </c>
      <c r="AM397" s="442">
        <v>11</v>
      </c>
      <c r="AN397" s="442">
        <v>76</v>
      </c>
      <c r="AO397" s="442">
        <v>0</v>
      </c>
      <c r="AP397" s="442">
        <v>0</v>
      </c>
      <c r="AQ397" s="442">
        <v>0</v>
      </c>
      <c r="AR397" s="442">
        <v>0</v>
      </c>
      <c r="AS397" s="442"/>
      <c r="AT397" s="442"/>
      <c r="AU397" s="442"/>
      <c r="AV397" s="442"/>
      <c r="AW397" s="442"/>
      <c r="AX397" s="442"/>
      <c r="AY397" s="442"/>
      <c r="AZ397" s="442"/>
      <c r="BA397" s="442"/>
    </row>
    <row r="398" spans="1:53">
      <c r="A398" s="442">
        <v>428</v>
      </c>
      <c r="B398" s="442" t="s">
        <v>166</v>
      </c>
      <c r="C398" s="442" t="s">
        <v>325</v>
      </c>
      <c r="D398" s="442">
        <v>5</v>
      </c>
      <c r="E398" s="442" t="s">
        <v>1631</v>
      </c>
      <c r="F398" s="442" t="s">
        <v>125</v>
      </c>
      <c r="G398" s="442" t="str">
        <f>VLOOKUP(C398,'舰种|战术|技能信息查询'!$O$52:$Q$72,3,0)</f>
        <v>护卫舰</v>
      </c>
      <c r="H398" s="442" t="str">
        <f>VLOOKUP(C398,'舰种|战术|技能信息查询'!$O$52:$Q$72,2,0)</f>
        <v>小型舰</v>
      </c>
      <c r="I398" s="442">
        <v>1</v>
      </c>
      <c r="J398" s="442">
        <v>2</v>
      </c>
      <c r="K398" s="442">
        <v>17</v>
      </c>
      <c r="L398" s="442">
        <f t="shared" si="7"/>
        <v>-1</v>
      </c>
      <c r="M398" s="442">
        <v>28</v>
      </c>
      <c r="N398" s="442">
        <v>22</v>
      </c>
      <c r="O398" s="442">
        <v>73</v>
      </c>
      <c r="P398" s="442">
        <v>54</v>
      </c>
      <c r="Q398" s="442">
        <v>79</v>
      </c>
      <c r="R398" s="442">
        <v>18</v>
      </c>
      <c r="S398" s="442">
        <v>84</v>
      </c>
      <c r="T398" s="442">
        <v>87</v>
      </c>
      <c r="U398" s="442">
        <v>52</v>
      </c>
      <c r="V398" s="442">
        <v>37</v>
      </c>
      <c r="W398" s="442" t="s">
        <v>194</v>
      </c>
      <c r="X398" s="442">
        <v>0</v>
      </c>
      <c r="Y398" s="442">
        <v>0</v>
      </c>
      <c r="Z398" s="442">
        <v>2</v>
      </c>
      <c r="AA398" s="446" t="s">
        <v>534</v>
      </c>
      <c r="AB398" s="442">
        <v>15</v>
      </c>
      <c r="AC398" s="442">
        <v>25</v>
      </c>
      <c r="AD398" s="442">
        <v>0.48</v>
      </c>
      <c r="AE398" s="442">
        <v>0.9</v>
      </c>
      <c r="AF398" s="442">
        <v>0.4</v>
      </c>
      <c r="AG398" s="442">
        <v>4</v>
      </c>
      <c r="AH398" s="442">
        <v>8</v>
      </c>
      <c r="AI398" s="442">
        <v>6</v>
      </c>
      <c r="AJ398" s="442">
        <v>0</v>
      </c>
      <c r="AK398" s="442">
        <v>0</v>
      </c>
      <c r="AL398" s="442">
        <v>23</v>
      </c>
      <c r="AM398" s="442">
        <v>7</v>
      </c>
      <c r="AN398" s="442">
        <v>5</v>
      </c>
      <c r="AO398" s="442">
        <v>0</v>
      </c>
      <c r="AP398" s="442">
        <v>0</v>
      </c>
      <c r="AQ398" s="442">
        <v>0</v>
      </c>
      <c r="AR398" s="442">
        <v>0</v>
      </c>
      <c r="AS398" s="442"/>
      <c r="AT398" s="442"/>
      <c r="AU398" s="442"/>
      <c r="AV398" s="442"/>
      <c r="AW398" s="442"/>
      <c r="AX398" s="442"/>
      <c r="AY398" s="442"/>
      <c r="AZ398" s="442"/>
      <c r="BA398" s="442"/>
    </row>
    <row r="399" spans="1:53">
      <c r="A399" s="442">
        <v>429</v>
      </c>
      <c r="B399" s="442" t="s">
        <v>402</v>
      </c>
      <c r="C399" s="442" t="s">
        <v>325</v>
      </c>
      <c r="D399" s="442">
        <v>4</v>
      </c>
      <c r="E399" s="442" t="s">
        <v>1632</v>
      </c>
      <c r="F399" s="442" t="s">
        <v>125</v>
      </c>
      <c r="G399" s="442" t="str">
        <f>VLOOKUP(C399,'舰种|战术|技能信息查询'!$O$52:$Q$72,3,0)</f>
        <v>护卫舰</v>
      </c>
      <c r="H399" s="442" t="str">
        <f>VLOOKUP(C399,'舰种|战术|技能信息查询'!$O$52:$Q$72,2,0)</f>
        <v>小型舰</v>
      </c>
      <c r="I399" s="442">
        <v>1</v>
      </c>
      <c r="J399" s="442">
        <v>2</v>
      </c>
      <c r="K399" s="442">
        <v>24</v>
      </c>
      <c r="L399" s="442">
        <f t="shared" si="7"/>
        <v>0</v>
      </c>
      <c r="M399" s="442">
        <v>32</v>
      </c>
      <c r="N399" s="442">
        <v>25</v>
      </c>
      <c r="O399" s="442">
        <v>75</v>
      </c>
      <c r="P399" s="442">
        <v>80</v>
      </c>
      <c r="Q399" s="442">
        <v>84</v>
      </c>
      <c r="R399" s="442">
        <v>21</v>
      </c>
      <c r="S399" s="442">
        <v>72</v>
      </c>
      <c r="T399" s="442">
        <v>87</v>
      </c>
      <c r="U399" s="442">
        <v>20</v>
      </c>
      <c r="V399" s="442">
        <v>34</v>
      </c>
      <c r="W399" s="442" t="s">
        <v>194</v>
      </c>
      <c r="X399" s="442">
        <v>0</v>
      </c>
      <c r="Y399" s="442">
        <v>0</v>
      </c>
      <c r="Z399" s="442">
        <v>2</v>
      </c>
      <c r="AA399" s="446" t="s">
        <v>1633</v>
      </c>
      <c r="AB399" s="442">
        <v>15</v>
      </c>
      <c r="AC399" s="442">
        <v>25</v>
      </c>
      <c r="AD399" s="442">
        <v>0.6</v>
      </c>
      <c r="AE399" s="442">
        <v>0.95</v>
      </c>
      <c r="AF399" s="442">
        <v>0.5</v>
      </c>
      <c r="AG399" s="442">
        <v>4</v>
      </c>
      <c r="AH399" s="442">
        <v>8</v>
      </c>
      <c r="AI399" s="442">
        <v>6</v>
      </c>
      <c r="AJ399" s="442">
        <v>0</v>
      </c>
      <c r="AK399" s="442">
        <v>0</v>
      </c>
      <c r="AL399" s="442">
        <v>25</v>
      </c>
      <c r="AM399" s="442">
        <v>10</v>
      </c>
      <c r="AN399" s="442">
        <v>14</v>
      </c>
      <c r="AO399" s="442">
        <v>0</v>
      </c>
      <c r="AP399" s="442">
        <v>0</v>
      </c>
      <c r="AQ399" s="442">
        <v>0</v>
      </c>
      <c r="AR399" s="442">
        <v>0</v>
      </c>
      <c r="AS399" s="442"/>
      <c r="AT399" s="442"/>
      <c r="AU399" s="442"/>
      <c r="AV399" s="442"/>
      <c r="AW399" s="442"/>
      <c r="AX399" s="442"/>
      <c r="AY399" s="442"/>
      <c r="AZ399" s="442"/>
      <c r="BA399" s="442"/>
    </row>
    <row r="400" spans="1:53">
      <c r="A400" s="442">
        <v>430</v>
      </c>
      <c r="B400" s="442" t="s">
        <v>338</v>
      </c>
      <c r="C400" s="442" t="s">
        <v>265</v>
      </c>
      <c r="D400" s="442">
        <v>4</v>
      </c>
      <c r="E400" s="442" t="s">
        <v>1634</v>
      </c>
      <c r="F400" s="442" t="s">
        <v>125</v>
      </c>
      <c r="G400" s="442" t="str">
        <f>VLOOKUP(C400,'舰种|战术|技能信息查询'!$O$52:$Q$72,3,0)</f>
        <v>护卫舰</v>
      </c>
      <c r="H400" s="442" t="str">
        <f>VLOOKUP(C400,'舰种|战术|技能信息查询'!$O$52:$Q$72,2,0)</f>
        <v>中型舰</v>
      </c>
      <c r="I400" s="442">
        <v>1</v>
      </c>
      <c r="J400" s="442">
        <v>2</v>
      </c>
      <c r="K400" s="442">
        <v>36</v>
      </c>
      <c r="L400" s="442">
        <f t="shared" si="7"/>
        <v>0</v>
      </c>
      <c r="M400" s="442">
        <v>61</v>
      </c>
      <c r="N400" s="442">
        <v>48</v>
      </c>
      <c r="O400" s="442">
        <v>56</v>
      </c>
      <c r="P400" s="442">
        <v>85</v>
      </c>
      <c r="Q400" s="442">
        <v>74</v>
      </c>
      <c r="R400" s="442">
        <v>36</v>
      </c>
      <c r="S400" s="442">
        <v>66</v>
      </c>
      <c r="T400" s="442">
        <v>92</v>
      </c>
      <c r="U400" s="442">
        <v>15</v>
      </c>
      <c r="V400" s="442">
        <v>33</v>
      </c>
      <c r="W400" s="442" t="s">
        <v>238</v>
      </c>
      <c r="X400" s="442">
        <v>0</v>
      </c>
      <c r="Y400" s="442">
        <v>0</v>
      </c>
      <c r="Z400" s="442">
        <v>3</v>
      </c>
      <c r="AA400" s="446" t="s">
        <v>1635</v>
      </c>
      <c r="AB400" s="442">
        <v>25</v>
      </c>
      <c r="AC400" s="442">
        <v>35</v>
      </c>
      <c r="AD400" s="442">
        <v>0.8</v>
      </c>
      <c r="AE400" s="442">
        <v>1.5</v>
      </c>
      <c r="AF400" s="442">
        <v>0.5</v>
      </c>
      <c r="AG400" s="442">
        <v>10</v>
      </c>
      <c r="AH400" s="442">
        <v>16</v>
      </c>
      <c r="AI400" s="442">
        <v>10</v>
      </c>
      <c r="AJ400" s="442">
        <v>0</v>
      </c>
      <c r="AK400" s="442">
        <v>16</v>
      </c>
      <c r="AL400" s="442">
        <v>16</v>
      </c>
      <c r="AM400" s="442">
        <v>14</v>
      </c>
      <c r="AN400" s="442">
        <v>47</v>
      </c>
      <c r="AO400" s="442">
        <v>0</v>
      </c>
      <c r="AP400" s="442">
        <v>0</v>
      </c>
      <c r="AQ400" s="442">
        <v>0</v>
      </c>
      <c r="AR400" s="450">
        <v>0.0486111111111111</v>
      </c>
      <c r="AS400" s="442"/>
      <c r="AT400" s="442"/>
      <c r="AU400" s="442"/>
      <c r="AV400" s="442"/>
      <c r="AW400" s="442"/>
      <c r="AX400" s="442"/>
      <c r="AY400" s="442"/>
      <c r="AZ400" s="442"/>
      <c r="BA400" s="442"/>
    </row>
    <row r="401" spans="1:53">
      <c r="A401" s="442">
        <v>431</v>
      </c>
      <c r="B401" s="442" t="s">
        <v>122</v>
      </c>
      <c r="C401" s="442" t="s">
        <v>236</v>
      </c>
      <c r="D401" s="442">
        <v>4</v>
      </c>
      <c r="E401" s="442" t="s">
        <v>1636</v>
      </c>
      <c r="F401" s="442" t="s">
        <v>125</v>
      </c>
      <c r="G401" s="442" t="str">
        <f>VLOOKUP(C401,'舰种|战术|技能信息查询'!$O$52:$Q$72,3,0)</f>
        <v>护卫舰</v>
      </c>
      <c r="H401" s="442" t="str">
        <f>VLOOKUP(C401,'舰种|战术|技能信息查询'!$O$52:$Q$72,2,0)</f>
        <v>中型舰</v>
      </c>
      <c r="I401" s="442">
        <v>0</v>
      </c>
      <c r="J401" s="442">
        <v>2</v>
      </c>
      <c r="K401" s="442">
        <v>50</v>
      </c>
      <c r="L401" s="442">
        <f t="shared" si="7"/>
        <v>2</v>
      </c>
      <c r="M401" s="442">
        <v>55</v>
      </c>
      <c r="N401" s="442">
        <v>41</v>
      </c>
      <c r="O401" s="442">
        <v>53</v>
      </c>
      <c r="P401" s="442">
        <v>76</v>
      </c>
      <c r="Q401" s="442">
        <v>0</v>
      </c>
      <c r="R401" s="442">
        <v>53</v>
      </c>
      <c r="S401" s="442">
        <v>75</v>
      </c>
      <c r="T401" s="442">
        <v>91</v>
      </c>
      <c r="U401" s="442">
        <v>18</v>
      </c>
      <c r="V401" s="442">
        <v>31.5</v>
      </c>
      <c r="W401" s="442" t="s">
        <v>238</v>
      </c>
      <c r="X401" s="442">
        <v>0</v>
      </c>
      <c r="Y401" s="442">
        <v>0</v>
      </c>
      <c r="Z401" s="442">
        <v>3</v>
      </c>
      <c r="AA401" s="446" t="s">
        <v>1637</v>
      </c>
      <c r="AB401" s="442">
        <v>35</v>
      </c>
      <c r="AC401" s="442">
        <v>70</v>
      </c>
      <c r="AD401" s="442">
        <v>1.28</v>
      </c>
      <c r="AE401" s="442">
        <v>2.4</v>
      </c>
      <c r="AF401" s="442">
        <v>0.75</v>
      </c>
      <c r="AG401" s="442">
        <v>30</v>
      </c>
      <c r="AH401" s="442">
        <v>40</v>
      </c>
      <c r="AI401" s="442">
        <v>30</v>
      </c>
      <c r="AJ401" s="442">
        <v>0</v>
      </c>
      <c r="AK401" s="442">
        <v>40</v>
      </c>
      <c r="AL401" s="442">
        <v>9</v>
      </c>
      <c r="AM401" s="442">
        <v>14</v>
      </c>
      <c r="AN401" s="442">
        <v>33</v>
      </c>
      <c r="AO401" s="442">
        <v>0</v>
      </c>
      <c r="AP401" s="442">
        <v>0</v>
      </c>
      <c r="AQ401" s="446" t="s">
        <v>1638</v>
      </c>
      <c r="AR401" s="450">
        <v>0.0590277777777778</v>
      </c>
      <c r="AS401" s="442"/>
      <c r="AT401" s="442"/>
      <c r="AU401" s="442"/>
      <c r="AV401" s="442"/>
      <c r="AW401" s="442"/>
      <c r="AX401" s="442"/>
      <c r="AY401" s="442"/>
      <c r="AZ401" s="442"/>
      <c r="BA401" s="442"/>
    </row>
    <row r="402" spans="1:53">
      <c r="A402" s="442">
        <v>432</v>
      </c>
      <c r="B402" s="442" t="s">
        <v>166</v>
      </c>
      <c r="C402" s="442" t="s">
        <v>236</v>
      </c>
      <c r="D402" s="442">
        <v>4</v>
      </c>
      <c r="E402" s="442" t="s">
        <v>1639</v>
      </c>
      <c r="F402" s="442" t="s">
        <v>125</v>
      </c>
      <c r="G402" s="442" t="str">
        <f>VLOOKUP(C402,'舰种|战术|技能信息查询'!$O$52:$Q$72,3,0)</f>
        <v>护卫舰</v>
      </c>
      <c r="H402" s="442" t="str">
        <f>VLOOKUP(C402,'舰种|战术|技能信息查询'!$O$52:$Q$72,2,0)</f>
        <v>中型舰</v>
      </c>
      <c r="I402" s="442">
        <v>1</v>
      </c>
      <c r="J402" s="442">
        <v>2</v>
      </c>
      <c r="K402" s="442">
        <v>52</v>
      </c>
      <c r="L402" s="442">
        <f t="shared" si="7"/>
        <v>0</v>
      </c>
      <c r="M402" s="442">
        <v>68</v>
      </c>
      <c r="N402" s="442">
        <v>56</v>
      </c>
      <c r="O402" s="442">
        <v>0</v>
      </c>
      <c r="P402" s="442">
        <v>92</v>
      </c>
      <c r="Q402" s="442">
        <v>0</v>
      </c>
      <c r="R402" s="442">
        <v>56</v>
      </c>
      <c r="S402" s="442">
        <v>75</v>
      </c>
      <c r="T402" s="442">
        <v>92</v>
      </c>
      <c r="U402" s="442">
        <v>20</v>
      </c>
      <c r="V402" s="442">
        <v>33</v>
      </c>
      <c r="W402" s="442" t="s">
        <v>238</v>
      </c>
      <c r="X402" s="442" t="s">
        <v>875</v>
      </c>
      <c r="Y402" s="442">
        <v>9</v>
      </c>
      <c r="Z402" s="442">
        <v>3</v>
      </c>
      <c r="AA402" s="446" t="s">
        <v>1640</v>
      </c>
      <c r="AB402" s="442">
        <v>40</v>
      </c>
      <c r="AC402" s="442">
        <v>70</v>
      </c>
      <c r="AD402" s="442">
        <v>1.28</v>
      </c>
      <c r="AE402" s="442">
        <v>2.4</v>
      </c>
      <c r="AF402" s="442">
        <v>0.625</v>
      </c>
      <c r="AG402" s="442">
        <v>30</v>
      </c>
      <c r="AH402" s="442">
        <v>40</v>
      </c>
      <c r="AI402" s="442">
        <v>30</v>
      </c>
      <c r="AJ402" s="442">
        <v>0</v>
      </c>
      <c r="AK402" s="442">
        <v>43</v>
      </c>
      <c r="AL402" s="442">
        <v>0</v>
      </c>
      <c r="AM402" s="442">
        <v>18</v>
      </c>
      <c r="AN402" s="442">
        <v>63</v>
      </c>
      <c r="AO402" s="442">
        <v>0</v>
      </c>
      <c r="AP402" s="442">
        <v>0</v>
      </c>
      <c r="AQ402" s="442">
        <v>0</v>
      </c>
      <c r="AR402" s="442">
        <v>0</v>
      </c>
      <c r="AS402" s="442"/>
      <c r="AT402" s="442"/>
      <c r="AU402" s="442"/>
      <c r="AV402" s="442"/>
      <c r="AW402" s="442"/>
      <c r="AX402" s="442"/>
      <c r="AY402" s="442"/>
      <c r="AZ402" s="442"/>
      <c r="BA402" s="442"/>
    </row>
    <row r="403" spans="1:53">
      <c r="A403" s="442">
        <v>433</v>
      </c>
      <c r="B403" s="442" t="s">
        <v>166</v>
      </c>
      <c r="C403" s="442" t="s">
        <v>192</v>
      </c>
      <c r="D403" s="442">
        <v>5</v>
      </c>
      <c r="E403" s="442" t="s">
        <v>1641</v>
      </c>
      <c r="F403" s="442" t="s">
        <v>125</v>
      </c>
      <c r="G403" s="442" t="str">
        <f>VLOOKUP(C403,'舰种|战术|技能信息查询'!$O$52:$Q$72,3,0)</f>
        <v>主力舰</v>
      </c>
      <c r="H403" s="442" t="str">
        <f>VLOOKUP(C403,'舰种|战术|技能信息查询'!$O$52:$Q$72,2,0)</f>
        <v>大型舰</v>
      </c>
      <c r="I403" s="442">
        <v>3</v>
      </c>
      <c r="J403" s="442">
        <v>4</v>
      </c>
      <c r="K403" s="442">
        <v>60</v>
      </c>
      <c r="L403" s="442">
        <f t="shared" si="7"/>
        <v>0</v>
      </c>
      <c r="M403" s="442">
        <v>40</v>
      </c>
      <c r="N403" s="442">
        <v>60</v>
      </c>
      <c r="O403" s="442">
        <v>0</v>
      </c>
      <c r="P403" s="442">
        <v>98</v>
      </c>
      <c r="Q403" s="442">
        <v>0</v>
      </c>
      <c r="R403" s="442">
        <v>77</v>
      </c>
      <c r="S403" s="442">
        <v>52</v>
      </c>
      <c r="T403" s="442">
        <v>96</v>
      </c>
      <c r="U403" s="442">
        <v>22</v>
      </c>
      <c r="V403" s="442">
        <v>33</v>
      </c>
      <c r="W403" s="442" t="s">
        <v>194</v>
      </c>
      <c r="X403" s="442" t="s">
        <v>1642</v>
      </c>
      <c r="Y403" s="442">
        <v>90</v>
      </c>
      <c r="Z403" s="442">
        <v>4</v>
      </c>
      <c r="AA403" s="446" t="s">
        <v>1643</v>
      </c>
      <c r="AB403" s="442">
        <v>60</v>
      </c>
      <c r="AC403" s="442">
        <v>65</v>
      </c>
      <c r="AD403" s="442">
        <v>2.4</v>
      </c>
      <c r="AE403" s="442">
        <v>4.6</v>
      </c>
      <c r="AF403" s="442">
        <v>0.8</v>
      </c>
      <c r="AG403" s="442">
        <v>30</v>
      </c>
      <c r="AH403" s="442">
        <v>40</v>
      </c>
      <c r="AI403" s="442">
        <v>60</v>
      </c>
      <c r="AJ403" s="442">
        <v>40</v>
      </c>
      <c r="AK403" s="442">
        <v>0</v>
      </c>
      <c r="AL403" s="442">
        <v>0</v>
      </c>
      <c r="AM403" s="442">
        <v>18</v>
      </c>
      <c r="AN403" s="442">
        <v>107</v>
      </c>
      <c r="AO403" s="442" t="s">
        <v>1644</v>
      </c>
      <c r="AP403" s="442">
        <v>0</v>
      </c>
      <c r="AQ403" s="442">
        <v>0</v>
      </c>
      <c r="AR403" s="450">
        <v>0.166666666666667</v>
      </c>
      <c r="AS403" s="442"/>
      <c r="AT403" s="442"/>
      <c r="AU403" s="442"/>
      <c r="AV403" s="442"/>
      <c r="AW403" s="442"/>
      <c r="AX403" s="442"/>
      <c r="AY403" s="442"/>
      <c r="AZ403" s="442"/>
      <c r="BA403" s="442"/>
    </row>
    <row r="404" spans="1:53">
      <c r="A404" s="442">
        <v>434</v>
      </c>
      <c r="B404" s="442" t="s">
        <v>166</v>
      </c>
      <c r="C404" s="442" t="s">
        <v>265</v>
      </c>
      <c r="D404" s="442">
        <v>4</v>
      </c>
      <c r="E404" s="442" t="s">
        <v>1645</v>
      </c>
      <c r="F404" s="442" t="s">
        <v>125</v>
      </c>
      <c r="G404" s="442" t="str">
        <f>VLOOKUP(C404,'舰种|战术|技能信息查询'!$O$52:$Q$72,3,0)</f>
        <v>护卫舰</v>
      </c>
      <c r="H404" s="442" t="str">
        <f>VLOOKUP(C404,'舰种|战术|技能信息查询'!$O$52:$Q$72,2,0)</f>
        <v>中型舰</v>
      </c>
      <c r="I404" s="442">
        <v>1</v>
      </c>
      <c r="J404" s="442">
        <v>2</v>
      </c>
      <c r="K404" s="442">
        <v>36</v>
      </c>
      <c r="L404" s="442">
        <f t="shared" si="7"/>
        <v>0</v>
      </c>
      <c r="M404" s="442">
        <v>61</v>
      </c>
      <c r="N404" s="442">
        <v>57</v>
      </c>
      <c r="O404" s="442">
        <v>0</v>
      </c>
      <c r="P404" s="442">
        <v>110</v>
      </c>
      <c r="Q404" s="442">
        <v>79</v>
      </c>
      <c r="R404" s="442">
        <v>50</v>
      </c>
      <c r="S404" s="442">
        <v>70</v>
      </c>
      <c r="T404" s="442">
        <v>91</v>
      </c>
      <c r="U404" s="442">
        <v>10</v>
      </c>
      <c r="V404" s="442">
        <v>32.5</v>
      </c>
      <c r="W404" s="442" t="s">
        <v>238</v>
      </c>
      <c r="X404" s="442" t="s">
        <v>875</v>
      </c>
      <c r="Y404" s="442">
        <v>9</v>
      </c>
      <c r="Z404" s="442">
        <v>3</v>
      </c>
      <c r="AA404" s="446" t="s">
        <v>1646</v>
      </c>
      <c r="AB404" s="442">
        <v>25</v>
      </c>
      <c r="AC404" s="442">
        <v>30</v>
      </c>
      <c r="AD404" s="442">
        <v>0.8</v>
      </c>
      <c r="AE404" s="442">
        <v>1.5</v>
      </c>
      <c r="AF404" s="442">
        <v>0.4</v>
      </c>
      <c r="AG404" s="442">
        <v>10</v>
      </c>
      <c r="AH404" s="442">
        <v>16</v>
      </c>
      <c r="AI404" s="442">
        <v>10</v>
      </c>
      <c r="AJ404" s="442">
        <v>0</v>
      </c>
      <c r="AK404" s="442">
        <v>16</v>
      </c>
      <c r="AL404" s="442">
        <v>0</v>
      </c>
      <c r="AM404" s="442">
        <v>16</v>
      </c>
      <c r="AN404" s="442">
        <v>86</v>
      </c>
      <c r="AO404" s="442">
        <v>0</v>
      </c>
      <c r="AP404" s="442">
        <v>0</v>
      </c>
      <c r="AQ404" s="442">
        <v>0</v>
      </c>
      <c r="AR404" s="442">
        <v>0</v>
      </c>
      <c r="AS404" s="442"/>
      <c r="AT404" s="442"/>
      <c r="AU404" s="442"/>
      <c r="AV404" s="442"/>
      <c r="AW404" s="442"/>
      <c r="AX404" s="442"/>
      <c r="AY404" s="442"/>
      <c r="AZ404" s="442"/>
      <c r="BA404" s="442"/>
    </row>
    <row r="405" spans="1:53">
      <c r="A405" s="442">
        <v>435</v>
      </c>
      <c r="B405" s="442" t="s">
        <v>131</v>
      </c>
      <c r="C405" s="442" t="s">
        <v>123</v>
      </c>
      <c r="D405" s="442">
        <v>4</v>
      </c>
      <c r="E405" s="442" t="s">
        <v>1647</v>
      </c>
      <c r="F405" s="442" t="s">
        <v>125</v>
      </c>
      <c r="G405" s="442" t="str">
        <f>VLOOKUP(C405,'舰种|战术|技能信息查询'!$O$52:$Q$72,3,0)</f>
        <v>主力舰</v>
      </c>
      <c r="H405" s="442" t="str">
        <f>VLOOKUP(C405,'舰种|战术|技能信息查询'!$O$52:$Q$72,2,0)</f>
        <v>大型舰</v>
      </c>
      <c r="I405" s="442">
        <v>4</v>
      </c>
      <c r="J405" s="442">
        <v>5</v>
      </c>
      <c r="K405" s="442">
        <v>62</v>
      </c>
      <c r="L405" s="442">
        <f t="shared" si="7"/>
        <v>2</v>
      </c>
      <c r="M405" s="442">
        <v>93</v>
      </c>
      <c r="N405" s="442">
        <v>74</v>
      </c>
      <c r="O405" s="442">
        <v>0</v>
      </c>
      <c r="P405" s="442">
        <v>80</v>
      </c>
      <c r="Q405" s="442">
        <v>0</v>
      </c>
      <c r="R405" s="442">
        <v>40</v>
      </c>
      <c r="S405" s="442">
        <v>66</v>
      </c>
      <c r="T405" s="442">
        <v>94</v>
      </c>
      <c r="U405" s="442">
        <v>5</v>
      </c>
      <c r="V405" s="442">
        <v>33</v>
      </c>
      <c r="W405" s="442" t="s">
        <v>126</v>
      </c>
      <c r="X405" s="442" t="s">
        <v>127</v>
      </c>
      <c r="Y405" s="442">
        <v>12</v>
      </c>
      <c r="Z405" s="442">
        <v>4</v>
      </c>
      <c r="AA405" s="446" t="s">
        <v>1648</v>
      </c>
      <c r="AB405" s="442">
        <v>80</v>
      </c>
      <c r="AC405" s="442">
        <v>110</v>
      </c>
      <c r="AD405" s="442">
        <v>2.88</v>
      </c>
      <c r="AE405" s="442">
        <v>5.4</v>
      </c>
      <c r="AF405" s="442">
        <v>0.75</v>
      </c>
      <c r="AG405" s="442">
        <v>40</v>
      </c>
      <c r="AH405" s="442">
        <v>50</v>
      </c>
      <c r="AI405" s="442">
        <v>40</v>
      </c>
      <c r="AJ405" s="442">
        <v>0</v>
      </c>
      <c r="AK405" s="442">
        <v>67</v>
      </c>
      <c r="AL405" s="442">
        <v>0</v>
      </c>
      <c r="AM405" s="442">
        <v>59</v>
      </c>
      <c r="AN405" s="442">
        <v>39</v>
      </c>
      <c r="AO405" s="442" t="s">
        <v>1649</v>
      </c>
      <c r="AP405" s="442">
        <v>0</v>
      </c>
      <c r="AQ405" s="442">
        <v>0</v>
      </c>
      <c r="AR405" s="442">
        <v>0</v>
      </c>
      <c r="AS405" s="442"/>
      <c r="AT405" s="442"/>
      <c r="AU405" s="442"/>
      <c r="AV405" s="442"/>
      <c r="AW405" s="442"/>
      <c r="AX405" s="442"/>
      <c r="AY405" s="442"/>
      <c r="AZ405" s="442"/>
      <c r="BA405" s="442"/>
    </row>
    <row r="406" spans="1:53">
      <c r="A406" s="442">
        <v>436</v>
      </c>
      <c r="B406" s="442" t="s">
        <v>131</v>
      </c>
      <c r="C406" s="442" t="s">
        <v>123</v>
      </c>
      <c r="D406" s="442">
        <v>5</v>
      </c>
      <c r="E406" s="442" t="s">
        <v>1650</v>
      </c>
      <c r="F406" s="442" t="s">
        <v>125</v>
      </c>
      <c r="G406" s="442" t="str">
        <f>VLOOKUP(C406,'舰种|战术|技能信息查询'!$O$52:$Q$72,3,0)</f>
        <v>主力舰</v>
      </c>
      <c r="H406" s="442" t="str">
        <f>VLOOKUP(C406,'舰种|战术|技能信息查询'!$O$52:$Q$72,2,0)</f>
        <v>大型舰</v>
      </c>
      <c r="I406" s="442">
        <v>5</v>
      </c>
      <c r="J406" s="442">
        <v>5</v>
      </c>
      <c r="K406" s="442">
        <v>80</v>
      </c>
      <c r="L406" s="442">
        <f t="shared" si="7"/>
        <v>0</v>
      </c>
      <c r="M406" s="442">
        <v>117</v>
      </c>
      <c r="N406" s="442">
        <v>95</v>
      </c>
      <c r="O406" s="442">
        <v>0</v>
      </c>
      <c r="P406" s="442">
        <v>56</v>
      </c>
      <c r="Q406" s="442">
        <v>0</v>
      </c>
      <c r="R406" s="442">
        <v>42</v>
      </c>
      <c r="S406" s="442">
        <v>61</v>
      </c>
      <c r="T406" s="442">
        <v>96</v>
      </c>
      <c r="U406" s="442">
        <v>5</v>
      </c>
      <c r="V406" s="442">
        <v>30</v>
      </c>
      <c r="W406" s="442" t="s">
        <v>126</v>
      </c>
      <c r="X406" s="442" t="s">
        <v>127</v>
      </c>
      <c r="Y406" s="442">
        <v>12</v>
      </c>
      <c r="Z406" s="442">
        <v>4</v>
      </c>
      <c r="AA406" s="446" t="s">
        <v>1651</v>
      </c>
      <c r="AB406" s="442">
        <v>100</v>
      </c>
      <c r="AC406" s="442">
        <v>140</v>
      </c>
      <c r="AD406" s="442">
        <v>3.3</v>
      </c>
      <c r="AE406" s="442">
        <v>6.1</v>
      </c>
      <c r="AF406" s="442">
        <v>1</v>
      </c>
      <c r="AG406" s="442">
        <v>40</v>
      </c>
      <c r="AH406" s="442">
        <v>50</v>
      </c>
      <c r="AI406" s="442">
        <v>40</v>
      </c>
      <c r="AJ406" s="442">
        <v>0</v>
      </c>
      <c r="AK406" s="442">
        <v>92</v>
      </c>
      <c r="AL406" s="442">
        <v>0</v>
      </c>
      <c r="AM406" s="442">
        <v>75</v>
      </c>
      <c r="AN406" s="442">
        <v>13</v>
      </c>
      <c r="AO406" s="442" t="s">
        <v>1652</v>
      </c>
      <c r="AP406" s="442">
        <v>0</v>
      </c>
      <c r="AQ406" s="442">
        <v>0</v>
      </c>
      <c r="AR406" s="450">
        <v>0.1875</v>
      </c>
      <c r="AS406" s="442"/>
      <c r="AT406" s="442"/>
      <c r="AU406" s="442"/>
      <c r="AV406" s="442"/>
      <c r="AW406" s="442"/>
      <c r="AX406" s="442"/>
      <c r="AY406" s="442"/>
      <c r="AZ406" s="442"/>
      <c r="BA406" s="442"/>
    </row>
    <row r="407" spans="1:53">
      <c r="A407" s="442">
        <v>437</v>
      </c>
      <c r="B407" s="442" t="s">
        <v>131</v>
      </c>
      <c r="C407" s="442" t="s">
        <v>236</v>
      </c>
      <c r="D407" s="442">
        <v>4</v>
      </c>
      <c r="E407" s="442" t="s">
        <v>1653</v>
      </c>
      <c r="F407" s="442" t="s">
        <v>125</v>
      </c>
      <c r="G407" s="442" t="str">
        <f>VLOOKUP(C407,'舰种|战术|技能信息查询'!$O$52:$Q$72,3,0)</f>
        <v>护卫舰</v>
      </c>
      <c r="H407" s="442" t="str">
        <f>VLOOKUP(C407,'舰种|战术|技能信息查询'!$O$52:$Q$72,2,0)</f>
        <v>中型舰</v>
      </c>
      <c r="I407" s="442">
        <v>0</v>
      </c>
      <c r="J407" s="442">
        <v>2</v>
      </c>
      <c r="K407" s="442">
        <v>42</v>
      </c>
      <c r="L407" s="442">
        <f t="shared" si="7"/>
        <v>2</v>
      </c>
      <c r="M407" s="442">
        <v>61</v>
      </c>
      <c r="N407" s="442">
        <v>50</v>
      </c>
      <c r="O407" s="442">
        <v>65</v>
      </c>
      <c r="P407" s="442">
        <v>60</v>
      </c>
      <c r="Q407" s="442">
        <v>0</v>
      </c>
      <c r="R407" s="442">
        <v>51</v>
      </c>
      <c r="S407" s="442">
        <v>79</v>
      </c>
      <c r="T407" s="442">
        <v>92</v>
      </c>
      <c r="U407" s="442">
        <v>5</v>
      </c>
      <c r="V407" s="442">
        <v>35</v>
      </c>
      <c r="W407" s="442" t="s">
        <v>238</v>
      </c>
      <c r="X407" s="442" t="s">
        <v>875</v>
      </c>
      <c r="Y407" s="442">
        <v>9</v>
      </c>
      <c r="Z407" s="442">
        <v>3</v>
      </c>
      <c r="AA407" s="446" t="s">
        <v>871</v>
      </c>
      <c r="AB407" s="442">
        <v>40</v>
      </c>
      <c r="AC407" s="442">
        <v>65</v>
      </c>
      <c r="AD407" s="442">
        <v>1.28</v>
      </c>
      <c r="AE407" s="442">
        <v>2.4</v>
      </c>
      <c r="AF407" s="442">
        <v>0.75</v>
      </c>
      <c r="AG407" s="442">
        <v>30</v>
      </c>
      <c r="AH407" s="442">
        <v>40</v>
      </c>
      <c r="AI407" s="442">
        <v>30</v>
      </c>
      <c r="AJ407" s="442">
        <v>0</v>
      </c>
      <c r="AK407" s="442">
        <v>41</v>
      </c>
      <c r="AL407" s="442">
        <v>18</v>
      </c>
      <c r="AM407" s="442">
        <v>18</v>
      </c>
      <c r="AN407" s="442">
        <v>15</v>
      </c>
      <c r="AO407" s="442">
        <v>0</v>
      </c>
      <c r="AP407" s="442">
        <v>0</v>
      </c>
      <c r="AQ407" s="442">
        <v>0</v>
      </c>
      <c r="AR407" s="450">
        <v>0.0590277777777778</v>
      </c>
      <c r="AS407" s="442"/>
      <c r="AT407" s="442"/>
      <c r="AU407" s="442"/>
      <c r="AV407" s="442"/>
      <c r="AW407" s="442"/>
      <c r="AX407" s="442"/>
      <c r="AY407" s="442"/>
      <c r="AZ407" s="442"/>
      <c r="BA407" s="442"/>
    </row>
    <row r="408" spans="1:53">
      <c r="A408" s="442">
        <v>438</v>
      </c>
      <c r="B408" s="442" t="s">
        <v>166</v>
      </c>
      <c r="C408" s="442" t="s">
        <v>236</v>
      </c>
      <c r="D408" s="442">
        <v>4</v>
      </c>
      <c r="E408" s="442" t="s">
        <v>1654</v>
      </c>
      <c r="F408" s="442" t="s">
        <v>125</v>
      </c>
      <c r="G408" s="442" t="str">
        <f>VLOOKUP(C408,'舰种|战术|技能信息查询'!$O$52:$Q$72,3,0)</f>
        <v>护卫舰</v>
      </c>
      <c r="H408" s="442" t="str">
        <f>VLOOKUP(C408,'舰种|战术|技能信息查询'!$O$52:$Q$72,2,0)</f>
        <v>中型舰</v>
      </c>
      <c r="I408" s="442">
        <v>0</v>
      </c>
      <c r="J408" s="442">
        <v>2</v>
      </c>
      <c r="K408" s="442">
        <v>52</v>
      </c>
      <c r="L408" s="442">
        <f t="shared" si="7"/>
        <v>0</v>
      </c>
      <c r="M408" s="442">
        <v>68</v>
      </c>
      <c r="N408" s="442">
        <v>56</v>
      </c>
      <c r="O408" s="442">
        <v>0</v>
      </c>
      <c r="P408" s="442">
        <v>95</v>
      </c>
      <c r="Q408" s="442">
        <v>0</v>
      </c>
      <c r="R408" s="442">
        <v>56</v>
      </c>
      <c r="S408" s="442">
        <v>75</v>
      </c>
      <c r="T408" s="442">
        <v>92</v>
      </c>
      <c r="U408" s="442">
        <v>10</v>
      </c>
      <c r="V408" s="442">
        <v>33</v>
      </c>
      <c r="W408" s="442" t="s">
        <v>238</v>
      </c>
      <c r="X408" s="442" t="s">
        <v>875</v>
      </c>
      <c r="Y408" s="442">
        <v>9</v>
      </c>
      <c r="Z408" s="442">
        <v>3</v>
      </c>
      <c r="AA408" s="446" t="s">
        <v>1640</v>
      </c>
      <c r="AB408" s="442">
        <v>40</v>
      </c>
      <c r="AC408" s="442">
        <v>70</v>
      </c>
      <c r="AD408" s="442">
        <v>1.28</v>
      </c>
      <c r="AE408" s="442">
        <v>2.4</v>
      </c>
      <c r="AF408" s="442">
        <v>0.625</v>
      </c>
      <c r="AG408" s="442">
        <v>30</v>
      </c>
      <c r="AH408" s="442">
        <v>40</v>
      </c>
      <c r="AI408" s="442">
        <v>30</v>
      </c>
      <c r="AJ408" s="442">
        <v>0</v>
      </c>
      <c r="AK408" s="442">
        <v>43</v>
      </c>
      <c r="AL408" s="442">
        <v>0</v>
      </c>
      <c r="AM408" s="442">
        <v>18</v>
      </c>
      <c r="AN408" s="442">
        <v>68</v>
      </c>
      <c r="AO408" s="442" t="s">
        <v>1655</v>
      </c>
      <c r="AP408" s="442">
        <v>0</v>
      </c>
      <c r="AQ408" s="442">
        <v>0</v>
      </c>
      <c r="AR408" s="450">
        <v>0.0590277777777778</v>
      </c>
      <c r="AS408" s="442"/>
      <c r="AT408" s="442"/>
      <c r="AU408" s="442"/>
      <c r="AV408" s="442"/>
      <c r="AW408" s="442"/>
      <c r="AX408" s="442"/>
      <c r="AY408" s="442"/>
      <c r="AZ408" s="442"/>
      <c r="BA408" s="442"/>
    </row>
    <row r="409" spans="1:53">
      <c r="A409" s="442">
        <v>439</v>
      </c>
      <c r="B409" s="442" t="s">
        <v>131</v>
      </c>
      <c r="C409" s="442" t="s">
        <v>325</v>
      </c>
      <c r="D409" s="442">
        <v>3</v>
      </c>
      <c r="E409" s="442" t="s">
        <v>1656</v>
      </c>
      <c r="F409" s="442" t="s">
        <v>125</v>
      </c>
      <c r="G409" s="442" t="str">
        <f>VLOOKUP(C409,'舰种|战术|技能信息查询'!$O$52:$Q$72,3,0)</f>
        <v>护卫舰</v>
      </c>
      <c r="H409" s="442" t="str">
        <f>VLOOKUP(C409,'舰种|战术|技能信息查询'!$O$52:$Q$72,2,0)</f>
        <v>小型舰</v>
      </c>
      <c r="I409" s="442">
        <v>1</v>
      </c>
      <c r="J409" s="442">
        <v>2</v>
      </c>
      <c r="K409" s="442">
        <v>19</v>
      </c>
      <c r="L409" s="442">
        <f t="shared" si="7"/>
        <v>1</v>
      </c>
      <c r="M409" s="442">
        <v>33</v>
      </c>
      <c r="N409" s="442">
        <v>22</v>
      </c>
      <c r="O409" s="442">
        <v>68</v>
      </c>
      <c r="P409" s="442">
        <v>61</v>
      </c>
      <c r="Q409" s="442">
        <v>58</v>
      </c>
      <c r="R409" s="442">
        <v>18</v>
      </c>
      <c r="S409" s="442">
        <v>80</v>
      </c>
      <c r="T409" s="442">
        <v>87</v>
      </c>
      <c r="U409" s="442">
        <v>10</v>
      </c>
      <c r="V409" s="442">
        <v>33</v>
      </c>
      <c r="W409" s="442" t="s">
        <v>194</v>
      </c>
      <c r="X409" s="442">
        <v>0</v>
      </c>
      <c r="Y409" s="442">
        <v>0</v>
      </c>
      <c r="Z409" s="442">
        <v>2</v>
      </c>
      <c r="AA409" s="446" t="s">
        <v>1150</v>
      </c>
      <c r="AB409" s="442">
        <v>15</v>
      </c>
      <c r="AC409" s="442">
        <v>20</v>
      </c>
      <c r="AD409" s="442">
        <v>0.48</v>
      </c>
      <c r="AE409" s="442">
        <v>0.9</v>
      </c>
      <c r="AF409" s="442">
        <v>0.5</v>
      </c>
      <c r="AG409" s="442">
        <v>4</v>
      </c>
      <c r="AH409" s="442">
        <v>8</v>
      </c>
      <c r="AI409" s="442">
        <v>6</v>
      </c>
      <c r="AJ409" s="442">
        <v>0</v>
      </c>
      <c r="AK409" s="442">
        <v>0</v>
      </c>
      <c r="AL409" s="442">
        <v>21</v>
      </c>
      <c r="AM409" s="442">
        <v>7</v>
      </c>
      <c r="AN409" s="442">
        <v>0</v>
      </c>
      <c r="AO409" s="442">
        <v>0</v>
      </c>
      <c r="AP409" s="442">
        <v>0</v>
      </c>
      <c r="AQ409" s="442">
        <v>0</v>
      </c>
      <c r="AR409" s="450">
        <v>0.0138888888888889</v>
      </c>
      <c r="AS409" s="442"/>
      <c r="AT409" s="442"/>
      <c r="AU409" s="442"/>
      <c r="AV409" s="442"/>
      <c r="AW409" s="442"/>
      <c r="AX409" s="442"/>
      <c r="AY409" s="442"/>
      <c r="AZ409" s="442"/>
      <c r="BA409" s="442"/>
    </row>
    <row r="410" spans="1:53">
      <c r="A410" s="442">
        <v>440</v>
      </c>
      <c r="B410" s="442" t="s">
        <v>171</v>
      </c>
      <c r="C410" s="442" t="s">
        <v>325</v>
      </c>
      <c r="D410" s="442">
        <v>4</v>
      </c>
      <c r="E410" s="442" t="s">
        <v>1657</v>
      </c>
      <c r="F410" s="442" t="s">
        <v>125</v>
      </c>
      <c r="G410" s="442" t="str">
        <f>VLOOKUP(C410,'舰种|战术|技能信息查询'!$O$52:$Q$72,3,0)</f>
        <v>护卫舰</v>
      </c>
      <c r="H410" s="442" t="str">
        <f>VLOOKUP(C410,'舰种|战术|技能信息查询'!$O$52:$Q$72,2,0)</f>
        <v>小型舰</v>
      </c>
      <c r="I410" s="442">
        <v>1</v>
      </c>
      <c r="J410" s="442">
        <v>2</v>
      </c>
      <c r="K410" s="442">
        <v>20</v>
      </c>
      <c r="L410" s="442">
        <f t="shared" si="7"/>
        <v>0</v>
      </c>
      <c r="M410" s="442">
        <v>30</v>
      </c>
      <c r="N410" s="442">
        <v>22</v>
      </c>
      <c r="O410" s="442">
        <v>68</v>
      </c>
      <c r="P410" s="442">
        <v>49</v>
      </c>
      <c r="Q410" s="442">
        <v>55</v>
      </c>
      <c r="R410" s="442">
        <v>16</v>
      </c>
      <c r="S410" s="442">
        <v>89</v>
      </c>
      <c r="T410" s="442">
        <v>88</v>
      </c>
      <c r="U410" s="442">
        <v>15</v>
      </c>
      <c r="V410" s="442">
        <v>45</v>
      </c>
      <c r="W410" s="442" t="s">
        <v>194</v>
      </c>
      <c r="X410" s="442">
        <v>0</v>
      </c>
      <c r="Y410" s="442">
        <v>0</v>
      </c>
      <c r="Z410" s="442">
        <v>2</v>
      </c>
      <c r="AA410" s="446" t="s">
        <v>1490</v>
      </c>
      <c r="AB410" s="442">
        <v>10</v>
      </c>
      <c r="AC410" s="442">
        <v>20</v>
      </c>
      <c r="AD410" s="442">
        <v>0.48</v>
      </c>
      <c r="AE410" s="442">
        <v>0.9</v>
      </c>
      <c r="AF410" s="442">
        <v>0.55</v>
      </c>
      <c r="AG410" s="442">
        <v>4</v>
      </c>
      <c r="AH410" s="442">
        <v>8</v>
      </c>
      <c r="AI410" s="442">
        <v>6</v>
      </c>
      <c r="AJ410" s="442">
        <v>0</v>
      </c>
      <c r="AK410" s="442">
        <v>0</v>
      </c>
      <c r="AL410" s="442">
        <v>18</v>
      </c>
      <c r="AM410" s="442">
        <v>7</v>
      </c>
      <c r="AN410" s="442">
        <v>0</v>
      </c>
      <c r="AO410" s="442">
        <v>0</v>
      </c>
      <c r="AP410" s="442">
        <v>0</v>
      </c>
      <c r="AQ410" s="442">
        <v>0</v>
      </c>
      <c r="AR410" s="442">
        <v>0</v>
      </c>
      <c r="AS410" s="442"/>
      <c r="AT410" s="442"/>
      <c r="AU410" s="442"/>
      <c r="AV410" s="442"/>
      <c r="AW410" s="442"/>
      <c r="AX410" s="442"/>
      <c r="AY410" s="442"/>
      <c r="AZ410" s="442"/>
      <c r="BA410" s="442"/>
    </row>
    <row r="411" spans="1:53">
      <c r="A411" s="442">
        <v>441</v>
      </c>
      <c r="B411" s="442" t="s">
        <v>147</v>
      </c>
      <c r="C411" s="442" t="s">
        <v>1376</v>
      </c>
      <c r="D411" s="442">
        <v>4</v>
      </c>
      <c r="E411" s="442" t="s">
        <v>1658</v>
      </c>
      <c r="F411" s="442" t="s">
        <v>125</v>
      </c>
      <c r="G411" s="442" t="str">
        <f>VLOOKUP(C411,'舰种|战术|技能信息查询'!$O$52:$Q$72,3,0)</f>
        <v>护卫舰</v>
      </c>
      <c r="H411" s="442" t="str">
        <f>VLOOKUP(C411,'舰种|战术|技能信息查询'!$O$52:$Q$72,2,0)</f>
        <v>小型舰</v>
      </c>
      <c r="I411" s="442">
        <v>1</v>
      </c>
      <c r="J411" s="442">
        <v>2</v>
      </c>
      <c r="K411" s="442">
        <v>36</v>
      </c>
      <c r="L411" s="442">
        <f t="shared" ref="L411:L474" si="8">IF(OR(MOD(K411,4)=2,MOD(K411,4)=0),MOD(K411,4),IF(MOD(K411,4)=1,-1,1))</f>
        <v>0</v>
      </c>
      <c r="M411" s="442">
        <v>28</v>
      </c>
      <c r="N411" s="442">
        <v>25</v>
      </c>
      <c r="O411" s="442">
        <v>0</v>
      </c>
      <c r="P411" s="442">
        <v>69</v>
      </c>
      <c r="Q411" s="442">
        <v>0</v>
      </c>
      <c r="R411" s="442">
        <v>64</v>
      </c>
      <c r="S411" s="442">
        <v>37</v>
      </c>
      <c r="T411" s="442">
        <v>91</v>
      </c>
      <c r="U411" s="442">
        <v>19</v>
      </c>
      <c r="V411" s="442">
        <v>16</v>
      </c>
      <c r="W411" s="442" t="s">
        <v>194</v>
      </c>
      <c r="X411" s="442">
        <v>0</v>
      </c>
      <c r="Y411" s="442">
        <v>0</v>
      </c>
      <c r="Z411" s="442">
        <v>3</v>
      </c>
      <c r="AA411" s="446" t="s">
        <v>1659</v>
      </c>
      <c r="AB411" s="442">
        <v>40</v>
      </c>
      <c r="AC411" s="442">
        <v>25</v>
      </c>
      <c r="AD411" s="442">
        <v>1.2</v>
      </c>
      <c r="AE411" s="442">
        <v>2.4</v>
      </c>
      <c r="AF411" s="442">
        <v>0.7</v>
      </c>
      <c r="AG411" s="442">
        <v>2</v>
      </c>
      <c r="AH411" s="442">
        <v>2</v>
      </c>
      <c r="AI411" s="442">
        <v>2</v>
      </c>
      <c r="AJ411" s="442">
        <v>0</v>
      </c>
      <c r="AK411" s="442">
        <v>4</v>
      </c>
      <c r="AL411" s="442">
        <v>0</v>
      </c>
      <c r="AM411" s="442">
        <v>7</v>
      </c>
      <c r="AN411" s="442">
        <v>3</v>
      </c>
      <c r="AO411" s="442">
        <v>0</v>
      </c>
      <c r="AP411" s="442">
        <v>0</v>
      </c>
      <c r="AQ411" s="442">
        <v>0</v>
      </c>
      <c r="AR411" s="442">
        <v>0</v>
      </c>
      <c r="AS411" s="442"/>
      <c r="AT411" s="442"/>
      <c r="AU411" s="442"/>
      <c r="AV411" s="442"/>
      <c r="AW411" s="442"/>
      <c r="AX411" s="442"/>
      <c r="AY411" s="442"/>
      <c r="AZ411" s="442"/>
      <c r="BA411" s="442"/>
    </row>
    <row r="412" spans="1:53">
      <c r="A412" s="442">
        <v>442</v>
      </c>
      <c r="B412" s="442" t="s">
        <v>402</v>
      </c>
      <c r="C412" s="442" t="s">
        <v>137</v>
      </c>
      <c r="D412" s="442">
        <v>5</v>
      </c>
      <c r="E412" s="442" t="s">
        <v>1660</v>
      </c>
      <c r="F412" s="442" t="s">
        <v>125</v>
      </c>
      <c r="G412" s="442" t="str">
        <f>VLOOKUP(C412,'舰种|战术|技能信息查询'!$O$52:$Q$72,3,0)</f>
        <v>主力舰</v>
      </c>
      <c r="H412" s="442" t="str">
        <f>VLOOKUP(C412,'舰种|战术|技能信息查询'!$O$52:$Q$72,2,0)</f>
        <v>大型舰</v>
      </c>
      <c r="I412" s="442">
        <v>3</v>
      </c>
      <c r="J412" s="442">
        <v>2</v>
      </c>
      <c r="K412" s="442">
        <v>72</v>
      </c>
      <c r="L412" s="442">
        <f t="shared" si="8"/>
        <v>0</v>
      </c>
      <c r="M412" s="442">
        <v>107</v>
      </c>
      <c r="N412" s="442">
        <v>85</v>
      </c>
      <c r="O412" s="442">
        <v>0</v>
      </c>
      <c r="P412" s="442">
        <v>50</v>
      </c>
      <c r="Q412" s="442">
        <v>0</v>
      </c>
      <c r="R412" s="442">
        <v>39</v>
      </c>
      <c r="S412" s="442">
        <v>40</v>
      </c>
      <c r="T412" s="442">
        <v>100</v>
      </c>
      <c r="U412" s="442">
        <v>5</v>
      </c>
      <c r="V412" s="442">
        <v>21</v>
      </c>
      <c r="W412" s="442" t="s">
        <v>126</v>
      </c>
      <c r="X412" s="442">
        <v>0</v>
      </c>
      <c r="Y412" s="442">
        <v>0</v>
      </c>
      <c r="Z412" s="442">
        <v>4</v>
      </c>
      <c r="AA412" s="446" t="s">
        <v>1661</v>
      </c>
      <c r="AB412" s="442">
        <v>80</v>
      </c>
      <c r="AC412" s="442">
        <v>125</v>
      </c>
      <c r="AD412" s="442">
        <v>2.5</v>
      </c>
      <c r="AE412" s="442">
        <v>5</v>
      </c>
      <c r="AF412" s="442">
        <v>0.8</v>
      </c>
      <c r="AG412" s="442">
        <v>50</v>
      </c>
      <c r="AH412" s="442">
        <v>60</v>
      </c>
      <c r="AI412" s="442">
        <v>60</v>
      </c>
      <c r="AJ412" s="442">
        <v>0</v>
      </c>
      <c r="AK412" s="442">
        <v>82</v>
      </c>
      <c r="AL412" s="442">
        <v>0</v>
      </c>
      <c r="AM412" s="442">
        <v>65</v>
      </c>
      <c r="AN412" s="442">
        <v>10</v>
      </c>
      <c r="AO412" s="442" t="s">
        <v>1662</v>
      </c>
      <c r="AP412" s="442">
        <v>0</v>
      </c>
      <c r="AQ412" s="442">
        <v>0</v>
      </c>
      <c r="AR412" s="450">
        <v>0.229166666666667</v>
      </c>
      <c r="AS412" s="442"/>
      <c r="AT412" s="442"/>
      <c r="AU412" s="442"/>
      <c r="AV412" s="442"/>
      <c r="AW412" s="442"/>
      <c r="AX412" s="442"/>
      <c r="AY412" s="442"/>
      <c r="AZ412" s="442"/>
      <c r="BA412" s="442"/>
    </row>
    <row r="413" spans="1:53">
      <c r="A413" s="442">
        <v>443</v>
      </c>
      <c r="B413" s="442" t="s">
        <v>131</v>
      </c>
      <c r="C413" s="442" t="s">
        <v>265</v>
      </c>
      <c r="D413" s="442">
        <v>4</v>
      </c>
      <c r="E413" s="442" t="s">
        <v>1663</v>
      </c>
      <c r="F413" s="442" t="s">
        <v>125</v>
      </c>
      <c r="G413" s="442" t="str">
        <f>VLOOKUP(C413,'舰种|战术|技能信息查询'!$O$52:$Q$72,3,0)</f>
        <v>护卫舰</v>
      </c>
      <c r="H413" s="442" t="str">
        <f>VLOOKUP(C413,'舰种|战术|技能信息查询'!$O$52:$Q$72,2,0)</f>
        <v>中型舰</v>
      </c>
      <c r="I413" s="442">
        <v>1</v>
      </c>
      <c r="J413" s="442">
        <v>2</v>
      </c>
      <c r="K413" s="442">
        <v>28</v>
      </c>
      <c r="L413" s="442">
        <f t="shared" si="8"/>
        <v>0</v>
      </c>
      <c r="M413" s="442">
        <v>47</v>
      </c>
      <c r="N413" s="442">
        <v>45</v>
      </c>
      <c r="O413" s="442">
        <v>60</v>
      </c>
      <c r="P413" s="442">
        <v>57</v>
      </c>
      <c r="Q413" s="442">
        <v>47</v>
      </c>
      <c r="R413" s="442">
        <v>22</v>
      </c>
      <c r="S413" s="442">
        <v>72</v>
      </c>
      <c r="T413" s="442">
        <v>89</v>
      </c>
      <c r="U413" s="442">
        <v>10</v>
      </c>
      <c r="V413" s="442">
        <v>37</v>
      </c>
      <c r="W413" s="442" t="s">
        <v>238</v>
      </c>
      <c r="X413" s="442" t="s">
        <v>875</v>
      </c>
      <c r="Y413" s="442">
        <v>9</v>
      </c>
      <c r="Z413" s="442">
        <v>3</v>
      </c>
      <c r="AA413" s="446" t="s">
        <v>1664</v>
      </c>
      <c r="AB413" s="442">
        <v>25</v>
      </c>
      <c r="AC413" s="442">
        <v>25</v>
      </c>
      <c r="AD413" s="442">
        <v>0.9</v>
      </c>
      <c r="AE413" s="442">
        <v>1.5</v>
      </c>
      <c r="AF413" s="442">
        <v>0.5</v>
      </c>
      <c r="AG413" s="442">
        <v>10</v>
      </c>
      <c r="AH413" s="442">
        <v>16</v>
      </c>
      <c r="AI413" s="442">
        <v>10</v>
      </c>
      <c r="AJ413" s="442">
        <v>0</v>
      </c>
      <c r="AK413" s="442">
        <v>9</v>
      </c>
      <c r="AL413" s="442">
        <v>28</v>
      </c>
      <c r="AM413" s="442">
        <v>10</v>
      </c>
      <c r="AN413" s="442">
        <v>14</v>
      </c>
      <c r="AO413" s="442">
        <v>0</v>
      </c>
      <c r="AP413" s="442">
        <v>0</v>
      </c>
      <c r="AQ413" s="442">
        <v>0</v>
      </c>
      <c r="AR413" s="450">
        <v>0.0555555555555556</v>
      </c>
      <c r="AS413" s="442"/>
      <c r="AT413" s="442"/>
      <c r="AU413" s="442"/>
      <c r="AV413" s="442"/>
      <c r="AW413" s="442"/>
      <c r="AX413" s="442"/>
      <c r="AY413" s="442"/>
      <c r="AZ413" s="442"/>
      <c r="BA413" s="442"/>
    </row>
    <row r="414" spans="1:53">
      <c r="A414" s="442">
        <v>444</v>
      </c>
      <c r="B414" s="442" t="s">
        <v>338</v>
      </c>
      <c r="C414" s="442" t="s">
        <v>265</v>
      </c>
      <c r="D414" s="442">
        <v>4</v>
      </c>
      <c r="E414" s="442" t="s">
        <v>1665</v>
      </c>
      <c r="F414" s="442" t="s">
        <v>125</v>
      </c>
      <c r="G414" s="442" t="str">
        <f>VLOOKUP(C414,'舰种|战术|技能信息查询'!$O$52:$Q$72,3,0)</f>
        <v>护卫舰</v>
      </c>
      <c r="H414" s="442" t="str">
        <f>VLOOKUP(C414,'舰种|战术|技能信息查询'!$O$52:$Q$72,2,0)</f>
        <v>中型舰</v>
      </c>
      <c r="I414" s="442">
        <v>1</v>
      </c>
      <c r="J414" s="442">
        <v>2</v>
      </c>
      <c r="K414" s="442">
        <v>28</v>
      </c>
      <c r="L414" s="442">
        <f t="shared" si="8"/>
        <v>0</v>
      </c>
      <c r="M414" s="442">
        <v>46</v>
      </c>
      <c r="N414" s="442">
        <v>47</v>
      </c>
      <c r="O414" s="442">
        <v>45</v>
      </c>
      <c r="P414" s="442">
        <v>60</v>
      </c>
      <c r="Q414" s="442">
        <v>52</v>
      </c>
      <c r="R414" s="442">
        <v>23</v>
      </c>
      <c r="S414" s="442">
        <v>69</v>
      </c>
      <c r="T414" s="442">
        <v>90</v>
      </c>
      <c r="U414" s="442">
        <v>25</v>
      </c>
      <c r="V414" s="442">
        <v>29</v>
      </c>
      <c r="W414" s="442" t="s">
        <v>238</v>
      </c>
      <c r="X414" s="442">
        <v>0</v>
      </c>
      <c r="Y414" s="442">
        <v>0</v>
      </c>
      <c r="Z414" s="442">
        <v>3</v>
      </c>
      <c r="AA414" s="446" t="s">
        <v>1666</v>
      </c>
      <c r="AB414" s="442">
        <v>25</v>
      </c>
      <c r="AC414" s="442">
        <v>30</v>
      </c>
      <c r="AD414" s="442">
        <v>0.8</v>
      </c>
      <c r="AE414" s="442">
        <v>1.3</v>
      </c>
      <c r="AF414" s="442">
        <v>0.5</v>
      </c>
      <c r="AG414" s="442">
        <v>10</v>
      </c>
      <c r="AH414" s="442">
        <v>16</v>
      </c>
      <c r="AI414" s="442">
        <v>10</v>
      </c>
      <c r="AJ414" s="442">
        <v>0</v>
      </c>
      <c r="AK414" s="442">
        <v>8</v>
      </c>
      <c r="AL414" s="442">
        <v>15</v>
      </c>
      <c r="AM414" s="442">
        <v>11</v>
      </c>
      <c r="AN414" s="442">
        <v>15</v>
      </c>
      <c r="AO414" s="442">
        <v>0</v>
      </c>
      <c r="AP414" s="442">
        <v>0</v>
      </c>
      <c r="AQ414" s="442">
        <v>0</v>
      </c>
      <c r="AR414" s="450">
        <v>0.0555555555555556</v>
      </c>
      <c r="AS414" s="442"/>
      <c r="AT414" s="442"/>
      <c r="AU414" s="442"/>
      <c r="AV414" s="442"/>
      <c r="AW414" s="442"/>
      <c r="AX414" s="442"/>
      <c r="AY414" s="442"/>
      <c r="AZ414" s="442"/>
      <c r="BA414" s="442"/>
    </row>
    <row r="415" spans="1:53">
      <c r="A415" s="442">
        <v>445</v>
      </c>
      <c r="B415" s="442" t="s">
        <v>166</v>
      </c>
      <c r="C415" s="442" t="s">
        <v>325</v>
      </c>
      <c r="D415" s="442">
        <v>3</v>
      </c>
      <c r="E415" s="442" t="s">
        <v>1667</v>
      </c>
      <c r="F415" s="442" t="s">
        <v>125</v>
      </c>
      <c r="G415" s="442" t="str">
        <f>VLOOKUP(C415,'舰种|战术|技能信息查询'!$O$52:$Q$72,3,0)</f>
        <v>护卫舰</v>
      </c>
      <c r="H415" s="442" t="str">
        <f>VLOOKUP(C415,'舰种|战术|技能信息查询'!$O$52:$Q$72,2,0)</f>
        <v>小型舰</v>
      </c>
      <c r="I415" s="442">
        <v>1</v>
      </c>
      <c r="J415" s="442">
        <v>2</v>
      </c>
      <c r="K415" s="442">
        <v>17</v>
      </c>
      <c r="L415" s="442">
        <f t="shared" si="8"/>
        <v>-1</v>
      </c>
      <c r="M415" s="442">
        <v>28</v>
      </c>
      <c r="N415" s="442">
        <v>22</v>
      </c>
      <c r="O415" s="442">
        <v>66</v>
      </c>
      <c r="P415" s="442">
        <v>57</v>
      </c>
      <c r="Q415" s="442">
        <v>79</v>
      </c>
      <c r="R415" s="442">
        <v>36</v>
      </c>
      <c r="S415" s="442">
        <v>81</v>
      </c>
      <c r="T415" s="442">
        <v>87</v>
      </c>
      <c r="U415" s="442">
        <v>18</v>
      </c>
      <c r="V415" s="442">
        <v>37</v>
      </c>
      <c r="W415" s="442" t="s">
        <v>194</v>
      </c>
      <c r="X415" s="442">
        <v>0</v>
      </c>
      <c r="Y415" s="442">
        <v>0</v>
      </c>
      <c r="Z415" s="442">
        <v>2</v>
      </c>
      <c r="AA415" s="446" t="s">
        <v>1668</v>
      </c>
      <c r="AB415" s="442">
        <v>15</v>
      </c>
      <c r="AC415" s="442">
        <v>25</v>
      </c>
      <c r="AD415" s="442">
        <v>0.48</v>
      </c>
      <c r="AE415" s="442">
        <v>0.9</v>
      </c>
      <c r="AF415" s="442">
        <v>0.4</v>
      </c>
      <c r="AG415" s="442">
        <v>4</v>
      </c>
      <c r="AH415" s="442">
        <v>8</v>
      </c>
      <c r="AI415" s="442">
        <v>6</v>
      </c>
      <c r="AJ415" s="442">
        <v>0</v>
      </c>
      <c r="AK415" s="442">
        <v>0</v>
      </c>
      <c r="AL415" s="442">
        <v>16</v>
      </c>
      <c r="AM415" s="442">
        <v>7</v>
      </c>
      <c r="AN415" s="442">
        <v>5</v>
      </c>
      <c r="AO415" s="442">
        <v>0</v>
      </c>
      <c r="AP415" s="442">
        <v>0</v>
      </c>
      <c r="AQ415" s="442">
        <v>0</v>
      </c>
      <c r="AR415" s="450">
        <v>0.0173611111111111</v>
      </c>
      <c r="AS415" s="442"/>
      <c r="AT415" s="442"/>
      <c r="AU415" s="442"/>
      <c r="AV415" s="442"/>
      <c r="AW415" s="442"/>
      <c r="AX415" s="442"/>
      <c r="AY415" s="442"/>
      <c r="AZ415" s="442"/>
      <c r="BA415" s="442"/>
    </row>
    <row r="416" spans="1:53">
      <c r="A416" s="442">
        <v>446</v>
      </c>
      <c r="B416" s="442" t="s">
        <v>122</v>
      </c>
      <c r="C416" s="442" t="s">
        <v>123</v>
      </c>
      <c r="D416" s="442">
        <v>4</v>
      </c>
      <c r="E416" s="442" t="s">
        <v>1669</v>
      </c>
      <c r="F416" s="442" t="s">
        <v>125</v>
      </c>
      <c r="G416" s="442" t="str">
        <f>VLOOKUP(C416,'舰种|战术|技能信息查询'!$O$52:$Q$72,3,0)</f>
        <v>主力舰</v>
      </c>
      <c r="H416" s="442" t="str">
        <f>VLOOKUP(C416,'舰种|战术|技能信息查询'!$O$52:$Q$72,2,0)</f>
        <v>大型舰</v>
      </c>
      <c r="I416" s="442">
        <v>3</v>
      </c>
      <c r="J416" s="442">
        <v>2</v>
      </c>
      <c r="K416" s="442">
        <v>60</v>
      </c>
      <c r="L416" s="442">
        <f t="shared" si="8"/>
        <v>0</v>
      </c>
      <c r="M416" s="442">
        <v>85</v>
      </c>
      <c r="N416" s="442">
        <v>69</v>
      </c>
      <c r="O416" s="442">
        <v>0</v>
      </c>
      <c r="P416" s="442">
        <v>45</v>
      </c>
      <c r="Q416" s="442">
        <v>0</v>
      </c>
      <c r="R416" s="442">
        <v>40</v>
      </c>
      <c r="S416" s="442">
        <v>63</v>
      </c>
      <c r="T416" s="442">
        <v>94</v>
      </c>
      <c r="U416" s="442">
        <v>20</v>
      </c>
      <c r="V416" s="442">
        <v>27</v>
      </c>
      <c r="W416" s="442" t="s">
        <v>126</v>
      </c>
      <c r="X416" s="442">
        <v>0</v>
      </c>
      <c r="Y416" s="442">
        <v>0</v>
      </c>
      <c r="Z416" s="442">
        <v>4</v>
      </c>
      <c r="AA416" s="446" t="s">
        <v>1670</v>
      </c>
      <c r="AB416" s="442">
        <v>60</v>
      </c>
      <c r="AC416" s="442">
        <v>110</v>
      </c>
      <c r="AD416" s="442">
        <v>2.8</v>
      </c>
      <c r="AE416" s="442">
        <v>5.1</v>
      </c>
      <c r="AF416" s="442">
        <v>0.75</v>
      </c>
      <c r="AG416" s="442">
        <v>40</v>
      </c>
      <c r="AH416" s="442">
        <v>50</v>
      </c>
      <c r="AI416" s="442">
        <v>40</v>
      </c>
      <c r="AJ416" s="442">
        <v>0</v>
      </c>
      <c r="AK416" s="442">
        <v>65</v>
      </c>
      <c r="AL416" s="442">
        <v>0</v>
      </c>
      <c r="AM416" s="442">
        <v>54</v>
      </c>
      <c r="AN416" s="442">
        <v>8</v>
      </c>
      <c r="AO416" s="442" t="s">
        <v>1671</v>
      </c>
      <c r="AP416" s="442">
        <v>0</v>
      </c>
      <c r="AQ416" s="442">
        <v>0</v>
      </c>
      <c r="AR416" s="450">
        <v>0.173611111111111</v>
      </c>
      <c r="AS416" s="442"/>
      <c r="AT416" s="442"/>
      <c r="AU416" s="442"/>
      <c r="AV416" s="442"/>
      <c r="AW416" s="442"/>
      <c r="AX416" s="442"/>
      <c r="AY416" s="442"/>
      <c r="AZ416" s="442"/>
      <c r="BA416" s="442"/>
    </row>
    <row r="417" spans="1:53">
      <c r="A417" s="442">
        <v>447</v>
      </c>
      <c r="B417" s="442" t="s">
        <v>402</v>
      </c>
      <c r="C417" s="442" t="s">
        <v>236</v>
      </c>
      <c r="D417" s="442">
        <v>3</v>
      </c>
      <c r="E417" s="442" t="s">
        <v>1672</v>
      </c>
      <c r="F417" s="442" t="s">
        <v>125</v>
      </c>
      <c r="G417" s="442" t="str">
        <f>VLOOKUP(C417,'舰种|战术|技能信息查询'!$O$52:$Q$72,3,0)</f>
        <v>护卫舰</v>
      </c>
      <c r="H417" s="442" t="str">
        <f>VLOOKUP(C417,'舰种|战术|技能信息查询'!$O$52:$Q$72,2,0)</f>
        <v>中型舰</v>
      </c>
      <c r="I417" s="442">
        <v>2</v>
      </c>
      <c r="J417" s="442">
        <v>2</v>
      </c>
      <c r="K417" s="442">
        <v>40</v>
      </c>
      <c r="L417" s="442">
        <f t="shared" si="8"/>
        <v>0</v>
      </c>
      <c r="M417" s="442">
        <v>54</v>
      </c>
      <c r="N417" s="442">
        <v>39</v>
      </c>
      <c r="O417" s="442">
        <v>42</v>
      </c>
      <c r="P417" s="442">
        <v>57</v>
      </c>
      <c r="Q417" s="442">
        <v>0</v>
      </c>
      <c r="R417" s="442">
        <v>30</v>
      </c>
      <c r="S417" s="442">
        <v>66</v>
      </c>
      <c r="T417" s="442">
        <v>92</v>
      </c>
      <c r="U417" s="442">
        <v>22</v>
      </c>
      <c r="V417" s="442">
        <v>33</v>
      </c>
      <c r="W417" s="442" t="s">
        <v>238</v>
      </c>
      <c r="X417" s="442" t="s">
        <v>875</v>
      </c>
      <c r="Y417" s="442">
        <v>9</v>
      </c>
      <c r="Z417" s="442">
        <v>3</v>
      </c>
      <c r="AA417" s="446" t="s">
        <v>1564</v>
      </c>
      <c r="AB417" s="442">
        <v>35</v>
      </c>
      <c r="AC417" s="442">
        <v>65</v>
      </c>
      <c r="AD417" s="442">
        <v>1.28</v>
      </c>
      <c r="AE417" s="442">
        <v>2.4</v>
      </c>
      <c r="AF417" s="442">
        <v>0.75</v>
      </c>
      <c r="AG417" s="442">
        <v>30</v>
      </c>
      <c r="AH417" s="442">
        <v>40</v>
      </c>
      <c r="AI417" s="442">
        <v>30</v>
      </c>
      <c r="AJ417" s="442">
        <v>0</v>
      </c>
      <c r="AK417" s="442">
        <v>34</v>
      </c>
      <c r="AL417" s="442">
        <v>6</v>
      </c>
      <c r="AM417" s="442">
        <v>12</v>
      </c>
      <c r="AN417" s="442">
        <v>14</v>
      </c>
      <c r="AO417" s="442">
        <v>0</v>
      </c>
      <c r="AP417" s="442">
        <v>0</v>
      </c>
      <c r="AQ417" s="442">
        <v>0</v>
      </c>
      <c r="AR417" s="442">
        <v>0</v>
      </c>
      <c r="AS417" s="442"/>
      <c r="AT417" s="442"/>
      <c r="AU417" s="442"/>
      <c r="AV417" s="442"/>
      <c r="AW417" s="442"/>
      <c r="AX417" s="442"/>
      <c r="AY417" s="442"/>
      <c r="AZ417" s="442"/>
      <c r="BA417" s="442"/>
    </row>
    <row r="418" spans="1:53">
      <c r="A418" s="442">
        <v>448</v>
      </c>
      <c r="B418" s="442" t="s">
        <v>402</v>
      </c>
      <c r="C418" s="442" t="s">
        <v>137</v>
      </c>
      <c r="D418" s="442">
        <v>5</v>
      </c>
      <c r="E418" s="442" t="s">
        <v>1673</v>
      </c>
      <c r="F418" s="442" t="s">
        <v>125</v>
      </c>
      <c r="G418" s="442" t="str">
        <f>VLOOKUP(C418,'舰种|战术|技能信息查询'!$O$52:$Q$72,3,0)</f>
        <v>主力舰</v>
      </c>
      <c r="H418" s="442" t="str">
        <f>VLOOKUP(C418,'舰种|战术|技能信息查询'!$O$52:$Q$72,2,0)</f>
        <v>大型舰</v>
      </c>
      <c r="I418" s="442">
        <v>4</v>
      </c>
      <c r="J418" s="442">
        <v>3</v>
      </c>
      <c r="K418" s="442">
        <v>84</v>
      </c>
      <c r="L418" s="442">
        <f t="shared" si="8"/>
        <v>0</v>
      </c>
      <c r="M418" s="442">
        <v>114</v>
      </c>
      <c r="N418" s="442">
        <v>104</v>
      </c>
      <c r="O418" s="442">
        <v>0</v>
      </c>
      <c r="P418" s="442">
        <v>81</v>
      </c>
      <c r="Q418" s="442">
        <v>0</v>
      </c>
      <c r="R418" s="442">
        <v>40</v>
      </c>
      <c r="S418" s="442">
        <v>51</v>
      </c>
      <c r="T418" s="442">
        <v>96</v>
      </c>
      <c r="U418" s="442">
        <v>5</v>
      </c>
      <c r="V418" s="442">
        <v>31</v>
      </c>
      <c r="W418" s="442" t="s">
        <v>126</v>
      </c>
      <c r="X418" s="442" t="s">
        <v>875</v>
      </c>
      <c r="Y418" s="442">
        <v>9</v>
      </c>
      <c r="Z418" s="442">
        <v>4</v>
      </c>
      <c r="AA418" s="446" t="s">
        <v>1674</v>
      </c>
      <c r="AB418" s="442">
        <v>95</v>
      </c>
      <c r="AC418" s="442">
        <v>140</v>
      </c>
      <c r="AD418" s="442">
        <v>4.2</v>
      </c>
      <c r="AE418" s="442">
        <v>8.2</v>
      </c>
      <c r="AF418" s="442">
        <v>1.05</v>
      </c>
      <c r="AG418" s="442">
        <v>50</v>
      </c>
      <c r="AH418" s="442">
        <v>60</v>
      </c>
      <c r="AI418" s="442">
        <v>60</v>
      </c>
      <c r="AJ418" s="442">
        <v>0</v>
      </c>
      <c r="AK418" s="442">
        <v>89</v>
      </c>
      <c r="AL418" s="442">
        <v>0</v>
      </c>
      <c r="AM418" s="442">
        <v>84</v>
      </c>
      <c r="AN418" s="442">
        <v>41</v>
      </c>
      <c r="AO418" s="442" t="s">
        <v>1675</v>
      </c>
      <c r="AP418" s="442">
        <v>0</v>
      </c>
      <c r="AQ418" s="442">
        <v>0</v>
      </c>
      <c r="AR418" s="450">
        <v>0.222222222222222</v>
      </c>
      <c r="AS418" s="442"/>
      <c r="AT418" s="442"/>
      <c r="AU418" s="442"/>
      <c r="AV418" s="442"/>
      <c r="AW418" s="442"/>
      <c r="AX418" s="442"/>
      <c r="AY418" s="442"/>
      <c r="AZ418" s="442"/>
      <c r="BA418" s="442"/>
    </row>
    <row r="419" spans="1:53">
      <c r="A419" s="442">
        <v>449</v>
      </c>
      <c r="B419" s="442" t="s">
        <v>402</v>
      </c>
      <c r="C419" s="442" t="s">
        <v>325</v>
      </c>
      <c r="D419" s="442">
        <v>4</v>
      </c>
      <c r="E419" s="442" t="s">
        <v>1676</v>
      </c>
      <c r="F419" s="442" t="s">
        <v>125</v>
      </c>
      <c r="G419" s="442" t="str">
        <f>VLOOKUP(C419,'舰种|战术|技能信息查询'!$O$52:$Q$72,3,0)</f>
        <v>护卫舰</v>
      </c>
      <c r="H419" s="442" t="str">
        <f>VLOOKUP(C419,'舰种|战术|技能信息查询'!$O$52:$Q$72,2,0)</f>
        <v>小型舰</v>
      </c>
      <c r="I419" s="442">
        <v>1</v>
      </c>
      <c r="J419" s="442">
        <v>2</v>
      </c>
      <c r="K419" s="442">
        <v>24</v>
      </c>
      <c r="L419" s="442">
        <f t="shared" si="8"/>
        <v>0</v>
      </c>
      <c r="M419" s="442">
        <v>42</v>
      </c>
      <c r="N419" s="442">
        <v>25</v>
      </c>
      <c r="O419" s="442">
        <v>75</v>
      </c>
      <c r="P419" s="442">
        <v>50</v>
      </c>
      <c r="Q419" s="442">
        <v>55</v>
      </c>
      <c r="R419" s="442">
        <v>20</v>
      </c>
      <c r="S419" s="442">
        <v>92</v>
      </c>
      <c r="T419" s="442">
        <v>87</v>
      </c>
      <c r="U419" s="442">
        <v>10</v>
      </c>
      <c r="V419" s="442">
        <v>42</v>
      </c>
      <c r="W419" s="442" t="s">
        <v>194</v>
      </c>
      <c r="X419" s="442">
        <v>0</v>
      </c>
      <c r="Y419" s="442">
        <v>0</v>
      </c>
      <c r="Z419" s="442">
        <v>2</v>
      </c>
      <c r="AA419" s="446" t="s">
        <v>1452</v>
      </c>
      <c r="AB419" s="442">
        <v>10</v>
      </c>
      <c r="AC419" s="442">
        <v>20</v>
      </c>
      <c r="AD419" s="442">
        <v>0.48</v>
      </c>
      <c r="AE419" s="442">
        <v>0.9</v>
      </c>
      <c r="AF419" s="442">
        <v>0.5</v>
      </c>
      <c r="AG419" s="442">
        <v>4</v>
      </c>
      <c r="AH419" s="442">
        <v>8</v>
      </c>
      <c r="AI419" s="442">
        <v>6</v>
      </c>
      <c r="AJ419" s="442">
        <v>0</v>
      </c>
      <c r="AK419" s="442">
        <v>0</v>
      </c>
      <c r="AL419" s="442">
        <v>25</v>
      </c>
      <c r="AM419" s="442">
        <v>10</v>
      </c>
      <c r="AN419" s="442">
        <v>0</v>
      </c>
      <c r="AO419" s="442">
        <v>0</v>
      </c>
      <c r="AP419" s="442">
        <v>0</v>
      </c>
      <c r="AQ419" s="442">
        <v>0</v>
      </c>
      <c r="AR419" s="450">
        <v>0.0347222222222222</v>
      </c>
      <c r="AS419" s="442"/>
      <c r="AT419" s="442"/>
      <c r="AU419" s="442"/>
      <c r="AV419" s="442"/>
      <c r="AW419" s="442"/>
      <c r="AX419" s="442"/>
      <c r="AY419" s="442"/>
      <c r="AZ419" s="442"/>
      <c r="BA419" s="442"/>
    </row>
    <row r="420" spans="1:53">
      <c r="A420" s="442">
        <v>450</v>
      </c>
      <c r="B420" s="442" t="s">
        <v>147</v>
      </c>
      <c r="C420" s="442" t="s">
        <v>137</v>
      </c>
      <c r="D420" s="442">
        <v>5</v>
      </c>
      <c r="E420" s="442" t="s">
        <v>1677</v>
      </c>
      <c r="F420" s="442" t="s">
        <v>125</v>
      </c>
      <c r="G420" s="442" t="str">
        <f>VLOOKUP(C420,'舰种|战术|技能信息查询'!$O$52:$Q$72,3,0)</f>
        <v>主力舰</v>
      </c>
      <c r="H420" s="442" t="str">
        <f>VLOOKUP(C420,'舰种|战术|技能信息查询'!$O$52:$Q$72,2,0)</f>
        <v>大型舰</v>
      </c>
      <c r="I420" s="442">
        <v>4</v>
      </c>
      <c r="J420" s="442">
        <v>4</v>
      </c>
      <c r="K420" s="442">
        <v>84</v>
      </c>
      <c r="L420" s="442">
        <f t="shared" si="8"/>
        <v>0</v>
      </c>
      <c r="M420" s="442">
        <v>110</v>
      </c>
      <c r="N420" s="442">
        <v>96</v>
      </c>
      <c r="O420" s="442">
        <v>0</v>
      </c>
      <c r="P420" s="442">
        <v>53</v>
      </c>
      <c r="Q420" s="442">
        <v>0</v>
      </c>
      <c r="R420" s="442">
        <v>38</v>
      </c>
      <c r="S420" s="442">
        <v>48</v>
      </c>
      <c r="T420" s="442">
        <v>100</v>
      </c>
      <c r="U420" s="442">
        <v>5</v>
      </c>
      <c r="V420" s="442">
        <v>26</v>
      </c>
      <c r="W420" s="442" t="s">
        <v>126</v>
      </c>
      <c r="X420" s="442">
        <v>0</v>
      </c>
      <c r="Y420" s="442">
        <v>0</v>
      </c>
      <c r="Z420" s="442">
        <v>4</v>
      </c>
      <c r="AA420" s="446" t="s">
        <v>1678</v>
      </c>
      <c r="AB420" s="442">
        <v>90</v>
      </c>
      <c r="AC420" s="442">
        <v>130</v>
      </c>
      <c r="AD420" s="442">
        <v>3.2</v>
      </c>
      <c r="AE420" s="442">
        <v>6</v>
      </c>
      <c r="AF420" s="442">
        <v>1.05</v>
      </c>
      <c r="AG420" s="442">
        <v>50</v>
      </c>
      <c r="AH420" s="442">
        <v>60</v>
      </c>
      <c r="AI420" s="442">
        <v>60</v>
      </c>
      <c r="AJ420" s="442">
        <v>0</v>
      </c>
      <c r="AK420" s="442">
        <v>85</v>
      </c>
      <c r="AL420" s="442">
        <v>0</v>
      </c>
      <c r="AM420" s="442">
        <v>80</v>
      </c>
      <c r="AN420" s="442">
        <v>12</v>
      </c>
      <c r="AO420" s="442" t="s">
        <v>1679</v>
      </c>
      <c r="AP420" s="442">
        <v>0</v>
      </c>
      <c r="AQ420" s="442">
        <v>0</v>
      </c>
      <c r="AR420" s="450">
        <v>0.215277777777778</v>
      </c>
      <c r="AS420" s="442"/>
      <c r="AT420" s="442"/>
      <c r="AU420" s="442"/>
      <c r="AV420" s="442"/>
      <c r="AW420" s="442"/>
      <c r="AX420" s="442"/>
      <c r="AY420" s="442"/>
      <c r="AZ420" s="442"/>
      <c r="BA420" s="442"/>
    </row>
    <row r="421" spans="1:53">
      <c r="A421" s="442">
        <v>451</v>
      </c>
      <c r="B421" s="442" t="s">
        <v>131</v>
      </c>
      <c r="C421" s="442" t="s">
        <v>236</v>
      </c>
      <c r="D421" s="442">
        <v>4</v>
      </c>
      <c r="E421" s="442" t="s">
        <v>1680</v>
      </c>
      <c r="F421" s="442" t="s">
        <v>125</v>
      </c>
      <c r="G421" s="442" t="str">
        <f>VLOOKUP(C421,'舰种|战术|技能信息查询'!$O$52:$Q$72,3,0)</f>
        <v>护卫舰</v>
      </c>
      <c r="H421" s="442" t="str">
        <f>VLOOKUP(C421,'舰种|战术|技能信息查询'!$O$52:$Q$72,2,0)</f>
        <v>中型舰</v>
      </c>
      <c r="I421" s="442">
        <v>0</v>
      </c>
      <c r="J421" s="442">
        <v>3</v>
      </c>
      <c r="K421" s="442">
        <v>42</v>
      </c>
      <c r="L421" s="442">
        <f t="shared" si="8"/>
        <v>2</v>
      </c>
      <c r="M421" s="442">
        <v>61</v>
      </c>
      <c r="N421" s="442">
        <v>50</v>
      </c>
      <c r="O421" s="442">
        <v>65</v>
      </c>
      <c r="P421" s="442">
        <v>59</v>
      </c>
      <c r="Q421" s="442">
        <v>0</v>
      </c>
      <c r="R421" s="442">
        <v>51</v>
      </c>
      <c r="S421" s="442">
        <v>79</v>
      </c>
      <c r="T421" s="442">
        <v>92</v>
      </c>
      <c r="U421" s="442">
        <v>5</v>
      </c>
      <c r="V421" s="442">
        <v>35</v>
      </c>
      <c r="W421" s="442" t="s">
        <v>238</v>
      </c>
      <c r="X421" s="442" t="s">
        <v>875</v>
      </c>
      <c r="Y421" s="442">
        <v>9</v>
      </c>
      <c r="Z421" s="442">
        <v>3</v>
      </c>
      <c r="AA421" s="446" t="s">
        <v>871</v>
      </c>
      <c r="AB421" s="442">
        <v>40</v>
      </c>
      <c r="AC421" s="442">
        <v>65</v>
      </c>
      <c r="AD421" s="442">
        <v>1.28</v>
      </c>
      <c r="AE421" s="442">
        <v>2.4</v>
      </c>
      <c r="AF421" s="442">
        <v>0.75</v>
      </c>
      <c r="AG421" s="442">
        <v>30</v>
      </c>
      <c r="AH421" s="442">
        <v>40</v>
      </c>
      <c r="AI421" s="442">
        <v>30</v>
      </c>
      <c r="AJ421" s="442">
        <v>0</v>
      </c>
      <c r="AK421" s="442">
        <v>41</v>
      </c>
      <c r="AL421" s="442">
        <v>18</v>
      </c>
      <c r="AM421" s="442">
        <v>18</v>
      </c>
      <c r="AN421" s="442">
        <v>15</v>
      </c>
      <c r="AO421" s="442" t="s">
        <v>1681</v>
      </c>
      <c r="AP421" s="442">
        <v>0</v>
      </c>
      <c r="AQ421" s="442">
        <v>0</v>
      </c>
      <c r="AR421" s="450">
        <v>0.0590277777777778</v>
      </c>
      <c r="AS421" s="442"/>
      <c r="AT421" s="442"/>
      <c r="AU421" s="442"/>
      <c r="AV421" s="442"/>
      <c r="AW421" s="442"/>
      <c r="AX421" s="442"/>
      <c r="AY421" s="442"/>
      <c r="AZ421" s="442"/>
      <c r="BA421" s="442"/>
    </row>
    <row r="422" spans="1:53">
      <c r="A422" s="442">
        <v>452</v>
      </c>
      <c r="B422" s="442" t="s">
        <v>122</v>
      </c>
      <c r="C422" s="442" t="s">
        <v>236</v>
      </c>
      <c r="D422" s="442">
        <v>4</v>
      </c>
      <c r="E422" s="442" t="s">
        <v>1682</v>
      </c>
      <c r="F422" s="442" t="s">
        <v>125</v>
      </c>
      <c r="G422" s="442" t="str">
        <f>VLOOKUP(C422,'舰种|战术|技能信息查询'!$O$52:$Q$72,3,0)</f>
        <v>护卫舰</v>
      </c>
      <c r="H422" s="442" t="str">
        <f>VLOOKUP(C422,'舰种|战术|技能信息查询'!$O$52:$Q$72,2,0)</f>
        <v>中型舰</v>
      </c>
      <c r="I422" s="442">
        <v>2</v>
      </c>
      <c r="J422" s="442">
        <v>2</v>
      </c>
      <c r="K422" s="442">
        <v>48</v>
      </c>
      <c r="L422" s="442">
        <f t="shared" si="8"/>
        <v>0</v>
      </c>
      <c r="M422" s="442">
        <v>54</v>
      </c>
      <c r="N422" s="442">
        <v>48</v>
      </c>
      <c r="O422" s="442">
        <v>45</v>
      </c>
      <c r="P422" s="442">
        <v>66</v>
      </c>
      <c r="Q422" s="442">
        <v>0</v>
      </c>
      <c r="R422" s="442">
        <v>41</v>
      </c>
      <c r="S422" s="442">
        <v>74</v>
      </c>
      <c r="T422" s="442">
        <v>91</v>
      </c>
      <c r="U422" s="442">
        <v>7</v>
      </c>
      <c r="V422" s="442">
        <v>31</v>
      </c>
      <c r="W422" s="442" t="s">
        <v>238</v>
      </c>
      <c r="X422" s="442">
        <v>0</v>
      </c>
      <c r="Y422" s="442">
        <v>0</v>
      </c>
      <c r="Z422" s="442">
        <v>3</v>
      </c>
      <c r="AA422" s="446" t="s">
        <v>1095</v>
      </c>
      <c r="AB422" s="442">
        <v>35</v>
      </c>
      <c r="AC422" s="442">
        <v>70</v>
      </c>
      <c r="AD422" s="442">
        <v>1.28</v>
      </c>
      <c r="AE422" s="442">
        <v>2.4</v>
      </c>
      <c r="AF422" s="442">
        <v>0.75</v>
      </c>
      <c r="AG422" s="442">
        <v>30</v>
      </c>
      <c r="AH422" s="442">
        <v>40</v>
      </c>
      <c r="AI422" s="442">
        <v>30</v>
      </c>
      <c r="AJ422" s="442">
        <v>0</v>
      </c>
      <c r="AK422" s="442">
        <v>38</v>
      </c>
      <c r="AL422" s="442">
        <v>5</v>
      </c>
      <c r="AM422" s="442">
        <v>17</v>
      </c>
      <c r="AN422" s="442">
        <v>18</v>
      </c>
      <c r="AO422" s="442">
        <v>0</v>
      </c>
      <c r="AP422" s="442">
        <v>0</v>
      </c>
      <c r="AQ422" s="442">
        <v>0</v>
      </c>
      <c r="AR422" s="442">
        <v>0</v>
      </c>
      <c r="AS422" s="442"/>
      <c r="AT422" s="442"/>
      <c r="AU422" s="442"/>
      <c r="AV422" s="442"/>
      <c r="AW422" s="442"/>
      <c r="AX422" s="442"/>
      <c r="AY422" s="442"/>
      <c r="AZ422" s="442"/>
      <c r="BA422" s="442"/>
    </row>
    <row r="423" spans="1:53">
      <c r="A423" s="442">
        <v>453</v>
      </c>
      <c r="B423" s="442" t="s">
        <v>131</v>
      </c>
      <c r="C423" s="442" t="s">
        <v>325</v>
      </c>
      <c r="D423" s="442">
        <v>4</v>
      </c>
      <c r="E423" s="442" t="s">
        <v>1683</v>
      </c>
      <c r="F423" s="442" t="s">
        <v>125</v>
      </c>
      <c r="G423" s="442" t="str">
        <f>VLOOKUP(C423,'舰种|战术|技能信息查询'!$O$52:$Q$72,3,0)</f>
        <v>护卫舰</v>
      </c>
      <c r="H423" s="442" t="str">
        <f>VLOOKUP(C423,'舰种|战术|技能信息查询'!$O$52:$Q$72,2,0)</f>
        <v>小型舰</v>
      </c>
      <c r="I423" s="442">
        <v>2</v>
      </c>
      <c r="J423" s="442">
        <v>2</v>
      </c>
      <c r="K423" s="442">
        <v>16</v>
      </c>
      <c r="L423" s="442">
        <f t="shared" si="8"/>
        <v>0</v>
      </c>
      <c r="M423" s="442">
        <v>32</v>
      </c>
      <c r="N423" s="442">
        <v>22</v>
      </c>
      <c r="O423" s="442">
        <v>78</v>
      </c>
      <c r="P423" s="442">
        <v>45</v>
      </c>
      <c r="Q423" s="442">
        <v>54</v>
      </c>
      <c r="R423" s="442">
        <v>18</v>
      </c>
      <c r="S423" s="442">
        <v>81</v>
      </c>
      <c r="T423" s="442">
        <v>87</v>
      </c>
      <c r="U423" s="442">
        <v>15</v>
      </c>
      <c r="V423" s="442">
        <v>34</v>
      </c>
      <c r="W423" s="442" t="s">
        <v>194</v>
      </c>
      <c r="X423" s="442">
        <v>0</v>
      </c>
      <c r="Y423" s="442">
        <v>0</v>
      </c>
      <c r="Z423" s="442">
        <v>2</v>
      </c>
      <c r="AA423" s="446" t="s">
        <v>1684</v>
      </c>
      <c r="AB423" s="442">
        <v>15</v>
      </c>
      <c r="AC423" s="442">
        <v>20</v>
      </c>
      <c r="AD423" s="442">
        <v>0.48</v>
      </c>
      <c r="AE423" s="442">
        <v>0.9</v>
      </c>
      <c r="AF423" s="442">
        <v>0.5</v>
      </c>
      <c r="AG423" s="442">
        <v>4</v>
      </c>
      <c r="AH423" s="442">
        <v>8</v>
      </c>
      <c r="AI423" s="442">
        <v>6</v>
      </c>
      <c r="AJ423" s="442">
        <v>0</v>
      </c>
      <c r="AK423" s="442">
        <v>0</v>
      </c>
      <c r="AL423" s="442">
        <v>31</v>
      </c>
      <c r="AM423" s="442">
        <v>7</v>
      </c>
      <c r="AN423" s="442">
        <v>0</v>
      </c>
      <c r="AO423" s="442">
        <v>0</v>
      </c>
      <c r="AP423" s="442">
        <v>0</v>
      </c>
      <c r="AQ423" s="442">
        <v>0</v>
      </c>
      <c r="AR423" s="450">
        <v>0.0173611111111111</v>
      </c>
      <c r="AS423" s="442"/>
      <c r="AT423" s="442"/>
      <c r="AU423" s="442"/>
      <c r="AV423" s="442"/>
      <c r="AW423" s="442"/>
      <c r="AX423" s="442"/>
      <c r="AY423" s="442"/>
      <c r="AZ423" s="442"/>
      <c r="BA423" s="442"/>
    </row>
    <row r="424" spans="1:53">
      <c r="A424" s="442">
        <v>454</v>
      </c>
      <c r="B424" s="442" t="s">
        <v>122</v>
      </c>
      <c r="C424" s="442" t="s">
        <v>137</v>
      </c>
      <c r="D424" s="442">
        <v>6</v>
      </c>
      <c r="E424" s="442" t="s">
        <v>1685</v>
      </c>
      <c r="F424" s="442" t="s">
        <v>125</v>
      </c>
      <c r="G424" s="442" t="str">
        <f>VLOOKUP(C424,'舰种|战术|技能信息查询'!$O$52:$Q$72,3,0)</f>
        <v>主力舰</v>
      </c>
      <c r="H424" s="442" t="str">
        <f>VLOOKUP(C424,'舰种|战术|技能信息查询'!$O$52:$Q$72,2,0)</f>
        <v>大型舰</v>
      </c>
      <c r="I424" s="442">
        <v>5</v>
      </c>
      <c r="J424" s="442">
        <v>6</v>
      </c>
      <c r="K424" s="442">
        <v>81</v>
      </c>
      <c r="L424" s="442">
        <f t="shared" si="8"/>
        <v>-1</v>
      </c>
      <c r="M424" s="442">
        <v>110</v>
      </c>
      <c r="N424" s="442">
        <v>105</v>
      </c>
      <c r="O424" s="442">
        <v>0</v>
      </c>
      <c r="P424" s="442">
        <v>98</v>
      </c>
      <c r="Q424" s="442">
        <v>0</v>
      </c>
      <c r="R424" s="442">
        <v>42</v>
      </c>
      <c r="S424" s="442">
        <v>50</v>
      </c>
      <c r="T424" s="442">
        <v>97</v>
      </c>
      <c r="U424" s="442">
        <v>6</v>
      </c>
      <c r="V424" s="442">
        <v>28.25</v>
      </c>
      <c r="W424" s="442" t="s">
        <v>126</v>
      </c>
      <c r="X424" s="442">
        <v>0</v>
      </c>
      <c r="Y424" s="442">
        <v>0</v>
      </c>
      <c r="Z424" s="442">
        <v>4</v>
      </c>
      <c r="AA424" s="446" t="s">
        <v>1686</v>
      </c>
      <c r="AB424" s="442">
        <v>125</v>
      </c>
      <c r="AC424" s="442">
        <v>175</v>
      </c>
      <c r="AD424" s="442">
        <v>4.8</v>
      </c>
      <c r="AE424" s="442">
        <v>9</v>
      </c>
      <c r="AF424" s="442">
        <v>1</v>
      </c>
      <c r="AG424" s="442">
        <v>50</v>
      </c>
      <c r="AH424" s="442">
        <v>60</v>
      </c>
      <c r="AI424" s="442">
        <v>60</v>
      </c>
      <c r="AJ424" s="442">
        <v>0</v>
      </c>
      <c r="AK424" s="442">
        <v>91</v>
      </c>
      <c r="AL424" s="442">
        <v>0</v>
      </c>
      <c r="AM424" s="442">
        <v>80</v>
      </c>
      <c r="AN424" s="442">
        <v>66</v>
      </c>
      <c r="AO424" s="442" t="s">
        <v>1687</v>
      </c>
      <c r="AP424" s="442">
        <v>0</v>
      </c>
      <c r="AQ424" s="442">
        <v>0</v>
      </c>
      <c r="AR424" s="442">
        <v>0</v>
      </c>
      <c r="AS424" s="442"/>
      <c r="AT424" s="442"/>
      <c r="AU424" s="442"/>
      <c r="AV424" s="442"/>
      <c r="AW424" s="442"/>
      <c r="AX424" s="442"/>
      <c r="AY424" s="442"/>
      <c r="AZ424" s="442"/>
      <c r="BA424" s="442"/>
    </row>
    <row r="425" spans="1:53">
      <c r="A425" s="442">
        <v>455</v>
      </c>
      <c r="B425" s="442" t="s">
        <v>122</v>
      </c>
      <c r="C425" s="442" t="s">
        <v>446</v>
      </c>
      <c r="D425" s="442">
        <v>6</v>
      </c>
      <c r="E425" s="442" t="s">
        <v>1688</v>
      </c>
      <c r="F425" s="442" t="s">
        <v>125</v>
      </c>
      <c r="G425" s="442" t="str">
        <f>VLOOKUP(C425,'舰种|战术|技能信息查询'!$O$52:$Q$72,3,0)</f>
        <v>主力舰</v>
      </c>
      <c r="H425" s="442" t="str">
        <f>VLOOKUP(C425,'舰种|战术|技能信息查询'!$O$52:$Q$72,2,0)</f>
        <v>大型舰</v>
      </c>
      <c r="I425" s="442">
        <v>3</v>
      </c>
      <c r="J425" s="442">
        <v>3</v>
      </c>
      <c r="K425" s="442">
        <v>84</v>
      </c>
      <c r="L425" s="442">
        <f t="shared" si="8"/>
        <v>0</v>
      </c>
      <c r="M425" s="442">
        <v>45</v>
      </c>
      <c r="N425" s="442">
        <v>95</v>
      </c>
      <c r="O425" s="442">
        <v>0</v>
      </c>
      <c r="P425" s="442">
        <v>110</v>
      </c>
      <c r="Q425" s="442">
        <v>0</v>
      </c>
      <c r="R425" s="442">
        <v>67</v>
      </c>
      <c r="S425" s="442">
        <v>51</v>
      </c>
      <c r="T425" s="442">
        <v>89</v>
      </c>
      <c r="U425" s="442">
        <v>15</v>
      </c>
      <c r="V425" s="442">
        <v>31.5</v>
      </c>
      <c r="W425" s="442" t="s">
        <v>194</v>
      </c>
      <c r="X425" s="442" t="s">
        <v>1689</v>
      </c>
      <c r="Y425" s="442">
        <v>83</v>
      </c>
      <c r="Z425" s="442">
        <v>4</v>
      </c>
      <c r="AA425" s="446" t="s">
        <v>1254</v>
      </c>
      <c r="AB425" s="442">
        <v>95</v>
      </c>
      <c r="AC425" s="442">
        <v>130</v>
      </c>
      <c r="AD425" s="442">
        <v>3.5</v>
      </c>
      <c r="AE425" s="442">
        <v>5.8</v>
      </c>
      <c r="AF425" s="442">
        <v>1.15</v>
      </c>
      <c r="AG425" s="442">
        <v>20</v>
      </c>
      <c r="AH425" s="442">
        <v>20</v>
      </c>
      <c r="AI425" s="442">
        <v>40</v>
      </c>
      <c r="AJ425" s="442">
        <v>10</v>
      </c>
      <c r="AK425" s="442">
        <v>3</v>
      </c>
      <c r="AL425" s="442">
        <v>0</v>
      </c>
      <c r="AM425" s="442">
        <v>33</v>
      </c>
      <c r="AN425" s="442">
        <v>124</v>
      </c>
      <c r="AO425" s="442" t="s">
        <v>1690</v>
      </c>
      <c r="AP425" s="442">
        <v>0</v>
      </c>
      <c r="AQ425" s="442">
        <v>0</v>
      </c>
      <c r="AR425" s="450">
        <v>0.236111111111111</v>
      </c>
      <c r="AS425" s="442"/>
      <c r="AT425" s="442"/>
      <c r="AU425" s="442"/>
      <c r="AV425" s="442"/>
      <c r="AW425" s="442"/>
      <c r="AX425" s="442"/>
      <c r="AY425" s="442"/>
      <c r="AZ425" s="442"/>
      <c r="BA425" s="442"/>
    </row>
    <row r="426" spans="1:53">
      <c r="A426" s="442">
        <v>456</v>
      </c>
      <c r="B426" s="442" t="s">
        <v>338</v>
      </c>
      <c r="C426" s="442" t="s">
        <v>236</v>
      </c>
      <c r="D426" s="442">
        <v>4</v>
      </c>
      <c r="E426" s="442" t="s">
        <v>1691</v>
      </c>
      <c r="F426" s="442" t="s">
        <v>125</v>
      </c>
      <c r="G426" s="442" t="str">
        <f>VLOOKUP(C426,'舰种|战术|技能信息查询'!$O$52:$Q$72,3,0)</f>
        <v>护卫舰</v>
      </c>
      <c r="H426" s="442" t="str">
        <f>VLOOKUP(C426,'舰种|战术|技能信息查询'!$O$52:$Q$72,2,0)</f>
        <v>中型舰</v>
      </c>
      <c r="I426" s="442">
        <v>2</v>
      </c>
      <c r="J426" s="442">
        <v>3</v>
      </c>
      <c r="K426" s="442">
        <v>52</v>
      </c>
      <c r="L426" s="442">
        <f t="shared" si="8"/>
        <v>0</v>
      </c>
      <c r="M426" s="442">
        <v>56</v>
      </c>
      <c r="N426" s="442">
        <v>51</v>
      </c>
      <c r="O426" s="442">
        <v>55</v>
      </c>
      <c r="P426" s="442">
        <v>67</v>
      </c>
      <c r="Q426" s="442">
        <v>0</v>
      </c>
      <c r="R426" s="442">
        <v>51</v>
      </c>
      <c r="S426" s="442">
        <v>74</v>
      </c>
      <c r="T426" s="442">
        <v>91</v>
      </c>
      <c r="U426" s="442">
        <v>10</v>
      </c>
      <c r="V426" s="442">
        <v>32.6</v>
      </c>
      <c r="W426" s="442" t="s">
        <v>238</v>
      </c>
      <c r="X426" s="442">
        <v>0</v>
      </c>
      <c r="Y426" s="442">
        <v>0</v>
      </c>
      <c r="Z426" s="442">
        <v>3</v>
      </c>
      <c r="AA426" s="446" t="s">
        <v>876</v>
      </c>
      <c r="AB426" s="442">
        <v>35</v>
      </c>
      <c r="AC426" s="442">
        <v>65</v>
      </c>
      <c r="AD426" s="442">
        <v>1.28</v>
      </c>
      <c r="AE426" s="442">
        <v>2.6</v>
      </c>
      <c r="AF426" s="442">
        <v>0.8</v>
      </c>
      <c r="AG426" s="442">
        <v>30</v>
      </c>
      <c r="AH426" s="442">
        <v>40</v>
      </c>
      <c r="AI426" s="442">
        <v>30</v>
      </c>
      <c r="AJ426" s="442">
        <v>0</v>
      </c>
      <c r="AK426" s="442">
        <v>36</v>
      </c>
      <c r="AL426" s="442">
        <v>10</v>
      </c>
      <c r="AM426" s="442">
        <v>18</v>
      </c>
      <c r="AN426" s="442">
        <v>20</v>
      </c>
      <c r="AO426" s="442">
        <v>0</v>
      </c>
      <c r="AP426" s="442">
        <v>0</v>
      </c>
      <c r="AQ426" s="446" t="s">
        <v>1692</v>
      </c>
      <c r="AR426" s="450">
        <v>0.0590277777777778</v>
      </c>
      <c r="AS426" s="442"/>
      <c r="AT426" s="442"/>
      <c r="AU426" s="442"/>
      <c r="AV426" s="442"/>
      <c r="AW426" s="442"/>
      <c r="AX426" s="442"/>
      <c r="AY426" s="442"/>
      <c r="AZ426" s="442"/>
      <c r="BA426" s="442"/>
    </row>
    <row r="427" spans="1:53">
      <c r="A427" s="442">
        <v>457</v>
      </c>
      <c r="B427" s="442" t="s">
        <v>131</v>
      </c>
      <c r="C427" s="442" t="s">
        <v>325</v>
      </c>
      <c r="D427" s="442">
        <v>3</v>
      </c>
      <c r="E427" s="442" t="s">
        <v>1693</v>
      </c>
      <c r="F427" s="442" t="s">
        <v>125</v>
      </c>
      <c r="G427" s="442" t="str">
        <f>VLOOKUP(C427,'舰种|战术|技能信息查询'!$O$52:$Q$72,3,0)</f>
        <v>护卫舰</v>
      </c>
      <c r="H427" s="442" t="str">
        <f>VLOOKUP(C427,'舰种|战术|技能信息查询'!$O$52:$Q$72,2,0)</f>
        <v>小型舰</v>
      </c>
      <c r="I427" s="442">
        <v>1</v>
      </c>
      <c r="J427" s="442">
        <v>2</v>
      </c>
      <c r="K427" s="442">
        <v>15</v>
      </c>
      <c r="L427" s="442">
        <f t="shared" si="8"/>
        <v>1</v>
      </c>
      <c r="M427" s="442">
        <v>31</v>
      </c>
      <c r="N427" s="442">
        <v>22</v>
      </c>
      <c r="O427" s="442">
        <v>75</v>
      </c>
      <c r="P427" s="442">
        <v>43</v>
      </c>
      <c r="Q427" s="442">
        <v>49</v>
      </c>
      <c r="R427" s="442">
        <v>17</v>
      </c>
      <c r="S427" s="442">
        <v>89</v>
      </c>
      <c r="T427" s="442">
        <v>87</v>
      </c>
      <c r="U427" s="442">
        <v>19</v>
      </c>
      <c r="V427" s="442">
        <v>38</v>
      </c>
      <c r="W427" s="442" t="s">
        <v>194</v>
      </c>
      <c r="X427" s="442">
        <v>0</v>
      </c>
      <c r="Y427" s="442">
        <v>0</v>
      </c>
      <c r="Z427" s="442">
        <v>2</v>
      </c>
      <c r="AA427" s="446" t="s">
        <v>1694</v>
      </c>
      <c r="AB427" s="442">
        <v>15</v>
      </c>
      <c r="AC427" s="442">
        <v>20</v>
      </c>
      <c r="AD427" s="442">
        <v>0.48</v>
      </c>
      <c r="AE427" s="442">
        <v>0.9</v>
      </c>
      <c r="AF427" s="442">
        <v>0.5</v>
      </c>
      <c r="AG427" s="442">
        <v>4</v>
      </c>
      <c r="AH427" s="442">
        <v>8</v>
      </c>
      <c r="AI427" s="442">
        <v>6</v>
      </c>
      <c r="AJ427" s="442">
        <v>0</v>
      </c>
      <c r="AK427" s="442">
        <v>0</v>
      </c>
      <c r="AL427" s="442">
        <v>28</v>
      </c>
      <c r="AM427" s="442">
        <v>7</v>
      </c>
      <c r="AN427" s="442">
        <v>0</v>
      </c>
      <c r="AO427" s="442">
        <v>0</v>
      </c>
      <c r="AP427" s="442">
        <v>0</v>
      </c>
      <c r="AQ427" s="442">
        <v>0</v>
      </c>
      <c r="AR427" s="450">
        <v>0.0138888888888889</v>
      </c>
      <c r="AS427" s="442"/>
      <c r="AT427" s="442"/>
      <c r="AU427" s="442"/>
      <c r="AV427" s="442"/>
      <c r="AW427" s="442"/>
      <c r="AX427" s="442"/>
      <c r="AY427" s="442"/>
      <c r="AZ427" s="442"/>
      <c r="BA427" s="442"/>
    </row>
    <row r="428" spans="1:53">
      <c r="A428" s="442">
        <v>458</v>
      </c>
      <c r="B428" s="442" t="s">
        <v>1491</v>
      </c>
      <c r="C428" s="442" t="s">
        <v>565</v>
      </c>
      <c r="D428" s="442">
        <v>4</v>
      </c>
      <c r="E428" s="442" t="s">
        <v>1695</v>
      </c>
      <c r="F428" s="442" t="s">
        <v>125</v>
      </c>
      <c r="G428" s="442" t="str">
        <f>VLOOKUP(C428,'舰种|战术|技能信息查询'!$O$52:$Q$72,3,0)</f>
        <v>护卫舰</v>
      </c>
      <c r="H428" s="442" t="str">
        <f>VLOOKUP(C428,'舰种|战术|技能信息查询'!$O$52:$Q$72,2,0)</f>
        <v>小型舰</v>
      </c>
      <c r="I428" s="442">
        <v>5</v>
      </c>
      <c r="J428" s="442">
        <v>5</v>
      </c>
      <c r="K428" s="442">
        <v>8</v>
      </c>
      <c r="L428" s="442">
        <f t="shared" si="8"/>
        <v>0</v>
      </c>
      <c r="M428" s="442">
        <v>21</v>
      </c>
      <c r="N428" s="442">
        <v>20</v>
      </c>
      <c r="O428" s="442">
        <v>65</v>
      </c>
      <c r="P428" s="442">
        <v>0</v>
      </c>
      <c r="Q428" s="442">
        <v>0</v>
      </c>
      <c r="R428" s="442">
        <v>46</v>
      </c>
      <c r="S428" s="442">
        <v>60</v>
      </c>
      <c r="T428" s="442">
        <v>99</v>
      </c>
      <c r="U428" s="442">
        <v>20</v>
      </c>
      <c r="V428" s="442">
        <v>12.6</v>
      </c>
      <c r="W428" s="442" t="s">
        <v>194</v>
      </c>
      <c r="X428" s="442">
        <v>0</v>
      </c>
      <c r="Y428" s="442">
        <v>0</v>
      </c>
      <c r="Z428" s="442">
        <v>2</v>
      </c>
      <c r="AA428" s="442">
        <v>0</v>
      </c>
      <c r="AB428" s="442">
        <v>10</v>
      </c>
      <c r="AC428" s="442">
        <v>20</v>
      </c>
      <c r="AD428" s="442">
        <v>0.5</v>
      </c>
      <c r="AE428" s="442">
        <v>0.4</v>
      </c>
      <c r="AF428" s="442">
        <v>0.165</v>
      </c>
      <c r="AG428" s="442">
        <v>10</v>
      </c>
      <c r="AH428" s="442">
        <v>10</v>
      </c>
      <c r="AI428" s="442">
        <v>20</v>
      </c>
      <c r="AJ428" s="442">
        <v>0</v>
      </c>
      <c r="AK428" s="442">
        <v>0</v>
      </c>
      <c r="AL428" s="442">
        <v>15</v>
      </c>
      <c r="AM428" s="442">
        <v>5</v>
      </c>
      <c r="AN428" s="442">
        <v>0</v>
      </c>
      <c r="AO428" s="442" t="s">
        <v>1696</v>
      </c>
      <c r="AP428" s="442">
        <v>0</v>
      </c>
      <c r="AQ428" s="442">
        <v>0</v>
      </c>
      <c r="AR428" s="450">
        <v>0.00625</v>
      </c>
      <c r="AS428" s="442"/>
      <c r="AT428" s="442"/>
      <c r="AU428" s="442"/>
      <c r="AV428" s="442"/>
      <c r="AW428" s="442"/>
      <c r="AX428" s="442"/>
      <c r="AY428" s="442"/>
      <c r="AZ428" s="442"/>
      <c r="BA428" s="442"/>
    </row>
    <row r="429" spans="1:53">
      <c r="A429" s="442">
        <v>459</v>
      </c>
      <c r="B429" s="442" t="s">
        <v>166</v>
      </c>
      <c r="C429" s="442" t="s">
        <v>265</v>
      </c>
      <c r="D429" s="442">
        <v>3</v>
      </c>
      <c r="E429" s="442" t="s">
        <v>1697</v>
      </c>
      <c r="F429" s="442" t="s">
        <v>125</v>
      </c>
      <c r="G429" s="442" t="str">
        <f>VLOOKUP(C429,'舰种|战术|技能信息查询'!$O$52:$Q$72,3,0)</f>
        <v>护卫舰</v>
      </c>
      <c r="H429" s="442" t="str">
        <f>VLOOKUP(C429,'舰种|战术|技能信息查询'!$O$52:$Q$72,2,0)</f>
        <v>中型舰</v>
      </c>
      <c r="I429" s="442">
        <v>2</v>
      </c>
      <c r="J429" s="442">
        <v>2</v>
      </c>
      <c r="K429" s="442">
        <v>28</v>
      </c>
      <c r="L429" s="442">
        <f t="shared" si="8"/>
        <v>0</v>
      </c>
      <c r="M429" s="442">
        <v>45</v>
      </c>
      <c r="N429" s="442">
        <v>35</v>
      </c>
      <c r="O429" s="442">
        <v>58</v>
      </c>
      <c r="P429" s="442">
        <v>55</v>
      </c>
      <c r="Q429" s="442">
        <v>64</v>
      </c>
      <c r="R429" s="442">
        <v>20</v>
      </c>
      <c r="S429" s="442">
        <v>70</v>
      </c>
      <c r="T429" s="442">
        <v>90</v>
      </c>
      <c r="U429" s="442">
        <v>20</v>
      </c>
      <c r="V429" s="442">
        <v>35</v>
      </c>
      <c r="W429" s="442" t="s">
        <v>238</v>
      </c>
      <c r="X429" s="442" t="s">
        <v>239</v>
      </c>
      <c r="Y429" s="442">
        <v>6</v>
      </c>
      <c r="Z429" s="442">
        <v>3</v>
      </c>
      <c r="AA429" s="446" t="s">
        <v>1564</v>
      </c>
      <c r="AB429" s="442">
        <v>25</v>
      </c>
      <c r="AC429" s="442">
        <v>25</v>
      </c>
      <c r="AD429" s="442">
        <v>0.8</v>
      </c>
      <c r="AE429" s="442">
        <v>1.5</v>
      </c>
      <c r="AF429" s="442">
        <v>0.4</v>
      </c>
      <c r="AG429" s="442">
        <v>10</v>
      </c>
      <c r="AH429" s="442">
        <v>16</v>
      </c>
      <c r="AI429" s="442">
        <v>10</v>
      </c>
      <c r="AJ429" s="442">
        <v>0</v>
      </c>
      <c r="AK429" s="442">
        <v>10</v>
      </c>
      <c r="AL429" s="442">
        <v>18</v>
      </c>
      <c r="AM429" s="442">
        <v>8</v>
      </c>
      <c r="AN429" s="442">
        <v>18</v>
      </c>
      <c r="AO429" s="442">
        <v>0</v>
      </c>
      <c r="AP429" s="442">
        <v>0</v>
      </c>
      <c r="AQ429" s="442">
        <v>0</v>
      </c>
      <c r="AR429" s="450">
        <v>0.0416666666666667</v>
      </c>
      <c r="AS429" s="442"/>
      <c r="AT429" s="442"/>
      <c r="AU429" s="442"/>
      <c r="AV429" s="442"/>
      <c r="AW429" s="442"/>
      <c r="AX429" s="442"/>
      <c r="AY429" s="442"/>
      <c r="AZ429" s="442"/>
      <c r="BA429" s="442"/>
    </row>
    <row r="430" spans="1:53">
      <c r="A430" s="442">
        <v>460</v>
      </c>
      <c r="B430" s="442" t="s">
        <v>166</v>
      </c>
      <c r="C430" s="442" t="s">
        <v>137</v>
      </c>
      <c r="D430" s="442">
        <v>4</v>
      </c>
      <c r="E430" s="442" t="s">
        <v>1698</v>
      </c>
      <c r="F430" s="442" t="s">
        <v>125</v>
      </c>
      <c r="G430" s="442" t="str">
        <f>VLOOKUP(C430,'舰种|战术|技能信息查询'!$O$52:$Q$72,3,0)</f>
        <v>主力舰</v>
      </c>
      <c r="H430" s="442" t="str">
        <f>VLOOKUP(C430,'舰种|战术|技能信息查询'!$O$52:$Q$72,2,0)</f>
        <v>大型舰</v>
      </c>
      <c r="I430" s="442">
        <v>3</v>
      </c>
      <c r="J430" s="442">
        <v>2</v>
      </c>
      <c r="K430" s="442">
        <v>68</v>
      </c>
      <c r="L430" s="442">
        <f t="shared" si="8"/>
        <v>0</v>
      </c>
      <c r="M430" s="442">
        <v>93</v>
      </c>
      <c r="N430" s="442">
        <v>87</v>
      </c>
      <c r="O430" s="442">
        <v>0</v>
      </c>
      <c r="P430" s="442">
        <v>66</v>
      </c>
      <c r="Q430" s="442">
        <v>0</v>
      </c>
      <c r="R430" s="442">
        <v>39</v>
      </c>
      <c r="S430" s="442">
        <v>37</v>
      </c>
      <c r="T430" s="442">
        <v>94</v>
      </c>
      <c r="U430" s="442">
        <v>20</v>
      </c>
      <c r="V430" s="442">
        <v>21</v>
      </c>
      <c r="W430" s="442" t="s">
        <v>126</v>
      </c>
      <c r="X430" s="442" t="s">
        <v>127</v>
      </c>
      <c r="Y430" s="442">
        <v>12</v>
      </c>
      <c r="Z430" s="442">
        <v>4</v>
      </c>
      <c r="AA430" s="446" t="s">
        <v>1025</v>
      </c>
      <c r="AB430" s="442">
        <v>85</v>
      </c>
      <c r="AC430" s="442">
        <v>120</v>
      </c>
      <c r="AD430" s="442">
        <v>2.5</v>
      </c>
      <c r="AE430" s="442">
        <v>5.2</v>
      </c>
      <c r="AF430" s="442">
        <v>0.85</v>
      </c>
      <c r="AG430" s="442">
        <v>50</v>
      </c>
      <c r="AH430" s="442">
        <v>60</v>
      </c>
      <c r="AI430" s="442">
        <v>60</v>
      </c>
      <c r="AJ430" s="442">
        <v>0</v>
      </c>
      <c r="AK430" s="442">
        <v>73</v>
      </c>
      <c r="AL430" s="442">
        <v>0</v>
      </c>
      <c r="AM430" s="442">
        <v>67</v>
      </c>
      <c r="AN430" s="442">
        <v>23</v>
      </c>
      <c r="AO430" s="442" t="s">
        <v>1699</v>
      </c>
      <c r="AP430" s="442">
        <v>0</v>
      </c>
      <c r="AQ430" s="442">
        <v>0</v>
      </c>
      <c r="AR430" s="450">
        <v>0.1875</v>
      </c>
      <c r="AS430" s="442"/>
      <c r="AT430" s="442"/>
      <c r="AU430" s="442"/>
      <c r="AV430" s="442"/>
      <c r="AW430" s="442"/>
      <c r="AX430" s="442"/>
      <c r="AY430" s="442"/>
      <c r="AZ430" s="442"/>
      <c r="BA430" s="442"/>
    </row>
    <row r="431" spans="1:53">
      <c r="A431" s="442">
        <v>461</v>
      </c>
      <c r="B431" s="442" t="s">
        <v>122</v>
      </c>
      <c r="C431" s="442" t="s">
        <v>123</v>
      </c>
      <c r="D431" s="442">
        <v>6</v>
      </c>
      <c r="E431" s="442" t="s">
        <v>1700</v>
      </c>
      <c r="F431" s="442" t="s">
        <v>125</v>
      </c>
      <c r="G431" s="442" t="str">
        <f>VLOOKUP(C431,'舰种|战术|技能信息查询'!$O$52:$Q$72,3,0)</f>
        <v>主力舰</v>
      </c>
      <c r="H431" s="442" t="str">
        <f>VLOOKUP(C431,'舰种|战术|技能信息查询'!$O$52:$Q$72,2,0)</f>
        <v>大型舰</v>
      </c>
      <c r="I431" s="442">
        <v>6</v>
      </c>
      <c r="J431" s="442">
        <v>5</v>
      </c>
      <c r="K431" s="442">
        <v>84</v>
      </c>
      <c r="L431" s="442">
        <f t="shared" si="8"/>
        <v>0</v>
      </c>
      <c r="M431" s="442">
        <v>110</v>
      </c>
      <c r="N431" s="442">
        <v>107</v>
      </c>
      <c r="O431" s="442">
        <v>0</v>
      </c>
      <c r="P431" s="442">
        <v>73</v>
      </c>
      <c r="Q431" s="442">
        <v>0</v>
      </c>
      <c r="R431" s="442">
        <v>44</v>
      </c>
      <c r="S431" s="442">
        <v>52</v>
      </c>
      <c r="T431" s="442">
        <v>100</v>
      </c>
      <c r="U431" s="442">
        <v>6</v>
      </c>
      <c r="V431" s="442">
        <v>32</v>
      </c>
      <c r="W431" s="442" t="s">
        <v>126</v>
      </c>
      <c r="X431" s="442">
        <v>0</v>
      </c>
      <c r="Y431" s="442">
        <v>0</v>
      </c>
      <c r="Z431" s="442">
        <v>4</v>
      </c>
      <c r="AA431" s="446" t="s">
        <v>804</v>
      </c>
      <c r="AB431" s="442">
        <v>130</v>
      </c>
      <c r="AC431" s="442">
        <v>175</v>
      </c>
      <c r="AD431" s="442">
        <v>4.8</v>
      </c>
      <c r="AE431" s="442">
        <v>9.1</v>
      </c>
      <c r="AF431" s="442">
        <v>0.95</v>
      </c>
      <c r="AG431" s="442">
        <v>40</v>
      </c>
      <c r="AH431" s="442">
        <v>50</v>
      </c>
      <c r="AI431" s="442">
        <v>40</v>
      </c>
      <c r="AJ431" s="442">
        <v>0</v>
      </c>
      <c r="AK431" s="442">
        <v>91</v>
      </c>
      <c r="AL431" s="442">
        <v>0</v>
      </c>
      <c r="AM431" s="442">
        <v>82</v>
      </c>
      <c r="AN431" s="442">
        <v>29</v>
      </c>
      <c r="AO431" s="442" t="s">
        <v>1701</v>
      </c>
      <c r="AP431" s="442">
        <v>0</v>
      </c>
      <c r="AQ431" s="442">
        <v>0</v>
      </c>
      <c r="AR431" s="450">
        <v>0.25</v>
      </c>
      <c r="AS431" s="442"/>
      <c r="AT431" s="442"/>
      <c r="AU431" s="442"/>
      <c r="AV431" s="442"/>
      <c r="AW431" s="442"/>
      <c r="AX431" s="442"/>
      <c r="AY431" s="442"/>
      <c r="AZ431" s="442"/>
      <c r="BA431" s="442"/>
    </row>
    <row r="432" spans="1:53">
      <c r="A432" s="442">
        <v>462</v>
      </c>
      <c r="B432" s="442" t="s">
        <v>131</v>
      </c>
      <c r="C432" s="442" t="s">
        <v>265</v>
      </c>
      <c r="D432" s="442">
        <v>3</v>
      </c>
      <c r="E432" s="442" t="s">
        <v>1702</v>
      </c>
      <c r="F432" s="442" t="s">
        <v>125</v>
      </c>
      <c r="G432" s="442" t="str">
        <f>VLOOKUP(C432,'舰种|战术|技能信息查询'!$O$52:$Q$72,3,0)</f>
        <v>护卫舰</v>
      </c>
      <c r="H432" s="442" t="str">
        <f>VLOOKUP(C432,'舰种|战术|技能信息查询'!$O$52:$Q$72,2,0)</f>
        <v>中型舰</v>
      </c>
      <c r="I432" s="442">
        <v>1</v>
      </c>
      <c r="J432" s="442">
        <v>3</v>
      </c>
      <c r="K432" s="442">
        <v>25</v>
      </c>
      <c r="L432" s="442">
        <f t="shared" si="8"/>
        <v>-1</v>
      </c>
      <c r="M432" s="442">
        <v>41</v>
      </c>
      <c r="N432" s="442">
        <v>29</v>
      </c>
      <c r="O432" s="442">
        <v>58</v>
      </c>
      <c r="P432" s="442">
        <v>43</v>
      </c>
      <c r="Q432" s="442">
        <v>64</v>
      </c>
      <c r="R432" s="442">
        <v>21</v>
      </c>
      <c r="S432" s="442">
        <v>78</v>
      </c>
      <c r="T432" s="442">
        <v>89</v>
      </c>
      <c r="U432" s="442">
        <v>13</v>
      </c>
      <c r="V432" s="442">
        <v>36</v>
      </c>
      <c r="W432" s="442" t="s">
        <v>238</v>
      </c>
      <c r="X432" s="442" t="s">
        <v>239</v>
      </c>
      <c r="Y432" s="442">
        <v>6</v>
      </c>
      <c r="Z432" s="442">
        <v>3</v>
      </c>
      <c r="AA432" s="446" t="s">
        <v>270</v>
      </c>
      <c r="AB432" s="442">
        <v>25</v>
      </c>
      <c r="AC432" s="442">
        <v>25</v>
      </c>
      <c r="AD432" s="442">
        <v>0.8</v>
      </c>
      <c r="AE432" s="442">
        <v>1.5</v>
      </c>
      <c r="AF432" s="442">
        <v>0.5</v>
      </c>
      <c r="AG432" s="442">
        <v>10</v>
      </c>
      <c r="AH432" s="442">
        <v>16</v>
      </c>
      <c r="AI432" s="442">
        <v>10</v>
      </c>
      <c r="AJ432" s="442">
        <v>0</v>
      </c>
      <c r="AK432" s="442">
        <v>8</v>
      </c>
      <c r="AL432" s="442">
        <v>21</v>
      </c>
      <c r="AM432" s="442">
        <v>5</v>
      </c>
      <c r="AN432" s="442">
        <v>7</v>
      </c>
      <c r="AO432" s="442">
        <v>0</v>
      </c>
      <c r="AP432" s="442">
        <v>0</v>
      </c>
      <c r="AQ432" s="442">
        <v>0</v>
      </c>
      <c r="AR432" s="450">
        <v>0.0486111111111111</v>
      </c>
      <c r="AS432" s="442"/>
      <c r="AT432" s="442"/>
      <c r="AU432" s="442"/>
      <c r="AV432" s="442"/>
      <c r="AW432" s="442"/>
      <c r="AX432" s="442"/>
      <c r="AY432" s="442"/>
      <c r="AZ432" s="442"/>
      <c r="BA432" s="442"/>
    </row>
    <row r="433" spans="1:53">
      <c r="A433" s="442">
        <v>463</v>
      </c>
      <c r="B433" s="442" t="s">
        <v>1466</v>
      </c>
      <c r="C433" s="442" t="s">
        <v>565</v>
      </c>
      <c r="D433" s="442">
        <v>4</v>
      </c>
      <c r="E433" s="442" t="s">
        <v>1703</v>
      </c>
      <c r="F433" s="442" t="s">
        <v>125</v>
      </c>
      <c r="G433" s="442" t="str">
        <f>VLOOKUP(C433,'舰种|战术|技能信息查询'!$O$52:$Q$72,3,0)</f>
        <v>护卫舰</v>
      </c>
      <c r="H433" s="442" t="str">
        <f>VLOOKUP(C433,'舰种|战术|技能信息查询'!$O$52:$Q$72,2,0)</f>
        <v>小型舰</v>
      </c>
      <c r="I433" s="442">
        <v>5</v>
      </c>
      <c r="J433" s="442">
        <v>4</v>
      </c>
      <c r="K433" s="442">
        <v>12</v>
      </c>
      <c r="L433" s="442">
        <f t="shared" si="8"/>
        <v>0</v>
      </c>
      <c r="M433" s="442">
        <v>25</v>
      </c>
      <c r="N433" s="442">
        <v>25</v>
      </c>
      <c r="O433" s="442">
        <v>74</v>
      </c>
      <c r="P433" s="442">
        <v>0</v>
      </c>
      <c r="Q433" s="442">
        <v>0</v>
      </c>
      <c r="R433" s="442">
        <v>44</v>
      </c>
      <c r="S433" s="442">
        <v>42</v>
      </c>
      <c r="T433" s="442">
        <v>95</v>
      </c>
      <c r="U433" s="442">
        <v>15</v>
      </c>
      <c r="V433" s="442">
        <v>19.4</v>
      </c>
      <c r="W433" s="442" t="s">
        <v>194</v>
      </c>
      <c r="X433" s="442">
        <v>0</v>
      </c>
      <c r="Y433" s="442">
        <v>0</v>
      </c>
      <c r="Z433" s="442">
        <v>2</v>
      </c>
      <c r="AA433" s="446" t="s">
        <v>1704</v>
      </c>
      <c r="AB433" s="442">
        <v>15</v>
      </c>
      <c r="AC433" s="442">
        <v>20</v>
      </c>
      <c r="AD433" s="442">
        <v>0.6</v>
      </c>
      <c r="AE433" s="442">
        <v>0.5</v>
      </c>
      <c r="AF433" s="442">
        <v>0.25</v>
      </c>
      <c r="AG433" s="442">
        <v>10</v>
      </c>
      <c r="AH433" s="442">
        <v>10</v>
      </c>
      <c r="AI433" s="442">
        <v>20</v>
      </c>
      <c r="AJ433" s="442">
        <v>0</v>
      </c>
      <c r="AK433" s="442">
        <v>0</v>
      </c>
      <c r="AL433" s="442">
        <v>24</v>
      </c>
      <c r="AM433" s="442">
        <v>10</v>
      </c>
      <c r="AN433" s="442">
        <v>0</v>
      </c>
      <c r="AO433" s="442">
        <v>0</v>
      </c>
      <c r="AP433" s="442">
        <v>0</v>
      </c>
      <c r="AQ433" s="442">
        <v>0</v>
      </c>
      <c r="AR433" s="450">
        <v>0.00694444444444444</v>
      </c>
      <c r="AS433" s="442"/>
      <c r="AT433" s="442"/>
      <c r="AU433" s="442"/>
      <c r="AV433" s="442"/>
      <c r="AW433" s="442"/>
      <c r="AX433" s="442"/>
      <c r="AY433" s="442"/>
      <c r="AZ433" s="442"/>
      <c r="BA433" s="442"/>
    </row>
    <row r="434" spans="1:53">
      <c r="A434" s="442">
        <v>464</v>
      </c>
      <c r="B434" s="442" t="s">
        <v>166</v>
      </c>
      <c r="C434" s="442" t="s">
        <v>137</v>
      </c>
      <c r="D434" s="442">
        <v>6</v>
      </c>
      <c r="E434" s="442" t="s">
        <v>1705</v>
      </c>
      <c r="F434" s="442" t="s">
        <v>125</v>
      </c>
      <c r="G434" s="442" t="str">
        <f>VLOOKUP(C434,'舰种|战术|技能信息查询'!$O$52:$Q$72,3,0)</f>
        <v>主力舰</v>
      </c>
      <c r="H434" s="442" t="str">
        <f>VLOOKUP(C434,'舰种|战术|技能信息查询'!$O$52:$Q$72,2,0)</f>
        <v>大型舰</v>
      </c>
      <c r="I434" s="442">
        <v>2</v>
      </c>
      <c r="J434" s="442">
        <v>4</v>
      </c>
      <c r="K434" s="442">
        <v>80</v>
      </c>
      <c r="L434" s="442">
        <f t="shared" si="8"/>
        <v>0</v>
      </c>
      <c r="M434" s="442">
        <v>123</v>
      </c>
      <c r="N434" s="442">
        <v>95</v>
      </c>
      <c r="O434" s="442">
        <v>0</v>
      </c>
      <c r="P434" s="442">
        <v>65</v>
      </c>
      <c r="Q434" s="442">
        <v>0</v>
      </c>
      <c r="R434" s="442">
        <v>39</v>
      </c>
      <c r="S434" s="442">
        <v>40</v>
      </c>
      <c r="T434" s="442">
        <v>94</v>
      </c>
      <c r="U434" s="442">
        <v>8</v>
      </c>
      <c r="V434" s="442">
        <v>23</v>
      </c>
      <c r="W434" s="442" t="s">
        <v>126</v>
      </c>
      <c r="X434" s="442">
        <v>0</v>
      </c>
      <c r="Y434" s="442">
        <v>0</v>
      </c>
      <c r="Z434" s="442">
        <v>4</v>
      </c>
      <c r="AA434" s="446" t="s">
        <v>1706</v>
      </c>
      <c r="AB434" s="442">
        <v>100</v>
      </c>
      <c r="AC434" s="442">
        <v>185</v>
      </c>
      <c r="AD434" s="442">
        <v>3.7</v>
      </c>
      <c r="AE434" s="442">
        <v>8.1</v>
      </c>
      <c r="AF434" s="442">
        <v>0.85</v>
      </c>
      <c r="AG434" s="442">
        <v>50</v>
      </c>
      <c r="AH434" s="442">
        <v>60</v>
      </c>
      <c r="AI434" s="442">
        <v>60</v>
      </c>
      <c r="AJ434" s="442">
        <v>0</v>
      </c>
      <c r="AK434" s="442">
        <v>98</v>
      </c>
      <c r="AL434" s="442">
        <v>0</v>
      </c>
      <c r="AM434" s="442">
        <v>75</v>
      </c>
      <c r="AN434" s="442">
        <v>23</v>
      </c>
      <c r="AO434" s="442" t="s">
        <v>1707</v>
      </c>
      <c r="AP434" s="442">
        <v>0</v>
      </c>
      <c r="AQ434" s="442">
        <v>0</v>
      </c>
      <c r="AR434" s="450">
        <v>0.236111111111111</v>
      </c>
      <c r="AS434" s="442"/>
      <c r="AT434" s="442"/>
      <c r="AU434" s="442"/>
      <c r="AV434" s="442"/>
      <c r="AW434" s="442"/>
      <c r="AX434" s="442"/>
      <c r="AY434" s="442"/>
      <c r="AZ434" s="442"/>
      <c r="BA434" s="442"/>
    </row>
    <row r="435" spans="1:53">
      <c r="A435" s="442">
        <v>465</v>
      </c>
      <c r="B435" s="442" t="s">
        <v>1140</v>
      </c>
      <c r="C435" s="442" t="s">
        <v>265</v>
      </c>
      <c r="D435" s="442">
        <v>3</v>
      </c>
      <c r="E435" s="442" t="s">
        <v>1708</v>
      </c>
      <c r="F435" s="442" t="s">
        <v>125</v>
      </c>
      <c r="G435" s="442" t="str">
        <f>VLOOKUP(C435,'舰种|战术|技能信息查询'!$O$52:$Q$72,3,0)</f>
        <v>护卫舰</v>
      </c>
      <c r="H435" s="442" t="str">
        <f>VLOOKUP(C435,'舰种|战术|技能信息查询'!$O$52:$Q$72,2,0)</f>
        <v>中型舰</v>
      </c>
      <c r="I435" s="442">
        <v>2</v>
      </c>
      <c r="J435" s="442">
        <v>2</v>
      </c>
      <c r="K435" s="442">
        <v>28</v>
      </c>
      <c r="L435" s="442">
        <f t="shared" si="8"/>
        <v>0</v>
      </c>
      <c r="M435" s="442">
        <v>50</v>
      </c>
      <c r="N435" s="442">
        <v>47</v>
      </c>
      <c r="O435" s="442">
        <v>0</v>
      </c>
      <c r="P435" s="442">
        <v>60</v>
      </c>
      <c r="Q435" s="442">
        <v>58</v>
      </c>
      <c r="R435" s="442">
        <v>23</v>
      </c>
      <c r="S435" s="442">
        <v>70</v>
      </c>
      <c r="T435" s="442">
        <v>90</v>
      </c>
      <c r="U435" s="442">
        <v>15</v>
      </c>
      <c r="V435" s="442">
        <v>31</v>
      </c>
      <c r="W435" s="442" t="s">
        <v>238</v>
      </c>
      <c r="X435" s="442">
        <v>0</v>
      </c>
      <c r="Y435" s="442">
        <v>0</v>
      </c>
      <c r="Z435" s="442">
        <v>3</v>
      </c>
      <c r="AA435" s="446" t="s">
        <v>1670</v>
      </c>
      <c r="AB435" s="442">
        <v>25</v>
      </c>
      <c r="AC435" s="442">
        <v>25</v>
      </c>
      <c r="AD435" s="442">
        <v>0.8</v>
      </c>
      <c r="AE435" s="442">
        <v>1.2</v>
      </c>
      <c r="AF435" s="442">
        <v>0.5</v>
      </c>
      <c r="AG435" s="442">
        <v>10</v>
      </c>
      <c r="AH435" s="442">
        <v>16</v>
      </c>
      <c r="AI435" s="442">
        <v>10</v>
      </c>
      <c r="AJ435" s="442">
        <v>0</v>
      </c>
      <c r="AK435" s="442">
        <v>10</v>
      </c>
      <c r="AL435" s="442">
        <v>0</v>
      </c>
      <c r="AM435" s="442">
        <v>14</v>
      </c>
      <c r="AN435" s="442">
        <v>15</v>
      </c>
      <c r="AO435" s="442">
        <v>0</v>
      </c>
      <c r="AP435" s="442">
        <v>0</v>
      </c>
      <c r="AQ435" s="442">
        <v>0</v>
      </c>
      <c r="AR435" s="450">
        <v>0.0555555555555556</v>
      </c>
      <c r="AS435" s="442"/>
      <c r="AT435" s="442"/>
      <c r="AU435" s="442"/>
      <c r="AV435" s="442"/>
      <c r="AW435" s="442"/>
      <c r="AX435" s="442"/>
      <c r="AY435" s="442"/>
      <c r="AZ435" s="442"/>
      <c r="BA435" s="442"/>
    </row>
    <row r="436" spans="1:53">
      <c r="A436" s="442">
        <v>467</v>
      </c>
      <c r="B436" s="442" t="s">
        <v>294</v>
      </c>
      <c r="C436" s="442" t="s">
        <v>398</v>
      </c>
      <c r="D436" s="442">
        <v>4</v>
      </c>
      <c r="E436" s="442" t="s">
        <v>1709</v>
      </c>
      <c r="F436" s="442" t="s">
        <v>125</v>
      </c>
      <c r="G436" s="442" t="str">
        <f>VLOOKUP(C436,'舰种|战术|技能信息查询'!$O$52:$Q$72,3,0)</f>
        <v>主力舰</v>
      </c>
      <c r="H436" s="442" t="str">
        <f>VLOOKUP(C436,'舰种|战术|技能信息查询'!$O$52:$Q$72,2,0)</f>
        <v>小型舰</v>
      </c>
      <c r="I436" s="442">
        <v>2</v>
      </c>
      <c r="J436" s="442">
        <v>5</v>
      </c>
      <c r="K436" s="442">
        <v>20</v>
      </c>
      <c r="L436" s="442">
        <f t="shared" si="8"/>
        <v>0</v>
      </c>
      <c r="M436" s="442">
        <v>37</v>
      </c>
      <c r="N436" s="442">
        <v>24</v>
      </c>
      <c r="O436" s="442">
        <v>1</v>
      </c>
      <c r="P436" s="442">
        <v>60</v>
      </c>
      <c r="Q436" s="442">
        <v>0</v>
      </c>
      <c r="R436" s="442">
        <v>26</v>
      </c>
      <c r="S436" s="442">
        <v>79</v>
      </c>
      <c r="T436" s="442">
        <v>95</v>
      </c>
      <c r="U436" s="442">
        <v>20</v>
      </c>
      <c r="V436" s="442">
        <v>39</v>
      </c>
      <c r="W436" s="442" t="s">
        <v>194</v>
      </c>
      <c r="X436" s="442">
        <v>0</v>
      </c>
      <c r="Y436" s="442">
        <v>0</v>
      </c>
      <c r="Z436" s="442">
        <v>3</v>
      </c>
      <c r="AA436" s="446" t="s">
        <v>400</v>
      </c>
      <c r="AB436" s="442">
        <v>20</v>
      </c>
      <c r="AC436" s="442">
        <v>50</v>
      </c>
      <c r="AD436" s="442">
        <v>0.48</v>
      </c>
      <c r="AE436" s="442">
        <v>1.2</v>
      </c>
      <c r="AF436" s="442">
        <v>0.6</v>
      </c>
      <c r="AG436" s="442">
        <v>8</v>
      </c>
      <c r="AH436" s="442">
        <v>12</v>
      </c>
      <c r="AI436" s="442">
        <v>10</v>
      </c>
      <c r="AJ436" s="442">
        <v>16</v>
      </c>
      <c r="AK436" s="442">
        <v>12</v>
      </c>
      <c r="AL436" s="442">
        <v>1</v>
      </c>
      <c r="AM436" s="442">
        <v>9</v>
      </c>
      <c r="AN436" s="442">
        <v>30</v>
      </c>
      <c r="AO436" s="442" t="s">
        <v>1710</v>
      </c>
      <c r="AP436" s="442">
        <v>0</v>
      </c>
      <c r="AQ436" s="442">
        <v>0</v>
      </c>
      <c r="AR436" s="450">
        <v>0.0319444444444444</v>
      </c>
      <c r="AS436" s="442"/>
      <c r="AT436" s="442"/>
      <c r="AU436" s="442"/>
      <c r="AV436" s="442"/>
      <c r="AW436" s="442"/>
      <c r="AX436" s="442"/>
      <c r="AY436" s="442"/>
      <c r="AZ436" s="442"/>
      <c r="BA436" s="442"/>
    </row>
    <row r="437" spans="1:53">
      <c r="A437" s="442">
        <v>468</v>
      </c>
      <c r="B437" s="442" t="s">
        <v>122</v>
      </c>
      <c r="C437" s="442" t="s">
        <v>137</v>
      </c>
      <c r="D437" s="442">
        <v>4</v>
      </c>
      <c r="E437" s="442" t="s">
        <v>1711</v>
      </c>
      <c r="F437" s="442" t="s">
        <v>125</v>
      </c>
      <c r="G437" s="442" t="str">
        <f>VLOOKUP(C437,'舰种|战术|技能信息查询'!$O$52:$Q$72,3,0)</f>
        <v>主力舰</v>
      </c>
      <c r="H437" s="442" t="str">
        <f>VLOOKUP(C437,'舰种|战术|技能信息查询'!$O$52:$Q$72,2,0)</f>
        <v>大型舰</v>
      </c>
      <c r="I437" s="442">
        <v>2</v>
      </c>
      <c r="J437" s="442">
        <v>2</v>
      </c>
      <c r="K437" s="442">
        <v>56</v>
      </c>
      <c r="L437" s="442">
        <f t="shared" si="8"/>
        <v>0</v>
      </c>
      <c r="M437" s="442">
        <v>89</v>
      </c>
      <c r="N437" s="442">
        <v>81</v>
      </c>
      <c r="O437" s="442">
        <v>0</v>
      </c>
      <c r="P437" s="442">
        <v>45</v>
      </c>
      <c r="Q437" s="442">
        <v>0</v>
      </c>
      <c r="R437" s="442">
        <v>39</v>
      </c>
      <c r="S437" s="442">
        <v>38</v>
      </c>
      <c r="T437" s="442">
        <v>96</v>
      </c>
      <c r="U437" s="442">
        <v>19</v>
      </c>
      <c r="V437" s="442">
        <v>21</v>
      </c>
      <c r="W437" s="442" t="s">
        <v>126</v>
      </c>
      <c r="X437" s="442">
        <v>0</v>
      </c>
      <c r="Y437" s="442">
        <v>0</v>
      </c>
      <c r="Z437" s="442">
        <v>4</v>
      </c>
      <c r="AA437" s="442">
        <v>0</v>
      </c>
      <c r="AB437" s="442">
        <v>55</v>
      </c>
      <c r="AC437" s="442">
        <v>110</v>
      </c>
      <c r="AD437" s="442">
        <v>2.8</v>
      </c>
      <c r="AE437" s="442">
        <v>5</v>
      </c>
      <c r="AF437" s="442">
        <v>0.8</v>
      </c>
      <c r="AG437" s="442">
        <v>50</v>
      </c>
      <c r="AH437" s="442">
        <v>60</v>
      </c>
      <c r="AI437" s="442">
        <v>60</v>
      </c>
      <c r="AJ437" s="442">
        <v>0</v>
      </c>
      <c r="AK437" s="442">
        <v>69</v>
      </c>
      <c r="AL437" s="442">
        <v>0</v>
      </c>
      <c r="AM437" s="442">
        <v>61</v>
      </c>
      <c r="AN437" s="442">
        <v>8</v>
      </c>
      <c r="AO437" s="442" t="s">
        <v>1712</v>
      </c>
      <c r="AP437" s="442">
        <v>0</v>
      </c>
      <c r="AQ437" s="442">
        <v>0</v>
      </c>
      <c r="AR437" s="450">
        <v>0.194444444444444</v>
      </c>
      <c r="AS437" s="442"/>
      <c r="AT437" s="442"/>
      <c r="AU437" s="442"/>
      <c r="AV437" s="442"/>
      <c r="AW437" s="442"/>
      <c r="AX437" s="442"/>
      <c r="AY437" s="442"/>
      <c r="AZ437" s="442"/>
      <c r="BA437" s="442"/>
    </row>
    <row r="438" spans="1:53">
      <c r="A438" s="442">
        <v>469</v>
      </c>
      <c r="B438" s="442" t="s">
        <v>166</v>
      </c>
      <c r="C438" s="442" t="s">
        <v>192</v>
      </c>
      <c r="D438" s="442">
        <v>5</v>
      </c>
      <c r="E438" s="442" t="s">
        <v>1713</v>
      </c>
      <c r="F438" s="442" t="s">
        <v>125</v>
      </c>
      <c r="G438" s="442" t="str">
        <f>VLOOKUP(C438,'舰种|战术|技能信息查询'!$O$52:$Q$72,3,0)</f>
        <v>主力舰</v>
      </c>
      <c r="H438" s="442" t="str">
        <f>VLOOKUP(C438,'舰种|战术|技能信息查询'!$O$52:$Q$72,2,0)</f>
        <v>大型舰</v>
      </c>
      <c r="I438" s="442">
        <v>3</v>
      </c>
      <c r="J438" s="442">
        <v>3</v>
      </c>
      <c r="K438" s="442">
        <v>60</v>
      </c>
      <c r="L438" s="442">
        <f t="shared" si="8"/>
        <v>0</v>
      </c>
      <c r="M438" s="442">
        <v>40</v>
      </c>
      <c r="N438" s="442">
        <v>60</v>
      </c>
      <c r="O438" s="442">
        <v>0</v>
      </c>
      <c r="P438" s="442">
        <v>101</v>
      </c>
      <c r="Q438" s="442">
        <v>0</v>
      </c>
      <c r="R438" s="442">
        <v>77</v>
      </c>
      <c r="S438" s="442">
        <v>52</v>
      </c>
      <c r="T438" s="442">
        <v>96</v>
      </c>
      <c r="U438" s="442">
        <v>18</v>
      </c>
      <c r="V438" s="442">
        <v>33</v>
      </c>
      <c r="W438" s="442" t="s">
        <v>194</v>
      </c>
      <c r="X438" s="442" t="s">
        <v>1714</v>
      </c>
      <c r="Y438" s="442">
        <v>91</v>
      </c>
      <c r="Z438" s="442">
        <v>4</v>
      </c>
      <c r="AA438" s="446" t="s">
        <v>1715</v>
      </c>
      <c r="AB438" s="442">
        <v>60</v>
      </c>
      <c r="AC438" s="442">
        <v>65</v>
      </c>
      <c r="AD438" s="442">
        <v>2.4</v>
      </c>
      <c r="AE438" s="442">
        <v>4.6</v>
      </c>
      <c r="AF438" s="442">
        <v>0.8</v>
      </c>
      <c r="AG438" s="442">
        <v>30</v>
      </c>
      <c r="AH438" s="442">
        <v>40</v>
      </c>
      <c r="AI438" s="442">
        <v>60</v>
      </c>
      <c r="AJ438" s="442">
        <v>40</v>
      </c>
      <c r="AK438" s="442">
        <v>0</v>
      </c>
      <c r="AL438" s="442">
        <v>0</v>
      </c>
      <c r="AM438" s="442">
        <v>18</v>
      </c>
      <c r="AN438" s="442">
        <v>113</v>
      </c>
      <c r="AO438" s="442" t="s">
        <v>1716</v>
      </c>
      <c r="AP438" s="442">
        <v>0</v>
      </c>
      <c r="AQ438" s="442">
        <v>0</v>
      </c>
      <c r="AR438" s="450">
        <v>0.166666666666667</v>
      </c>
      <c r="AS438" s="442"/>
      <c r="AT438" s="442"/>
      <c r="AU438" s="442"/>
      <c r="AV438" s="442"/>
      <c r="AW438" s="442"/>
      <c r="AX438" s="442"/>
      <c r="AY438" s="442"/>
      <c r="AZ438" s="442"/>
      <c r="BA438" s="442"/>
    </row>
    <row r="439" spans="1:53">
      <c r="A439" s="442">
        <v>470</v>
      </c>
      <c r="B439" s="442" t="s">
        <v>166</v>
      </c>
      <c r="C439" s="442" t="s">
        <v>204</v>
      </c>
      <c r="D439" s="442">
        <v>4</v>
      </c>
      <c r="E439" s="442" t="s">
        <v>1717</v>
      </c>
      <c r="F439" s="442" t="s">
        <v>125</v>
      </c>
      <c r="G439" s="442" t="str">
        <f>VLOOKUP(C439,'舰种|战术|技能信息查询'!$O$52:$Q$72,3,0)</f>
        <v>护卫舰</v>
      </c>
      <c r="H439" s="442" t="str">
        <f>VLOOKUP(C439,'舰种|战术|技能信息查询'!$O$52:$Q$72,2,0)</f>
        <v>中型舰</v>
      </c>
      <c r="I439" s="442">
        <v>2</v>
      </c>
      <c r="J439" s="442">
        <v>2</v>
      </c>
      <c r="K439" s="442">
        <v>36</v>
      </c>
      <c r="L439" s="442">
        <f t="shared" si="8"/>
        <v>0</v>
      </c>
      <c r="M439" s="442">
        <v>20</v>
      </c>
      <c r="N439" s="442">
        <v>27</v>
      </c>
      <c r="O439" s="442">
        <v>0</v>
      </c>
      <c r="P439" s="442">
        <v>70</v>
      </c>
      <c r="Q439" s="442">
        <v>0</v>
      </c>
      <c r="R439" s="442">
        <v>67</v>
      </c>
      <c r="S439" s="442">
        <v>37</v>
      </c>
      <c r="T439" s="442">
        <v>91</v>
      </c>
      <c r="U439" s="442">
        <v>15</v>
      </c>
      <c r="V439" s="442">
        <v>18</v>
      </c>
      <c r="W439" s="442" t="s">
        <v>194</v>
      </c>
      <c r="X439" s="442" t="s">
        <v>1069</v>
      </c>
      <c r="Y439" s="442">
        <v>28</v>
      </c>
      <c r="Z439" s="442">
        <v>3</v>
      </c>
      <c r="AA439" s="446" t="s">
        <v>219</v>
      </c>
      <c r="AB439" s="442">
        <v>35</v>
      </c>
      <c r="AC439" s="442">
        <v>40</v>
      </c>
      <c r="AD439" s="442">
        <v>1.28</v>
      </c>
      <c r="AE439" s="442">
        <v>2.4</v>
      </c>
      <c r="AF439" s="442">
        <v>0.625</v>
      </c>
      <c r="AG439" s="442">
        <v>20</v>
      </c>
      <c r="AH439" s="442">
        <v>30</v>
      </c>
      <c r="AI439" s="442">
        <v>50</v>
      </c>
      <c r="AJ439" s="442">
        <v>20</v>
      </c>
      <c r="AK439" s="442">
        <v>0</v>
      </c>
      <c r="AL439" s="442">
        <v>0</v>
      </c>
      <c r="AM439" s="442">
        <v>4</v>
      </c>
      <c r="AN439" s="442">
        <v>49</v>
      </c>
      <c r="AO439" s="442">
        <v>0</v>
      </c>
      <c r="AP439" s="442">
        <v>0</v>
      </c>
      <c r="AQ439" s="442">
        <v>0</v>
      </c>
      <c r="AR439" s="450">
        <v>0.114583333333333</v>
      </c>
      <c r="AS439" s="442"/>
      <c r="AT439" s="442"/>
      <c r="AU439" s="442"/>
      <c r="AV439" s="442"/>
      <c r="AW439" s="442"/>
      <c r="AX439" s="442"/>
      <c r="AY439" s="442"/>
      <c r="AZ439" s="442"/>
      <c r="BA439" s="442"/>
    </row>
    <row r="440" spans="1:53">
      <c r="A440" s="442">
        <v>471</v>
      </c>
      <c r="B440" s="442" t="s">
        <v>147</v>
      </c>
      <c r="C440" s="442" t="s">
        <v>192</v>
      </c>
      <c r="D440" s="442">
        <v>4</v>
      </c>
      <c r="E440" s="442" t="s">
        <v>1718</v>
      </c>
      <c r="F440" s="442" t="s">
        <v>125</v>
      </c>
      <c r="G440" s="442" t="str">
        <f>VLOOKUP(C440,'舰种|战术|技能信息查询'!$O$52:$Q$72,3,0)</f>
        <v>主力舰</v>
      </c>
      <c r="H440" s="442" t="str">
        <f>VLOOKUP(C440,'舰种|战术|技能信息查询'!$O$52:$Q$72,2,0)</f>
        <v>大型舰</v>
      </c>
      <c r="I440" s="442">
        <v>2</v>
      </c>
      <c r="J440" s="442">
        <v>2</v>
      </c>
      <c r="K440" s="442">
        <v>84</v>
      </c>
      <c r="L440" s="442">
        <f t="shared" si="8"/>
        <v>0</v>
      </c>
      <c r="M440" s="442">
        <v>40</v>
      </c>
      <c r="N440" s="442">
        <v>45</v>
      </c>
      <c r="O440" s="442">
        <v>0</v>
      </c>
      <c r="P440" s="442">
        <v>72</v>
      </c>
      <c r="Q440" s="442">
        <v>0</v>
      </c>
      <c r="R440" s="442">
        <v>67</v>
      </c>
      <c r="S440" s="442">
        <v>44</v>
      </c>
      <c r="T440" s="442">
        <v>96</v>
      </c>
      <c r="U440" s="442">
        <v>9</v>
      </c>
      <c r="V440" s="442">
        <v>27.5</v>
      </c>
      <c r="W440" s="442" t="s">
        <v>194</v>
      </c>
      <c r="X440" s="442" t="s">
        <v>1719</v>
      </c>
      <c r="Y440" s="442">
        <v>51</v>
      </c>
      <c r="Z440" s="442">
        <v>4</v>
      </c>
      <c r="AA440" s="446" t="s">
        <v>1626</v>
      </c>
      <c r="AB440" s="442">
        <v>90</v>
      </c>
      <c r="AC440" s="442">
        <v>65</v>
      </c>
      <c r="AD440" s="442">
        <v>4.7</v>
      </c>
      <c r="AE440" s="442">
        <v>5</v>
      </c>
      <c r="AF440" s="442">
        <v>0.95</v>
      </c>
      <c r="AG440" s="442">
        <v>30</v>
      </c>
      <c r="AH440" s="442">
        <v>40</v>
      </c>
      <c r="AI440" s="442">
        <v>60</v>
      </c>
      <c r="AJ440" s="442">
        <v>40</v>
      </c>
      <c r="AK440" s="442">
        <v>0</v>
      </c>
      <c r="AL440" s="442">
        <v>0</v>
      </c>
      <c r="AM440" s="442">
        <v>13</v>
      </c>
      <c r="AN440" s="442">
        <v>48</v>
      </c>
      <c r="AO440" s="442">
        <v>0</v>
      </c>
      <c r="AP440" s="442">
        <v>0</v>
      </c>
      <c r="AQ440" s="442">
        <v>0</v>
      </c>
      <c r="AR440" s="450">
        <v>0.1875</v>
      </c>
      <c r="AS440" s="442"/>
      <c r="AT440" s="442"/>
      <c r="AU440" s="442"/>
      <c r="AV440" s="442"/>
      <c r="AW440" s="442"/>
      <c r="AX440" s="442"/>
      <c r="AY440" s="442"/>
      <c r="AZ440" s="442"/>
      <c r="BA440" s="442"/>
    </row>
    <row r="441" spans="1:53">
      <c r="A441" s="442">
        <v>472</v>
      </c>
      <c r="B441" s="442" t="s">
        <v>402</v>
      </c>
      <c r="C441" s="442" t="s">
        <v>192</v>
      </c>
      <c r="D441" s="442">
        <v>4</v>
      </c>
      <c r="E441" s="442" t="s">
        <v>1720</v>
      </c>
      <c r="F441" s="442" t="s">
        <v>125</v>
      </c>
      <c r="G441" s="442" t="str">
        <f>VLOOKUP(C441,'舰种|战术|技能信息查询'!$O$52:$Q$72,3,0)</f>
        <v>主力舰</v>
      </c>
      <c r="H441" s="442" t="str">
        <f>VLOOKUP(C441,'舰种|战术|技能信息查询'!$O$52:$Q$72,2,0)</f>
        <v>大型舰</v>
      </c>
      <c r="I441" s="442">
        <v>2</v>
      </c>
      <c r="J441" s="442">
        <v>2</v>
      </c>
      <c r="K441" s="442">
        <v>52</v>
      </c>
      <c r="L441" s="442">
        <f t="shared" si="8"/>
        <v>0</v>
      </c>
      <c r="M441" s="442">
        <v>40</v>
      </c>
      <c r="N441" s="442">
        <v>53</v>
      </c>
      <c r="O441" s="442">
        <v>0</v>
      </c>
      <c r="P441" s="442">
        <v>76</v>
      </c>
      <c r="Q441" s="442">
        <v>0</v>
      </c>
      <c r="R441" s="442">
        <v>72</v>
      </c>
      <c r="S441" s="442">
        <v>53</v>
      </c>
      <c r="T441" s="442">
        <v>96</v>
      </c>
      <c r="U441" s="442">
        <v>6</v>
      </c>
      <c r="V441" s="442">
        <v>33</v>
      </c>
      <c r="W441" s="442" t="s">
        <v>194</v>
      </c>
      <c r="X441" s="442" t="s">
        <v>1721</v>
      </c>
      <c r="Y441" s="442">
        <v>48</v>
      </c>
      <c r="Z441" s="442">
        <v>4</v>
      </c>
      <c r="AA441" s="446" t="s">
        <v>1722</v>
      </c>
      <c r="AB441" s="442">
        <v>55</v>
      </c>
      <c r="AC441" s="442">
        <v>60</v>
      </c>
      <c r="AD441" s="442">
        <v>2.3</v>
      </c>
      <c r="AE441" s="442">
        <v>4.3</v>
      </c>
      <c r="AF441" s="442">
        <v>0.8</v>
      </c>
      <c r="AG441" s="442">
        <v>30</v>
      </c>
      <c r="AH441" s="442">
        <v>40</v>
      </c>
      <c r="AI441" s="442">
        <v>60</v>
      </c>
      <c r="AJ441" s="442">
        <v>40</v>
      </c>
      <c r="AK441" s="442">
        <v>0</v>
      </c>
      <c r="AL441" s="442">
        <v>0</v>
      </c>
      <c r="AM441" s="442">
        <v>14</v>
      </c>
      <c r="AN441" s="442">
        <v>56</v>
      </c>
      <c r="AO441" s="442">
        <v>0</v>
      </c>
      <c r="AP441" s="442">
        <v>0</v>
      </c>
      <c r="AQ441" s="442">
        <v>0</v>
      </c>
      <c r="AR441" s="442">
        <v>0</v>
      </c>
      <c r="AS441" s="442"/>
      <c r="AT441" s="442"/>
      <c r="AU441" s="442"/>
      <c r="AV441" s="442"/>
      <c r="AW441" s="442"/>
      <c r="AX441" s="442"/>
      <c r="AY441" s="442"/>
      <c r="AZ441" s="442"/>
      <c r="BA441" s="442"/>
    </row>
    <row r="442" spans="1:53">
      <c r="A442" s="442">
        <v>473</v>
      </c>
      <c r="B442" s="442" t="s">
        <v>171</v>
      </c>
      <c r="C442" s="442" t="s">
        <v>265</v>
      </c>
      <c r="D442" s="442">
        <v>5</v>
      </c>
      <c r="E442" s="442" t="s">
        <v>1723</v>
      </c>
      <c r="F442" s="442" t="s">
        <v>125</v>
      </c>
      <c r="G442" s="442" t="str">
        <f>VLOOKUP(C442,'舰种|战术|技能信息查询'!$O$52:$Q$72,3,0)</f>
        <v>护卫舰</v>
      </c>
      <c r="H442" s="442" t="str">
        <f>VLOOKUP(C442,'舰种|战术|技能信息查询'!$O$52:$Q$72,2,0)</f>
        <v>中型舰</v>
      </c>
      <c r="I442" s="442">
        <v>2</v>
      </c>
      <c r="J442" s="442">
        <v>2</v>
      </c>
      <c r="K442" s="442">
        <v>24</v>
      </c>
      <c r="L442" s="442">
        <f t="shared" si="8"/>
        <v>0</v>
      </c>
      <c r="M442" s="442">
        <v>43</v>
      </c>
      <c r="N442" s="442">
        <v>27</v>
      </c>
      <c r="O442" s="442">
        <v>59</v>
      </c>
      <c r="P442" s="442">
        <v>49</v>
      </c>
      <c r="Q442" s="442">
        <v>58</v>
      </c>
      <c r="R442" s="442">
        <v>23</v>
      </c>
      <c r="S442" s="442">
        <v>96</v>
      </c>
      <c r="T442" s="442">
        <v>91</v>
      </c>
      <c r="U442" s="442">
        <v>20</v>
      </c>
      <c r="V442" s="442">
        <v>40</v>
      </c>
      <c r="W442" s="442" t="s">
        <v>238</v>
      </c>
      <c r="X442" s="442">
        <v>0</v>
      </c>
      <c r="Y442" s="442">
        <v>0</v>
      </c>
      <c r="Z442" s="442">
        <v>3</v>
      </c>
      <c r="AA442" s="446" t="s">
        <v>1457</v>
      </c>
      <c r="AB442" s="442">
        <v>15</v>
      </c>
      <c r="AC442" s="442">
        <v>20</v>
      </c>
      <c r="AD442" s="442">
        <v>0.64</v>
      </c>
      <c r="AE442" s="442">
        <v>1.1</v>
      </c>
      <c r="AF442" s="442">
        <v>0.4</v>
      </c>
      <c r="AG442" s="442">
        <v>10</v>
      </c>
      <c r="AH442" s="442">
        <v>16</v>
      </c>
      <c r="AI442" s="442">
        <v>10</v>
      </c>
      <c r="AJ442" s="442">
        <v>0</v>
      </c>
      <c r="AK442" s="442">
        <v>9</v>
      </c>
      <c r="AL442" s="442">
        <v>24</v>
      </c>
      <c r="AM442" s="442">
        <v>6</v>
      </c>
      <c r="AN442" s="442">
        <v>10</v>
      </c>
      <c r="AO442" s="442">
        <v>0</v>
      </c>
      <c r="AP442" s="442">
        <v>0</v>
      </c>
      <c r="AQ442" s="442">
        <v>0</v>
      </c>
      <c r="AR442" s="450">
        <v>0.0555555555555556</v>
      </c>
      <c r="AS442" s="442"/>
      <c r="AT442" s="442"/>
      <c r="AU442" s="442"/>
      <c r="AV442" s="442"/>
      <c r="AW442" s="442"/>
      <c r="AX442" s="442"/>
      <c r="AY442" s="442"/>
      <c r="AZ442" s="442"/>
      <c r="BA442" s="442"/>
    </row>
    <row r="443" spans="1:53">
      <c r="A443" s="442">
        <v>474</v>
      </c>
      <c r="B443" s="442" t="s">
        <v>338</v>
      </c>
      <c r="C443" s="442" t="s">
        <v>192</v>
      </c>
      <c r="D443" s="442">
        <v>4</v>
      </c>
      <c r="E443" s="442" t="s">
        <v>1724</v>
      </c>
      <c r="F443" s="442" t="s">
        <v>125</v>
      </c>
      <c r="G443" s="442" t="str">
        <f>VLOOKUP(C443,'舰种|战术|技能信息查询'!$O$52:$Q$72,3,0)</f>
        <v>主力舰</v>
      </c>
      <c r="H443" s="442" t="str">
        <f>VLOOKUP(C443,'舰种|战术|技能信息查询'!$O$52:$Q$72,2,0)</f>
        <v>大型舰</v>
      </c>
      <c r="I443" s="442">
        <v>2</v>
      </c>
      <c r="J443" s="442">
        <v>2</v>
      </c>
      <c r="K443" s="442">
        <v>64</v>
      </c>
      <c r="L443" s="442">
        <f t="shared" si="8"/>
        <v>0</v>
      </c>
      <c r="M443" s="442">
        <v>40</v>
      </c>
      <c r="N443" s="442">
        <v>62</v>
      </c>
      <c r="O443" s="442">
        <v>0</v>
      </c>
      <c r="P443" s="442">
        <v>82</v>
      </c>
      <c r="Q443" s="442">
        <v>0</v>
      </c>
      <c r="R443" s="442">
        <v>67</v>
      </c>
      <c r="S443" s="442">
        <v>52</v>
      </c>
      <c r="T443" s="442">
        <v>95</v>
      </c>
      <c r="U443" s="442">
        <v>5</v>
      </c>
      <c r="V443" s="442">
        <v>30</v>
      </c>
      <c r="W443" s="442" t="s">
        <v>194</v>
      </c>
      <c r="X443" s="442" t="s">
        <v>1725</v>
      </c>
      <c r="Y443" s="442">
        <v>72</v>
      </c>
      <c r="Z443" s="442">
        <v>4</v>
      </c>
      <c r="AA443" s="442">
        <v>0</v>
      </c>
      <c r="AB443" s="442">
        <v>65</v>
      </c>
      <c r="AC443" s="442">
        <v>65</v>
      </c>
      <c r="AD443" s="442">
        <v>2.4</v>
      </c>
      <c r="AE443" s="442">
        <v>4.6</v>
      </c>
      <c r="AF443" s="442">
        <v>0.9</v>
      </c>
      <c r="AG443" s="442">
        <v>30</v>
      </c>
      <c r="AH443" s="442">
        <v>40</v>
      </c>
      <c r="AI443" s="442">
        <v>60</v>
      </c>
      <c r="AJ443" s="442">
        <v>40</v>
      </c>
      <c r="AK443" s="442">
        <v>0</v>
      </c>
      <c r="AL443" s="442">
        <v>0</v>
      </c>
      <c r="AM443" s="442">
        <v>19</v>
      </c>
      <c r="AN443" s="442">
        <v>68</v>
      </c>
      <c r="AO443" s="442">
        <v>0</v>
      </c>
      <c r="AP443" s="442">
        <v>0</v>
      </c>
      <c r="AQ443" s="442">
        <v>0</v>
      </c>
      <c r="AR443" s="442">
        <v>0</v>
      </c>
      <c r="AS443" s="442"/>
      <c r="AT443" s="442"/>
      <c r="AU443" s="442"/>
      <c r="AV443" s="442"/>
      <c r="AW443" s="442"/>
      <c r="AX443" s="442"/>
      <c r="AY443" s="442"/>
      <c r="AZ443" s="442"/>
      <c r="BA443" s="442"/>
    </row>
    <row r="444" spans="1:53">
      <c r="A444" s="442">
        <v>475</v>
      </c>
      <c r="B444" s="442" t="s">
        <v>147</v>
      </c>
      <c r="C444" s="442" t="s">
        <v>565</v>
      </c>
      <c r="D444" s="442">
        <v>4</v>
      </c>
      <c r="E444" s="442" t="s">
        <v>1726</v>
      </c>
      <c r="F444" s="442" t="s">
        <v>125</v>
      </c>
      <c r="G444" s="442" t="str">
        <f>VLOOKUP(C444,'舰种|战术|技能信息查询'!$O$52:$Q$72,3,0)</f>
        <v>护卫舰</v>
      </c>
      <c r="H444" s="442" t="str">
        <f>VLOOKUP(C444,'舰种|战术|技能信息查询'!$O$52:$Q$72,2,0)</f>
        <v>小型舰</v>
      </c>
      <c r="I444" s="442">
        <v>2</v>
      </c>
      <c r="J444" s="442">
        <v>5</v>
      </c>
      <c r="K444" s="442">
        <v>16</v>
      </c>
      <c r="L444" s="442">
        <f t="shared" si="8"/>
        <v>0</v>
      </c>
      <c r="M444" s="442">
        <v>26</v>
      </c>
      <c r="N444" s="442">
        <v>26</v>
      </c>
      <c r="O444" s="442">
        <v>78</v>
      </c>
      <c r="P444" s="442">
        <v>0</v>
      </c>
      <c r="Q444" s="442">
        <v>0</v>
      </c>
      <c r="R444" s="442">
        <v>48</v>
      </c>
      <c r="S444" s="442">
        <v>50</v>
      </c>
      <c r="T444" s="442">
        <v>97</v>
      </c>
      <c r="U444" s="442">
        <v>10</v>
      </c>
      <c r="V444" s="442">
        <v>17.2</v>
      </c>
      <c r="W444" s="442" t="s">
        <v>194</v>
      </c>
      <c r="X444" s="442">
        <v>0</v>
      </c>
      <c r="Y444" s="442">
        <v>0</v>
      </c>
      <c r="Z444" s="442">
        <v>2</v>
      </c>
      <c r="AA444" s="446" t="s">
        <v>1210</v>
      </c>
      <c r="AB444" s="442">
        <v>20</v>
      </c>
      <c r="AC444" s="442">
        <v>20</v>
      </c>
      <c r="AD444" s="442">
        <v>0.6</v>
      </c>
      <c r="AE444" s="442">
        <v>0.6</v>
      </c>
      <c r="AF444" s="442">
        <v>0.275</v>
      </c>
      <c r="AG444" s="442">
        <v>10</v>
      </c>
      <c r="AH444" s="442">
        <v>10</v>
      </c>
      <c r="AI444" s="442">
        <v>20</v>
      </c>
      <c r="AJ444" s="442">
        <v>0</v>
      </c>
      <c r="AK444" s="442">
        <v>0</v>
      </c>
      <c r="AL444" s="442">
        <v>28</v>
      </c>
      <c r="AM444" s="442">
        <v>13</v>
      </c>
      <c r="AN444" s="442">
        <v>0</v>
      </c>
      <c r="AO444" s="442">
        <v>0</v>
      </c>
      <c r="AP444" s="442">
        <v>0</v>
      </c>
      <c r="AQ444" s="442">
        <v>0</v>
      </c>
      <c r="AR444" s="450">
        <v>0.00694444444444444</v>
      </c>
      <c r="AS444" s="442"/>
      <c r="AT444" s="442"/>
      <c r="AU444" s="442"/>
      <c r="AV444" s="442"/>
      <c r="AW444" s="442"/>
      <c r="AX444" s="442"/>
      <c r="AY444" s="442"/>
      <c r="AZ444" s="442"/>
      <c r="BA444" s="442"/>
    </row>
    <row r="445" spans="1:53">
      <c r="A445" s="442">
        <v>476</v>
      </c>
      <c r="B445" s="442" t="s">
        <v>1140</v>
      </c>
      <c r="C445" s="442" t="s">
        <v>325</v>
      </c>
      <c r="D445" s="442">
        <v>3</v>
      </c>
      <c r="E445" s="442" t="s">
        <v>1727</v>
      </c>
      <c r="F445" s="442" t="s">
        <v>125</v>
      </c>
      <c r="G445" s="442" t="str">
        <f>VLOOKUP(C445,'舰种|战术|技能信息查询'!$O$52:$Q$72,3,0)</f>
        <v>护卫舰</v>
      </c>
      <c r="H445" s="442" t="str">
        <f>VLOOKUP(C445,'舰种|战术|技能信息查询'!$O$52:$Q$72,2,0)</f>
        <v>小型舰</v>
      </c>
      <c r="I445" s="442">
        <v>2</v>
      </c>
      <c r="J445" s="442">
        <v>2</v>
      </c>
      <c r="K445" s="442">
        <v>16</v>
      </c>
      <c r="L445" s="442">
        <f t="shared" si="8"/>
        <v>0</v>
      </c>
      <c r="M445" s="442">
        <v>27</v>
      </c>
      <c r="N445" s="442">
        <v>21</v>
      </c>
      <c r="O445" s="442">
        <v>68</v>
      </c>
      <c r="P445" s="442">
        <v>49</v>
      </c>
      <c r="Q445" s="442">
        <v>64</v>
      </c>
      <c r="R445" s="442">
        <v>42</v>
      </c>
      <c r="S445" s="442">
        <v>85</v>
      </c>
      <c r="T445" s="442">
        <v>87</v>
      </c>
      <c r="U445" s="442">
        <v>10</v>
      </c>
      <c r="V445" s="442">
        <v>36</v>
      </c>
      <c r="W445" s="442" t="s">
        <v>194</v>
      </c>
      <c r="X445" s="442">
        <v>0</v>
      </c>
      <c r="Y445" s="442">
        <v>0</v>
      </c>
      <c r="Z445" s="442">
        <v>2</v>
      </c>
      <c r="AA445" s="446" t="s">
        <v>1564</v>
      </c>
      <c r="AB445" s="442">
        <v>15</v>
      </c>
      <c r="AC445" s="442">
        <v>20</v>
      </c>
      <c r="AD445" s="442">
        <v>0.48</v>
      </c>
      <c r="AE445" s="442">
        <v>0.8</v>
      </c>
      <c r="AF445" s="442">
        <v>0.45</v>
      </c>
      <c r="AG445" s="442">
        <v>4</v>
      </c>
      <c r="AH445" s="442">
        <v>8</v>
      </c>
      <c r="AI445" s="442">
        <v>6</v>
      </c>
      <c r="AJ445" s="442">
        <v>0</v>
      </c>
      <c r="AK445" s="442">
        <v>0</v>
      </c>
      <c r="AL445" s="442">
        <v>18</v>
      </c>
      <c r="AM445" s="442">
        <v>6</v>
      </c>
      <c r="AN445" s="442">
        <v>0</v>
      </c>
      <c r="AO445" s="442">
        <v>0</v>
      </c>
      <c r="AP445" s="442">
        <v>0</v>
      </c>
      <c r="AQ445" s="442">
        <v>0</v>
      </c>
      <c r="AR445" s="442">
        <v>0</v>
      </c>
      <c r="AS445" s="442"/>
      <c r="AT445" s="442"/>
      <c r="AU445" s="442"/>
      <c r="AV445" s="442"/>
      <c r="AW445" s="442"/>
      <c r="AX445" s="442"/>
      <c r="AY445" s="442"/>
      <c r="AZ445" s="442"/>
      <c r="BA445" s="442"/>
    </row>
    <row r="446" spans="1:53">
      <c r="A446" s="442">
        <v>477</v>
      </c>
      <c r="B446" s="442" t="s">
        <v>171</v>
      </c>
      <c r="C446" s="442" t="s">
        <v>325</v>
      </c>
      <c r="D446" s="442">
        <v>3</v>
      </c>
      <c r="E446" s="442" t="s">
        <v>1728</v>
      </c>
      <c r="F446" s="442" t="s">
        <v>125</v>
      </c>
      <c r="G446" s="442" t="str">
        <f>VLOOKUP(C446,'舰种|战术|技能信息查询'!$O$52:$Q$72,3,0)</f>
        <v>护卫舰</v>
      </c>
      <c r="H446" s="442" t="str">
        <f>VLOOKUP(C446,'舰种|战术|技能信息查询'!$O$52:$Q$72,2,0)</f>
        <v>小型舰</v>
      </c>
      <c r="I446" s="442">
        <v>1</v>
      </c>
      <c r="J446" s="442">
        <v>2</v>
      </c>
      <c r="K446" s="442">
        <v>20</v>
      </c>
      <c r="L446" s="442">
        <f t="shared" si="8"/>
        <v>0</v>
      </c>
      <c r="M446" s="442">
        <v>31</v>
      </c>
      <c r="N446" s="442">
        <v>23</v>
      </c>
      <c r="O446" s="442">
        <v>68</v>
      </c>
      <c r="P446" s="442">
        <v>57</v>
      </c>
      <c r="Q446" s="442">
        <v>75</v>
      </c>
      <c r="R446" s="442">
        <v>20</v>
      </c>
      <c r="S446" s="442">
        <v>86</v>
      </c>
      <c r="T446" s="442">
        <v>88</v>
      </c>
      <c r="U446" s="442">
        <v>7</v>
      </c>
      <c r="V446" s="442">
        <v>35</v>
      </c>
      <c r="W446" s="442" t="s">
        <v>194</v>
      </c>
      <c r="X446" s="442">
        <v>0</v>
      </c>
      <c r="Y446" s="442">
        <v>0</v>
      </c>
      <c r="Z446" s="442">
        <v>2</v>
      </c>
      <c r="AA446" s="442">
        <v>0</v>
      </c>
      <c r="AB446" s="442">
        <v>15</v>
      </c>
      <c r="AC446" s="442">
        <v>20</v>
      </c>
      <c r="AD446" s="442">
        <v>0.48</v>
      </c>
      <c r="AE446" s="442">
        <v>0.9</v>
      </c>
      <c r="AF446" s="442">
        <v>0.55</v>
      </c>
      <c r="AG446" s="442">
        <v>4</v>
      </c>
      <c r="AH446" s="442">
        <v>8</v>
      </c>
      <c r="AI446" s="442">
        <v>6</v>
      </c>
      <c r="AJ446" s="442">
        <v>0</v>
      </c>
      <c r="AK446" s="442">
        <v>0</v>
      </c>
      <c r="AL446" s="442">
        <v>18</v>
      </c>
      <c r="AM446" s="442">
        <v>8</v>
      </c>
      <c r="AN446" s="442">
        <v>0</v>
      </c>
      <c r="AO446" s="442">
        <v>0</v>
      </c>
      <c r="AP446" s="442">
        <v>0</v>
      </c>
      <c r="AQ446" s="442">
        <v>0</v>
      </c>
      <c r="AR446" s="442">
        <v>0</v>
      </c>
      <c r="AS446" s="442"/>
      <c r="AT446" s="442"/>
      <c r="AU446" s="442"/>
      <c r="AV446" s="442"/>
      <c r="AW446" s="442"/>
      <c r="AX446" s="442"/>
      <c r="AY446" s="442"/>
      <c r="AZ446" s="442"/>
      <c r="BA446" s="442"/>
    </row>
    <row r="447" spans="1:53">
      <c r="A447" s="442">
        <v>478</v>
      </c>
      <c r="B447" s="442" t="s">
        <v>1507</v>
      </c>
      <c r="C447" s="442" t="s">
        <v>137</v>
      </c>
      <c r="D447" s="442">
        <v>3</v>
      </c>
      <c r="E447" s="442" t="s">
        <v>1729</v>
      </c>
      <c r="F447" s="442" t="s">
        <v>125</v>
      </c>
      <c r="G447" s="442" t="str">
        <f>VLOOKUP(C447,'舰种|战术|技能信息查询'!$O$52:$Q$72,3,0)</f>
        <v>主力舰</v>
      </c>
      <c r="H447" s="442" t="str">
        <f>VLOOKUP(C447,'舰种|战术|技能信息查询'!$O$52:$Q$72,2,0)</f>
        <v>大型舰</v>
      </c>
      <c r="I447" s="442">
        <v>2</v>
      </c>
      <c r="J447" s="442">
        <v>2</v>
      </c>
      <c r="K447" s="442">
        <v>53</v>
      </c>
      <c r="L447" s="442">
        <f t="shared" si="8"/>
        <v>-1</v>
      </c>
      <c r="M447" s="442">
        <v>75</v>
      </c>
      <c r="N447" s="442">
        <v>68</v>
      </c>
      <c r="O447" s="442">
        <v>0</v>
      </c>
      <c r="P447" s="442">
        <v>48</v>
      </c>
      <c r="Q447" s="442">
        <v>0</v>
      </c>
      <c r="R447" s="442">
        <v>37</v>
      </c>
      <c r="S447" s="442">
        <v>39</v>
      </c>
      <c r="T447" s="442">
        <v>96</v>
      </c>
      <c r="U447" s="442">
        <v>10</v>
      </c>
      <c r="V447" s="442">
        <v>19.5</v>
      </c>
      <c r="W447" s="442" t="s">
        <v>126</v>
      </c>
      <c r="X447" s="442">
        <v>0</v>
      </c>
      <c r="Y447" s="442">
        <v>0</v>
      </c>
      <c r="Z447" s="442">
        <v>4</v>
      </c>
      <c r="AA447" s="442">
        <v>0</v>
      </c>
      <c r="AB447" s="442">
        <v>40</v>
      </c>
      <c r="AC447" s="442">
        <v>90</v>
      </c>
      <c r="AD447" s="442">
        <v>2.4</v>
      </c>
      <c r="AE447" s="442">
        <v>4.5</v>
      </c>
      <c r="AF447" s="442">
        <v>0.8</v>
      </c>
      <c r="AG447" s="442">
        <v>50</v>
      </c>
      <c r="AH447" s="442">
        <v>60</v>
      </c>
      <c r="AI447" s="442">
        <v>60</v>
      </c>
      <c r="AJ447" s="442">
        <v>0</v>
      </c>
      <c r="AK447" s="442">
        <v>50</v>
      </c>
      <c r="AL447" s="442">
        <v>0</v>
      </c>
      <c r="AM447" s="442">
        <v>48</v>
      </c>
      <c r="AN447" s="442">
        <v>9</v>
      </c>
      <c r="AO447" s="442">
        <v>0</v>
      </c>
      <c r="AP447" s="442">
        <v>0</v>
      </c>
      <c r="AQ447" s="442">
        <v>0</v>
      </c>
      <c r="AR447" s="450">
        <v>0.194444444444444</v>
      </c>
      <c r="AS447" s="442"/>
      <c r="AT447" s="442"/>
      <c r="AU447" s="442"/>
      <c r="AV447" s="442"/>
      <c r="AW447" s="442"/>
      <c r="AX447" s="442"/>
      <c r="AY447" s="442"/>
      <c r="AZ447" s="442"/>
      <c r="BA447" s="442"/>
    </row>
    <row r="448" spans="1:53">
      <c r="A448" s="442">
        <v>479</v>
      </c>
      <c r="B448" s="442" t="s">
        <v>166</v>
      </c>
      <c r="C448" s="442" t="s">
        <v>325</v>
      </c>
      <c r="D448" s="442">
        <v>4</v>
      </c>
      <c r="E448" s="442" t="s">
        <v>1730</v>
      </c>
      <c r="F448" s="442" t="s">
        <v>125</v>
      </c>
      <c r="G448" s="442" t="str">
        <f>VLOOKUP(C448,'舰种|战术|技能信息查询'!$O$52:$Q$72,3,0)</f>
        <v>护卫舰</v>
      </c>
      <c r="H448" s="442" t="str">
        <f>VLOOKUP(C448,'舰种|战术|技能信息查询'!$O$52:$Q$72,2,0)</f>
        <v>小型舰</v>
      </c>
      <c r="I448" s="442">
        <v>2</v>
      </c>
      <c r="J448" s="442">
        <v>2</v>
      </c>
      <c r="K448" s="442">
        <v>20</v>
      </c>
      <c r="L448" s="442">
        <f t="shared" si="8"/>
        <v>0</v>
      </c>
      <c r="M448" s="442">
        <v>40</v>
      </c>
      <c r="N448" s="442">
        <v>23</v>
      </c>
      <c r="O448" s="442">
        <v>76</v>
      </c>
      <c r="P448" s="442">
        <v>49</v>
      </c>
      <c r="Q448" s="442">
        <v>69</v>
      </c>
      <c r="R448" s="442">
        <v>18</v>
      </c>
      <c r="S448" s="442">
        <v>82</v>
      </c>
      <c r="T448" s="442">
        <v>87</v>
      </c>
      <c r="U448" s="442">
        <v>17</v>
      </c>
      <c r="V448" s="442">
        <v>36</v>
      </c>
      <c r="W448" s="442" t="s">
        <v>194</v>
      </c>
      <c r="X448" s="442">
        <v>0</v>
      </c>
      <c r="Y448" s="442">
        <v>0</v>
      </c>
      <c r="Z448" s="442">
        <v>2</v>
      </c>
      <c r="AA448" s="446" t="s">
        <v>1182</v>
      </c>
      <c r="AB448" s="442">
        <v>15</v>
      </c>
      <c r="AC448" s="442">
        <v>25</v>
      </c>
      <c r="AD448" s="442">
        <v>0.48</v>
      </c>
      <c r="AE448" s="442">
        <v>0.9</v>
      </c>
      <c r="AF448" s="442">
        <v>0.4</v>
      </c>
      <c r="AG448" s="442">
        <v>4</v>
      </c>
      <c r="AH448" s="442">
        <v>8</v>
      </c>
      <c r="AI448" s="442">
        <v>6</v>
      </c>
      <c r="AJ448" s="442">
        <v>0</v>
      </c>
      <c r="AK448" s="442">
        <v>0</v>
      </c>
      <c r="AL448" s="442">
        <v>26</v>
      </c>
      <c r="AM448" s="442">
        <v>8</v>
      </c>
      <c r="AN448" s="442">
        <v>4</v>
      </c>
      <c r="AO448" s="442">
        <v>0</v>
      </c>
      <c r="AP448" s="442">
        <v>0</v>
      </c>
      <c r="AQ448" s="442">
        <v>0</v>
      </c>
      <c r="AR448" s="450">
        <v>0.0173611111111111</v>
      </c>
      <c r="AS448" s="442"/>
      <c r="AT448" s="442"/>
      <c r="AU448" s="442"/>
      <c r="AV448" s="442"/>
      <c r="AW448" s="442"/>
      <c r="AX448" s="442"/>
      <c r="AY448" s="442"/>
      <c r="AZ448" s="442"/>
      <c r="BA448" s="442"/>
    </row>
    <row r="449" spans="1:53">
      <c r="A449" s="442">
        <v>480</v>
      </c>
      <c r="B449" s="442" t="s">
        <v>147</v>
      </c>
      <c r="C449" s="442" t="s">
        <v>565</v>
      </c>
      <c r="D449" s="442">
        <v>4</v>
      </c>
      <c r="E449" s="442" t="s">
        <v>1731</v>
      </c>
      <c r="F449" s="442" t="s">
        <v>125</v>
      </c>
      <c r="G449" s="442" t="str">
        <f>VLOOKUP(C449,'舰种|战术|技能信息查询'!$O$52:$Q$72,3,0)</f>
        <v>护卫舰</v>
      </c>
      <c r="H449" s="442" t="str">
        <f>VLOOKUP(C449,'舰种|战术|技能信息查询'!$O$52:$Q$72,2,0)</f>
        <v>小型舰</v>
      </c>
      <c r="I449" s="442">
        <v>6</v>
      </c>
      <c r="J449" s="442">
        <v>5</v>
      </c>
      <c r="K449" s="442">
        <v>20</v>
      </c>
      <c r="L449" s="442">
        <f t="shared" si="8"/>
        <v>0</v>
      </c>
      <c r="M449" s="442">
        <v>22</v>
      </c>
      <c r="N449" s="442">
        <v>25</v>
      </c>
      <c r="O449" s="442">
        <v>56</v>
      </c>
      <c r="P449" s="442">
        <v>0</v>
      </c>
      <c r="Q449" s="442">
        <v>0</v>
      </c>
      <c r="R449" s="442">
        <v>48</v>
      </c>
      <c r="S449" s="442">
        <v>39</v>
      </c>
      <c r="T449" s="442">
        <v>96</v>
      </c>
      <c r="U449" s="442">
        <v>10</v>
      </c>
      <c r="V449" s="442">
        <v>14.9</v>
      </c>
      <c r="W449" s="442" t="s">
        <v>194</v>
      </c>
      <c r="X449" s="442">
        <v>0</v>
      </c>
      <c r="Y449" s="442">
        <v>0</v>
      </c>
      <c r="Z449" s="442">
        <v>2</v>
      </c>
      <c r="AA449" s="446" t="s">
        <v>1210</v>
      </c>
      <c r="AB449" s="442">
        <v>25</v>
      </c>
      <c r="AC449" s="442">
        <v>15</v>
      </c>
      <c r="AD449" s="442">
        <v>0.6</v>
      </c>
      <c r="AE449" s="442">
        <v>0.6</v>
      </c>
      <c r="AF449" s="442">
        <v>0.275</v>
      </c>
      <c r="AG449" s="442">
        <v>10</v>
      </c>
      <c r="AH449" s="442">
        <v>10</v>
      </c>
      <c r="AI449" s="442">
        <v>20</v>
      </c>
      <c r="AJ449" s="442">
        <v>0</v>
      </c>
      <c r="AK449" s="442">
        <v>0</v>
      </c>
      <c r="AL449" s="442">
        <v>6</v>
      </c>
      <c r="AM449" s="442">
        <v>12</v>
      </c>
      <c r="AN449" s="442">
        <v>0</v>
      </c>
      <c r="AO449" s="442">
        <v>0</v>
      </c>
      <c r="AP449" s="442">
        <v>0</v>
      </c>
      <c r="AQ449" s="442">
        <v>0</v>
      </c>
      <c r="AR449" s="450">
        <v>0.00694444444444444</v>
      </c>
      <c r="AS449" s="442"/>
      <c r="AT449" s="442"/>
      <c r="AU449" s="442"/>
      <c r="AV449" s="442"/>
      <c r="AW449" s="442"/>
      <c r="AX449" s="442"/>
      <c r="AY449" s="442"/>
      <c r="AZ449" s="442"/>
      <c r="BA449" s="442"/>
    </row>
    <row r="450" spans="1:53">
      <c r="A450" s="442">
        <v>481</v>
      </c>
      <c r="B450" s="442" t="s">
        <v>131</v>
      </c>
      <c r="C450" s="442" t="s">
        <v>265</v>
      </c>
      <c r="D450" s="442">
        <v>4</v>
      </c>
      <c r="E450" s="442" t="s">
        <v>1732</v>
      </c>
      <c r="F450" s="442" t="s">
        <v>125</v>
      </c>
      <c r="G450" s="442" t="str">
        <f>VLOOKUP(C450,'舰种|战术|技能信息查询'!$O$52:$Q$72,3,0)</f>
        <v>护卫舰</v>
      </c>
      <c r="H450" s="442" t="str">
        <f>VLOOKUP(C450,'舰种|战术|技能信息查询'!$O$52:$Q$72,2,0)</f>
        <v>中型舰</v>
      </c>
      <c r="I450" s="442">
        <v>1</v>
      </c>
      <c r="J450" s="442">
        <v>2</v>
      </c>
      <c r="K450" s="442">
        <v>32</v>
      </c>
      <c r="L450" s="442">
        <f t="shared" si="8"/>
        <v>0</v>
      </c>
      <c r="M450" s="442">
        <v>45</v>
      </c>
      <c r="N450" s="442">
        <v>50</v>
      </c>
      <c r="O450" s="442">
        <v>0</v>
      </c>
      <c r="P450" s="442">
        <v>63</v>
      </c>
      <c r="Q450" s="442">
        <v>75</v>
      </c>
      <c r="R450" s="442">
        <v>35</v>
      </c>
      <c r="S450" s="442">
        <v>74</v>
      </c>
      <c r="T450" s="442">
        <v>92</v>
      </c>
      <c r="U450" s="442">
        <v>7</v>
      </c>
      <c r="V450" s="442">
        <v>35.3</v>
      </c>
      <c r="W450" s="442" t="s">
        <v>238</v>
      </c>
      <c r="X450" s="442" t="s">
        <v>1313</v>
      </c>
      <c r="Y450" s="442">
        <v>18</v>
      </c>
      <c r="Z450" s="442">
        <v>3</v>
      </c>
      <c r="AA450" s="446" t="s">
        <v>1733</v>
      </c>
      <c r="AB450" s="442">
        <v>20</v>
      </c>
      <c r="AC450" s="442">
        <v>30</v>
      </c>
      <c r="AD450" s="442">
        <v>0.8</v>
      </c>
      <c r="AE450" s="442">
        <v>1.5</v>
      </c>
      <c r="AF450" s="442">
        <v>0.5</v>
      </c>
      <c r="AG450" s="442">
        <v>10</v>
      </c>
      <c r="AH450" s="442">
        <v>16</v>
      </c>
      <c r="AI450" s="442">
        <v>10</v>
      </c>
      <c r="AJ450" s="442">
        <v>0</v>
      </c>
      <c r="AK450" s="442">
        <v>10</v>
      </c>
      <c r="AL450" s="442">
        <v>0</v>
      </c>
      <c r="AM450" s="442">
        <v>13</v>
      </c>
      <c r="AN450" s="442">
        <v>17</v>
      </c>
      <c r="AO450" s="442">
        <v>0</v>
      </c>
      <c r="AP450" s="442">
        <v>0</v>
      </c>
      <c r="AQ450" s="442">
        <v>0</v>
      </c>
      <c r="AR450" s="450">
        <v>0.0520833333333333</v>
      </c>
      <c r="AS450" s="442"/>
      <c r="AT450" s="442"/>
      <c r="AU450" s="442"/>
      <c r="AV450" s="442"/>
      <c r="AW450" s="442"/>
      <c r="AX450" s="442"/>
      <c r="AY450" s="442"/>
      <c r="AZ450" s="442"/>
      <c r="BA450" s="442"/>
    </row>
    <row r="451" spans="1:53">
      <c r="A451" s="442">
        <v>482</v>
      </c>
      <c r="B451" s="442" t="s">
        <v>131</v>
      </c>
      <c r="C451" s="442" t="s">
        <v>265</v>
      </c>
      <c r="D451" s="442">
        <v>4</v>
      </c>
      <c r="E451" s="442" t="s">
        <v>1734</v>
      </c>
      <c r="F451" s="442" t="s">
        <v>125</v>
      </c>
      <c r="G451" s="442" t="str">
        <f>VLOOKUP(C451,'舰种|战术|技能信息查询'!$O$52:$Q$72,3,0)</f>
        <v>护卫舰</v>
      </c>
      <c r="H451" s="442" t="str">
        <f>VLOOKUP(C451,'舰种|战术|技能信息查询'!$O$52:$Q$72,2,0)</f>
        <v>中型舰</v>
      </c>
      <c r="I451" s="442">
        <v>1</v>
      </c>
      <c r="J451" s="442">
        <v>3</v>
      </c>
      <c r="K451" s="442">
        <v>28</v>
      </c>
      <c r="L451" s="442">
        <f t="shared" si="8"/>
        <v>0</v>
      </c>
      <c r="M451" s="442">
        <v>41</v>
      </c>
      <c r="N451" s="442">
        <v>50</v>
      </c>
      <c r="O451" s="442">
        <v>0</v>
      </c>
      <c r="P451" s="442">
        <v>69</v>
      </c>
      <c r="Q451" s="442">
        <v>80</v>
      </c>
      <c r="R451" s="442">
        <v>35</v>
      </c>
      <c r="S451" s="442">
        <v>76</v>
      </c>
      <c r="T451" s="442">
        <v>92</v>
      </c>
      <c r="U451" s="442">
        <v>15</v>
      </c>
      <c r="V451" s="442">
        <v>36</v>
      </c>
      <c r="W451" s="442" t="s">
        <v>238</v>
      </c>
      <c r="X451" s="442" t="s">
        <v>1313</v>
      </c>
      <c r="Y451" s="442">
        <v>18</v>
      </c>
      <c r="Z451" s="442">
        <v>3</v>
      </c>
      <c r="AA451" s="446" t="s">
        <v>1735</v>
      </c>
      <c r="AB451" s="442">
        <v>20</v>
      </c>
      <c r="AC451" s="442">
        <v>30</v>
      </c>
      <c r="AD451" s="442">
        <v>0.8</v>
      </c>
      <c r="AE451" s="442">
        <v>1.5</v>
      </c>
      <c r="AF451" s="442">
        <v>0.5</v>
      </c>
      <c r="AG451" s="442">
        <v>10</v>
      </c>
      <c r="AH451" s="442">
        <v>16</v>
      </c>
      <c r="AI451" s="442">
        <v>10</v>
      </c>
      <c r="AJ451" s="442">
        <v>0</v>
      </c>
      <c r="AK451" s="442">
        <v>8</v>
      </c>
      <c r="AL451" s="442">
        <v>0</v>
      </c>
      <c r="AM451" s="442">
        <v>13</v>
      </c>
      <c r="AN451" s="442">
        <v>23</v>
      </c>
      <c r="AO451" s="442" t="s">
        <v>1736</v>
      </c>
      <c r="AP451" s="442">
        <v>0</v>
      </c>
      <c r="AQ451" s="442">
        <v>0</v>
      </c>
      <c r="AR451" s="450">
        <v>0.0520833333333333</v>
      </c>
      <c r="AS451" s="442"/>
      <c r="AT451" s="442"/>
      <c r="AU451" s="442"/>
      <c r="AV451" s="442"/>
      <c r="AW451" s="442"/>
      <c r="AX451" s="442"/>
      <c r="AY451" s="442"/>
      <c r="AZ451" s="442"/>
      <c r="BA451" s="442"/>
    </row>
    <row r="452" spans="1:53">
      <c r="A452" s="442">
        <v>483</v>
      </c>
      <c r="B452" s="442" t="s">
        <v>122</v>
      </c>
      <c r="C452" s="442" t="s">
        <v>446</v>
      </c>
      <c r="D452" s="442">
        <v>5</v>
      </c>
      <c r="E452" s="442" t="s">
        <v>1737</v>
      </c>
      <c r="F452" s="442" t="s">
        <v>125</v>
      </c>
      <c r="G452" s="442" t="str">
        <f>VLOOKUP(C452,'舰种|战术|技能信息查询'!$O$52:$Q$72,3,0)</f>
        <v>主力舰</v>
      </c>
      <c r="H452" s="442" t="str">
        <f>VLOOKUP(C452,'舰种|战术|技能信息查询'!$O$52:$Q$72,2,0)</f>
        <v>大型舰</v>
      </c>
      <c r="I452" s="442">
        <v>2</v>
      </c>
      <c r="J452" s="442">
        <v>2</v>
      </c>
      <c r="K452" s="442">
        <v>66</v>
      </c>
      <c r="L452" s="442">
        <f t="shared" si="8"/>
        <v>2</v>
      </c>
      <c r="M452" s="442">
        <v>40</v>
      </c>
      <c r="N452" s="442">
        <v>93</v>
      </c>
      <c r="O452" s="442">
        <v>0</v>
      </c>
      <c r="P452" s="442">
        <v>85</v>
      </c>
      <c r="Q452" s="442">
        <v>0</v>
      </c>
      <c r="R452" s="442">
        <v>69</v>
      </c>
      <c r="S452" s="442">
        <v>60</v>
      </c>
      <c r="T452" s="442">
        <v>87</v>
      </c>
      <c r="U452" s="442">
        <v>25</v>
      </c>
      <c r="V452" s="442">
        <v>30.5</v>
      </c>
      <c r="W452" s="442" t="s">
        <v>194</v>
      </c>
      <c r="X452" s="442" t="s">
        <v>1738</v>
      </c>
      <c r="Y452" s="442">
        <v>89</v>
      </c>
      <c r="Z452" s="442">
        <v>4</v>
      </c>
      <c r="AA452" s="446" t="s">
        <v>1739</v>
      </c>
      <c r="AB452" s="442">
        <v>70</v>
      </c>
      <c r="AC452" s="442">
        <v>65</v>
      </c>
      <c r="AD452" s="442">
        <v>2.88</v>
      </c>
      <c r="AE452" s="442">
        <v>5.5</v>
      </c>
      <c r="AF452" s="442">
        <v>0.975</v>
      </c>
      <c r="AG452" s="442">
        <v>20</v>
      </c>
      <c r="AH452" s="442">
        <v>20</v>
      </c>
      <c r="AI452" s="442">
        <v>40</v>
      </c>
      <c r="AJ452" s="442">
        <v>10</v>
      </c>
      <c r="AK452" s="442">
        <v>3</v>
      </c>
      <c r="AL452" s="442">
        <v>0</v>
      </c>
      <c r="AM452" s="442">
        <v>32</v>
      </c>
      <c r="AN452" s="442">
        <v>74</v>
      </c>
      <c r="AO452" s="442" t="s">
        <v>744</v>
      </c>
      <c r="AP452" s="442">
        <v>0</v>
      </c>
      <c r="AQ452" s="446" t="s">
        <v>1740</v>
      </c>
      <c r="AR452" s="450">
        <v>0.174305555555556</v>
      </c>
      <c r="AS452" s="442"/>
      <c r="AT452" s="442"/>
      <c r="AU452" s="442"/>
      <c r="AV452" s="442"/>
      <c r="AW452" s="442"/>
      <c r="AX452" s="442"/>
      <c r="AY452" s="442"/>
      <c r="AZ452" s="442"/>
      <c r="BA452" s="442"/>
    </row>
    <row r="453" spans="1:53">
      <c r="A453" s="442">
        <v>484</v>
      </c>
      <c r="B453" s="442" t="s">
        <v>122</v>
      </c>
      <c r="C453" s="442" t="s">
        <v>123</v>
      </c>
      <c r="D453" s="442">
        <v>5</v>
      </c>
      <c r="E453" s="442" t="s">
        <v>1741</v>
      </c>
      <c r="F453" s="442" t="s">
        <v>125</v>
      </c>
      <c r="G453" s="442" t="str">
        <f>VLOOKUP(C453,'舰种|战术|技能信息查询'!$O$52:$Q$72,3,0)</f>
        <v>主力舰</v>
      </c>
      <c r="H453" s="442" t="str">
        <f>VLOOKUP(C453,'舰种|战术|技能信息查询'!$O$52:$Q$72,2,0)</f>
        <v>大型舰</v>
      </c>
      <c r="I453" s="442">
        <v>2</v>
      </c>
      <c r="J453" s="442">
        <v>2</v>
      </c>
      <c r="K453" s="442">
        <v>76</v>
      </c>
      <c r="L453" s="442">
        <f t="shared" si="8"/>
        <v>0</v>
      </c>
      <c r="M453" s="442">
        <v>95</v>
      </c>
      <c r="N453" s="442">
        <v>84</v>
      </c>
      <c r="O453" s="442">
        <v>0</v>
      </c>
      <c r="P453" s="442">
        <v>60</v>
      </c>
      <c r="Q453" s="442">
        <v>0</v>
      </c>
      <c r="R453" s="442">
        <v>38</v>
      </c>
      <c r="S453" s="442">
        <v>57</v>
      </c>
      <c r="T453" s="442">
        <v>96</v>
      </c>
      <c r="U453" s="442">
        <v>5</v>
      </c>
      <c r="V453" s="442">
        <v>31</v>
      </c>
      <c r="W453" s="442" t="s">
        <v>126</v>
      </c>
      <c r="X453" s="442">
        <v>0</v>
      </c>
      <c r="Y453" s="442">
        <v>0</v>
      </c>
      <c r="Z453" s="442">
        <v>4</v>
      </c>
      <c r="AA453" s="446" t="s">
        <v>928</v>
      </c>
      <c r="AB453" s="442">
        <v>75</v>
      </c>
      <c r="AC453" s="442">
        <v>120</v>
      </c>
      <c r="AD453" s="442">
        <v>2.88</v>
      </c>
      <c r="AE453" s="442">
        <v>5.4</v>
      </c>
      <c r="AF453" s="442">
        <v>0.75</v>
      </c>
      <c r="AG453" s="442">
        <v>40</v>
      </c>
      <c r="AH453" s="442">
        <v>50</v>
      </c>
      <c r="AI453" s="442">
        <v>40</v>
      </c>
      <c r="AJ453" s="442">
        <v>0</v>
      </c>
      <c r="AK453" s="442">
        <v>75</v>
      </c>
      <c r="AL453" s="442">
        <v>0</v>
      </c>
      <c r="AM453" s="442">
        <v>69</v>
      </c>
      <c r="AN453" s="442">
        <v>15</v>
      </c>
      <c r="AO453" s="442" t="s">
        <v>1742</v>
      </c>
      <c r="AP453" s="442">
        <v>0</v>
      </c>
      <c r="AQ453" s="442">
        <v>0</v>
      </c>
      <c r="AR453" s="450">
        <v>0.1875</v>
      </c>
      <c r="AS453" s="442"/>
      <c r="AT453" s="442"/>
      <c r="AU453" s="442"/>
      <c r="AV453" s="442"/>
      <c r="AW453" s="442"/>
      <c r="AX453" s="442"/>
      <c r="AY453" s="442"/>
      <c r="AZ453" s="442"/>
      <c r="BA453" s="442"/>
    </row>
    <row r="454" spans="1:53">
      <c r="A454" s="442">
        <v>485</v>
      </c>
      <c r="B454" s="442" t="s">
        <v>166</v>
      </c>
      <c r="C454" s="442" t="s">
        <v>325</v>
      </c>
      <c r="D454" s="442">
        <v>3</v>
      </c>
      <c r="E454" s="442" t="s">
        <v>1743</v>
      </c>
      <c r="F454" s="442" t="s">
        <v>125</v>
      </c>
      <c r="G454" s="442" t="str">
        <f>VLOOKUP(C454,'舰种|战术|技能信息查询'!$O$52:$Q$72,3,0)</f>
        <v>护卫舰</v>
      </c>
      <c r="H454" s="442" t="str">
        <f>VLOOKUP(C454,'舰种|战术|技能信息查询'!$O$52:$Q$72,2,0)</f>
        <v>小型舰</v>
      </c>
      <c r="I454" s="442">
        <v>1</v>
      </c>
      <c r="J454" s="442">
        <v>2</v>
      </c>
      <c r="K454" s="442">
        <v>22</v>
      </c>
      <c r="L454" s="442">
        <f t="shared" si="8"/>
        <v>2</v>
      </c>
      <c r="M454" s="442">
        <v>30</v>
      </c>
      <c r="N454" s="442">
        <v>30</v>
      </c>
      <c r="O454" s="442">
        <v>70</v>
      </c>
      <c r="P454" s="442">
        <v>62</v>
      </c>
      <c r="Q454" s="442">
        <v>67</v>
      </c>
      <c r="R454" s="442">
        <v>22</v>
      </c>
      <c r="S454" s="442">
        <v>82</v>
      </c>
      <c r="T454" s="442">
        <v>88</v>
      </c>
      <c r="U454" s="442">
        <v>10</v>
      </c>
      <c r="V454" s="442">
        <v>38.5</v>
      </c>
      <c r="W454" s="442" t="s">
        <v>194</v>
      </c>
      <c r="X454" s="442">
        <v>0</v>
      </c>
      <c r="Y454" s="442">
        <v>0</v>
      </c>
      <c r="Z454" s="442">
        <v>2</v>
      </c>
      <c r="AA454" s="446" t="s">
        <v>305</v>
      </c>
      <c r="AB454" s="442">
        <v>15</v>
      </c>
      <c r="AC454" s="442">
        <v>25</v>
      </c>
      <c r="AD454" s="442">
        <v>0.48</v>
      </c>
      <c r="AE454" s="442">
        <v>0.9</v>
      </c>
      <c r="AF454" s="442">
        <v>0.4</v>
      </c>
      <c r="AG454" s="442">
        <v>4</v>
      </c>
      <c r="AH454" s="442">
        <v>8</v>
      </c>
      <c r="AI454" s="442">
        <v>6</v>
      </c>
      <c r="AJ454" s="442">
        <v>0</v>
      </c>
      <c r="AK454" s="442">
        <v>0</v>
      </c>
      <c r="AL454" s="442">
        <v>20</v>
      </c>
      <c r="AM454" s="442">
        <v>10</v>
      </c>
      <c r="AN454" s="442">
        <v>5</v>
      </c>
      <c r="AO454" s="442">
        <v>0</v>
      </c>
      <c r="AP454" s="442">
        <v>0</v>
      </c>
      <c r="AQ454" s="442">
        <v>0</v>
      </c>
      <c r="AR454" s="450">
        <v>0.0166666666666667</v>
      </c>
      <c r="AS454" s="442"/>
      <c r="AT454" s="442"/>
      <c r="AU454" s="442"/>
      <c r="AV454" s="442"/>
      <c r="AW454" s="442"/>
      <c r="AX454" s="442"/>
      <c r="AY454" s="442"/>
      <c r="AZ454" s="442"/>
      <c r="BA454" s="442"/>
    </row>
    <row r="455" spans="1:53">
      <c r="A455" s="442">
        <v>486</v>
      </c>
      <c r="B455" s="442" t="s">
        <v>131</v>
      </c>
      <c r="C455" s="442" t="s">
        <v>446</v>
      </c>
      <c r="D455" s="442">
        <v>5</v>
      </c>
      <c r="E455" s="442" t="s">
        <v>1744</v>
      </c>
      <c r="F455" s="442" t="s">
        <v>125</v>
      </c>
      <c r="G455" s="442" t="str">
        <f>VLOOKUP(C455,'舰种|战术|技能信息查询'!$O$52:$Q$72,3,0)</f>
        <v>主力舰</v>
      </c>
      <c r="H455" s="442" t="str">
        <f>VLOOKUP(C455,'舰种|战术|技能信息查询'!$O$52:$Q$72,2,0)</f>
        <v>大型舰</v>
      </c>
      <c r="I455" s="442">
        <v>0</v>
      </c>
      <c r="J455" s="442">
        <v>2</v>
      </c>
      <c r="K455" s="442">
        <v>68</v>
      </c>
      <c r="L455" s="442">
        <f t="shared" si="8"/>
        <v>0</v>
      </c>
      <c r="M455" s="442">
        <v>40</v>
      </c>
      <c r="N455" s="442">
        <v>87</v>
      </c>
      <c r="O455" s="442">
        <v>0</v>
      </c>
      <c r="P455" s="442">
        <v>80</v>
      </c>
      <c r="Q455" s="442">
        <v>0</v>
      </c>
      <c r="R455" s="442">
        <v>73</v>
      </c>
      <c r="S455" s="442">
        <v>59</v>
      </c>
      <c r="T455" s="442">
        <v>85</v>
      </c>
      <c r="U455" s="442">
        <v>5</v>
      </c>
      <c r="V455" s="442">
        <v>33.3</v>
      </c>
      <c r="W455" s="442" t="s">
        <v>194</v>
      </c>
      <c r="X455" s="442" t="s">
        <v>1745</v>
      </c>
      <c r="Y455" s="442">
        <v>75</v>
      </c>
      <c r="Z455" s="442">
        <v>4</v>
      </c>
      <c r="AA455" s="446" t="s">
        <v>1746</v>
      </c>
      <c r="AB455" s="442">
        <v>75</v>
      </c>
      <c r="AC455" s="442">
        <v>70</v>
      </c>
      <c r="AD455" s="442">
        <v>2.88</v>
      </c>
      <c r="AE455" s="442">
        <v>5.5</v>
      </c>
      <c r="AF455" s="442">
        <v>1</v>
      </c>
      <c r="AG455" s="442">
        <v>20</v>
      </c>
      <c r="AH455" s="442">
        <v>20</v>
      </c>
      <c r="AI455" s="442">
        <v>40</v>
      </c>
      <c r="AJ455" s="442">
        <v>10</v>
      </c>
      <c r="AK455" s="442">
        <v>0</v>
      </c>
      <c r="AL455" s="442">
        <v>0</v>
      </c>
      <c r="AM455" s="442">
        <v>26</v>
      </c>
      <c r="AN455" s="442">
        <v>64</v>
      </c>
      <c r="AO455" s="442" t="s">
        <v>1747</v>
      </c>
      <c r="AP455" s="442">
        <v>0</v>
      </c>
      <c r="AQ455" s="442">
        <v>0</v>
      </c>
      <c r="AR455" s="450">
        <v>0.180555555555556</v>
      </c>
      <c r="AS455" s="442"/>
      <c r="AT455" s="442"/>
      <c r="AU455" s="442"/>
      <c r="AV455" s="442"/>
      <c r="AW455" s="442"/>
      <c r="AX455" s="442"/>
      <c r="AY455" s="442"/>
      <c r="AZ455" s="442"/>
      <c r="BA455" s="442"/>
    </row>
    <row r="456" spans="1:53">
      <c r="A456" s="442">
        <v>487</v>
      </c>
      <c r="B456" s="442" t="s">
        <v>1748</v>
      </c>
      <c r="C456" s="442" t="s">
        <v>236</v>
      </c>
      <c r="D456" s="442">
        <v>3</v>
      </c>
      <c r="E456" s="442" t="s">
        <v>1749</v>
      </c>
      <c r="F456" s="442" t="s">
        <v>125</v>
      </c>
      <c r="G456" s="442" t="str">
        <f>VLOOKUP(C456,'舰种|战术|技能信息查询'!$O$52:$Q$72,3,0)</f>
        <v>护卫舰</v>
      </c>
      <c r="H456" s="442" t="str">
        <f>VLOOKUP(C456,'舰种|战术|技能信息查询'!$O$52:$Q$72,2,0)</f>
        <v>中型舰</v>
      </c>
      <c r="I456" s="442">
        <v>0</v>
      </c>
      <c r="J456" s="442">
        <v>2</v>
      </c>
      <c r="K456" s="442">
        <v>32</v>
      </c>
      <c r="L456" s="442">
        <f t="shared" si="8"/>
        <v>0</v>
      </c>
      <c r="M456" s="442">
        <v>45</v>
      </c>
      <c r="N456" s="442">
        <v>41</v>
      </c>
      <c r="O456" s="442">
        <v>58</v>
      </c>
      <c r="P456" s="442">
        <v>55</v>
      </c>
      <c r="Q456" s="442">
        <v>0</v>
      </c>
      <c r="R456" s="442">
        <v>48</v>
      </c>
      <c r="S456" s="442">
        <v>75</v>
      </c>
      <c r="T456" s="442">
        <v>51</v>
      </c>
      <c r="U456" s="442">
        <v>15</v>
      </c>
      <c r="V456" s="442">
        <v>32</v>
      </c>
      <c r="W456" s="442" t="s">
        <v>238</v>
      </c>
      <c r="X456" s="442" t="s">
        <v>239</v>
      </c>
      <c r="Y456" s="442">
        <v>6</v>
      </c>
      <c r="Z456" s="442">
        <v>3</v>
      </c>
      <c r="AA456" s="442">
        <v>0</v>
      </c>
      <c r="AB456" s="442">
        <v>35</v>
      </c>
      <c r="AC456" s="442">
        <v>60</v>
      </c>
      <c r="AD456" s="442">
        <v>1.28</v>
      </c>
      <c r="AE456" s="442">
        <v>2.4</v>
      </c>
      <c r="AF456" s="442">
        <v>0.8</v>
      </c>
      <c r="AG456" s="442">
        <v>30</v>
      </c>
      <c r="AH456" s="442">
        <v>40</v>
      </c>
      <c r="AI456" s="442">
        <v>30</v>
      </c>
      <c r="AJ456" s="442">
        <v>0</v>
      </c>
      <c r="AK456" s="442">
        <v>25</v>
      </c>
      <c r="AL456" s="442">
        <v>4</v>
      </c>
      <c r="AM456" s="442">
        <v>13</v>
      </c>
      <c r="AN456" s="442">
        <v>13</v>
      </c>
      <c r="AO456" s="442">
        <v>0</v>
      </c>
      <c r="AP456" s="442">
        <v>0</v>
      </c>
      <c r="AQ456" s="442">
        <v>0</v>
      </c>
      <c r="AR456" s="450">
        <v>0.0520833333333333</v>
      </c>
      <c r="AS456" s="442"/>
      <c r="AT456" s="442"/>
      <c r="AU456" s="442"/>
      <c r="AV456" s="442"/>
      <c r="AW456" s="442"/>
      <c r="AX456" s="442"/>
      <c r="AY456" s="442"/>
      <c r="AZ456" s="442"/>
      <c r="BA456" s="442"/>
    </row>
    <row r="457" spans="1:53">
      <c r="A457" s="442">
        <v>488</v>
      </c>
      <c r="B457" s="442" t="s">
        <v>147</v>
      </c>
      <c r="C457" s="442" t="s">
        <v>565</v>
      </c>
      <c r="D457" s="442">
        <v>4</v>
      </c>
      <c r="E457" s="442" t="s">
        <v>1750</v>
      </c>
      <c r="F457" s="442" t="s">
        <v>125</v>
      </c>
      <c r="G457" s="442" t="str">
        <f>VLOOKUP(C457,'舰种|战术|技能信息查询'!$O$52:$Q$72,3,0)</f>
        <v>护卫舰</v>
      </c>
      <c r="H457" s="442" t="str">
        <f>VLOOKUP(C457,'舰种|战术|技能信息查询'!$O$52:$Q$72,2,0)</f>
        <v>小型舰</v>
      </c>
      <c r="I457" s="442">
        <v>0</v>
      </c>
      <c r="J457" s="442">
        <v>5</v>
      </c>
      <c r="K457" s="442">
        <v>10</v>
      </c>
      <c r="L457" s="442">
        <f t="shared" si="8"/>
        <v>2</v>
      </c>
      <c r="M457" s="442">
        <v>23</v>
      </c>
      <c r="N457" s="442">
        <v>24</v>
      </c>
      <c r="O457" s="442">
        <v>72</v>
      </c>
      <c r="P457" s="442">
        <v>0</v>
      </c>
      <c r="Q457" s="442">
        <v>0</v>
      </c>
      <c r="R457" s="442">
        <v>48</v>
      </c>
      <c r="S457" s="442">
        <v>40</v>
      </c>
      <c r="T457" s="442">
        <v>95</v>
      </c>
      <c r="U457" s="442">
        <v>10</v>
      </c>
      <c r="V457" s="442">
        <v>18</v>
      </c>
      <c r="W457" s="442" t="s">
        <v>194</v>
      </c>
      <c r="X457" s="442">
        <v>0</v>
      </c>
      <c r="Y457" s="442">
        <v>0</v>
      </c>
      <c r="Z457" s="442">
        <v>2</v>
      </c>
      <c r="AA457" s="446" t="s">
        <v>1210</v>
      </c>
      <c r="AB457" s="442">
        <v>15</v>
      </c>
      <c r="AC457" s="442">
        <v>20</v>
      </c>
      <c r="AD457" s="442">
        <v>0.6</v>
      </c>
      <c r="AE457" s="442">
        <v>0.5</v>
      </c>
      <c r="AF457" s="442">
        <v>0.275</v>
      </c>
      <c r="AG457" s="442">
        <v>10</v>
      </c>
      <c r="AH457" s="442">
        <v>10</v>
      </c>
      <c r="AI457" s="442">
        <v>20</v>
      </c>
      <c r="AJ457" s="442">
        <v>0</v>
      </c>
      <c r="AK457" s="442">
        <v>0</v>
      </c>
      <c r="AL457" s="442">
        <v>22</v>
      </c>
      <c r="AM457" s="442">
        <v>11</v>
      </c>
      <c r="AN457" s="442">
        <v>0</v>
      </c>
      <c r="AO457" s="442">
        <v>0</v>
      </c>
      <c r="AP457" s="442">
        <v>0</v>
      </c>
      <c r="AQ457" s="442">
        <v>0</v>
      </c>
      <c r="AR457" s="450">
        <v>0.00694444444444444</v>
      </c>
      <c r="AS457" s="442"/>
      <c r="AT457" s="442"/>
      <c r="AU457" s="442"/>
      <c r="AV457" s="442"/>
      <c r="AW457" s="442"/>
      <c r="AX457" s="442"/>
      <c r="AY457" s="442"/>
      <c r="AZ457" s="442"/>
      <c r="BA457" s="442"/>
    </row>
    <row r="458" spans="1:53">
      <c r="A458" s="442">
        <v>489</v>
      </c>
      <c r="B458" s="442" t="s">
        <v>338</v>
      </c>
      <c r="C458" s="442" t="s">
        <v>325</v>
      </c>
      <c r="D458" s="442">
        <v>3</v>
      </c>
      <c r="E458" s="442" t="s">
        <v>1751</v>
      </c>
      <c r="F458" s="442" t="s">
        <v>125</v>
      </c>
      <c r="G458" s="442" t="str">
        <f>VLOOKUP(C458,'舰种|战术|技能信息查询'!$O$52:$Q$72,3,0)</f>
        <v>护卫舰</v>
      </c>
      <c r="H458" s="442" t="str">
        <f>VLOOKUP(C458,'舰种|战术|技能信息查询'!$O$52:$Q$72,2,0)</f>
        <v>小型舰</v>
      </c>
      <c r="I458" s="442">
        <v>0</v>
      </c>
      <c r="J458" s="442">
        <v>2</v>
      </c>
      <c r="K458" s="442">
        <v>18</v>
      </c>
      <c r="L458" s="442">
        <f t="shared" si="8"/>
        <v>2</v>
      </c>
      <c r="M458" s="442">
        <v>33</v>
      </c>
      <c r="N458" s="442">
        <v>23</v>
      </c>
      <c r="O458" s="442">
        <v>68</v>
      </c>
      <c r="P458" s="442">
        <v>52</v>
      </c>
      <c r="Q458" s="442">
        <v>60</v>
      </c>
      <c r="R458" s="442">
        <v>18</v>
      </c>
      <c r="S458" s="442">
        <v>89</v>
      </c>
      <c r="T458" s="442">
        <v>88</v>
      </c>
      <c r="U458" s="442">
        <v>10</v>
      </c>
      <c r="V458" s="442">
        <v>42.2</v>
      </c>
      <c r="W458" s="442" t="s">
        <v>194</v>
      </c>
      <c r="X458" s="442">
        <v>0</v>
      </c>
      <c r="Y458" s="442">
        <v>0</v>
      </c>
      <c r="Z458" s="442">
        <v>2</v>
      </c>
      <c r="AA458" s="446" t="s">
        <v>1752</v>
      </c>
      <c r="AB458" s="442">
        <v>15</v>
      </c>
      <c r="AC458" s="442">
        <v>20</v>
      </c>
      <c r="AD458" s="442">
        <v>0.48</v>
      </c>
      <c r="AE458" s="442">
        <v>0.9</v>
      </c>
      <c r="AF458" s="442">
        <v>0.5</v>
      </c>
      <c r="AG458" s="442">
        <v>14</v>
      </c>
      <c r="AH458" s="442">
        <v>10</v>
      </c>
      <c r="AI458" s="442">
        <v>28</v>
      </c>
      <c r="AJ458" s="442">
        <v>0</v>
      </c>
      <c r="AK458" s="442">
        <v>0</v>
      </c>
      <c r="AL458" s="442">
        <v>18</v>
      </c>
      <c r="AM458" s="442">
        <v>8</v>
      </c>
      <c r="AN458" s="442">
        <v>0</v>
      </c>
      <c r="AO458" s="442">
        <v>0</v>
      </c>
      <c r="AP458" s="442">
        <v>0</v>
      </c>
      <c r="AQ458" s="442">
        <v>0</v>
      </c>
      <c r="AR458" s="450">
        <v>0.0159722222222222</v>
      </c>
      <c r="AS458" s="442"/>
      <c r="AT458" s="442"/>
      <c r="AU458" s="442"/>
      <c r="AV458" s="442"/>
      <c r="AW458" s="442"/>
      <c r="AX458" s="442"/>
      <c r="AY458" s="442"/>
      <c r="AZ458" s="442"/>
      <c r="BA458" s="442"/>
    </row>
    <row r="459" spans="1:53">
      <c r="A459" s="442">
        <v>490</v>
      </c>
      <c r="B459" s="442" t="s">
        <v>147</v>
      </c>
      <c r="C459" s="442" t="s">
        <v>123</v>
      </c>
      <c r="D459" s="442">
        <v>4</v>
      </c>
      <c r="E459" s="442" t="s">
        <v>1753</v>
      </c>
      <c r="F459" s="442" t="s">
        <v>125</v>
      </c>
      <c r="G459" s="442" t="str">
        <f>VLOOKUP(C459,'舰种|战术|技能信息查询'!$O$52:$Q$72,3,0)</f>
        <v>主力舰</v>
      </c>
      <c r="H459" s="442" t="str">
        <f>VLOOKUP(C459,'舰种|战术|技能信息查询'!$O$52:$Q$72,2,0)</f>
        <v>大型舰</v>
      </c>
      <c r="I459" s="442">
        <v>2</v>
      </c>
      <c r="J459" s="442">
        <v>2</v>
      </c>
      <c r="K459" s="442">
        <v>66</v>
      </c>
      <c r="L459" s="442">
        <f t="shared" si="8"/>
        <v>2</v>
      </c>
      <c r="M459" s="442">
        <v>83</v>
      </c>
      <c r="N459" s="442">
        <v>71</v>
      </c>
      <c r="O459" s="442">
        <v>45</v>
      </c>
      <c r="P459" s="442">
        <v>65</v>
      </c>
      <c r="Q459" s="442">
        <v>0</v>
      </c>
      <c r="R459" s="442">
        <v>41</v>
      </c>
      <c r="S459" s="442">
        <v>66</v>
      </c>
      <c r="T459" s="442">
        <v>88</v>
      </c>
      <c r="U459" s="442">
        <v>6</v>
      </c>
      <c r="V459" s="442">
        <v>35</v>
      </c>
      <c r="W459" s="442" t="s">
        <v>126</v>
      </c>
      <c r="X459" s="442" t="s">
        <v>127</v>
      </c>
      <c r="Y459" s="442">
        <v>12</v>
      </c>
      <c r="Z459" s="442">
        <v>4</v>
      </c>
      <c r="AA459" s="446" t="s">
        <v>1754</v>
      </c>
      <c r="AB459" s="442">
        <v>60</v>
      </c>
      <c r="AC459" s="442">
        <v>110</v>
      </c>
      <c r="AD459" s="442">
        <v>2.88</v>
      </c>
      <c r="AE459" s="442">
        <v>5.4</v>
      </c>
      <c r="AF459" s="442">
        <v>0.75</v>
      </c>
      <c r="AG459" s="442">
        <v>40</v>
      </c>
      <c r="AH459" s="442">
        <v>50</v>
      </c>
      <c r="AI459" s="442">
        <v>40</v>
      </c>
      <c r="AJ459" s="442">
        <v>0</v>
      </c>
      <c r="AK459" s="442">
        <v>58</v>
      </c>
      <c r="AL459" s="442">
        <v>0</v>
      </c>
      <c r="AM459" s="442">
        <v>54</v>
      </c>
      <c r="AN459" s="442">
        <v>18</v>
      </c>
      <c r="AO459" s="442" t="s">
        <v>1755</v>
      </c>
      <c r="AP459" s="442">
        <v>0</v>
      </c>
      <c r="AQ459" s="442">
        <v>0</v>
      </c>
      <c r="AR459" s="450">
        <v>0.194444444444444</v>
      </c>
      <c r="AS459" s="442"/>
      <c r="AT459" s="442"/>
      <c r="AU459" s="442"/>
      <c r="AV459" s="442"/>
      <c r="AW459" s="442"/>
      <c r="AX459" s="442"/>
      <c r="AY459" s="442"/>
      <c r="AZ459" s="442"/>
      <c r="BA459" s="442"/>
    </row>
    <row r="460" spans="1:53">
      <c r="A460" s="442">
        <v>491</v>
      </c>
      <c r="B460" s="442" t="s">
        <v>338</v>
      </c>
      <c r="C460" s="442" t="s">
        <v>265</v>
      </c>
      <c r="D460" s="442">
        <v>4</v>
      </c>
      <c r="E460" s="442" t="s">
        <v>1756</v>
      </c>
      <c r="F460" s="442" t="s">
        <v>125</v>
      </c>
      <c r="G460" s="442" t="str">
        <f>VLOOKUP(C460,'舰种|战术|技能信息查询'!$O$52:$Q$72,3,0)</f>
        <v>护卫舰</v>
      </c>
      <c r="H460" s="442" t="str">
        <f>VLOOKUP(C460,'舰种|战术|技能信息查询'!$O$52:$Q$72,2,0)</f>
        <v>中型舰</v>
      </c>
      <c r="I460" s="442">
        <v>2</v>
      </c>
      <c r="J460" s="442">
        <v>2</v>
      </c>
      <c r="K460" s="442">
        <v>36</v>
      </c>
      <c r="L460" s="442">
        <f t="shared" si="8"/>
        <v>0</v>
      </c>
      <c r="M460" s="442">
        <v>60</v>
      </c>
      <c r="N460" s="442">
        <v>48</v>
      </c>
      <c r="O460" s="442">
        <v>56</v>
      </c>
      <c r="P460" s="442">
        <v>85</v>
      </c>
      <c r="Q460" s="442">
        <v>70</v>
      </c>
      <c r="R460" s="442">
        <v>35</v>
      </c>
      <c r="S460" s="442">
        <v>64</v>
      </c>
      <c r="T460" s="442">
        <v>92</v>
      </c>
      <c r="U460" s="442">
        <v>15</v>
      </c>
      <c r="V460" s="442">
        <v>33.5</v>
      </c>
      <c r="W460" s="442" t="s">
        <v>238</v>
      </c>
      <c r="X460" s="442">
        <v>0</v>
      </c>
      <c r="Y460" s="442">
        <v>0</v>
      </c>
      <c r="Z460" s="442">
        <v>3</v>
      </c>
      <c r="AA460" s="446" t="s">
        <v>1635</v>
      </c>
      <c r="AB460" s="442">
        <v>25</v>
      </c>
      <c r="AC460" s="442">
        <v>35</v>
      </c>
      <c r="AD460" s="442">
        <v>0.8</v>
      </c>
      <c r="AE460" s="442">
        <v>1.5</v>
      </c>
      <c r="AF460" s="442">
        <v>0.5</v>
      </c>
      <c r="AG460" s="442">
        <v>10</v>
      </c>
      <c r="AH460" s="442">
        <v>16</v>
      </c>
      <c r="AI460" s="442">
        <v>10</v>
      </c>
      <c r="AJ460" s="442">
        <v>0</v>
      </c>
      <c r="AK460" s="442">
        <v>15</v>
      </c>
      <c r="AL460" s="442">
        <v>16</v>
      </c>
      <c r="AM460" s="442">
        <v>14</v>
      </c>
      <c r="AN460" s="442">
        <v>44</v>
      </c>
      <c r="AO460" s="442">
        <v>0</v>
      </c>
      <c r="AP460" s="442">
        <v>0</v>
      </c>
      <c r="AQ460" s="442">
        <v>0</v>
      </c>
      <c r="AR460" s="450">
        <v>0.0555555555555556</v>
      </c>
      <c r="AS460" s="442"/>
      <c r="AT460" s="442"/>
      <c r="AU460" s="442"/>
      <c r="AV460" s="442"/>
      <c r="AW460" s="442"/>
      <c r="AX460" s="442"/>
      <c r="AY460" s="442"/>
      <c r="AZ460" s="442"/>
      <c r="BA460" s="442"/>
    </row>
    <row r="461" spans="1:53">
      <c r="A461" s="442">
        <v>492</v>
      </c>
      <c r="B461" s="442" t="s">
        <v>122</v>
      </c>
      <c r="C461" s="442" t="s">
        <v>265</v>
      </c>
      <c r="D461" s="442">
        <v>4</v>
      </c>
      <c r="E461" s="442" t="s">
        <v>1757</v>
      </c>
      <c r="F461" s="442" t="s">
        <v>125</v>
      </c>
      <c r="G461" s="442" t="str">
        <f>VLOOKUP(C461,'舰种|战术|技能信息查询'!$O$52:$Q$72,3,0)</f>
        <v>护卫舰</v>
      </c>
      <c r="H461" s="442" t="str">
        <f>VLOOKUP(C461,'舰种|战术|技能信息查询'!$O$52:$Q$72,2,0)</f>
        <v>中型舰</v>
      </c>
      <c r="I461" s="442">
        <v>2</v>
      </c>
      <c r="J461" s="442">
        <v>2</v>
      </c>
      <c r="K461" s="442">
        <v>35</v>
      </c>
      <c r="L461" s="442">
        <f t="shared" si="8"/>
        <v>1</v>
      </c>
      <c r="M461" s="442">
        <v>50</v>
      </c>
      <c r="N461" s="442">
        <v>46</v>
      </c>
      <c r="O461" s="442">
        <v>50</v>
      </c>
      <c r="P461" s="442">
        <v>78</v>
      </c>
      <c r="Q461" s="442">
        <v>75</v>
      </c>
      <c r="R461" s="442">
        <v>21</v>
      </c>
      <c r="S461" s="442">
        <v>65</v>
      </c>
      <c r="T461" s="442">
        <v>94</v>
      </c>
      <c r="U461" s="442">
        <v>10</v>
      </c>
      <c r="V461" s="442">
        <v>31.5</v>
      </c>
      <c r="W461" s="442" t="s">
        <v>238</v>
      </c>
      <c r="X461" s="442">
        <v>0</v>
      </c>
      <c r="Y461" s="442">
        <v>0</v>
      </c>
      <c r="Z461" s="442">
        <v>3</v>
      </c>
      <c r="AA461" s="446" t="s">
        <v>1129</v>
      </c>
      <c r="AB461" s="442">
        <v>20</v>
      </c>
      <c r="AC461" s="442">
        <v>30</v>
      </c>
      <c r="AD461" s="442">
        <v>0.9</v>
      </c>
      <c r="AE461" s="442">
        <v>1.5</v>
      </c>
      <c r="AF461" s="442">
        <v>0.5</v>
      </c>
      <c r="AG461" s="442">
        <v>10</v>
      </c>
      <c r="AH461" s="442">
        <v>16</v>
      </c>
      <c r="AI461" s="442">
        <v>10</v>
      </c>
      <c r="AJ461" s="442">
        <v>0</v>
      </c>
      <c r="AK461" s="442">
        <v>17</v>
      </c>
      <c r="AL461" s="442">
        <v>10</v>
      </c>
      <c r="AM461" s="442">
        <v>13</v>
      </c>
      <c r="AN461" s="442">
        <v>36</v>
      </c>
      <c r="AO461" s="442">
        <v>0</v>
      </c>
      <c r="AP461" s="442">
        <v>0</v>
      </c>
      <c r="AQ461" s="442">
        <v>0</v>
      </c>
      <c r="AR461" s="450">
        <v>0.0555555555555556</v>
      </c>
      <c r="AS461" s="442"/>
      <c r="AT461" s="442"/>
      <c r="AU461" s="442"/>
      <c r="AV461" s="442"/>
      <c r="AW461" s="442"/>
      <c r="AX461" s="442"/>
      <c r="AY461" s="442"/>
      <c r="AZ461" s="442"/>
      <c r="BA461" s="442"/>
    </row>
    <row r="462" spans="1:53">
      <c r="A462" s="442">
        <v>493</v>
      </c>
      <c r="B462" s="442" t="s">
        <v>338</v>
      </c>
      <c r="C462" s="442" t="s">
        <v>565</v>
      </c>
      <c r="D462" s="442">
        <v>4</v>
      </c>
      <c r="E462" s="442" t="s">
        <v>1758</v>
      </c>
      <c r="F462" s="442" t="s">
        <v>125</v>
      </c>
      <c r="G462" s="442" t="str">
        <f>VLOOKUP(C462,'舰种|战术|技能信息查询'!$O$52:$Q$72,3,0)</f>
        <v>护卫舰</v>
      </c>
      <c r="H462" s="442" t="str">
        <f>VLOOKUP(C462,'舰种|战术|技能信息查询'!$O$52:$Q$72,2,0)</f>
        <v>小型舰</v>
      </c>
      <c r="I462" s="442">
        <v>2</v>
      </c>
      <c r="J462" s="442">
        <v>4</v>
      </c>
      <c r="K462" s="442">
        <v>12</v>
      </c>
      <c r="L462" s="442">
        <f t="shared" si="8"/>
        <v>0</v>
      </c>
      <c r="M462" s="442">
        <v>25</v>
      </c>
      <c r="N462" s="442">
        <v>25</v>
      </c>
      <c r="O462" s="442">
        <v>73</v>
      </c>
      <c r="P462" s="442">
        <v>0</v>
      </c>
      <c r="Q462" s="442">
        <v>0</v>
      </c>
      <c r="R462" s="442">
        <v>43</v>
      </c>
      <c r="S462" s="442">
        <v>43</v>
      </c>
      <c r="T462" s="442">
        <v>96</v>
      </c>
      <c r="U462" s="442">
        <v>0</v>
      </c>
      <c r="V462" s="442">
        <v>22.5</v>
      </c>
      <c r="W462" s="442" t="s">
        <v>194</v>
      </c>
      <c r="X462" s="442">
        <v>0</v>
      </c>
      <c r="Y462" s="442">
        <v>0</v>
      </c>
      <c r="Z462" s="442">
        <v>2</v>
      </c>
      <c r="AA462" s="442">
        <v>0</v>
      </c>
      <c r="AB462" s="442">
        <v>20</v>
      </c>
      <c r="AC462" s="442">
        <v>20</v>
      </c>
      <c r="AD462" s="442">
        <v>0.6</v>
      </c>
      <c r="AE462" s="442">
        <v>0.51</v>
      </c>
      <c r="AF462" s="442">
        <v>0.275</v>
      </c>
      <c r="AG462" s="442">
        <v>10</v>
      </c>
      <c r="AH462" s="442">
        <v>10</v>
      </c>
      <c r="AI462" s="442">
        <v>20</v>
      </c>
      <c r="AJ462" s="442">
        <v>0</v>
      </c>
      <c r="AK462" s="442">
        <v>0</v>
      </c>
      <c r="AL462" s="442">
        <v>23</v>
      </c>
      <c r="AM462" s="442">
        <v>10</v>
      </c>
      <c r="AN462" s="442">
        <v>0</v>
      </c>
      <c r="AO462" s="442">
        <v>0</v>
      </c>
      <c r="AP462" s="442">
        <v>0</v>
      </c>
      <c r="AQ462" s="442">
        <v>0</v>
      </c>
      <c r="AR462" s="450">
        <v>0.00833333333333333</v>
      </c>
      <c r="AS462" s="442"/>
      <c r="AT462" s="442"/>
      <c r="AU462" s="442"/>
      <c r="AV462" s="442"/>
      <c r="AW462" s="442"/>
      <c r="AX462" s="442"/>
      <c r="AY462" s="442"/>
      <c r="AZ462" s="442"/>
      <c r="BA462" s="442"/>
    </row>
    <row r="463" spans="1:53">
      <c r="A463" s="442">
        <v>494</v>
      </c>
      <c r="B463" s="442" t="s">
        <v>131</v>
      </c>
      <c r="C463" s="442" t="s">
        <v>192</v>
      </c>
      <c r="D463" s="442">
        <v>4</v>
      </c>
      <c r="E463" s="442" t="s">
        <v>1759</v>
      </c>
      <c r="F463" s="442" t="s">
        <v>125</v>
      </c>
      <c r="G463" s="442" t="str">
        <f>VLOOKUP(C463,'舰种|战术|技能信息查询'!$O$52:$Q$72,3,0)</f>
        <v>主力舰</v>
      </c>
      <c r="H463" s="442" t="str">
        <f>VLOOKUP(C463,'舰种|战术|技能信息查询'!$O$52:$Q$72,2,0)</f>
        <v>大型舰</v>
      </c>
      <c r="I463" s="442">
        <v>2</v>
      </c>
      <c r="J463" s="442">
        <v>2</v>
      </c>
      <c r="K463" s="442">
        <v>56</v>
      </c>
      <c r="L463" s="442">
        <f t="shared" si="8"/>
        <v>0</v>
      </c>
      <c r="M463" s="442">
        <v>40</v>
      </c>
      <c r="N463" s="442">
        <v>60</v>
      </c>
      <c r="O463" s="442">
        <v>0</v>
      </c>
      <c r="P463" s="442">
        <v>70</v>
      </c>
      <c r="Q463" s="442">
        <v>0</v>
      </c>
      <c r="R463" s="442">
        <v>76</v>
      </c>
      <c r="S463" s="442">
        <v>63</v>
      </c>
      <c r="T463" s="442">
        <v>95</v>
      </c>
      <c r="U463" s="442">
        <v>6</v>
      </c>
      <c r="V463" s="442">
        <v>36</v>
      </c>
      <c r="W463" s="442" t="s">
        <v>194</v>
      </c>
      <c r="X463" s="442" t="s">
        <v>1760</v>
      </c>
      <c r="Y463" s="442">
        <v>78</v>
      </c>
      <c r="Z463" s="442">
        <v>4</v>
      </c>
      <c r="AA463" s="446" t="s">
        <v>1761</v>
      </c>
      <c r="AB463" s="442">
        <v>65</v>
      </c>
      <c r="AC463" s="442">
        <v>55</v>
      </c>
      <c r="AD463" s="442">
        <v>2.4</v>
      </c>
      <c r="AE463" s="442">
        <v>4.5</v>
      </c>
      <c r="AF463" s="442">
        <v>1</v>
      </c>
      <c r="AG463" s="442">
        <v>30</v>
      </c>
      <c r="AH463" s="442">
        <v>40</v>
      </c>
      <c r="AI463" s="442">
        <v>60</v>
      </c>
      <c r="AJ463" s="442">
        <v>40</v>
      </c>
      <c r="AK463" s="442">
        <v>0</v>
      </c>
      <c r="AL463" s="442">
        <v>0</v>
      </c>
      <c r="AM463" s="442">
        <v>18</v>
      </c>
      <c r="AN463" s="442">
        <v>44</v>
      </c>
      <c r="AO463" s="442" t="s">
        <v>1762</v>
      </c>
      <c r="AP463" s="442">
        <v>0</v>
      </c>
      <c r="AQ463" s="442">
        <v>0</v>
      </c>
      <c r="AR463" s="450">
        <v>0.163194444444444</v>
      </c>
      <c r="AS463" s="442"/>
      <c r="AT463" s="442"/>
      <c r="AU463" s="442"/>
      <c r="AV463" s="442"/>
      <c r="AW463" s="442"/>
      <c r="AX463" s="442"/>
      <c r="AY463" s="442"/>
      <c r="AZ463" s="442"/>
      <c r="BA463" s="442"/>
    </row>
    <row r="464" spans="1:53">
      <c r="A464" s="442">
        <v>495</v>
      </c>
      <c r="B464" s="442" t="s">
        <v>402</v>
      </c>
      <c r="C464" s="442" t="s">
        <v>265</v>
      </c>
      <c r="D464" s="442">
        <v>3</v>
      </c>
      <c r="E464" s="442" t="s">
        <v>1763</v>
      </c>
      <c r="F464" s="442" t="s">
        <v>125</v>
      </c>
      <c r="G464" s="442" t="str">
        <f>VLOOKUP(C464,'舰种|战术|技能信息查询'!$O$52:$Q$72,3,0)</f>
        <v>护卫舰</v>
      </c>
      <c r="H464" s="442" t="str">
        <f>VLOOKUP(C464,'舰种|战术|技能信息查询'!$O$52:$Q$72,2,0)</f>
        <v>中型舰</v>
      </c>
      <c r="I464" s="442">
        <v>2</v>
      </c>
      <c r="J464" s="442">
        <v>2</v>
      </c>
      <c r="K464" s="442">
        <v>32</v>
      </c>
      <c r="L464" s="442">
        <f t="shared" si="8"/>
        <v>0</v>
      </c>
      <c r="M464" s="442">
        <v>51</v>
      </c>
      <c r="N464" s="442">
        <v>52</v>
      </c>
      <c r="O464" s="442">
        <v>43</v>
      </c>
      <c r="P464" s="442">
        <v>69</v>
      </c>
      <c r="Q464" s="442">
        <v>65</v>
      </c>
      <c r="R464" s="442">
        <v>34</v>
      </c>
      <c r="S464" s="442">
        <v>72</v>
      </c>
      <c r="T464" s="442">
        <v>90</v>
      </c>
      <c r="U464" s="442">
        <v>22</v>
      </c>
      <c r="V464" s="442">
        <v>35</v>
      </c>
      <c r="W464" s="442" t="s">
        <v>238</v>
      </c>
      <c r="X464" s="442" t="s">
        <v>239</v>
      </c>
      <c r="Y464" s="442">
        <v>6</v>
      </c>
      <c r="Z464" s="442">
        <v>3</v>
      </c>
      <c r="AA464" s="446" t="s">
        <v>1490</v>
      </c>
      <c r="AB464" s="442">
        <v>25</v>
      </c>
      <c r="AC464" s="442">
        <v>35</v>
      </c>
      <c r="AD464" s="442">
        <v>1</v>
      </c>
      <c r="AE464" s="442">
        <v>1.9</v>
      </c>
      <c r="AF464" s="442">
        <v>0.7</v>
      </c>
      <c r="AG464" s="442">
        <v>10</v>
      </c>
      <c r="AH464" s="442">
        <v>16</v>
      </c>
      <c r="AI464" s="442">
        <v>10</v>
      </c>
      <c r="AJ464" s="442">
        <v>0</v>
      </c>
      <c r="AK464" s="442">
        <v>13</v>
      </c>
      <c r="AL464" s="442">
        <v>8</v>
      </c>
      <c r="AM464" s="442">
        <v>16</v>
      </c>
      <c r="AN464" s="442">
        <v>23</v>
      </c>
      <c r="AO464" s="442">
        <v>0</v>
      </c>
      <c r="AP464" s="442">
        <v>0</v>
      </c>
      <c r="AQ464" s="442">
        <v>0</v>
      </c>
      <c r="AR464" s="450">
        <v>0.0555555555555556</v>
      </c>
      <c r="AS464" s="442"/>
      <c r="AT464" s="442"/>
      <c r="AU464" s="442"/>
      <c r="AV464" s="442"/>
      <c r="AW464" s="442"/>
      <c r="AX464" s="442"/>
      <c r="AY464" s="442"/>
      <c r="AZ464" s="442"/>
      <c r="BA464" s="442"/>
    </row>
    <row r="465" spans="1:53">
      <c r="A465" s="442">
        <v>496</v>
      </c>
      <c r="B465" s="442" t="s">
        <v>166</v>
      </c>
      <c r="C465" s="442" t="s">
        <v>325</v>
      </c>
      <c r="D465" s="442">
        <v>4</v>
      </c>
      <c r="E465" s="442" t="s">
        <v>1764</v>
      </c>
      <c r="F465" s="442" t="s">
        <v>125</v>
      </c>
      <c r="G465" s="442" t="str">
        <f>VLOOKUP(C465,'舰种|战术|技能信息查询'!$O$52:$Q$72,3,0)</f>
        <v>护卫舰</v>
      </c>
      <c r="H465" s="442" t="str">
        <f>VLOOKUP(C465,'舰种|战术|技能信息查询'!$O$52:$Q$72,2,0)</f>
        <v>小型舰</v>
      </c>
      <c r="I465" s="442">
        <v>2</v>
      </c>
      <c r="J465" s="442">
        <v>2</v>
      </c>
      <c r="K465" s="442">
        <v>28</v>
      </c>
      <c r="L465" s="442">
        <f t="shared" si="8"/>
        <v>0</v>
      </c>
      <c r="M465" s="442">
        <v>40</v>
      </c>
      <c r="N465" s="442">
        <v>35</v>
      </c>
      <c r="O465" s="442">
        <v>73</v>
      </c>
      <c r="P465" s="442">
        <v>30</v>
      </c>
      <c r="Q465" s="442">
        <v>120</v>
      </c>
      <c r="R465" s="442">
        <v>41</v>
      </c>
      <c r="S465" s="442">
        <v>82</v>
      </c>
      <c r="T465" s="442">
        <v>87</v>
      </c>
      <c r="U465" s="442">
        <v>10</v>
      </c>
      <c r="V465" s="442">
        <v>32</v>
      </c>
      <c r="W465" s="442" t="s">
        <v>194</v>
      </c>
      <c r="X465" s="442">
        <v>0</v>
      </c>
      <c r="Y465" s="442">
        <v>0</v>
      </c>
      <c r="Z465" s="442">
        <v>2</v>
      </c>
      <c r="AA465" s="446" t="s">
        <v>1490</v>
      </c>
      <c r="AB465" s="442">
        <v>25</v>
      </c>
      <c r="AC465" s="442">
        <v>25</v>
      </c>
      <c r="AD465" s="442">
        <v>0.5</v>
      </c>
      <c r="AE465" s="442">
        <v>0.9</v>
      </c>
      <c r="AF465" s="442">
        <v>0.375</v>
      </c>
      <c r="AG465" s="442">
        <v>4</v>
      </c>
      <c r="AH465" s="442">
        <v>8</v>
      </c>
      <c r="AI465" s="442">
        <v>6</v>
      </c>
      <c r="AJ465" s="442">
        <v>0</v>
      </c>
      <c r="AK465" s="442">
        <v>0</v>
      </c>
      <c r="AL465" s="442">
        <v>23</v>
      </c>
      <c r="AM465" s="442">
        <v>15</v>
      </c>
      <c r="AN465" s="442">
        <v>30</v>
      </c>
      <c r="AO465" s="442">
        <v>0</v>
      </c>
      <c r="AP465" s="442">
        <v>0</v>
      </c>
      <c r="AQ465" s="446" t="s">
        <v>1765</v>
      </c>
      <c r="AR465" s="450">
        <v>0.03125</v>
      </c>
      <c r="AS465" s="442"/>
      <c r="AT465" s="442"/>
      <c r="AU465" s="442"/>
      <c r="AV465" s="442"/>
      <c r="AW465" s="442"/>
      <c r="AX465" s="442"/>
      <c r="AY465" s="442"/>
      <c r="AZ465" s="442"/>
      <c r="BA465" s="442"/>
    </row>
    <row r="466" spans="1:53">
      <c r="A466" s="442">
        <v>497</v>
      </c>
      <c r="B466" s="442" t="s">
        <v>147</v>
      </c>
      <c r="C466" s="442" t="s">
        <v>565</v>
      </c>
      <c r="D466" s="442">
        <v>3</v>
      </c>
      <c r="E466" s="442" t="s">
        <v>1766</v>
      </c>
      <c r="F466" s="442" t="s">
        <v>125</v>
      </c>
      <c r="G466" s="442" t="str">
        <f>VLOOKUP(C466,'舰种|战术|技能信息查询'!$O$52:$Q$72,3,0)</f>
        <v>护卫舰</v>
      </c>
      <c r="H466" s="442" t="str">
        <f>VLOOKUP(C466,'舰种|战术|技能信息查询'!$O$52:$Q$72,2,0)</f>
        <v>小型舰</v>
      </c>
      <c r="I466" s="442">
        <v>2</v>
      </c>
      <c r="J466" s="442">
        <v>4</v>
      </c>
      <c r="K466" s="442">
        <v>10</v>
      </c>
      <c r="L466" s="442">
        <f t="shared" si="8"/>
        <v>2</v>
      </c>
      <c r="M466" s="442">
        <v>23</v>
      </c>
      <c r="N466" s="442">
        <v>25</v>
      </c>
      <c r="O466" s="442">
        <v>68</v>
      </c>
      <c r="P466" s="442">
        <v>0</v>
      </c>
      <c r="Q466" s="442">
        <v>0</v>
      </c>
      <c r="R466" s="442">
        <v>48</v>
      </c>
      <c r="S466" s="442">
        <v>46</v>
      </c>
      <c r="T466" s="442">
        <v>95</v>
      </c>
      <c r="U466" s="442">
        <v>10</v>
      </c>
      <c r="V466" s="442">
        <v>18</v>
      </c>
      <c r="W466" s="442" t="s">
        <v>194</v>
      </c>
      <c r="X466" s="442">
        <v>0</v>
      </c>
      <c r="Y466" s="442">
        <v>0</v>
      </c>
      <c r="Z466" s="442">
        <v>2</v>
      </c>
      <c r="AA466" s="446" t="s">
        <v>1210</v>
      </c>
      <c r="AB466" s="442">
        <v>15</v>
      </c>
      <c r="AC466" s="442">
        <v>20</v>
      </c>
      <c r="AD466" s="442">
        <v>0.6</v>
      </c>
      <c r="AE466" s="442">
        <v>0.5</v>
      </c>
      <c r="AF466" s="442">
        <v>0.275</v>
      </c>
      <c r="AG466" s="442">
        <v>10</v>
      </c>
      <c r="AH466" s="442">
        <v>10</v>
      </c>
      <c r="AI466" s="442">
        <v>20</v>
      </c>
      <c r="AJ466" s="442">
        <v>0</v>
      </c>
      <c r="AK466" s="442">
        <v>0</v>
      </c>
      <c r="AL466" s="442">
        <v>18</v>
      </c>
      <c r="AM466" s="442">
        <v>12</v>
      </c>
      <c r="AN466" s="442">
        <v>0</v>
      </c>
      <c r="AO466" s="442">
        <v>0</v>
      </c>
      <c r="AP466" s="442">
        <v>0</v>
      </c>
      <c r="AQ466" s="442">
        <v>0</v>
      </c>
      <c r="AR466" s="450">
        <v>0.00694444444444444</v>
      </c>
      <c r="AS466" s="442"/>
      <c r="AT466" s="442"/>
      <c r="AU466" s="442"/>
      <c r="AV466" s="442"/>
      <c r="AW466" s="442"/>
      <c r="AX466" s="442"/>
      <c r="AY466" s="442"/>
      <c r="AZ466" s="442"/>
      <c r="BA466" s="442"/>
    </row>
    <row r="467" spans="1:53">
      <c r="A467" s="442">
        <v>498</v>
      </c>
      <c r="B467" s="442" t="s">
        <v>166</v>
      </c>
      <c r="C467" s="442" t="s">
        <v>192</v>
      </c>
      <c r="D467" s="442">
        <v>5</v>
      </c>
      <c r="E467" s="442" t="s">
        <v>161</v>
      </c>
      <c r="F467" s="442" t="s">
        <v>125</v>
      </c>
      <c r="G467" s="442" t="str">
        <f>VLOOKUP(C467,'舰种|战术|技能信息查询'!$O$52:$Q$72,3,0)</f>
        <v>主力舰</v>
      </c>
      <c r="H467" s="442" t="str">
        <f>VLOOKUP(C467,'舰种|战术|技能信息查询'!$O$52:$Q$72,2,0)</f>
        <v>大型舰</v>
      </c>
      <c r="I467" s="442">
        <v>2</v>
      </c>
      <c r="J467" s="442">
        <v>2</v>
      </c>
      <c r="K467" s="442">
        <v>60</v>
      </c>
      <c r="L467" s="442">
        <f t="shared" si="8"/>
        <v>0</v>
      </c>
      <c r="M467" s="442">
        <v>40</v>
      </c>
      <c r="N467" s="442">
        <v>60</v>
      </c>
      <c r="O467" s="442">
        <v>0</v>
      </c>
      <c r="P467" s="442">
        <v>96</v>
      </c>
      <c r="Q467" s="442">
        <v>0</v>
      </c>
      <c r="R467" s="442">
        <v>80</v>
      </c>
      <c r="S467" s="442">
        <v>55</v>
      </c>
      <c r="T467" s="442">
        <v>96</v>
      </c>
      <c r="U467" s="442">
        <v>6</v>
      </c>
      <c r="V467" s="442">
        <v>33</v>
      </c>
      <c r="W467" s="442" t="s">
        <v>194</v>
      </c>
      <c r="X467" s="442" t="s">
        <v>1271</v>
      </c>
      <c r="Y467" s="442">
        <v>90</v>
      </c>
      <c r="Z467" s="442">
        <v>4</v>
      </c>
      <c r="AA467" s="446" t="s">
        <v>1272</v>
      </c>
      <c r="AB467" s="442">
        <v>60</v>
      </c>
      <c r="AC467" s="442">
        <v>60</v>
      </c>
      <c r="AD467" s="442">
        <v>2.4</v>
      </c>
      <c r="AE467" s="442">
        <v>4.6</v>
      </c>
      <c r="AF467" s="442">
        <v>0.8</v>
      </c>
      <c r="AG467" s="442">
        <v>30</v>
      </c>
      <c r="AH467" s="442">
        <v>40</v>
      </c>
      <c r="AI467" s="442">
        <v>60</v>
      </c>
      <c r="AJ467" s="442">
        <v>40</v>
      </c>
      <c r="AK467" s="442">
        <v>0</v>
      </c>
      <c r="AL467" s="442">
        <v>0</v>
      </c>
      <c r="AM467" s="442">
        <v>18</v>
      </c>
      <c r="AN467" s="442">
        <v>102</v>
      </c>
      <c r="AO467" s="442" t="s">
        <v>1767</v>
      </c>
      <c r="AP467" s="442">
        <v>0</v>
      </c>
      <c r="AQ467" s="442">
        <v>0</v>
      </c>
      <c r="AR467" s="450">
        <v>0.166666666666667</v>
      </c>
      <c r="AS467" s="442"/>
      <c r="AT467" s="442"/>
      <c r="AU467" s="442"/>
      <c r="AV467" s="442"/>
      <c r="AW467" s="442"/>
      <c r="AX467" s="442"/>
      <c r="AY467" s="442"/>
      <c r="AZ467" s="442"/>
      <c r="BA467" s="442"/>
    </row>
    <row r="468" spans="1:53">
      <c r="A468" s="442">
        <v>499</v>
      </c>
      <c r="B468" s="442" t="s">
        <v>402</v>
      </c>
      <c r="C468" s="442" t="s">
        <v>137</v>
      </c>
      <c r="D468" s="442">
        <v>5</v>
      </c>
      <c r="E468" s="442" t="s">
        <v>1768</v>
      </c>
      <c r="F468" s="442" t="s">
        <v>125</v>
      </c>
      <c r="G468" s="442" t="str">
        <f>VLOOKUP(C468,'舰种|战术|技能信息查询'!$O$52:$Q$72,3,0)</f>
        <v>主力舰</v>
      </c>
      <c r="H468" s="442" t="str">
        <f>VLOOKUP(C468,'舰种|战术|技能信息查询'!$O$52:$Q$72,2,0)</f>
        <v>大型舰</v>
      </c>
      <c r="I468" s="442">
        <v>2</v>
      </c>
      <c r="J468" s="442">
        <v>5</v>
      </c>
      <c r="K468" s="442">
        <v>80</v>
      </c>
      <c r="L468" s="442">
        <f t="shared" si="8"/>
        <v>0</v>
      </c>
      <c r="M468" s="442">
        <v>98</v>
      </c>
      <c r="N468" s="442">
        <v>102</v>
      </c>
      <c r="O468" s="442">
        <v>0</v>
      </c>
      <c r="P468" s="442">
        <v>75</v>
      </c>
      <c r="Q468" s="442">
        <v>0</v>
      </c>
      <c r="R468" s="442">
        <v>45</v>
      </c>
      <c r="S468" s="442">
        <v>52</v>
      </c>
      <c r="T468" s="442">
        <v>96</v>
      </c>
      <c r="U468" s="442">
        <v>7</v>
      </c>
      <c r="V468" s="442">
        <v>32</v>
      </c>
      <c r="W468" s="442" t="s">
        <v>126</v>
      </c>
      <c r="X468" s="442" t="s">
        <v>127</v>
      </c>
      <c r="Y468" s="442">
        <v>12</v>
      </c>
      <c r="Z468" s="442">
        <v>4</v>
      </c>
      <c r="AA468" s="446" t="s">
        <v>1674</v>
      </c>
      <c r="AB468" s="442">
        <v>90</v>
      </c>
      <c r="AC468" s="442">
        <v>130</v>
      </c>
      <c r="AD468" s="442">
        <v>4.2</v>
      </c>
      <c r="AE468" s="442">
        <v>8</v>
      </c>
      <c r="AF468" s="442">
        <v>1</v>
      </c>
      <c r="AG468" s="442">
        <v>50</v>
      </c>
      <c r="AH468" s="442">
        <v>60</v>
      </c>
      <c r="AI468" s="442">
        <v>60</v>
      </c>
      <c r="AJ468" s="442">
        <v>0</v>
      </c>
      <c r="AK468" s="442">
        <v>78</v>
      </c>
      <c r="AL468" s="442">
        <v>0</v>
      </c>
      <c r="AM468" s="442">
        <v>82</v>
      </c>
      <c r="AN468" s="442">
        <v>32</v>
      </c>
      <c r="AO468" s="442" t="s">
        <v>1769</v>
      </c>
      <c r="AP468" s="442">
        <v>0</v>
      </c>
      <c r="AQ468" s="442">
        <v>0</v>
      </c>
      <c r="AR468" s="450">
        <v>0.222222222222222</v>
      </c>
      <c r="AS468" s="442"/>
      <c r="AT468" s="442"/>
      <c r="AU468" s="442"/>
      <c r="AV468" s="442"/>
      <c r="AW468" s="442"/>
      <c r="AX468" s="442"/>
      <c r="AY468" s="442"/>
      <c r="AZ468" s="442"/>
      <c r="BA468" s="442"/>
    </row>
    <row r="469" spans="1:53">
      <c r="A469" s="442">
        <v>500</v>
      </c>
      <c r="B469" s="442" t="s">
        <v>294</v>
      </c>
      <c r="C469" s="442" t="s">
        <v>325</v>
      </c>
      <c r="D469" s="442">
        <v>3</v>
      </c>
      <c r="E469" s="442" t="s">
        <v>1770</v>
      </c>
      <c r="F469" s="442" t="s">
        <v>125</v>
      </c>
      <c r="G469" s="442" t="str">
        <f>VLOOKUP(C469,'舰种|战术|技能信息查询'!$O$52:$Q$72,3,0)</f>
        <v>护卫舰</v>
      </c>
      <c r="H469" s="442" t="str">
        <f>VLOOKUP(C469,'舰种|战术|技能信息查询'!$O$52:$Q$72,2,0)</f>
        <v>小型舰</v>
      </c>
      <c r="I469" s="442">
        <v>1</v>
      </c>
      <c r="J469" s="442">
        <v>2</v>
      </c>
      <c r="K469" s="442">
        <v>8</v>
      </c>
      <c r="L469" s="442">
        <f t="shared" si="8"/>
        <v>0</v>
      </c>
      <c r="M469" s="442">
        <v>25</v>
      </c>
      <c r="N469" s="442">
        <v>20</v>
      </c>
      <c r="O469" s="442">
        <v>60</v>
      </c>
      <c r="P469" s="442">
        <v>39</v>
      </c>
      <c r="Q469" s="442">
        <v>53</v>
      </c>
      <c r="R469" s="442">
        <v>20</v>
      </c>
      <c r="S469" s="442">
        <v>85</v>
      </c>
      <c r="T469" s="442">
        <v>87</v>
      </c>
      <c r="U469" s="442">
        <v>5</v>
      </c>
      <c r="V469" s="442">
        <v>32</v>
      </c>
      <c r="W469" s="442" t="s">
        <v>194</v>
      </c>
      <c r="X469" s="442">
        <v>0</v>
      </c>
      <c r="Y469" s="442">
        <v>0</v>
      </c>
      <c r="Z469" s="442">
        <v>2</v>
      </c>
      <c r="AA469" s="442">
        <v>0</v>
      </c>
      <c r="AB469" s="442">
        <v>10</v>
      </c>
      <c r="AC469" s="442">
        <v>15</v>
      </c>
      <c r="AD469" s="442">
        <v>0.48</v>
      </c>
      <c r="AE469" s="442">
        <v>0.99</v>
      </c>
      <c r="AF469" s="442">
        <v>0.5</v>
      </c>
      <c r="AG469" s="442">
        <v>4</v>
      </c>
      <c r="AH469" s="442">
        <v>8</v>
      </c>
      <c r="AI469" s="442">
        <v>6</v>
      </c>
      <c r="AJ469" s="442">
        <v>0</v>
      </c>
      <c r="AK469" s="442">
        <v>0</v>
      </c>
      <c r="AL469" s="442">
        <v>10</v>
      </c>
      <c r="AM469" s="442">
        <v>5</v>
      </c>
      <c r="AN469" s="442">
        <v>0</v>
      </c>
      <c r="AO469" s="442">
        <v>0</v>
      </c>
      <c r="AP469" s="442">
        <v>0</v>
      </c>
      <c r="AQ469" s="442">
        <v>0</v>
      </c>
      <c r="AR469" s="450">
        <v>0.00902777777777778</v>
      </c>
      <c r="AS469" s="442"/>
      <c r="AT469" s="442"/>
      <c r="AU469" s="442"/>
      <c r="AV469" s="442"/>
      <c r="AW469" s="442"/>
      <c r="AX469" s="442"/>
      <c r="AY469" s="442"/>
      <c r="AZ469" s="442"/>
      <c r="BA469" s="442"/>
    </row>
    <row r="470" spans="1:53">
      <c r="A470" s="442">
        <v>501</v>
      </c>
      <c r="B470" s="442" t="s">
        <v>122</v>
      </c>
      <c r="C470" s="442" t="s">
        <v>325</v>
      </c>
      <c r="D470" s="442">
        <v>3</v>
      </c>
      <c r="E470" s="442" t="s">
        <v>1771</v>
      </c>
      <c r="F470" s="442" t="s">
        <v>125</v>
      </c>
      <c r="G470" s="442" t="str">
        <f>VLOOKUP(C470,'舰种|战术|技能信息查询'!$O$52:$Q$72,3,0)</f>
        <v>护卫舰</v>
      </c>
      <c r="H470" s="442" t="str">
        <f>VLOOKUP(C470,'舰种|战术|技能信息查询'!$O$52:$Q$72,2,0)</f>
        <v>小型舰</v>
      </c>
      <c r="I470" s="442">
        <v>1</v>
      </c>
      <c r="J470" s="442">
        <v>2</v>
      </c>
      <c r="K470" s="442">
        <v>17</v>
      </c>
      <c r="L470" s="442">
        <f t="shared" si="8"/>
        <v>-1</v>
      </c>
      <c r="M470" s="442">
        <v>30</v>
      </c>
      <c r="N470" s="442">
        <v>22</v>
      </c>
      <c r="O470" s="442">
        <v>72</v>
      </c>
      <c r="P470" s="442">
        <v>57</v>
      </c>
      <c r="Q470" s="442">
        <v>60</v>
      </c>
      <c r="R470" s="442">
        <v>20</v>
      </c>
      <c r="S470" s="442">
        <v>80</v>
      </c>
      <c r="T470" s="442">
        <v>87</v>
      </c>
      <c r="U470" s="442">
        <v>10</v>
      </c>
      <c r="V470" s="442">
        <v>36</v>
      </c>
      <c r="W470" s="442" t="s">
        <v>194</v>
      </c>
      <c r="X470" s="442">
        <v>0</v>
      </c>
      <c r="Y470" s="442">
        <v>0</v>
      </c>
      <c r="Z470" s="442">
        <v>2</v>
      </c>
      <c r="AA470" s="446" t="s">
        <v>974</v>
      </c>
      <c r="AB470" s="442">
        <v>10</v>
      </c>
      <c r="AC470" s="442">
        <v>25</v>
      </c>
      <c r="AD470" s="442">
        <v>0.48</v>
      </c>
      <c r="AE470" s="442">
        <v>0.9</v>
      </c>
      <c r="AF470" s="442">
        <v>0.5</v>
      </c>
      <c r="AG470" s="442">
        <v>4</v>
      </c>
      <c r="AH470" s="442">
        <v>8</v>
      </c>
      <c r="AI470" s="442">
        <v>6</v>
      </c>
      <c r="AJ470" s="442">
        <v>0</v>
      </c>
      <c r="AK470" s="442">
        <v>3</v>
      </c>
      <c r="AL470" s="442">
        <v>22</v>
      </c>
      <c r="AM470" s="442">
        <v>7</v>
      </c>
      <c r="AN470" s="442">
        <v>0</v>
      </c>
      <c r="AO470" s="442">
        <v>0</v>
      </c>
      <c r="AP470" s="442">
        <v>0</v>
      </c>
      <c r="AQ470" s="442">
        <v>0</v>
      </c>
      <c r="AR470" s="450">
        <v>0.0145833333333333</v>
      </c>
      <c r="AS470" s="442"/>
      <c r="AT470" s="442"/>
      <c r="AU470" s="442"/>
      <c r="AV470" s="442"/>
      <c r="AW470" s="442"/>
      <c r="AX470" s="442"/>
      <c r="AY470" s="442"/>
      <c r="AZ470" s="442"/>
      <c r="BA470" s="442"/>
    </row>
    <row r="471" spans="1:53">
      <c r="A471" s="442">
        <v>502</v>
      </c>
      <c r="B471" s="442" t="s">
        <v>294</v>
      </c>
      <c r="C471" s="442" t="s">
        <v>398</v>
      </c>
      <c r="D471" s="442">
        <v>5</v>
      </c>
      <c r="E471" s="442" t="s">
        <v>1772</v>
      </c>
      <c r="F471" s="442" t="s">
        <v>125</v>
      </c>
      <c r="G471" s="442" t="str">
        <f>VLOOKUP(C471,'舰种|战术|技能信息查询'!$O$52:$Q$72,3,0)</f>
        <v>主力舰</v>
      </c>
      <c r="H471" s="442" t="str">
        <f>VLOOKUP(C471,'舰种|战术|技能信息查询'!$O$52:$Q$72,2,0)</f>
        <v>小型舰</v>
      </c>
      <c r="I471" s="442">
        <v>5</v>
      </c>
      <c r="J471" s="442">
        <v>5</v>
      </c>
      <c r="K471" s="442">
        <v>28</v>
      </c>
      <c r="L471" s="442">
        <f t="shared" si="8"/>
        <v>0</v>
      </c>
      <c r="M471" s="442">
        <v>40</v>
      </c>
      <c r="N471" s="442">
        <v>25</v>
      </c>
      <c r="O471" s="442">
        <v>1</v>
      </c>
      <c r="P471" s="442">
        <v>75</v>
      </c>
      <c r="Q471" s="442">
        <v>0</v>
      </c>
      <c r="R471" s="442">
        <v>47</v>
      </c>
      <c r="S471" s="442">
        <v>82</v>
      </c>
      <c r="T471" s="442">
        <v>101</v>
      </c>
      <c r="U471" s="442">
        <v>19</v>
      </c>
      <c r="V471" s="442">
        <v>36</v>
      </c>
      <c r="W471" s="442" t="s">
        <v>194</v>
      </c>
      <c r="X471" s="442">
        <v>0</v>
      </c>
      <c r="Y471" s="442">
        <v>0</v>
      </c>
      <c r="Z471" s="442">
        <v>3</v>
      </c>
      <c r="AA471" s="442">
        <v>0</v>
      </c>
      <c r="AB471" s="442">
        <v>25</v>
      </c>
      <c r="AC471" s="442">
        <v>60</v>
      </c>
      <c r="AD471" s="442">
        <v>0.5</v>
      </c>
      <c r="AE471" s="442">
        <v>1.3</v>
      </c>
      <c r="AF471" s="442">
        <v>0.65</v>
      </c>
      <c r="AG471" s="442">
        <v>8</v>
      </c>
      <c r="AH471" s="442">
        <v>12</v>
      </c>
      <c r="AI471" s="442">
        <v>10</v>
      </c>
      <c r="AJ471" s="442">
        <v>16</v>
      </c>
      <c r="AK471" s="442">
        <v>15</v>
      </c>
      <c r="AL471" s="442">
        <v>1</v>
      </c>
      <c r="AM471" s="442">
        <v>10</v>
      </c>
      <c r="AN471" s="442">
        <v>54</v>
      </c>
      <c r="AO471" s="442" t="s">
        <v>1773</v>
      </c>
      <c r="AP471" s="442">
        <v>0</v>
      </c>
      <c r="AQ471" s="442">
        <v>0</v>
      </c>
      <c r="AR471" s="442">
        <v>0</v>
      </c>
      <c r="AS471" s="442"/>
      <c r="AT471" s="442"/>
      <c r="AU471" s="442"/>
      <c r="AV471" s="442"/>
      <c r="AW471" s="442"/>
      <c r="AX471" s="442"/>
      <c r="AY471" s="442"/>
      <c r="AZ471" s="442"/>
      <c r="BA471" s="442"/>
    </row>
    <row r="472" spans="1:53">
      <c r="A472" s="442">
        <v>503</v>
      </c>
      <c r="B472" s="442" t="s">
        <v>147</v>
      </c>
      <c r="C472" s="442" t="s">
        <v>325</v>
      </c>
      <c r="D472" s="442">
        <v>3</v>
      </c>
      <c r="E472" s="442" t="s">
        <v>1774</v>
      </c>
      <c r="F472" s="442" t="s">
        <v>125</v>
      </c>
      <c r="G472" s="442" t="str">
        <f>VLOOKUP(C472,'舰种|战术|技能信息查询'!$O$52:$Q$72,3,0)</f>
        <v>护卫舰</v>
      </c>
      <c r="H472" s="442" t="str">
        <f>VLOOKUP(C472,'舰种|战术|技能信息查询'!$O$52:$Q$72,2,0)</f>
        <v>小型舰</v>
      </c>
      <c r="I472" s="442">
        <v>2</v>
      </c>
      <c r="J472" s="442">
        <v>2</v>
      </c>
      <c r="K472" s="442">
        <v>12</v>
      </c>
      <c r="L472" s="442">
        <f t="shared" si="8"/>
        <v>0</v>
      </c>
      <c r="M472" s="442">
        <v>26</v>
      </c>
      <c r="N472" s="442">
        <v>21</v>
      </c>
      <c r="O472" s="442">
        <v>66</v>
      </c>
      <c r="P472" s="442">
        <v>45</v>
      </c>
      <c r="Q472" s="442">
        <v>58</v>
      </c>
      <c r="R472" s="442">
        <v>17</v>
      </c>
      <c r="S472" s="442">
        <v>80</v>
      </c>
      <c r="T472" s="442">
        <v>87</v>
      </c>
      <c r="U472" s="442">
        <v>24</v>
      </c>
      <c r="V472" s="442">
        <v>33.5</v>
      </c>
      <c r="W472" s="442" t="s">
        <v>194</v>
      </c>
      <c r="X472" s="442">
        <v>0</v>
      </c>
      <c r="Y472" s="442">
        <v>0</v>
      </c>
      <c r="Z472" s="442">
        <v>2</v>
      </c>
      <c r="AA472" s="442">
        <v>0</v>
      </c>
      <c r="AB472" s="442">
        <v>10</v>
      </c>
      <c r="AC472" s="442">
        <v>25</v>
      </c>
      <c r="AD472" s="442">
        <v>0.45</v>
      </c>
      <c r="AE472" s="442">
        <v>0.8</v>
      </c>
      <c r="AF472" s="442">
        <v>0.45</v>
      </c>
      <c r="AG472" s="442">
        <v>4</v>
      </c>
      <c r="AH472" s="442">
        <v>8</v>
      </c>
      <c r="AI472" s="442">
        <v>6</v>
      </c>
      <c r="AJ472" s="442">
        <v>0</v>
      </c>
      <c r="AK472" s="442">
        <v>0</v>
      </c>
      <c r="AL472" s="442">
        <v>16</v>
      </c>
      <c r="AM472" s="442">
        <v>8</v>
      </c>
      <c r="AN472" s="442">
        <v>0</v>
      </c>
      <c r="AO472" s="442">
        <v>0</v>
      </c>
      <c r="AP472" s="442">
        <v>0</v>
      </c>
      <c r="AQ472" s="442">
        <v>0</v>
      </c>
      <c r="AR472" s="450">
        <v>0.0152777777777778</v>
      </c>
      <c r="AS472" s="442"/>
      <c r="AT472" s="442"/>
      <c r="AU472" s="442"/>
      <c r="AV472" s="442"/>
      <c r="AW472" s="442"/>
      <c r="AX472" s="442"/>
      <c r="AY472" s="442"/>
      <c r="AZ472" s="442"/>
      <c r="BA472" s="442"/>
    </row>
    <row r="473" spans="1:53">
      <c r="A473" s="442">
        <v>504</v>
      </c>
      <c r="B473" s="442" t="s">
        <v>166</v>
      </c>
      <c r="C473" s="442" t="s">
        <v>265</v>
      </c>
      <c r="D473" s="442">
        <v>4</v>
      </c>
      <c r="E473" s="442" t="s">
        <v>1775</v>
      </c>
      <c r="F473" s="442" t="s">
        <v>125</v>
      </c>
      <c r="G473" s="442" t="str">
        <f>VLOOKUP(C473,'舰种|战术|技能信息查询'!$O$52:$Q$72,3,0)</f>
        <v>护卫舰</v>
      </c>
      <c r="H473" s="442" t="str">
        <f>VLOOKUP(C473,'舰种|战术|技能信息查询'!$O$52:$Q$72,2,0)</f>
        <v>中型舰</v>
      </c>
      <c r="I473" s="442">
        <v>2</v>
      </c>
      <c r="J473" s="442">
        <v>2</v>
      </c>
      <c r="K473" s="442">
        <v>33</v>
      </c>
      <c r="L473" s="442">
        <f t="shared" si="8"/>
        <v>-1</v>
      </c>
      <c r="M473" s="442">
        <v>62</v>
      </c>
      <c r="N473" s="442">
        <v>52</v>
      </c>
      <c r="O473" s="442">
        <v>0</v>
      </c>
      <c r="P473" s="442">
        <v>80</v>
      </c>
      <c r="Q473" s="442">
        <v>69</v>
      </c>
      <c r="R473" s="442">
        <v>27</v>
      </c>
      <c r="S473" s="442">
        <v>70</v>
      </c>
      <c r="T473" s="442">
        <v>89</v>
      </c>
      <c r="U473" s="442">
        <v>20</v>
      </c>
      <c r="V473" s="442">
        <v>31.5</v>
      </c>
      <c r="W473" s="442" t="s">
        <v>238</v>
      </c>
      <c r="X473" s="442" t="s">
        <v>875</v>
      </c>
      <c r="Y473" s="442">
        <v>9</v>
      </c>
      <c r="Z473" s="442">
        <v>3</v>
      </c>
      <c r="AA473" s="446" t="s">
        <v>919</v>
      </c>
      <c r="AB473" s="442">
        <v>30</v>
      </c>
      <c r="AC473" s="442">
        <v>35</v>
      </c>
      <c r="AD473" s="442">
        <v>0.8</v>
      </c>
      <c r="AE473" s="442">
        <v>1.5</v>
      </c>
      <c r="AF473" s="442">
        <v>0.4</v>
      </c>
      <c r="AG473" s="442">
        <v>10</v>
      </c>
      <c r="AH473" s="442">
        <v>16</v>
      </c>
      <c r="AI473" s="442">
        <v>10</v>
      </c>
      <c r="AJ473" s="442">
        <v>0</v>
      </c>
      <c r="AK473" s="442">
        <v>16</v>
      </c>
      <c r="AL473" s="442">
        <v>0</v>
      </c>
      <c r="AM473" s="442">
        <v>14</v>
      </c>
      <c r="AN473" s="442">
        <v>40</v>
      </c>
      <c r="AO473" s="442">
        <v>0</v>
      </c>
      <c r="AP473" s="442">
        <v>0</v>
      </c>
      <c r="AQ473" s="442">
        <v>0</v>
      </c>
      <c r="AR473" s="450">
        <v>0.0555555555555556</v>
      </c>
      <c r="AS473" s="442"/>
      <c r="AT473" s="442"/>
      <c r="AU473" s="442"/>
      <c r="AV473" s="442"/>
      <c r="AW473" s="442"/>
      <c r="AX473" s="442"/>
      <c r="AY473" s="442"/>
      <c r="AZ473" s="442"/>
      <c r="BA473" s="442"/>
    </row>
    <row r="474" spans="1:53">
      <c r="A474" s="442">
        <v>505</v>
      </c>
      <c r="B474" s="442" t="s">
        <v>131</v>
      </c>
      <c r="C474" s="442" t="s">
        <v>325</v>
      </c>
      <c r="D474" s="442">
        <v>3</v>
      </c>
      <c r="E474" s="442" t="s">
        <v>1776</v>
      </c>
      <c r="F474" s="442" t="s">
        <v>125</v>
      </c>
      <c r="G474" s="442" t="str">
        <f>VLOOKUP(C474,'舰种|战术|技能信息查询'!$O$52:$Q$72,3,0)</f>
        <v>护卫舰</v>
      </c>
      <c r="H474" s="442" t="str">
        <f>VLOOKUP(C474,'舰种|战术|技能信息查询'!$O$52:$Q$72,2,0)</f>
        <v>小型舰</v>
      </c>
      <c r="I474" s="442">
        <v>1</v>
      </c>
      <c r="J474" s="442">
        <v>2</v>
      </c>
      <c r="K474" s="442">
        <v>10</v>
      </c>
      <c r="L474" s="442">
        <f t="shared" si="8"/>
        <v>2</v>
      </c>
      <c r="M474" s="442">
        <v>26</v>
      </c>
      <c r="N474" s="442">
        <v>19</v>
      </c>
      <c r="O474" s="442">
        <v>63</v>
      </c>
      <c r="P474" s="442">
        <v>50</v>
      </c>
      <c r="Q474" s="442">
        <v>53</v>
      </c>
      <c r="R474" s="442">
        <v>20</v>
      </c>
      <c r="S474" s="442">
        <v>84</v>
      </c>
      <c r="T474" s="442">
        <v>87</v>
      </c>
      <c r="U474" s="442">
        <v>19</v>
      </c>
      <c r="V474" s="442">
        <v>30.5</v>
      </c>
      <c r="W474" s="442" t="s">
        <v>194</v>
      </c>
      <c r="X474" s="442">
        <v>0</v>
      </c>
      <c r="Y474" s="442">
        <v>0</v>
      </c>
      <c r="Z474" s="442">
        <v>2</v>
      </c>
      <c r="AA474" s="442">
        <v>0</v>
      </c>
      <c r="AB474" s="442">
        <v>15</v>
      </c>
      <c r="AC474" s="442">
        <v>20</v>
      </c>
      <c r="AD474" s="442">
        <v>0.45</v>
      </c>
      <c r="AE474" s="442">
        <v>0.8</v>
      </c>
      <c r="AF474" s="442">
        <v>0.35</v>
      </c>
      <c r="AG474" s="442">
        <v>4</v>
      </c>
      <c r="AH474" s="442">
        <v>8</v>
      </c>
      <c r="AI474" s="442">
        <v>6</v>
      </c>
      <c r="AJ474" s="442">
        <v>0</v>
      </c>
      <c r="AK474" s="442">
        <v>0</v>
      </c>
      <c r="AL474" s="442">
        <v>16</v>
      </c>
      <c r="AM474" s="442">
        <v>4</v>
      </c>
      <c r="AN474" s="442">
        <v>0</v>
      </c>
      <c r="AO474" s="442">
        <v>0</v>
      </c>
      <c r="AP474" s="442">
        <v>0</v>
      </c>
      <c r="AQ474" s="442">
        <v>0</v>
      </c>
      <c r="AR474" s="450">
        <v>0.0104166666666667</v>
      </c>
      <c r="AS474" s="442"/>
      <c r="AT474" s="442"/>
      <c r="AU474" s="442"/>
      <c r="AV474" s="442"/>
      <c r="AW474" s="442"/>
      <c r="AX474" s="442"/>
      <c r="AY474" s="442"/>
      <c r="AZ474" s="442"/>
      <c r="BA474" s="442"/>
    </row>
    <row r="475" spans="1:53">
      <c r="A475" s="442">
        <v>506</v>
      </c>
      <c r="B475" s="442" t="s">
        <v>166</v>
      </c>
      <c r="C475" s="442" t="s">
        <v>137</v>
      </c>
      <c r="D475" s="442">
        <v>6</v>
      </c>
      <c r="E475" s="442" t="s">
        <v>1777</v>
      </c>
      <c r="F475" s="442" t="s">
        <v>125</v>
      </c>
      <c r="G475" s="442" t="str">
        <f>VLOOKUP(C475,'舰种|战术|技能信息查询'!$O$52:$Q$72,3,0)</f>
        <v>主力舰</v>
      </c>
      <c r="H475" s="442" t="str">
        <f>VLOOKUP(C475,'舰种|战术|技能信息查询'!$O$52:$Q$72,2,0)</f>
        <v>大型舰</v>
      </c>
      <c r="I475" s="442">
        <v>5</v>
      </c>
      <c r="J475" s="442">
        <v>5</v>
      </c>
      <c r="K475" s="442">
        <v>84</v>
      </c>
      <c r="L475" s="442">
        <f t="shared" ref="L475:L514" si="9">IF(OR(MOD(K475,4)=2,MOD(K475,4)=0),MOD(K475,4),IF(MOD(K475,4)=1,-1,1))</f>
        <v>0</v>
      </c>
      <c r="M475" s="442">
        <v>124</v>
      </c>
      <c r="N475" s="442">
        <v>105</v>
      </c>
      <c r="O475" s="442">
        <v>0</v>
      </c>
      <c r="P475" s="442">
        <v>87</v>
      </c>
      <c r="Q475" s="442">
        <v>0</v>
      </c>
      <c r="R475" s="442">
        <v>48</v>
      </c>
      <c r="S475" s="442">
        <v>45</v>
      </c>
      <c r="T475" s="442">
        <v>94</v>
      </c>
      <c r="U475" s="442">
        <v>5</v>
      </c>
      <c r="V475" s="442">
        <v>27</v>
      </c>
      <c r="W475" s="442" t="s">
        <v>126</v>
      </c>
      <c r="X475" s="442" t="s">
        <v>127</v>
      </c>
      <c r="Y475" s="442">
        <v>12</v>
      </c>
      <c r="Z475" s="442">
        <v>4</v>
      </c>
      <c r="AA475" s="442">
        <v>0</v>
      </c>
      <c r="AB475" s="442">
        <v>125</v>
      </c>
      <c r="AC475" s="442">
        <v>185</v>
      </c>
      <c r="AD475" s="442">
        <v>4.8</v>
      </c>
      <c r="AE475" s="442">
        <v>9</v>
      </c>
      <c r="AF475" s="442">
        <v>0.8</v>
      </c>
      <c r="AG475" s="442">
        <v>50</v>
      </c>
      <c r="AH475" s="442">
        <v>60</v>
      </c>
      <c r="AI475" s="442">
        <v>60</v>
      </c>
      <c r="AJ475" s="442">
        <v>0</v>
      </c>
      <c r="AK475" s="442">
        <v>99</v>
      </c>
      <c r="AL475" s="442">
        <v>0</v>
      </c>
      <c r="AM475" s="442">
        <v>85</v>
      </c>
      <c r="AN475" s="442">
        <v>51</v>
      </c>
      <c r="AO475" s="442" t="s">
        <v>1778</v>
      </c>
      <c r="AP475" s="442">
        <v>0</v>
      </c>
      <c r="AQ475" s="442">
        <v>0</v>
      </c>
      <c r="AR475" s="442">
        <v>0</v>
      </c>
      <c r="AS475" s="442"/>
      <c r="AT475" s="442"/>
      <c r="AU475" s="442"/>
      <c r="AV475" s="442"/>
      <c r="AW475" s="442"/>
      <c r="AX475" s="442"/>
      <c r="AY475" s="442"/>
      <c r="AZ475" s="442"/>
      <c r="BA475" s="442"/>
    </row>
    <row r="476" spans="1:53">
      <c r="A476" s="442">
        <v>507</v>
      </c>
      <c r="B476" s="442" t="s">
        <v>1779</v>
      </c>
      <c r="C476" s="442" t="s">
        <v>321</v>
      </c>
      <c r="D476" s="442">
        <v>3</v>
      </c>
      <c r="E476" s="442" t="s">
        <v>1780</v>
      </c>
      <c r="F476" s="442" t="s">
        <v>125</v>
      </c>
      <c r="G476" s="442" t="str">
        <f>VLOOKUP(C476,'舰种|战术|技能信息查询'!$O$52:$Q$72,3,0)</f>
        <v>护卫舰</v>
      </c>
      <c r="H476" s="442" t="str">
        <f>VLOOKUP(C476,'舰种|战术|技能信息查询'!$O$52:$Q$72,2,0)</f>
        <v>小型舰</v>
      </c>
      <c r="I476" s="442">
        <v>2</v>
      </c>
      <c r="J476" s="442">
        <v>2</v>
      </c>
      <c r="K476" s="442">
        <v>28</v>
      </c>
      <c r="L476" s="442">
        <f t="shared" si="9"/>
        <v>0</v>
      </c>
      <c r="M476" s="442">
        <v>49</v>
      </c>
      <c r="N476" s="442">
        <v>63</v>
      </c>
      <c r="O476" s="442">
        <v>0</v>
      </c>
      <c r="P476" s="442">
        <v>41</v>
      </c>
      <c r="Q476" s="442">
        <v>0</v>
      </c>
      <c r="R476" s="442">
        <v>20</v>
      </c>
      <c r="S476" s="442">
        <v>46</v>
      </c>
      <c r="T476" s="442">
        <v>95</v>
      </c>
      <c r="U476" s="442">
        <v>20</v>
      </c>
      <c r="V476" s="442">
        <v>17.2</v>
      </c>
      <c r="W476" s="442" t="s">
        <v>238</v>
      </c>
      <c r="X476" s="442">
        <v>0</v>
      </c>
      <c r="Y476" s="442">
        <v>0</v>
      </c>
      <c r="Z476" s="442">
        <v>2</v>
      </c>
      <c r="AA476" s="442">
        <v>0</v>
      </c>
      <c r="AB476" s="442">
        <v>15</v>
      </c>
      <c r="AC476" s="442">
        <v>30</v>
      </c>
      <c r="AD476" s="442">
        <v>0.6</v>
      </c>
      <c r="AE476" s="442">
        <v>1.2</v>
      </c>
      <c r="AF476" s="442">
        <v>0.45</v>
      </c>
      <c r="AG476" s="442">
        <v>20</v>
      </c>
      <c r="AH476" s="442">
        <v>20</v>
      </c>
      <c r="AI476" s="442">
        <v>30</v>
      </c>
      <c r="AJ476" s="442">
        <v>0</v>
      </c>
      <c r="AK476" s="442">
        <v>19</v>
      </c>
      <c r="AL476" s="442">
        <v>0</v>
      </c>
      <c r="AM476" s="442">
        <v>43</v>
      </c>
      <c r="AN476" s="442">
        <v>0</v>
      </c>
      <c r="AO476" s="442">
        <v>0</v>
      </c>
      <c r="AP476" s="442">
        <v>0</v>
      </c>
      <c r="AQ476" s="442">
        <v>0</v>
      </c>
      <c r="AR476" s="442">
        <v>0</v>
      </c>
      <c r="AS476" s="442"/>
      <c r="AT476" s="442"/>
      <c r="AU476" s="442"/>
      <c r="AV476" s="442"/>
      <c r="AW476" s="442"/>
      <c r="AX476" s="442"/>
      <c r="AY476" s="442"/>
      <c r="AZ476" s="442"/>
      <c r="BA476" s="442"/>
    </row>
    <row r="477" spans="1:53">
      <c r="A477" s="442">
        <v>508</v>
      </c>
      <c r="B477" s="442" t="s">
        <v>1507</v>
      </c>
      <c r="C477" s="442" t="s">
        <v>236</v>
      </c>
      <c r="D477" s="442">
        <v>4</v>
      </c>
      <c r="E477" s="442" t="s">
        <v>1781</v>
      </c>
      <c r="F477" s="442" t="s">
        <v>125</v>
      </c>
      <c r="G477" s="442" t="str">
        <f>VLOOKUP(C477,'舰种|战术|技能信息查询'!$O$52:$Q$72,3,0)</f>
        <v>护卫舰</v>
      </c>
      <c r="H477" s="442" t="str">
        <f>VLOOKUP(C477,'舰种|战术|技能信息查询'!$O$52:$Q$72,2,0)</f>
        <v>中型舰</v>
      </c>
      <c r="I477" s="442">
        <v>2</v>
      </c>
      <c r="J477" s="442">
        <v>2</v>
      </c>
      <c r="K477" s="442">
        <v>52</v>
      </c>
      <c r="L477" s="442">
        <f t="shared" si="9"/>
        <v>0</v>
      </c>
      <c r="M477" s="442">
        <v>68</v>
      </c>
      <c r="N477" s="442">
        <v>62</v>
      </c>
      <c r="O477" s="442">
        <v>47</v>
      </c>
      <c r="P477" s="442">
        <v>62</v>
      </c>
      <c r="Q477" s="442">
        <v>0</v>
      </c>
      <c r="R477" s="442">
        <v>30</v>
      </c>
      <c r="S477" s="442">
        <v>74</v>
      </c>
      <c r="T477" s="442">
        <v>91</v>
      </c>
      <c r="U477" s="442">
        <v>5</v>
      </c>
      <c r="V477" s="442">
        <v>37</v>
      </c>
      <c r="W477" s="442" t="s">
        <v>238</v>
      </c>
      <c r="X477" s="442" t="s">
        <v>875</v>
      </c>
      <c r="Y477" s="442">
        <v>9</v>
      </c>
      <c r="Z477" s="442">
        <v>3</v>
      </c>
      <c r="AA477" s="442">
        <v>0</v>
      </c>
      <c r="AB477" s="442">
        <v>75</v>
      </c>
      <c r="AC477" s="442">
        <v>45</v>
      </c>
      <c r="AD477" s="442">
        <v>1.5</v>
      </c>
      <c r="AE477" s="442">
        <v>2.6</v>
      </c>
      <c r="AF477" s="442">
        <v>0.9</v>
      </c>
      <c r="AG477" s="442">
        <v>30</v>
      </c>
      <c r="AH477" s="442">
        <v>40</v>
      </c>
      <c r="AI477" s="442">
        <v>30</v>
      </c>
      <c r="AJ477" s="442">
        <v>0</v>
      </c>
      <c r="AK477" s="442">
        <v>43</v>
      </c>
      <c r="AL477" s="442">
        <v>6</v>
      </c>
      <c r="AM477" s="442">
        <v>24</v>
      </c>
      <c r="AN477" s="442">
        <v>16</v>
      </c>
      <c r="AO477" s="442">
        <v>0</v>
      </c>
      <c r="AP477" s="442">
        <v>0</v>
      </c>
      <c r="AQ477" s="442">
        <v>0</v>
      </c>
      <c r="AR477" s="450">
        <v>0.0625</v>
      </c>
      <c r="AS477" s="442"/>
      <c r="AT477" s="442"/>
      <c r="AU477" s="442"/>
      <c r="AV477" s="442"/>
      <c r="AW477" s="442"/>
      <c r="AX477" s="442"/>
      <c r="AY477" s="442"/>
      <c r="AZ477" s="442"/>
      <c r="BA477" s="442"/>
    </row>
    <row r="478" spans="1:53">
      <c r="A478" s="442">
        <v>509</v>
      </c>
      <c r="B478" s="442" t="s">
        <v>338</v>
      </c>
      <c r="C478" s="442" t="s">
        <v>325</v>
      </c>
      <c r="D478" s="442">
        <v>4</v>
      </c>
      <c r="E478" s="442" t="s">
        <v>1782</v>
      </c>
      <c r="F478" s="442" t="s">
        <v>125</v>
      </c>
      <c r="G478" s="442" t="str">
        <f>VLOOKUP(C478,'舰种|战术|技能信息查询'!$O$52:$Q$72,3,0)</f>
        <v>护卫舰</v>
      </c>
      <c r="H478" s="442" t="str">
        <f>VLOOKUP(C478,'舰种|战术|技能信息查询'!$O$52:$Q$72,2,0)</f>
        <v>小型舰</v>
      </c>
      <c r="I478" s="442">
        <v>2</v>
      </c>
      <c r="J478" s="442">
        <v>2</v>
      </c>
      <c r="K478" s="442">
        <v>24</v>
      </c>
      <c r="L478" s="442">
        <f t="shared" si="9"/>
        <v>0</v>
      </c>
      <c r="M478" s="442">
        <v>33</v>
      </c>
      <c r="N478" s="442">
        <v>22</v>
      </c>
      <c r="O478" s="442">
        <v>74</v>
      </c>
      <c r="P478" s="442">
        <v>80</v>
      </c>
      <c r="Q478" s="442">
        <v>71</v>
      </c>
      <c r="R478" s="442">
        <v>19</v>
      </c>
      <c r="S478" s="442">
        <v>82</v>
      </c>
      <c r="T478" s="442">
        <v>87</v>
      </c>
      <c r="U478" s="442">
        <v>15</v>
      </c>
      <c r="V478" s="442">
        <v>38.5</v>
      </c>
      <c r="W478" s="442" t="s">
        <v>194</v>
      </c>
      <c r="X478" s="442">
        <v>0</v>
      </c>
      <c r="Y478" s="442">
        <v>0</v>
      </c>
      <c r="Z478" s="442">
        <v>3</v>
      </c>
      <c r="AA478" s="446" t="s">
        <v>1450</v>
      </c>
      <c r="AB478" s="442">
        <v>15</v>
      </c>
      <c r="AC478" s="442">
        <v>25</v>
      </c>
      <c r="AD478" s="442">
        <v>0.48</v>
      </c>
      <c r="AE478" s="442">
        <v>0.9</v>
      </c>
      <c r="AF478" s="442">
        <v>0.4</v>
      </c>
      <c r="AG478" s="442">
        <v>4</v>
      </c>
      <c r="AH478" s="442">
        <v>8</v>
      </c>
      <c r="AI478" s="442">
        <v>6</v>
      </c>
      <c r="AJ478" s="442">
        <v>0</v>
      </c>
      <c r="AK478" s="442">
        <v>0</v>
      </c>
      <c r="AL478" s="442">
        <v>24</v>
      </c>
      <c r="AM478" s="442">
        <v>7</v>
      </c>
      <c r="AN478" s="442">
        <v>14</v>
      </c>
      <c r="AO478" s="442">
        <v>0</v>
      </c>
      <c r="AP478" s="442">
        <v>0</v>
      </c>
      <c r="AQ478" s="442">
        <v>0</v>
      </c>
      <c r="AR478" s="450">
        <v>0.0173611111111111</v>
      </c>
      <c r="AS478" s="442"/>
      <c r="AT478" s="442"/>
      <c r="AU478" s="442"/>
      <c r="AV478" s="442"/>
      <c r="AW478" s="442"/>
      <c r="AX478" s="442"/>
      <c r="AY478" s="442"/>
      <c r="AZ478" s="442"/>
      <c r="BA478" s="442"/>
    </row>
    <row r="479" spans="1:53">
      <c r="A479" s="442">
        <v>510</v>
      </c>
      <c r="B479" s="442" t="s">
        <v>131</v>
      </c>
      <c r="C479" s="442" t="s">
        <v>446</v>
      </c>
      <c r="D479" s="442">
        <v>6</v>
      </c>
      <c r="E479" s="442" t="s">
        <v>1783</v>
      </c>
      <c r="F479" s="442" t="s">
        <v>125</v>
      </c>
      <c r="G479" s="442" t="str">
        <f>VLOOKUP(C479,'舰种|战术|技能信息查询'!$O$52:$Q$72,3,0)</f>
        <v>主力舰</v>
      </c>
      <c r="H479" s="442" t="str">
        <f>VLOOKUP(C479,'舰种|战术|技能信息查询'!$O$52:$Q$72,2,0)</f>
        <v>大型舰</v>
      </c>
      <c r="I479" s="442">
        <v>2</v>
      </c>
      <c r="J479" s="442">
        <v>3</v>
      </c>
      <c r="K479" s="442">
        <v>84</v>
      </c>
      <c r="L479" s="442">
        <f t="shared" si="9"/>
        <v>0</v>
      </c>
      <c r="M479" s="442">
        <v>45</v>
      </c>
      <c r="N479" s="442">
        <v>90</v>
      </c>
      <c r="O479" s="442">
        <v>0</v>
      </c>
      <c r="P479" s="442">
        <v>85</v>
      </c>
      <c r="Q479" s="442">
        <v>0</v>
      </c>
      <c r="R479" s="442">
        <v>67</v>
      </c>
      <c r="S479" s="442">
        <v>54</v>
      </c>
      <c r="T479" s="442">
        <v>85</v>
      </c>
      <c r="U479" s="442">
        <v>5</v>
      </c>
      <c r="V479" s="442">
        <v>33</v>
      </c>
      <c r="W479" s="442" t="s">
        <v>194</v>
      </c>
      <c r="X479" s="442" t="s">
        <v>1784</v>
      </c>
      <c r="Y479" s="442">
        <v>84</v>
      </c>
      <c r="Z479" s="442">
        <v>4</v>
      </c>
      <c r="AA479" s="446" t="s">
        <v>1785</v>
      </c>
      <c r="AB479" s="442">
        <v>100</v>
      </c>
      <c r="AC479" s="442">
        <v>100</v>
      </c>
      <c r="AD479" s="442">
        <v>3.4</v>
      </c>
      <c r="AE479" s="442">
        <v>5.9</v>
      </c>
      <c r="AF479" s="442">
        <v>1.15</v>
      </c>
      <c r="AG479" s="442">
        <v>20</v>
      </c>
      <c r="AH479" s="442">
        <v>20</v>
      </c>
      <c r="AI479" s="442">
        <v>40</v>
      </c>
      <c r="AJ479" s="442">
        <v>10</v>
      </c>
      <c r="AK479" s="442">
        <v>0</v>
      </c>
      <c r="AL479" s="442">
        <v>0</v>
      </c>
      <c r="AM479" s="442">
        <v>28</v>
      </c>
      <c r="AN479" s="442">
        <v>74</v>
      </c>
      <c r="AO479" s="442" t="s">
        <v>1786</v>
      </c>
      <c r="AP479" s="442">
        <v>0</v>
      </c>
      <c r="AQ479" s="442">
        <v>0</v>
      </c>
      <c r="AR479" s="450">
        <v>0.236111111111111</v>
      </c>
      <c r="AS479" s="442"/>
      <c r="AT479" s="442"/>
      <c r="AU479" s="442"/>
      <c r="AV479" s="442"/>
      <c r="AW479" s="442"/>
      <c r="AX479" s="442"/>
      <c r="AY479" s="442"/>
      <c r="AZ479" s="442"/>
      <c r="BA479" s="442"/>
    </row>
    <row r="480" spans="1:53">
      <c r="A480" s="442">
        <v>511</v>
      </c>
      <c r="B480" s="442" t="s">
        <v>122</v>
      </c>
      <c r="C480" s="442" t="s">
        <v>236</v>
      </c>
      <c r="D480" s="442">
        <v>4</v>
      </c>
      <c r="E480" s="442" t="s">
        <v>1787</v>
      </c>
      <c r="F480" s="442" t="s">
        <v>125</v>
      </c>
      <c r="G480" s="442" t="str">
        <f>VLOOKUP(C480,'舰种|战术|技能信息查询'!$O$52:$Q$72,3,0)</f>
        <v>护卫舰</v>
      </c>
      <c r="H480" s="442" t="str">
        <f>VLOOKUP(C480,'舰种|战术|技能信息查询'!$O$52:$Q$72,2,0)</f>
        <v>中型舰</v>
      </c>
      <c r="I480" s="442">
        <v>2</v>
      </c>
      <c r="J480" s="442">
        <v>2</v>
      </c>
      <c r="K480" s="442">
        <v>50</v>
      </c>
      <c r="L480" s="442">
        <f t="shared" si="9"/>
        <v>2</v>
      </c>
      <c r="M480" s="442">
        <v>55</v>
      </c>
      <c r="N480" s="442">
        <v>41</v>
      </c>
      <c r="O480" s="442">
        <v>53</v>
      </c>
      <c r="P480" s="442">
        <v>70</v>
      </c>
      <c r="Q480" s="442">
        <v>0</v>
      </c>
      <c r="R480" s="442">
        <v>53</v>
      </c>
      <c r="S480" s="442">
        <v>75</v>
      </c>
      <c r="T480" s="442">
        <v>91</v>
      </c>
      <c r="U480" s="442">
        <v>20</v>
      </c>
      <c r="V480" s="442">
        <v>31.5</v>
      </c>
      <c r="W480" s="442" t="s">
        <v>238</v>
      </c>
      <c r="X480" s="442" t="s">
        <v>875</v>
      </c>
      <c r="Y480" s="442">
        <v>9</v>
      </c>
      <c r="Z480" s="442">
        <v>3</v>
      </c>
      <c r="AA480" s="446" t="s">
        <v>1095</v>
      </c>
      <c r="AB480" s="442">
        <v>35</v>
      </c>
      <c r="AC480" s="442">
        <v>70</v>
      </c>
      <c r="AD480" s="442">
        <v>1.28</v>
      </c>
      <c r="AE480" s="442">
        <v>2.4</v>
      </c>
      <c r="AF480" s="442">
        <v>0.75</v>
      </c>
      <c r="AG480" s="442">
        <v>30</v>
      </c>
      <c r="AH480" s="442">
        <v>40</v>
      </c>
      <c r="AI480" s="442">
        <v>30</v>
      </c>
      <c r="AJ480" s="442">
        <v>0</v>
      </c>
      <c r="AK480" s="442">
        <v>40</v>
      </c>
      <c r="AL480" s="442">
        <v>9</v>
      </c>
      <c r="AM480" s="442">
        <v>14</v>
      </c>
      <c r="AN480" s="442">
        <v>24</v>
      </c>
      <c r="AO480" s="442">
        <v>0</v>
      </c>
      <c r="AP480" s="442">
        <v>0</v>
      </c>
      <c r="AQ480" s="442">
        <v>0</v>
      </c>
      <c r="AR480" s="442">
        <v>0</v>
      </c>
      <c r="AS480" s="442"/>
      <c r="AT480" s="442"/>
      <c r="AU480" s="442"/>
      <c r="AV480" s="442"/>
      <c r="AW480" s="442"/>
      <c r="AX480" s="442"/>
      <c r="AY480" s="442"/>
      <c r="AZ480" s="442"/>
      <c r="BA480" s="442"/>
    </row>
    <row r="481" spans="1:53">
      <c r="A481" s="442">
        <v>512</v>
      </c>
      <c r="B481" s="442" t="s">
        <v>122</v>
      </c>
      <c r="C481" s="442" t="s">
        <v>265</v>
      </c>
      <c r="D481" s="442">
        <v>3</v>
      </c>
      <c r="E481" s="442" t="s">
        <v>1788</v>
      </c>
      <c r="F481" s="442" t="s">
        <v>125</v>
      </c>
      <c r="G481" s="442" t="str">
        <f>VLOOKUP(C481,'舰种|战术|技能信息查询'!$O$52:$Q$72,3,0)</f>
        <v>护卫舰</v>
      </c>
      <c r="H481" s="442" t="str">
        <f>VLOOKUP(C481,'舰种|战术|技能信息查询'!$O$52:$Q$72,2,0)</f>
        <v>中型舰</v>
      </c>
      <c r="I481" s="442">
        <v>2</v>
      </c>
      <c r="J481" s="442">
        <v>2</v>
      </c>
      <c r="K481" s="442">
        <v>24</v>
      </c>
      <c r="L481" s="442">
        <f t="shared" si="9"/>
        <v>0</v>
      </c>
      <c r="M481" s="442">
        <v>35</v>
      </c>
      <c r="N481" s="442">
        <v>18</v>
      </c>
      <c r="O481" s="442">
        <v>0</v>
      </c>
      <c r="P481" s="442">
        <v>75</v>
      </c>
      <c r="Q481" s="442">
        <v>68</v>
      </c>
      <c r="R481" s="442">
        <v>21</v>
      </c>
      <c r="S481" s="442">
        <v>68</v>
      </c>
      <c r="T481" s="442">
        <v>92</v>
      </c>
      <c r="U481" s="442">
        <v>18</v>
      </c>
      <c r="V481" s="442">
        <v>29</v>
      </c>
      <c r="W481" s="442" t="s">
        <v>238</v>
      </c>
      <c r="X481" s="442">
        <v>0</v>
      </c>
      <c r="Y481" s="442">
        <v>0</v>
      </c>
      <c r="Z481" s="442">
        <v>3</v>
      </c>
      <c r="AA481" s="446" t="s">
        <v>968</v>
      </c>
      <c r="AB481" s="442">
        <v>20</v>
      </c>
      <c r="AC481" s="442">
        <v>30</v>
      </c>
      <c r="AD481" s="442">
        <v>0.8</v>
      </c>
      <c r="AE481" s="442">
        <v>1.4</v>
      </c>
      <c r="AF481" s="442">
        <v>0.425</v>
      </c>
      <c r="AG481" s="442">
        <v>10</v>
      </c>
      <c r="AH481" s="442">
        <v>16</v>
      </c>
      <c r="AI481" s="442">
        <v>10</v>
      </c>
      <c r="AJ481" s="442">
        <v>0</v>
      </c>
      <c r="AK481" s="442">
        <v>8</v>
      </c>
      <c r="AL481" s="442">
        <v>0</v>
      </c>
      <c r="AM481" s="442">
        <v>9</v>
      </c>
      <c r="AN481" s="442">
        <v>32</v>
      </c>
      <c r="AO481" s="442">
        <v>0</v>
      </c>
      <c r="AP481" s="442">
        <v>0</v>
      </c>
      <c r="AQ481" s="442">
        <v>0</v>
      </c>
      <c r="AR481" s="442">
        <v>0</v>
      </c>
      <c r="AS481" s="442"/>
      <c r="AT481" s="442"/>
      <c r="AU481" s="442"/>
      <c r="AV481" s="442"/>
      <c r="AW481" s="442"/>
      <c r="AX481" s="442"/>
      <c r="AY481" s="442"/>
      <c r="AZ481" s="442"/>
      <c r="BA481" s="442"/>
    </row>
    <row r="482" spans="1:53">
      <c r="A482" s="442">
        <v>513</v>
      </c>
      <c r="B482" s="442" t="s">
        <v>166</v>
      </c>
      <c r="C482" s="442" t="s">
        <v>192</v>
      </c>
      <c r="D482" s="442">
        <v>5</v>
      </c>
      <c r="E482" s="442" t="s">
        <v>1789</v>
      </c>
      <c r="F482" s="442" t="s">
        <v>125</v>
      </c>
      <c r="G482" s="442" t="str">
        <f>VLOOKUP(C482,'舰种|战术|技能信息查询'!$O$52:$Q$72,3,0)</f>
        <v>主力舰</v>
      </c>
      <c r="H482" s="442" t="str">
        <f>VLOOKUP(C482,'舰种|战术|技能信息查询'!$O$52:$Q$72,2,0)</f>
        <v>大型舰</v>
      </c>
      <c r="I482" s="442">
        <v>4</v>
      </c>
      <c r="J482" s="442">
        <v>4</v>
      </c>
      <c r="K482" s="442">
        <v>60</v>
      </c>
      <c r="L482" s="442">
        <f t="shared" si="9"/>
        <v>0</v>
      </c>
      <c r="M482" s="442">
        <v>40</v>
      </c>
      <c r="N482" s="442">
        <v>60</v>
      </c>
      <c r="O482" s="442">
        <v>0</v>
      </c>
      <c r="P482" s="442">
        <v>97</v>
      </c>
      <c r="Q482" s="442">
        <v>0</v>
      </c>
      <c r="R482" s="442">
        <v>77</v>
      </c>
      <c r="S482" s="442">
        <v>51</v>
      </c>
      <c r="T482" s="442">
        <v>96</v>
      </c>
      <c r="U482" s="442">
        <v>20</v>
      </c>
      <c r="V482" s="442">
        <v>33</v>
      </c>
      <c r="W482" s="442" t="s">
        <v>194</v>
      </c>
      <c r="X482" s="442" t="s">
        <v>1790</v>
      </c>
      <c r="Y482" s="442">
        <v>90</v>
      </c>
      <c r="Z482" s="442">
        <v>4</v>
      </c>
      <c r="AA482" s="446" t="s">
        <v>1791</v>
      </c>
      <c r="AB482" s="442">
        <v>60</v>
      </c>
      <c r="AC482" s="442">
        <v>60</v>
      </c>
      <c r="AD482" s="442">
        <v>2.4</v>
      </c>
      <c r="AE482" s="442">
        <v>4.5</v>
      </c>
      <c r="AF482" s="442">
        <v>0.8</v>
      </c>
      <c r="AG482" s="442">
        <v>30</v>
      </c>
      <c r="AH482" s="442">
        <v>40</v>
      </c>
      <c r="AI482" s="442">
        <v>60</v>
      </c>
      <c r="AJ482" s="442">
        <v>40</v>
      </c>
      <c r="AK482" s="442">
        <v>0</v>
      </c>
      <c r="AL482" s="442">
        <v>0</v>
      </c>
      <c r="AM482" s="442">
        <v>18</v>
      </c>
      <c r="AN482" s="442">
        <v>104</v>
      </c>
      <c r="AO482" s="442" t="s">
        <v>1792</v>
      </c>
      <c r="AP482" s="442">
        <v>0</v>
      </c>
      <c r="AQ482" s="442">
        <v>0</v>
      </c>
      <c r="AR482" s="442">
        <v>0</v>
      </c>
      <c r="AS482" s="442"/>
      <c r="AT482" s="442"/>
      <c r="AU482" s="442"/>
      <c r="AV482" s="442"/>
      <c r="AW482" s="442"/>
      <c r="AX482" s="442"/>
      <c r="AY482" s="442"/>
      <c r="AZ482" s="442"/>
      <c r="BA482" s="442"/>
    </row>
    <row r="483" spans="1:53">
      <c r="A483" s="442">
        <v>514</v>
      </c>
      <c r="B483" s="442" t="s">
        <v>131</v>
      </c>
      <c r="C483" s="442" t="s">
        <v>137</v>
      </c>
      <c r="D483" s="442">
        <v>5</v>
      </c>
      <c r="E483" s="442" t="s">
        <v>1793</v>
      </c>
      <c r="F483" s="442" t="s">
        <v>125</v>
      </c>
      <c r="G483" s="442" t="str">
        <f>VLOOKUP(C483,'舰种|战术|技能信息查询'!$O$52:$Q$72,3,0)</f>
        <v>主力舰</v>
      </c>
      <c r="H483" s="442" t="str">
        <f>VLOOKUP(C483,'舰种|战术|技能信息查询'!$O$52:$Q$72,2,0)</f>
        <v>大型舰</v>
      </c>
      <c r="I483" s="442">
        <v>5</v>
      </c>
      <c r="J483" s="442">
        <v>5</v>
      </c>
      <c r="K483" s="442">
        <v>80</v>
      </c>
      <c r="L483" s="442">
        <f t="shared" si="9"/>
        <v>0</v>
      </c>
      <c r="M483" s="442">
        <v>127</v>
      </c>
      <c r="N483" s="442">
        <v>96</v>
      </c>
      <c r="O483" s="442">
        <v>0</v>
      </c>
      <c r="P483" s="442">
        <v>51</v>
      </c>
      <c r="Q483" s="442">
        <v>0</v>
      </c>
      <c r="R483" s="442">
        <v>42</v>
      </c>
      <c r="S483" s="442">
        <v>59</v>
      </c>
      <c r="T483" s="442">
        <v>96</v>
      </c>
      <c r="U483" s="442">
        <v>5</v>
      </c>
      <c r="V483" s="442">
        <v>30</v>
      </c>
      <c r="W483" s="442" t="s">
        <v>126</v>
      </c>
      <c r="X483" s="442" t="s">
        <v>127</v>
      </c>
      <c r="Y483" s="442">
        <v>12</v>
      </c>
      <c r="Z483" s="442">
        <v>4</v>
      </c>
      <c r="AA483" s="446" t="s">
        <v>1794</v>
      </c>
      <c r="AB483" s="442">
        <v>100</v>
      </c>
      <c r="AC483" s="442">
        <v>185</v>
      </c>
      <c r="AD483" s="442">
        <v>3.3</v>
      </c>
      <c r="AE483" s="442">
        <v>6</v>
      </c>
      <c r="AF483" s="442">
        <v>1</v>
      </c>
      <c r="AG483" s="442">
        <v>50</v>
      </c>
      <c r="AH483" s="442">
        <v>60</v>
      </c>
      <c r="AI483" s="442">
        <v>60</v>
      </c>
      <c r="AJ483" s="442">
        <v>0</v>
      </c>
      <c r="AK483" s="442">
        <v>102</v>
      </c>
      <c r="AL483" s="442">
        <v>0</v>
      </c>
      <c r="AM483" s="442">
        <v>76</v>
      </c>
      <c r="AN483" s="442">
        <v>11</v>
      </c>
      <c r="AO483" s="442" t="s">
        <v>1795</v>
      </c>
      <c r="AP483" s="442">
        <v>0</v>
      </c>
      <c r="AQ483" s="442">
        <v>0</v>
      </c>
      <c r="AR483" s="442">
        <v>0</v>
      </c>
      <c r="AS483" s="442"/>
      <c r="AT483" s="442"/>
      <c r="AU483" s="442"/>
      <c r="AV483" s="442"/>
      <c r="AW483" s="442"/>
      <c r="AX483" s="442"/>
      <c r="AY483" s="442"/>
      <c r="AZ483" s="442"/>
      <c r="BA483" s="442"/>
    </row>
    <row r="484" spans="1:53">
      <c r="A484" s="442">
        <v>515</v>
      </c>
      <c r="B484" s="442" t="s">
        <v>338</v>
      </c>
      <c r="C484" s="442" t="s">
        <v>265</v>
      </c>
      <c r="D484" s="442">
        <v>4</v>
      </c>
      <c r="E484" s="442" t="s">
        <v>1796</v>
      </c>
      <c r="F484" s="442" t="s">
        <v>125</v>
      </c>
      <c r="G484" s="442" t="str">
        <f>VLOOKUP(C484,'舰种|战术|技能信息查询'!$O$52:$Q$72,3,0)</f>
        <v>护卫舰</v>
      </c>
      <c r="H484" s="442" t="str">
        <f>VLOOKUP(C484,'舰种|战术|技能信息查询'!$O$52:$Q$72,2,0)</f>
        <v>中型舰</v>
      </c>
      <c r="I484" s="442">
        <v>2</v>
      </c>
      <c r="J484" s="442">
        <v>2</v>
      </c>
      <c r="K484" s="442">
        <v>29</v>
      </c>
      <c r="L484" s="442">
        <f t="shared" si="9"/>
        <v>-1</v>
      </c>
      <c r="M484" s="442">
        <v>55</v>
      </c>
      <c r="N484" s="442">
        <v>46</v>
      </c>
      <c r="O484" s="442">
        <v>50</v>
      </c>
      <c r="P484" s="442">
        <v>55</v>
      </c>
      <c r="Q484" s="442">
        <v>64</v>
      </c>
      <c r="R484" s="442">
        <v>20</v>
      </c>
      <c r="S484" s="442">
        <v>21</v>
      </c>
      <c r="T484" s="442">
        <v>91</v>
      </c>
      <c r="U484" s="442">
        <v>20</v>
      </c>
      <c r="V484" s="442">
        <v>36</v>
      </c>
      <c r="W484" s="442" t="s">
        <v>126</v>
      </c>
      <c r="X484" s="442">
        <v>0</v>
      </c>
      <c r="Y484" s="442">
        <v>0</v>
      </c>
      <c r="Z484" s="442">
        <v>3</v>
      </c>
      <c r="AA484" s="446" t="s">
        <v>1113</v>
      </c>
      <c r="AB484" s="442">
        <v>20</v>
      </c>
      <c r="AC484" s="442">
        <v>25</v>
      </c>
      <c r="AD484" s="442">
        <v>0.5</v>
      </c>
      <c r="AE484" s="442">
        <v>1.5</v>
      </c>
      <c r="AF484" s="442">
        <v>0.5</v>
      </c>
      <c r="AG484" s="442">
        <v>10</v>
      </c>
      <c r="AH484" s="442">
        <v>16</v>
      </c>
      <c r="AI484" s="442">
        <v>10</v>
      </c>
      <c r="AJ484" s="442">
        <v>0</v>
      </c>
      <c r="AK484" s="442">
        <v>15</v>
      </c>
      <c r="AL484" s="442">
        <v>10</v>
      </c>
      <c r="AM484" s="442">
        <v>13</v>
      </c>
      <c r="AN484" s="442">
        <v>13</v>
      </c>
      <c r="AO484" s="442">
        <v>0</v>
      </c>
      <c r="AP484" s="442">
        <v>0</v>
      </c>
      <c r="AQ484" s="442">
        <v>0</v>
      </c>
      <c r="AR484" s="442">
        <v>0</v>
      </c>
      <c r="AS484" s="442"/>
      <c r="AT484" s="442"/>
      <c r="AU484" s="442"/>
      <c r="AV484" s="442"/>
      <c r="AW484" s="442"/>
      <c r="AX484" s="442"/>
      <c r="AY484" s="442"/>
      <c r="AZ484" s="442"/>
      <c r="BA484" s="442"/>
    </row>
    <row r="485" spans="1:53">
      <c r="A485" s="442">
        <v>516</v>
      </c>
      <c r="B485" s="442" t="s">
        <v>338</v>
      </c>
      <c r="C485" s="442" t="s">
        <v>265</v>
      </c>
      <c r="D485" s="442">
        <v>4</v>
      </c>
      <c r="E485" s="442" t="s">
        <v>1797</v>
      </c>
      <c r="F485" s="442" t="s">
        <v>125</v>
      </c>
      <c r="G485" s="442" t="str">
        <f>VLOOKUP(C485,'舰种|战术|技能信息查询'!$O$52:$Q$72,3,0)</f>
        <v>护卫舰</v>
      </c>
      <c r="H485" s="442" t="str">
        <f>VLOOKUP(C485,'舰种|战术|技能信息查询'!$O$52:$Q$72,2,0)</f>
        <v>中型舰</v>
      </c>
      <c r="I485" s="442">
        <v>2</v>
      </c>
      <c r="J485" s="442">
        <v>2</v>
      </c>
      <c r="K485" s="442">
        <v>36</v>
      </c>
      <c r="L485" s="442">
        <f t="shared" si="9"/>
        <v>0</v>
      </c>
      <c r="M485" s="442">
        <v>59</v>
      </c>
      <c r="N485" s="442">
        <v>48</v>
      </c>
      <c r="O485" s="442">
        <v>0</v>
      </c>
      <c r="P485" s="442">
        <v>100</v>
      </c>
      <c r="Q485" s="442">
        <v>79</v>
      </c>
      <c r="R485" s="442">
        <v>41</v>
      </c>
      <c r="S485" s="442">
        <v>66</v>
      </c>
      <c r="T485" s="442">
        <v>92</v>
      </c>
      <c r="U485" s="442">
        <v>12</v>
      </c>
      <c r="V485" s="442">
        <v>32</v>
      </c>
      <c r="W485" s="442" t="s">
        <v>238</v>
      </c>
      <c r="X485" s="442">
        <v>0</v>
      </c>
      <c r="Y485" s="442">
        <v>0</v>
      </c>
      <c r="Z485" s="442">
        <v>3</v>
      </c>
      <c r="AA485" s="446" t="s">
        <v>1798</v>
      </c>
      <c r="AB485" s="442">
        <v>25</v>
      </c>
      <c r="AC485" s="442">
        <v>45</v>
      </c>
      <c r="AD485" s="442">
        <v>0.8</v>
      </c>
      <c r="AE485" s="442">
        <v>1.5</v>
      </c>
      <c r="AF485" s="442">
        <v>0.5</v>
      </c>
      <c r="AG485" s="442">
        <v>10</v>
      </c>
      <c r="AH485" s="442">
        <v>16</v>
      </c>
      <c r="AI485" s="442">
        <v>10</v>
      </c>
      <c r="AJ485" s="442">
        <v>0</v>
      </c>
      <c r="AK485" s="442">
        <v>15</v>
      </c>
      <c r="AL485" s="442">
        <v>0</v>
      </c>
      <c r="AM485" s="442">
        <v>14</v>
      </c>
      <c r="AN485" s="442">
        <v>69</v>
      </c>
      <c r="AO485" s="442">
        <v>0</v>
      </c>
      <c r="AP485" s="442">
        <v>0</v>
      </c>
      <c r="AQ485" s="442">
        <v>0</v>
      </c>
      <c r="AR485" s="450">
        <v>0.0416666666666667</v>
      </c>
      <c r="AS485" s="442"/>
      <c r="AT485" s="442"/>
      <c r="AU485" s="442"/>
      <c r="AV485" s="442"/>
      <c r="AW485" s="442"/>
      <c r="AX485" s="442"/>
      <c r="AY485" s="442"/>
      <c r="AZ485" s="442"/>
      <c r="BA485" s="442"/>
    </row>
    <row r="486" spans="1:53">
      <c r="A486" s="442">
        <v>517</v>
      </c>
      <c r="B486" s="442" t="s">
        <v>147</v>
      </c>
      <c r="C486" s="442" t="s">
        <v>325</v>
      </c>
      <c r="D486" s="442">
        <v>4</v>
      </c>
      <c r="E486" s="442" t="s">
        <v>1799</v>
      </c>
      <c r="F486" s="442" t="s">
        <v>125</v>
      </c>
      <c r="G486" s="442" t="str">
        <f>VLOOKUP(C486,'舰种|战术|技能信息查询'!$O$52:$Q$72,3,0)</f>
        <v>护卫舰</v>
      </c>
      <c r="H486" s="442" t="str">
        <f>VLOOKUP(C486,'舰种|战术|技能信息查询'!$O$52:$Q$72,2,0)</f>
        <v>小型舰</v>
      </c>
      <c r="I486" s="442">
        <v>2</v>
      </c>
      <c r="J486" s="442">
        <v>2</v>
      </c>
      <c r="K486" s="442">
        <v>20</v>
      </c>
      <c r="L486" s="442">
        <f t="shared" si="9"/>
        <v>0</v>
      </c>
      <c r="M486" s="442">
        <v>32</v>
      </c>
      <c r="N486" s="442">
        <v>23</v>
      </c>
      <c r="O486" s="442">
        <v>66</v>
      </c>
      <c r="P486" s="442">
        <v>78</v>
      </c>
      <c r="Q486" s="442">
        <v>118</v>
      </c>
      <c r="R486" s="442">
        <v>31</v>
      </c>
      <c r="S486" s="442">
        <v>84</v>
      </c>
      <c r="T486" s="442">
        <v>87</v>
      </c>
      <c r="U486" s="442">
        <v>10</v>
      </c>
      <c r="V486" s="442">
        <v>32</v>
      </c>
      <c r="W486" s="442" t="s">
        <v>194</v>
      </c>
      <c r="X486" s="442">
        <v>0</v>
      </c>
      <c r="Y486" s="442">
        <v>0</v>
      </c>
      <c r="Z486" s="442">
        <v>2</v>
      </c>
      <c r="AA486" s="442">
        <v>0</v>
      </c>
      <c r="AB486" s="442">
        <v>10</v>
      </c>
      <c r="AC486" s="442">
        <v>20</v>
      </c>
      <c r="AD486" s="442">
        <v>0.48</v>
      </c>
      <c r="AE486" s="442">
        <v>0.99</v>
      </c>
      <c r="AF486" s="442">
        <v>0.45</v>
      </c>
      <c r="AG486" s="442">
        <v>4</v>
      </c>
      <c r="AH486" s="442">
        <v>8</v>
      </c>
      <c r="AI486" s="442">
        <v>6</v>
      </c>
      <c r="AJ486" s="442">
        <v>0</v>
      </c>
      <c r="AK486" s="442">
        <v>0</v>
      </c>
      <c r="AL486" s="442">
        <v>16</v>
      </c>
      <c r="AM486" s="442">
        <v>10</v>
      </c>
      <c r="AN486" s="442">
        <v>12</v>
      </c>
      <c r="AO486" s="442">
        <v>0</v>
      </c>
      <c r="AP486" s="442">
        <v>0</v>
      </c>
      <c r="AQ486" s="442">
        <v>0</v>
      </c>
      <c r="AR486" s="442">
        <v>0</v>
      </c>
      <c r="AS486" s="442"/>
      <c r="AT486" s="442"/>
      <c r="AU486" s="442"/>
      <c r="AV486" s="442"/>
      <c r="AW486" s="442"/>
      <c r="AX486" s="442"/>
      <c r="AY486" s="442"/>
      <c r="AZ486" s="442"/>
      <c r="BA486" s="442"/>
    </row>
    <row r="487" spans="1:53">
      <c r="A487" s="442">
        <v>518</v>
      </c>
      <c r="B487" s="442" t="s">
        <v>147</v>
      </c>
      <c r="C487" s="442" t="s">
        <v>565</v>
      </c>
      <c r="D487" s="442">
        <v>4</v>
      </c>
      <c r="E487" s="442" t="s">
        <v>1800</v>
      </c>
      <c r="F487" s="442" t="s">
        <v>125</v>
      </c>
      <c r="G487" s="442" t="str">
        <f>VLOOKUP(C487,'舰种|战术|技能信息查询'!$O$52:$Q$72,3,0)</f>
        <v>护卫舰</v>
      </c>
      <c r="H487" s="442" t="str">
        <f>VLOOKUP(C487,'舰种|战术|技能信息查询'!$O$52:$Q$72,2,0)</f>
        <v>小型舰</v>
      </c>
      <c r="I487" s="442">
        <v>4</v>
      </c>
      <c r="J487" s="442">
        <v>4</v>
      </c>
      <c r="K487" s="442">
        <v>12</v>
      </c>
      <c r="L487" s="442">
        <f t="shared" si="9"/>
        <v>0</v>
      </c>
      <c r="M487" s="442">
        <v>24</v>
      </c>
      <c r="N487" s="442">
        <v>26</v>
      </c>
      <c r="O487" s="442">
        <v>70</v>
      </c>
      <c r="P487" s="442">
        <v>0</v>
      </c>
      <c r="Q487" s="442">
        <v>0</v>
      </c>
      <c r="R487" s="442">
        <v>50</v>
      </c>
      <c r="S487" s="442">
        <v>40</v>
      </c>
      <c r="T487" s="442">
        <v>95</v>
      </c>
      <c r="U487" s="442">
        <v>5</v>
      </c>
      <c r="V487" s="442">
        <v>18</v>
      </c>
      <c r="W487" s="442" t="s">
        <v>194</v>
      </c>
      <c r="X487" s="442">
        <v>0</v>
      </c>
      <c r="Y487" s="442">
        <v>0</v>
      </c>
      <c r="Z487" s="442">
        <v>2</v>
      </c>
      <c r="AA487" s="446" t="s">
        <v>1801</v>
      </c>
      <c r="AB487" s="442">
        <v>15</v>
      </c>
      <c r="AC487" s="442">
        <v>20</v>
      </c>
      <c r="AD487" s="442">
        <v>0.6</v>
      </c>
      <c r="AE487" s="442">
        <v>0.6</v>
      </c>
      <c r="AF487" s="442">
        <v>0.3</v>
      </c>
      <c r="AG487" s="442">
        <v>10</v>
      </c>
      <c r="AH487" s="442">
        <v>10</v>
      </c>
      <c r="AI487" s="442">
        <v>20</v>
      </c>
      <c r="AJ487" s="442">
        <v>0</v>
      </c>
      <c r="AK487" s="442">
        <v>0</v>
      </c>
      <c r="AL487" s="442">
        <v>0</v>
      </c>
      <c r="AM487" s="442">
        <v>13</v>
      </c>
      <c r="AN487" s="442">
        <v>0</v>
      </c>
      <c r="AO487" s="442">
        <v>0</v>
      </c>
      <c r="AP487" s="442">
        <v>0</v>
      </c>
      <c r="AQ487" s="442">
        <v>0</v>
      </c>
      <c r="AR487" s="450">
        <v>0.00763888888888889</v>
      </c>
      <c r="AS487" s="442"/>
      <c r="AT487" s="442"/>
      <c r="AU487" s="442"/>
      <c r="AV487" s="442"/>
      <c r="AW487" s="442"/>
      <c r="AX487" s="442"/>
      <c r="AY487" s="442"/>
      <c r="AZ487" s="442"/>
      <c r="BA487" s="442"/>
    </row>
    <row r="488" spans="1:53">
      <c r="A488" s="442">
        <v>519</v>
      </c>
      <c r="B488" s="442" t="s">
        <v>294</v>
      </c>
      <c r="C488" s="442" t="s">
        <v>325</v>
      </c>
      <c r="D488" s="442">
        <v>3</v>
      </c>
      <c r="E488" s="442" t="s">
        <v>1802</v>
      </c>
      <c r="F488" s="442" t="s">
        <v>125</v>
      </c>
      <c r="G488" s="442" t="str">
        <f>VLOOKUP(C488,'舰种|战术|技能信息查询'!$O$52:$Q$72,3,0)</f>
        <v>护卫舰</v>
      </c>
      <c r="H488" s="442" t="str">
        <f>VLOOKUP(C488,'舰种|战术|技能信息查询'!$O$52:$Q$72,2,0)</f>
        <v>小型舰</v>
      </c>
      <c r="I488" s="442">
        <v>2</v>
      </c>
      <c r="J488" s="442">
        <v>2</v>
      </c>
      <c r="K488" s="442">
        <v>10</v>
      </c>
      <c r="L488" s="442">
        <f t="shared" si="9"/>
        <v>2</v>
      </c>
      <c r="M488" s="442">
        <v>25</v>
      </c>
      <c r="N488" s="442">
        <v>21</v>
      </c>
      <c r="O488" s="442">
        <v>66</v>
      </c>
      <c r="P488" s="442">
        <v>41</v>
      </c>
      <c r="Q488" s="442">
        <v>55</v>
      </c>
      <c r="R488" s="442">
        <v>17</v>
      </c>
      <c r="S488" s="442">
        <v>82</v>
      </c>
      <c r="T488" s="442">
        <v>87</v>
      </c>
      <c r="U488" s="442">
        <v>5</v>
      </c>
      <c r="V488" s="442">
        <v>30</v>
      </c>
      <c r="W488" s="442" t="s">
        <v>194</v>
      </c>
      <c r="X488" s="442">
        <v>0</v>
      </c>
      <c r="Y488" s="442">
        <v>0</v>
      </c>
      <c r="Z488" s="442">
        <v>2</v>
      </c>
      <c r="AA488" s="442">
        <v>0</v>
      </c>
      <c r="AB488" s="442">
        <v>10</v>
      </c>
      <c r="AC488" s="442">
        <v>15</v>
      </c>
      <c r="AD488" s="442">
        <v>0.45</v>
      </c>
      <c r="AE488" s="442">
        <v>0.8</v>
      </c>
      <c r="AF488" s="442">
        <v>0.3</v>
      </c>
      <c r="AG488" s="442">
        <v>4</v>
      </c>
      <c r="AH488" s="442">
        <v>8</v>
      </c>
      <c r="AI488" s="442">
        <v>6</v>
      </c>
      <c r="AJ488" s="442">
        <v>0</v>
      </c>
      <c r="AK488" s="442">
        <v>0</v>
      </c>
      <c r="AL488" s="442">
        <v>16</v>
      </c>
      <c r="AM488" s="442">
        <v>6</v>
      </c>
      <c r="AN488" s="442">
        <v>0</v>
      </c>
      <c r="AO488" s="442">
        <v>0</v>
      </c>
      <c r="AP488" s="442">
        <v>0</v>
      </c>
      <c r="AQ488" s="442">
        <v>0</v>
      </c>
      <c r="AR488" s="450">
        <v>0.0104166666666667</v>
      </c>
      <c r="AS488" s="442"/>
      <c r="AT488" s="442"/>
      <c r="AU488" s="442"/>
      <c r="AV488" s="442"/>
      <c r="AW488" s="442"/>
      <c r="AX488" s="442"/>
      <c r="AY488" s="442"/>
      <c r="AZ488" s="442"/>
      <c r="BA488" s="442"/>
    </row>
    <row r="489" spans="1:53">
      <c r="A489" s="442">
        <v>520</v>
      </c>
      <c r="B489" s="442" t="s">
        <v>166</v>
      </c>
      <c r="C489" s="442" t="s">
        <v>137</v>
      </c>
      <c r="D489" s="442">
        <v>6</v>
      </c>
      <c r="E489" s="442" t="s">
        <v>1803</v>
      </c>
      <c r="F489" s="442" t="s">
        <v>125</v>
      </c>
      <c r="G489" s="442" t="str">
        <f>VLOOKUP(C489,'舰种|战术|技能信息查询'!$O$52:$Q$72,3,0)</f>
        <v>主力舰</v>
      </c>
      <c r="H489" s="442" t="str">
        <f>VLOOKUP(C489,'舰种|战术|技能信息查询'!$O$52:$Q$72,2,0)</f>
        <v>大型舰</v>
      </c>
      <c r="I489" s="442">
        <v>6</v>
      </c>
      <c r="J489" s="442">
        <v>6</v>
      </c>
      <c r="K489" s="442">
        <v>104</v>
      </c>
      <c r="L489" s="442">
        <f t="shared" si="9"/>
        <v>0</v>
      </c>
      <c r="M489" s="442">
        <v>131</v>
      </c>
      <c r="N489" s="442">
        <v>121</v>
      </c>
      <c r="O489" s="442">
        <v>0</v>
      </c>
      <c r="P489" s="442">
        <v>109</v>
      </c>
      <c r="Q489" s="442">
        <v>0</v>
      </c>
      <c r="R489" s="442">
        <v>48</v>
      </c>
      <c r="S489" s="442">
        <v>48</v>
      </c>
      <c r="T489" s="442">
        <v>103</v>
      </c>
      <c r="U489" s="442">
        <v>5</v>
      </c>
      <c r="V489" s="442">
        <v>28</v>
      </c>
      <c r="W489" s="442" t="s">
        <v>126</v>
      </c>
      <c r="X489" s="442" t="s">
        <v>127</v>
      </c>
      <c r="Y489" s="442">
        <v>12</v>
      </c>
      <c r="Z489" s="442">
        <v>4</v>
      </c>
      <c r="AA489" s="446" t="s">
        <v>1804</v>
      </c>
      <c r="AB489" s="442">
        <v>165</v>
      </c>
      <c r="AC489" s="442">
        <v>200</v>
      </c>
      <c r="AD489" s="442">
        <v>4.9</v>
      </c>
      <c r="AE489" s="442">
        <v>9.1</v>
      </c>
      <c r="AF489" s="442">
        <v>0.85</v>
      </c>
      <c r="AG489" s="442">
        <v>50</v>
      </c>
      <c r="AH489" s="442">
        <v>60</v>
      </c>
      <c r="AI489" s="442">
        <v>50</v>
      </c>
      <c r="AJ489" s="442">
        <v>0</v>
      </c>
      <c r="AK489" s="442">
        <v>106</v>
      </c>
      <c r="AL489" s="442">
        <v>0</v>
      </c>
      <c r="AM489" s="442">
        <v>101</v>
      </c>
      <c r="AN489" s="442">
        <v>87</v>
      </c>
      <c r="AO489" s="442" t="s">
        <v>1805</v>
      </c>
      <c r="AP489" s="442">
        <v>0</v>
      </c>
      <c r="AQ489" s="442">
        <v>0</v>
      </c>
      <c r="AR489" s="450">
        <v>0.277777777777778</v>
      </c>
      <c r="AS489" s="442"/>
      <c r="AT489" s="442"/>
      <c r="AU489" s="442"/>
      <c r="AV489" s="442"/>
      <c r="AW489" s="442"/>
      <c r="AX489" s="442"/>
      <c r="AY489" s="442"/>
      <c r="AZ489" s="442"/>
      <c r="BA489" s="442"/>
    </row>
    <row r="490" spans="1:53">
      <c r="A490" s="442">
        <v>521</v>
      </c>
      <c r="B490" s="442" t="s">
        <v>294</v>
      </c>
      <c r="C490" s="442" t="s">
        <v>123</v>
      </c>
      <c r="D490" s="442">
        <v>5</v>
      </c>
      <c r="E490" s="442" t="s">
        <v>1806</v>
      </c>
      <c r="F490" s="442" t="s">
        <v>125</v>
      </c>
      <c r="G490" s="442" t="str">
        <f>VLOOKUP(C490,'舰种|战术|技能信息查询'!$O$52:$Q$72,3,0)</f>
        <v>主力舰</v>
      </c>
      <c r="H490" s="442" t="str">
        <f>VLOOKUP(C490,'舰种|战术|技能信息查询'!$O$52:$Q$72,2,0)</f>
        <v>大型舰</v>
      </c>
      <c r="I490" s="442">
        <v>2</v>
      </c>
      <c r="J490" s="442">
        <v>2</v>
      </c>
      <c r="K490" s="442">
        <v>60</v>
      </c>
      <c r="L490" s="442">
        <f t="shared" si="9"/>
        <v>0</v>
      </c>
      <c r="M490" s="442">
        <v>89</v>
      </c>
      <c r="N490" s="442">
        <v>69</v>
      </c>
      <c r="O490" s="442">
        <v>0</v>
      </c>
      <c r="P490" s="442">
        <v>46</v>
      </c>
      <c r="Q490" s="442">
        <v>0</v>
      </c>
      <c r="R490" s="442">
        <v>40</v>
      </c>
      <c r="S490" s="442">
        <v>65</v>
      </c>
      <c r="T490" s="442">
        <v>94</v>
      </c>
      <c r="U490" s="442">
        <v>5</v>
      </c>
      <c r="V490" s="442">
        <v>29</v>
      </c>
      <c r="W490" s="442" t="s">
        <v>126</v>
      </c>
      <c r="X490" s="442">
        <v>0</v>
      </c>
      <c r="Y490" s="442">
        <v>0</v>
      </c>
      <c r="Z490" s="442">
        <v>4</v>
      </c>
      <c r="AA490" s="442">
        <v>0</v>
      </c>
      <c r="AB490" s="442">
        <v>60</v>
      </c>
      <c r="AC490" s="442">
        <v>115</v>
      </c>
      <c r="AD490" s="442">
        <v>2.8</v>
      </c>
      <c r="AE490" s="442">
        <v>5.1</v>
      </c>
      <c r="AF490" s="442">
        <v>0.75</v>
      </c>
      <c r="AG490" s="442">
        <v>40</v>
      </c>
      <c r="AH490" s="442">
        <v>50</v>
      </c>
      <c r="AI490" s="442">
        <v>40</v>
      </c>
      <c r="AJ490" s="442">
        <v>0</v>
      </c>
      <c r="AK490" s="442">
        <v>64</v>
      </c>
      <c r="AL490" s="442">
        <v>0</v>
      </c>
      <c r="AM490" s="442">
        <v>54</v>
      </c>
      <c r="AN490" s="442">
        <v>8</v>
      </c>
      <c r="AO490" s="442" t="s">
        <v>1807</v>
      </c>
      <c r="AP490" s="442">
        <v>0</v>
      </c>
      <c r="AQ490" s="442">
        <v>0</v>
      </c>
      <c r="AR490" s="442">
        <v>0</v>
      </c>
      <c r="AS490" s="442"/>
      <c r="AT490" s="442"/>
      <c r="AU490" s="442"/>
      <c r="AV490" s="442"/>
      <c r="AW490" s="442"/>
      <c r="AX490" s="442"/>
      <c r="AY490" s="442"/>
      <c r="AZ490" s="442"/>
      <c r="BA490" s="442"/>
    </row>
    <row r="491" spans="1:53">
      <c r="A491" s="442">
        <v>522</v>
      </c>
      <c r="B491" s="442" t="s">
        <v>166</v>
      </c>
      <c r="C491" s="442" t="s">
        <v>265</v>
      </c>
      <c r="D491" s="442">
        <v>4</v>
      </c>
      <c r="E491" s="442" t="s">
        <v>1808</v>
      </c>
      <c r="F491" s="442" t="s">
        <v>125</v>
      </c>
      <c r="G491" s="442" t="str">
        <f>VLOOKUP(C491,'舰种|战术|技能信息查询'!$O$52:$Q$72,3,0)</f>
        <v>护卫舰</v>
      </c>
      <c r="H491" s="442" t="str">
        <f>VLOOKUP(C491,'舰种|战术|技能信息查询'!$O$52:$Q$72,2,0)</f>
        <v>中型舰</v>
      </c>
      <c r="I491" s="442">
        <v>2</v>
      </c>
      <c r="J491" s="442">
        <v>4</v>
      </c>
      <c r="K491" s="442">
        <v>36</v>
      </c>
      <c r="L491" s="442">
        <f t="shared" si="9"/>
        <v>0</v>
      </c>
      <c r="M491" s="442">
        <v>61</v>
      </c>
      <c r="N491" s="442">
        <v>56</v>
      </c>
      <c r="O491" s="442">
        <v>0</v>
      </c>
      <c r="P491" s="442">
        <v>109</v>
      </c>
      <c r="Q491" s="442">
        <v>79</v>
      </c>
      <c r="R491" s="442">
        <v>58</v>
      </c>
      <c r="S491" s="442">
        <v>64</v>
      </c>
      <c r="T491" s="442">
        <v>91</v>
      </c>
      <c r="U491" s="442">
        <v>10</v>
      </c>
      <c r="V491" s="442">
        <v>32.5</v>
      </c>
      <c r="W491" s="442" t="s">
        <v>238</v>
      </c>
      <c r="X491" s="442" t="s">
        <v>875</v>
      </c>
      <c r="Y491" s="442">
        <v>9</v>
      </c>
      <c r="Z491" s="442">
        <v>3</v>
      </c>
      <c r="AA491" s="446" t="s">
        <v>919</v>
      </c>
      <c r="AB491" s="442">
        <v>25</v>
      </c>
      <c r="AC491" s="442">
        <v>60</v>
      </c>
      <c r="AD491" s="442">
        <v>0.8</v>
      </c>
      <c r="AE491" s="442">
        <v>1.5</v>
      </c>
      <c r="AF491" s="442">
        <v>0.4</v>
      </c>
      <c r="AG491" s="442">
        <v>10</v>
      </c>
      <c r="AH491" s="442">
        <v>16</v>
      </c>
      <c r="AI491" s="442">
        <v>10</v>
      </c>
      <c r="AJ491" s="442">
        <v>0</v>
      </c>
      <c r="AK491" s="442">
        <v>16</v>
      </c>
      <c r="AL491" s="442">
        <v>0</v>
      </c>
      <c r="AM491" s="442">
        <v>16</v>
      </c>
      <c r="AN491" s="442">
        <v>85</v>
      </c>
      <c r="AO491" s="442" t="s">
        <v>1809</v>
      </c>
      <c r="AP491" s="442">
        <v>0</v>
      </c>
      <c r="AQ491" s="442">
        <v>0</v>
      </c>
      <c r="AR491" s="442">
        <v>0</v>
      </c>
      <c r="AS491" s="442"/>
      <c r="AT491" s="442"/>
      <c r="AU491" s="442"/>
      <c r="AV491" s="442"/>
      <c r="AW491" s="442"/>
      <c r="AX491" s="442"/>
      <c r="AY491" s="442"/>
      <c r="AZ491" s="442"/>
      <c r="BA491" s="442"/>
    </row>
    <row r="492" spans="1:53">
      <c r="A492" s="442">
        <v>523</v>
      </c>
      <c r="B492" s="442" t="s">
        <v>166</v>
      </c>
      <c r="C492" s="442" t="s">
        <v>137</v>
      </c>
      <c r="D492" s="442">
        <v>5</v>
      </c>
      <c r="E492" s="442" t="s">
        <v>1810</v>
      </c>
      <c r="F492" s="442" t="s">
        <v>125</v>
      </c>
      <c r="G492" s="442" t="str">
        <f>VLOOKUP(C492,'舰种|战术|技能信息查询'!$O$52:$Q$72,3,0)</f>
        <v>主力舰</v>
      </c>
      <c r="H492" s="442" t="str">
        <f>VLOOKUP(C492,'舰种|战术|技能信息查询'!$O$52:$Q$72,2,0)</f>
        <v>大型舰</v>
      </c>
      <c r="I492" s="442">
        <v>5</v>
      </c>
      <c r="J492" s="442">
        <v>3</v>
      </c>
      <c r="K492" s="442">
        <v>75</v>
      </c>
      <c r="L492" s="442">
        <f t="shared" si="9"/>
        <v>1</v>
      </c>
      <c r="M492" s="442">
        <v>108</v>
      </c>
      <c r="N492" s="442">
        <v>100</v>
      </c>
      <c r="O492" s="442">
        <v>0</v>
      </c>
      <c r="P492" s="442">
        <v>97</v>
      </c>
      <c r="Q492" s="442">
        <v>0</v>
      </c>
      <c r="R492" s="442">
        <v>44</v>
      </c>
      <c r="S492" s="442">
        <v>46</v>
      </c>
      <c r="T492" s="442">
        <v>94</v>
      </c>
      <c r="U492" s="442">
        <v>16</v>
      </c>
      <c r="V492" s="442">
        <v>27.5</v>
      </c>
      <c r="W492" s="442" t="s">
        <v>126</v>
      </c>
      <c r="X492" s="442" t="s">
        <v>127</v>
      </c>
      <c r="Y492" s="442">
        <v>12</v>
      </c>
      <c r="Z492" s="442">
        <v>4</v>
      </c>
      <c r="AA492" s="446" t="s">
        <v>1037</v>
      </c>
      <c r="AB492" s="442">
        <v>95</v>
      </c>
      <c r="AC492" s="442">
        <v>140</v>
      </c>
      <c r="AD492" s="442">
        <v>4.2</v>
      </c>
      <c r="AE492" s="442">
        <v>8</v>
      </c>
      <c r="AF492" s="442">
        <v>0.8</v>
      </c>
      <c r="AG492" s="442">
        <v>50</v>
      </c>
      <c r="AH492" s="442">
        <v>60</v>
      </c>
      <c r="AI492" s="442">
        <v>60</v>
      </c>
      <c r="AJ492" s="442">
        <v>0</v>
      </c>
      <c r="AK492" s="442">
        <v>88</v>
      </c>
      <c r="AL492" s="442">
        <v>0</v>
      </c>
      <c r="AM492" s="442">
        <v>80</v>
      </c>
      <c r="AN492" s="442">
        <v>71</v>
      </c>
      <c r="AO492" s="442" t="s">
        <v>1811</v>
      </c>
      <c r="AP492" s="442">
        <v>0</v>
      </c>
      <c r="AQ492" s="442">
        <v>0</v>
      </c>
      <c r="AR492" s="450">
        <v>0.229166666666667</v>
      </c>
      <c r="AS492" s="442"/>
      <c r="AT492" s="442"/>
      <c r="AU492" s="442"/>
      <c r="AV492" s="442"/>
      <c r="AW492" s="442"/>
      <c r="AX492" s="442"/>
      <c r="AY492" s="442"/>
      <c r="AZ492" s="442"/>
      <c r="BA492" s="442"/>
    </row>
    <row r="493" spans="1:53">
      <c r="A493" s="442">
        <v>524</v>
      </c>
      <c r="B493" s="442" t="s">
        <v>166</v>
      </c>
      <c r="C493" s="442" t="s">
        <v>123</v>
      </c>
      <c r="D493" s="442">
        <v>5</v>
      </c>
      <c r="E493" s="442" t="s">
        <v>1812</v>
      </c>
      <c r="F493" s="442" t="s">
        <v>125</v>
      </c>
      <c r="G493" s="442" t="str">
        <f>VLOOKUP(C493,'舰种|战术|技能信息查询'!$O$52:$Q$72,3,0)</f>
        <v>主力舰</v>
      </c>
      <c r="H493" s="442" t="str">
        <f>VLOOKUP(C493,'舰种|战术|技能信息查询'!$O$52:$Q$72,2,0)</f>
        <v>大型舰</v>
      </c>
      <c r="I493" s="442">
        <v>2</v>
      </c>
      <c r="J493" s="442">
        <v>3</v>
      </c>
      <c r="K493" s="442">
        <v>58</v>
      </c>
      <c r="L493" s="442">
        <f t="shared" si="9"/>
        <v>2</v>
      </c>
      <c r="M493" s="442">
        <v>85</v>
      </c>
      <c r="N493" s="442">
        <v>69</v>
      </c>
      <c r="O493" s="442">
        <v>0</v>
      </c>
      <c r="P493" s="442">
        <v>109</v>
      </c>
      <c r="Q493" s="442">
        <v>0</v>
      </c>
      <c r="R493" s="442">
        <v>47</v>
      </c>
      <c r="S493" s="442">
        <v>64</v>
      </c>
      <c r="T493" s="442">
        <v>96</v>
      </c>
      <c r="U493" s="442">
        <v>6</v>
      </c>
      <c r="V493" s="442">
        <v>33</v>
      </c>
      <c r="W493" s="442" t="s">
        <v>126</v>
      </c>
      <c r="X493" s="442">
        <v>0</v>
      </c>
      <c r="Y493" s="442">
        <v>0</v>
      </c>
      <c r="Z493" s="442">
        <v>4</v>
      </c>
      <c r="AA493" s="446" t="s">
        <v>1813</v>
      </c>
      <c r="AB493" s="442">
        <v>80</v>
      </c>
      <c r="AC493" s="442">
        <v>120</v>
      </c>
      <c r="AD493" s="442">
        <v>2.88</v>
      </c>
      <c r="AE493" s="442">
        <v>5.4</v>
      </c>
      <c r="AF493" s="442">
        <v>0.625</v>
      </c>
      <c r="AG493" s="442">
        <v>40</v>
      </c>
      <c r="AH493" s="442">
        <v>50</v>
      </c>
      <c r="AI493" s="442">
        <v>40</v>
      </c>
      <c r="AJ493" s="442">
        <v>0</v>
      </c>
      <c r="AK493" s="442">
        <v>60</v>
      </c>
      <c r="AL493" s="442">
        <v>0</v>
      </c>
      <c r="AM493" s="442">
        <v>54</v>
      </c>
      <c r="AN493" s="442">
        <v>90</v>
      </c>
      <c r="AO493" s="442" t="s">
        <v>1814</v>
      </c>
      <c r="AP493" s="442">
        <v>0</v>
      </c>
      <c r="AQ493" s="442">
        <v>0</v>
      </c>
      <c r="AR493" s="450">
        <v>0.180555555555556</v>
      </c>
      <c r="AS493" s="442"/>
      <c r="AT493" s="442"/>
      <c r="AU493" s="442"/>
      <c r="AV493" s="442"/>
      <c r="AW493" s="442"/>
      <c r="AX493" s="442"/>
      <c r="AY493" s="442"/>
      <c r="AZ493" s="442"/>
      <c r="BA493" s="442"/>
    </row>
    <row r="494" spans="1:53">
      <c r="A494" s="442">
        <v>525</v>
      </c>
      <c r="B494" s="442" t="s">
        <v>131</v>
      </c>
      <c r="C494" s="442" t="s">
        <v>325</v>
      </c>
      <c r="D494" s="442">
        <v>4</v>
      </c>
      <c r="E494" s="442" t="s">
        <v>1815</v>
      </c>
      <c r="F494" s="442" t="s">
        <v>125</v>
      </c>
      <c r="G494" s="442" t="str">
        <f>VLOOKUP(C494,'舰种|战术|技能信息查询'!$O$52:$Q$72,3,0)</f>
        <v>护卫舰</v>
      </c>
      <c r="H494" s="442" t="str">
        <f>VLOOKUP(C494,'舰种|战术|技能信息查询'!$O$52:$Q$72,2,0)</f>
        <v>小型舰</v>
      </c>
      <c r="I494" s="442">
        <v>2</v>
      </c>
      <c r="J494" s="442">
        <v>2</v>
      </c>
      <c r="K494" s="442">
        <v>16</v>
      </c>
      <c r="L494" s="442">
        <f t="shared" si="9"/>
        <v>0</v>
      </c>
      <c r="M494" s="442">
        <v>32</v>
      </c>
      <c r="N494" s="442">
        <v>22</v>
      </c>
      <c r="O494" s="442">
        <v>81</v>
      </c>
      <c r="P494" s="442">
        <v>41</v>
      </c>
      <c r="Q494" s="442">
        <v>54</v>
      </c>
      <c r="R494" s="442">
        <v>18</v>
      </c>
      <c r="S494" s="442">
        <v>81</v>
      </c>
      <c r="T494" s="442">
        <v>87</v>
      </c>
      <c r="U494" s="442">
        <v>15</v>
      </c>
      <c r="V494" s="442">
        <v>35</v>
      </c>
      <c r="W494" s="442" t="s">
        <v>194</v>
      </c>
      <c r="X494" s="442">
        <v>0</v>
      </c>
      <c r="Y494" s="442">
        <v>0</v>
      </c>
      <c r="Z494" s="442">
        <v>2</v>
      </c>
      <c r="AA494" s="446" t="s">
        <v>1684</v>
      </c>
      <c r="AB494" s="442">
        <v>15</v>
      </c>
      <c r="AC494" s="442">
        <v>20</v>
      </c>
      <c r="AD494" s="442">
        <v>0.48</v>
      </c>
      <c r="AE494" s="442">
        <v>0.9</v>
      </c>
      <c r="AF494" s="442">
        <v>0.5</v>
      </c>
      <c r="AG494" s="442">
        <v>4</v>
      </c>
      <c r="AH494" s="442">
        <v>8</v>
      </c>
      <c r="AI494" s="442">
        <v>6</v>
      </c>
      <c r="AJ494" s="442">
        <v>0</v>
      </c>
      <c r="AK494" s="442">
        <v>0</v>
      </c>
      <c r="AL494" s="442">
        <v>33</v>
      </c>
      <c r="AM494" s="442">
        <v>7</v>
      </c>
      <c r="AN494" s="442">
        <v>0</v>
      </c>
      <c r="AO494" s="442">
        <v>0</v>
      </c>
      <c r="AP494" s="442">
        <v>0</v>
      </c>
      <c r="AQ494" s="442">
        <v>0</v>
      </c>
      <c r="AR494" s="450">
        <v>0.0138888888888889</v>
      </c>
      <c r="AS494" s="442"/>
      <c r="AT494" s="442"/>
      <c r="AU494" s="442"/>
      <c r="AV494" s="442"/>
      <c r="AW494" s="442"/>
      <c r="AX494" s="442"/>
      <c r="AY494" s="442"/>
      <c r="AZ494" s="442"/>
      <c r="BA494" s="442"/>
    </row>
    <row r="495" spans="1:53">
      <c r="A495" s="442">
        <v>526</v>
      </c>
      <c r="B495" s="442" t="s">
        <v>166</v>
      </c>
      <c r="C495" s="442" t="s">
        <v>265</v>
      </c>
      <c r="D495" s="442">
        <v>4</v>
      </c>
      <c r="E495" s="442" t="s">
        <v>1816</v>
      </c>
      <c r="F495" s="442" t="s">
        <v>125</v>
      </c>
      <c r="G495" s="442" t="str">
        <f>VLOOKUP(C495,'舰种|战术|技能信息查询'!$O$52:$Q$72,3,0)</f>
        <v>护卫舰</v>
      </c>
      <c r="H495" s="442" t="str">
        <f>VLOOKUP(C495,'舰种|战术|技能信息查询'!$O$52:$Q$72,2,0)</f>
        <v>中型舰</v>
      </c>
      <c r="I495" s="442">
        <v>1</v>
      </c>
      <c r="J495" s="442">
        <v>2</v>
      </c>
      <c r="K495" s="442">
        <v>28</v>
      </c>
      <c r="L495" s="442">
        <f t="shared" si="9"/>
        <v>0</v>
      </c>
      <c r="M495" s="442">
        <v>54</v>
      </c>
      <c r="N495" s="442">
        <v>44</v>
      </c>
      <c r="O495" s="442">
        <v>0</v>
      </c>
      <c r="P495" s="442">
        <v>105</v>
      </c>
      <c r="Q495" s="442">
        <v>94</v>
      </c>
      <c r="R495" s="442">
        <v>31</v>
      </c>
      <c r="S495" s="442">
        <v>72</v>
      </c>
      <c r="T495" s="442">
        <v>90</v>
      </c>
      <c r="U495" s="442">
        <v>10</v>
      </c>
      <c r="V495" s="442">
        <v>32.7</v>
      </c>
      <c r="W495" s="442" t="s">
        <v>238</v>
      </c>
      <c r="X495" s="442">
        <v>0</v>
      </c>
      <c r="Y495" s="442">
        <v>0</v>
      </c>
      <c r="Z495" s="442">
        <v>3</v>
      </c>
      <c r="AA495" s="446" t="s">
        <v>1817</v>
      </c>
      <c r="AB495" s="442">
        <v>25</v>
      </c>
      <c r="AC495" s="442">
        <v>30</v>
      </c>
      <c r="AD495" s="442">
        <v>0.8</v>
      </c>
      <c r="AE495" s="442">
        <v>1.5</v>
      </c>
      <c r="AF495" s="442">
        <v>0.4</v>
      </c>
      <c r="AG495" s="442">
        <v>10</v>
      </c>
      <c r="AH495" s="442">
        <v>16</v>
      </c>
      <c r="AI495" s="442">
        <v>10</v>
      </c>
      <c r="AJ495" s="442">
        <v>0</v>
      </c>
      <c r="AK495" s="442">
        <v>12</v>
      </c>
      <c r="AL495" s="442">
        <v>0</v>
      </c>
      <c r="AM495" s="442">
        <v>10</v>
      </c>
      <c r="AN495" s="442">
        <v>84</v>
      </c>
      <c r="AO495" s="442">
        <v>0</v>
      </c>
      <c r="AP495" s="442">
        <v>0</v>
      </c>
      <c r="AQ495" s="442">
        <v>0</v>
      </c>
      <c r="AR495" s="450">
        <v>0.0555555555555556</v>
      </c>
      <c r="AS495" s="442"/>
      <c r="AT495" s="442"/>
      <c r="AU495" s="442"/>
      <c r="AV495" s="442"/>
      <c r="AW495" s="442"/>
      <c r="AX495" s="442"/>
      <c r="AY495" s="442"/>
      <c r="AZ495" s="442"/>
      <c r="BA495" s="442"/>
    </row>
    <row r="496" spans="1:53">
      <c r="A496" s="442">
        <v>527</v>
      </c>
      <c r="B496" s="442" t="s">
        <v>294</v>
      </c>
      <c r="C496" s="442" t="s">
        <v>265</v>
      </c>
      <c r="D496" s="442">
        <v>4</v>
      </c>
      <c r="E496" s="442" t="s">
        <v>1818</v>
      </c>
      <c r="F496" s="442" t="s">
        <v>125</v>
      </c>
      <c r="G496" s="442" t="str">
        <f>VLOOKUP(C496,'舰种|战术|技能信息查询'!$O$52:$Q$72,3,0)</f>
        <v>护卫舰</v>
      </c>
      <c r="H496" s="442" t="str">
        <f>VLOOKUP(C496,'舰种|战术|技能信息查询'!$O$52:$Q$72,2,0)</f>
        <v>中型舰</v>
      </c>
      <c r="I496" s="442">
        <v>0</v>
      </c>
      <c r="J496" s="442">
        <v>2</v>
      </c>
      <c r="K496" s="442">
        <v>28</v>
      </c>
      <c r="L496" s="442">
        <f t="shared" si="9"/>
        <v>0</v>
      </c>
      <c r="M496" s="442">
        <v>45</v>
      </c>
      <c r="N496" s="442">
        <v>45</v>
      </c>
      <c r="O496" s="442">
        <v>43</v>
      </c>
      <c r="P496" s="442">
        <v>40</v>
      </c>
      <c r="Q496" s="442">
        <v>64</v>
      </c>
      <c r="R496" s="442">
        <v>19</v>
      </c>
      <c r="S496" s="442">
        <v>61</v>
      </c>
      <c r="T496" s="442">
        <v>91</v>
      </c>
      <c r="U496" s="442">
        <v>6</v>
      </c>
      <c r="V496" s="442">
        <v>28</v>
      </c>
      <c r="W496" s="442" t="s">
        <v>238</v>
      </c>
      <c r="X496" s="442">
        <v>0</v>
      </c>
      <c r="Y496" s="442">
        <v>0</v>
      </c>
      <c r="Z496" s="442">
        <v>3</v>
      </c>
      <c r="AA496" s="446" t="s">
        <v>1306</v>
      </c>
      <c r="AB496" s="442">
        <v>25</v>
      </c>
      <c r="AC496" s="442">
        <v>25</v>
      </c>
      <c r="AD496" s="442">
        <v>0.7</v>
      </c>
      <c r="AE496" s="442">
        <v>1.3</v>
      </c>
      <c r="AF496" s="442">
        <v>0.55</v>
      </c>
      <c r="AG496" s="442">
        <v>10</v>
      </c>
      <c r="AH496" s="442">
        <v>16</v>
      </c>
      <c r="AI496" s="442">
        <v>10</v>
      </c>
      <c r="AJ496" s="442">
        <v>0</v>
      </c>
      <c r="AK496" s="442">
        <v>10</v>
      </c>
      <c r="AL496" s="442">
        <v>8</v>
      </c>
      <c r="AM496" s="442">
        <v>13</v>
      </c>
      <c r="AN496" s="442">
        <v>5</v>
      </c>
      <c r="AO496" s="442">
        <v>0</v>
      </c>
      <c r="AP496" s="442">
        <v>0</v>
      </c>
      <c r="AQ496" s="442">
        <v>0</v>
      </c>
      <c r="AR496" s="442">
        <v>0</v>
      </c>
      <c r="AS496" s="442"/>
      <c r="AT496" s="442"/>
      <c r="AU496" s="442"/>
      <c r="AV496" s="442"/>
      <c r="AW496" s="442"/>
      <c r="AX496" s="442"/>
      <c r="AY496" s="442"/>
      <c r="AZ496" s="442"/>
      <c r="BA496" s="442"/>
    </row>
    <row r="497" spans="1:53">
      <c r="A497" s="442">
        <v>528</v>
      </c>
      <c r="B497" s="442" t="s">
        <v>166</v>
      </c>
      <c r="C497" s="442" t="s">
        <v>236</v>
      </c>
      <c r="D497" s="442">
        <v>4</v>
      </c>
      <c r="E497" s="442" t="s">
        <v>1819</v>
      </c>
      <c r="F497" s="442" t="s">
        <v>125</v>
      </c>
      <c r="G497" s="442" t="str">
        <f>VLOOKUP(C497,'舰种|战术|技能信息查询'!$O$52:$Q$72,3,0)</f>
        <v>护卫舰</v>
      </c>
      <c r="H497" s="442" t="str">
        <f>VLOOKUP(C497,'舰种|战术|技能信息查询'!$O$52:$Q$72,2,0)</f>
        <v>中型舰</v>
      </c>
      <c r="I497" s="442">
        <v>2</v>
      </c>
      <c r="J497" s="442">
        <v>2</v>
      </c>
      <c r="K497" s="442">
        <v>52</v>
      </c>
      <c r="L497" s="442">
        <f t="shared" si="9"/>
        <v>0</v>
      </c>
      <c r="M497" s="442">
        <v>68</v>
      </c>
      <c r="N497" s="442">
        <v>56</v>
      </c>
      <c r="O497" s="442">
        <v>0</v>
      </c>
      <c r="P497" s="442">
        <v>106</v>
      </c>
      <c r="Q497" s="442">
        <v>0</v>
      </c>
      <c r="R497" s="442">
        <v>58</v>
      </c>
      <c r="S497" s="442">
        <v>75</v>
      </c>
      <c r="T497" s="442">
        <v>93</v>
      </c>
      <c r="U497" s="442">
        <v>10</v>
      </c>
      <c r="V497" s="442">
        <v>33</v>
      </c>
      <c r="W497" s="442" t="s">
        <v>238</v>
      </c>
      <c r="X497" s="442">
        <v>0</v>
      </c>
      <c r="Y497" s="442">
        <v>0</v>
      </c>
      <c r="Z497" s="442">
        <v>3</v>
      </c>
      <c r="AA497" s="446" t="s">
        <v>1820</v>
      </c>
      <c r="AB497" s="442">
        <v>40</v>
      </c>
      <c r="AC497" s="442">
        <v>70</v>
      </c>
      <c r="AD497" s="442">
        <v>1.28</v>
      </c>
      <c r="AE497" s="442">
        <v>2.4</v>
      </c>
      <c r="AF497" s="442">
        <v>0.625</v>
      </c>
      <c r="AG497" s="442">
        <v>30</v>
      </c>
      <c r="AH497" s="442">
        <v>40</v>
      </c>
      <c r="AI497" s="442">
        <v>30</v>
      </c>
      <c r="AJ497" s="442">
        <v>0</v>
      </c>
      <c r="AK497" s="442">
        <v>43</v>
      </c>
      <c r="AL497" s="442">
        <v>0</v>
      </c>
      <c r="AM497" s="442">
        <v>18</v>
      </c>
      <c r="AN497" s="442">
        <v>85</v>
      </c>
      <c r="AO497" s="442">
        <v>0</v>
      </c>
      <c r="AP497" s="442">
        <v>0</v>
      </c>
      <c r="AQ497" s="446" t="s">
        <v>1821</v>
      </c>
      <c r="AR497" s="442">
        <v>0</v>
      </c>
      <c r="AS497" s="442"/>
      <c r="AT497" s="442"/>
      <c r="AU497" s="442"/>
      <c r="AV497" s="442"/>
      <c r="AW497" s="442"/>
      <c r="AX497" s="442"/>
      <c r="AY497" s="442"/>
      <c r="AZ497" s="442"/>
      <c r="BA497" s="442"/>
    </row>
    <row r="498" spans="1:53">
      <c r="A498" s="442">
        <v>529</v>
      </c>
      <c r="B498" s="442" t="s">
        <v>131</v>
      </c>
      <c r="C498" s="442" t="s">
        <v>325</v>
      </c>
      <c r="D498" s="442">
        <v>5</v>
      </c>
      <c r="E498" s="442" t="s">
        <v>1822</v>
      </c>
      <c r="F498" s="442" t="s">
        <v>125</v>
      </c>
      <c r="G498" s="442" t="str">
        <f>VLOOKUP(C498,'舰种|战术|技能信息查询'!$O$52:$Q$72,3,0)</f>
        <v>护卫舰</v>
      </c>
      <c r="H498" s="442" t="str">
        <f>VLOOKUP(C498,'舰种|战术|技能信息查询'!$O$52:$Q$72,2,0)</f>
        <v>小型舰</v>
      </c>
      <c r="I498" s="442">
        <v>2</v>
      </c>
      <c r="J498" s="442">
        <v>2</v>
      </c>
      <c r="K498" s="442">
        <v>20</v>
      </c>
      <c r="L498" s="442">
        <f t="shared" si="9"/>
        <v>0</v>
      </c>
      <c r="M498" s="442">
        <v>30</v>
      </c>
      <c r="N498" s="442">
        <v>22</v>
      </c>
      <c r="O498" s="442">
        <v>95</v>
      </c>
      <c r="P498" s="442">
        <v>43</v>
      </c>
      <c r="Q498" s="442">
        <v>54</v>
      </c>
      <c r="R498" s="442">
        <v>19</v>
      </c>
      <c r="S498" s="442">
        <v>94</v>
      </c>
      <c r="T498" s="442">
        <v>89</v>
      </c>
      <c r="U498" s="442">
        <v>5</v>
      </c>
      <c r="V498" s="442">
        <v>40</v>
      </c>
      <c r="W498" s="442" t="s">
        <v>194</v>
      </c>
      <c r="X498" s="442">
        <v>0</v>
      </c>
      <c r="Y498" s="442">
        <v>0</v>
      </c>
      <c r="Z498" s="442">
        <v>2</v>
      </c>
      <c r="AA498" s="446" t="s">
        <v>1823</v>
      </c>
      <c r="AB498" s="442">
        <v>15</v>
      </c>
      <c r="AC498" s="442">
        <v>20</v>
      </c>
      <c r="AD498" s="442">
        <v>0.48</v>
      </c>
      <c r="AE498" s="442">
        <v>0.9</v>
      </c>
      <c r="AF498" s="442">
        <v>0.5</v>
      </c>
      <c r="AG498" s="442">
        <v>4</v>
      </c>
      <c r="AH498" s="442">
        <v>8</v>
      </c>
      <c r="AI498" s="442">
        <v>6</v>
      </c>
      <c r="AJ498" s="442">
        <v>0</v>
      </c>
      <c r="AK498" s="442">
        <v>0</v>
      </c>
      <c r="AL498" s="442">
        <v>48</v>
      </c>
      <c r="AM498" s="442">
        <v>7</v>
      </c>
      <c r="AN498" s="442">
        <v>0</v>
      </c>
      <c r="AO498" s="442">
        <v>0</v>
      </c>
      <c r="AP498" s="442">
        <v>0</v>
      </c>
      <c r="AQ498" s="442">
        <v>0</v>
      </c>
      <c r="AR498" s="450">
        <v>0.0166666666666667</v>
      </c>
      <c r="AS498" s="442"/>
      <c r="AT498" s="442"/>
      <c r="AU498" s="442"/>
      <c r="AV498" s="442"/>
      <c r="AW498" s="442"/>
      <c r="AX498" s="442"/>
      <c r="AY498" s="442"/>
      <c r="AZ498" s="442"/>
      <c r="BA498" s="442"/>
    </row>
    <row r="499" spans="1:53">
      <c r="A499" s="442">
        <v>530</v>
      </c>
      <c r="B499" s="442" t="s">
        <v>338</v>
      </c>
      <c r="C499" s="442" t="s">
        <v>565</v>
      </c>
      <c r="D499" s="442">
        <v>4</v>
      </c>
      <c r="E499" s="442" t="s">
        <v>1824</v>
      </c>
      <c r="F499" s="442" t="s">
        <v>125</v>
      </c>
      <c r="G499" s="442" t="str">
        <f>VLOOKUP(C499,'舰种|战术|技能信息查询'!$O$52:$Q$72,3,0)</f>
        <v>护卫舰</v>
      </c>
      <c r="H499" s="442" t="str">
        <f>VLOOKUP(C499,'舰种|战术|技能信息查询'!$O$52:$Q$72,2,0)</f>
        <v>小型舰</v>
      </c>
      <c r="I499" s="442">
        <v>2</v>
      </c>
      <c r="J499" s="442">
        <v>4</v>
      </c>
      <c r="K499" s="442">
        <v>8</v>
      </c>
      <c r="L499" s="442">
        <f t="shared" si="9"/>
        <v>0</v>
      </c>
      <c r="M499" s="442">
        <v>23</v>
      </c>
      <c r="N499" s="442">
        <v>25</v>
      </c>
      <c r="O499" s="442">
        <v>67</v>
      </c>
      <c r="P499" s="442">
        <v>0</v>
      </c>
      <c r="Q499" s="442">
        <v>0</v>
      </c>
      <c r="R499" s="442">
        <v>46</v>
      </c>
      <c r="S499" s="442">
        <v>68</v>
      </c>
      <c r="T499" s="442">
        <v>96</v>
      </c>
      <c r="U499" s="442">
        <v>15</v>
      </c>
      <c r="V499" s="442">
        <v>16</v>
      </c>
      <c r="W499" s="442" t="s">
        <v>194</v>
      </c>
      <c r="X499" s="442">
        <v>0</v>
      </c>
      <c r="Y499" s="442">
        <v>0</v>
      </c>
      <c r="Z499" s="442">
        <v>2</v>
      </c>
      <c r="AA499" s="442">
        <v>0</v>
      </c>
      <c r="AB499" s="442">
        <v>20</v>
      </c>
      <c r="AC499" s="442">
        <v>20</v>
      </c>
      <c r="AD499" s="442">
        <v>0.6</v>
      </c>
      <c r="AE499" s="442">
        <v>0.65</v>
      </c>
      <c r="AF499" s="442">
        <v>0.3</v>
      </c>
      <c r="AG499" s="442">
        <v>10</v>
      </c>
      <c r="AH499" s="442">
        <v>10</v>
      </c>
      <c r="AI499" s="442">
        <v>20</v>
      </c>
      <c r="AJ499" s="442">
        <v>0</v>
      </c>
      <c r="AK499" s="442">
        <v>0</v>
      </c>
      <c r="AL499" s="442">
        <v>17</v>
      </c>
      <c r="AM499" s="442">
        <v>10</v>
      </c>
      <c r="AN499" s="442">
        <v>0</v>
      </c>
      <c r="AO499" s="442">
        <v>0</v>
      </c>
      <c r="AP499" s="442">
        <v>0</v>
      </c>
      <c r="AQ499" s="442">
        <v>0</v>
      </c>
      <c r="AR499" s="450">
        <v>0.00902777777777778</v>
      </c>
      <c r="AS499" s="442"/>
      <c r="AT499" s="442"/>
      <c r="AU499" s="442"/>
      <c r="AV499" s="442"/>
      <c r="AW499" s="442"/>
      <c r="AX499" s="442"/>
      <c r="AY499" s="442"/>
      <c r="AZ499" s="442"/>
      <c r="BA499" s="442"/>
    </row>
    <row r="500" spans="1:53">
      <c r="A500" s="442">
        <v>531</v>
      </c>
      <c r="B500" s="442" t="s">
        <v>402</v>
      </c>
      <c r="C500" s="442" t="s">
        <v>325</v>
      </c>
      <c r="D500" s="442">
        <v>3</v>
      </c>
      <c r="E500" s="442" t="s">
        <v>1825</v>
      </c>
      <c r="F500" s="442" t="s">
        <v>125</v>
      </c>
      <c r="G500" s="442" t="str">
        <f>VLOOKUP(C500,'舰种|战术|技能信息查询'!$O$52:$Q$72,3,0)</f>
        <v>护卫舰</v>
      </c>
      <c r="H500" s="442" t="str">
        <f>VLOOKUP(C500,'舰种|战术|技能信息查询'!$O$52:$Q$72,2,0)</f>
        <v>小型舰</v>
      </c>
      <c r="I500" s="442">
        <v>2</v>
      </c>
      <c r="J500" s="442">
        <v>2</v>
      </c>
      <c r="K500" s="442">
        <v>8</v>
      </c>
      <c r="L500" s="442">
        <f t="shared" si="9"/>
        <v>0</v>
      </c>
      <c r="M500" s="442">
        <v>25</v>
      </c>
      <c r="N500" s="442">
        <v>19</v>
      </c>
      <c r="O500" s="442">
        <v>62</v>
      </c>
      <c r="P500" s="442">
        <v>49</v>
      </c>
      <c r="Q500" s="442">
        <v>58</v>
      </c>
      <c r="R500" s="442">
        <v>19</v>
      </c>
      <c r="S500" s="442">
        <v>85</v>
      </c>
      <c r="T500" s="442">
        <v>82</v>
      </c>
      <c r="U500" s="442">
        <v>20</v>
      </c>
      <c r="V500" s="442">
        <v>34.5</v>
      </c>
      <c r="W500" s="442" t="s">
        <v>194</v>
      </c>
      <c r="X500" s="442">
        <v>0</v>
      </c>
      <c r="Y500" s="442">
        <v>0</v>
      </c>
      <c r="Z500" s="442">
        <v>2</v>
      </c>
      <c r="AA500" s="442">
        <v>0</v>
      </c>
      <c r="AB500" s="442">
        <v>10</v>
      </c>
      <c r="AC500" s="442">
        <v>15</v>
      </c>
      <c r="AD500" s="442">
        <v>0.45</v>
      </c>
      <c r="AE500" s="442">
        <v>0.74</v>
      </c>
      <c r="AF500" s="442">
        <v>0.3</v>
      </c>
      <c r="AG500" s="442">
        <v>4</v>
      </c>
      <c r="AH500" s="442">
        <v>8</v>
      </c>
      <c r="AI500" s="442">
        <v>6</v>
      </c>
      <c r="AJ500" s="442">
        <v>0</v>
      </c>
      <c r="AK500" s="442">
        <v>0</v>
      </c>
      <c r="AL500" s="442">
        <v>12</v>
      </c>
      <c r="AM500" s="442">
        <v>4</v>
      </c>
      <c r="AN500" s="442">
        <v>0</v>
      </c>
      <c r="AO500" s="442">
        <v>0</v>
      </c>
      <c r="AP500" s="442">
        <v>0</v>
      </c>
      <c r="AQ500" s="442">
        <v>0</v>
      </c>
      <c r="AR500" s="442">
        <v>0</v>
      </c>
      <c r="AS500" s="442"/>
      <c r="AT500" s="442"/>
      <c r="AU500" s="442"/>
      <c r="AV500" s="442"/>
      <c r="AW500" s="442"/>
      <c r="AX500" s="442"/>
      <c r="AY500" s="442"/>
      <c r="AZ500" s="442"/>
      <c r="BA500" s="442"/>
    </row>
    <row r="501" spans="1:53">
      <c r="A501" s="442">
        <v>532</v>
      </c>
      <c r="B501" s="442" t="s">
        <v>171</v>
      </c>
      <c r="C501" s="442" t="s">
        <v>137</v>
      </c>
      <c r="D501" s="442">
        <v>4</v>
      </c>
      <c r="E501" s="442" t="s">
        <v>1826</v>
      </c>
      <c r="F501" s="442" t="s">
        <v>125</v>
      </c>
      <c r="G501" s="442" t="str">
        <f>VLOOKUP(C501,'舰种|战术|技能信息查询'!$O$52:$Q$72,3,0)</f>
        <v>主力舰</v>
      </c>
      <c r="H501" s="442" t="str">
        <f>VLOOKUP(C501,'舰种|战术|技能信息查询'!$O$52:$Q$72,2,0)</f>
        <v>大型舰</v>
      </c>
      <c r="I501" s="442">
        <v>2</v>
      </c>
      <c r="J501" s="442">
        <v>2</v>
      </c>
      <c r="K501" s="442">
        <v>52</v>
      </c>
      <c r="L501" s="442">
        <f t="shared" si="9"/>
        <v>0</v>
      </c>
      <c r="M501" s="442">
        <v>78</v>
      </c>
      <c r="N501" s="442">
        <v>79</v>
      </c>
      <c r="O501" s="442">
        <v>0</v>
      </c>
      <c r="P501" s="442">
        <v>48</v>
      </c>
      <c r="Q501" s="442">
        <v>0</v>
      </c>
      <c r="R501" s="442">
        <v>37</v>
      </c>
      <c r="S501" s="442">
        <v>44</v>
      </c>
      <c r="T501" s="442">
        <v>94</v>
      </c>
      <c r="U501" s="442">
        <v>16</v>
      </c>
      <c r="V501" s="442">
        <v>22</v>
      </c>
      <c r="W501" s="442" t="s">
        <v>126</v>
      </c>
      <c r="X501" s="442">
        <v>0</v>
      </c>
      <c r="Y501" s="442">
        <v>0</v>
      </c>
      <c r="Z501" s="442">
        <v>4</v>
      </c>
      <c r="AA501" s="446" t="s">
        <v>815</v>
      </c>
      <c r="AB501" s="442">
        <v>70</v>
      </c>
      <c r="AC501" s="442">
        <v>105</v>
      </c>
      <c r="AD501" s="442">
        <v>2.25</v>
      </c>
      <c r="AE501" s="442">
        <v>4.55</v>
      </c>
      <c r="AF501" s="442">
        <v>1</v>
      </c>
      <c r="AG501" s="442">
        <v>50</v>
      </c>
      <c r="AH501" s="442">
        <v>60</v>
      </c>
      <c r="AI501" s="442">
        <v>60</v>
      </c>
      <c r="AJ501" s="442">
        <v>0</v>
      </c>
      <c r="AK501" s="442">
        <v>58</v>
      </c>
      <c r="AL501" s="442">
        <v>0</v>
      </c>
      <c r="AM501" s="442">
        <v>59</v>
      </c>
      <c r="AN501" s="442">
        <v>9</v>
      </c>
      <c r="AO501" s="442" t="s">
        <v>1827</v>
      </c>
      <c r="AP501" s="442">
        <v>0</v>
      </c>
      <c r="AQ501" s="442">
        <v>0</v>
      </c>
      <c r="AR501" s="450">
        <v>0.166666666666667</v>
      </c>
      <c r="AS501" s="442"/>
      <c r="AT501" s="442"/>
      <c r="AU501" s="442"/>
      <c r="AV501" s="442"/>
      <c r="AW501" s="442"/>
      <c r="AX501" s="442"/>
      <c r="AY501" s="442"/>
      <c r="AZ501" s="442"/>
      <c r="BA501" s="442"/>
    </row>
    <row r="502" spans="1:53">
      <c r="A502" s="442">
        <v>533</v>
      </c>
      <c r="B502" s="442" t="s">
        <v>338</v>
      </c>
      <c r="C502" s="442" t="s">
        <v>1828</v>
      </c>
      <c r="D502" s="442">
        <v>5</v>
      </c>
      <c r="E502" s="442" t="s">
        <v>1829</v>
      </c>
      <c r="F502" s="442" t="s">
        <v>125</v>
      </c>
      <c r="G502" s="442" t="str">
        <f>VLOOKUP(C502,'舰种|战术|技能信息查询'!$O$52:$Q$72,3,0)</f>
        <v>主力舰</v>
      </c>
      <c r="H502" s="442" t="str">
        <f>VLOOKUP(C502,'舰种|战术|技能信息查询'!$O$52:$Q$72,2,0)</f>
        <v>中型舰</v>
      </c>
      <c r="I502" s="442">
        <v>5</v>
      </c>
      <c r="J502" s="442">
        <v>5</v>
      </c>
      <c r="K502" s="442">
        <v>40</v>
      </c>
      <c r="L502" s="442">
        <f t="shared" si="9"/>
        <v>0</v>
      </c>
      <c r="M502" s="442">
        <v>62</v>
      </c>
      <c r="N502" s="442">
        <v>40</v>
      </c>
      <c r="O502" s="442">
        <v>0</v>
      </c>
      <c r="P502" s="442">
        <v>100</v>
      </c>
      <c r="Q502" s="442">
        <v>0</v>
      </c>
      <c r="R502" s="442">
        <v>62</v>
      </c>
      <c r="S502" s="442">
        <v>74</v>
      </c>
      <c r="T502" s="442">
        <v>95</v>
      </c>
      <c r="U502" s="442">
        <v>19</v>
      </c>
      <c r="V502" s="442">
        <v>34.5</v>
      </c>
      <c r="W502" s="442" t="s">
        <v>238</v>
      </c>
      <c r="X502" s="442">
        <v>0</v>
      </c>
      <c r="Y502" s="442">
        <v>0</v>
      </c>
      <c r="Z502" s="442">
        <v>3</v>
      </c>
      <c r="AA502" s="442">
        <v>0</v>
      </c>
      <c r="AB502" s="442">
        <v>40</v>
      </c>
      <c r="AC502" s="442">
        <v>120</v>
      </c>
      <c r="AD502" s="442">
        <v>1.28</v>
      </c>
      <c r="AE502" s="442">
        <v>2.1</v>
      </c>
      <c r="AF502" s="442">
        <v>30</v>
      </c>
      <c r="AG502" s="442">
        <v>40</v>
      </c>
      <c r="AH502" s="442">
        <v>30</v>
      </c>
      <c r="AI502" s="442">
        <v>0</v>
      </c>
      <c r="AJ502" s="442">
        <v>37</v>
      </c>
      <c r="AK502" s="442">
        <v>0</v>
      </c>
      <c r="AL502" s="442">
        <v>0</v>
      </c>
      <c r="AM502" s="442">
        <v>10</v>
      </c>
      <c r="AN502" s="442">
        <v>69</v>
      </c>
      <c r="AO502" s="442" t="s">
        <v>1830</v>
      </c>
      <c r="AP502" s="442">
        <v>0</v>
      </c>
      <c r="AQ502" s="442">
        <v>0</v>
      </c>
      <c r="AR502" s="442">
        <v>0</v>
      </c>
      <c r="AS502" s="442"/>
      <c r="AT502" s="442"/>
      <c r="AU502" s="442"/>
      <c r="AV502" s="442"/>
      <c r="AW502" s="442"/>
      <c r="AX502" s="442"/>
      <c r="AY502" s="442"/>
      <c r="AZ502" s="442"/>
      <c r="BA502" s="442"/>
    </row>
    <row r="503" spans="1:53">
      <c r="A503" s="442">
        <v>535</v>
      </c>
      <c r="B503" s="442" t="s">
        <v>147</v>
      </c>
      <c r="C503" s="442" t="s">
        <v>325</v>
      </c>
      <c r="D503" s="442">
        <v>3</v>
      </c>
      <c r="E503" s="442" t="s">
        <v>1831</v>
      </c>
      <c r="F503" s="442" t="s">
        <v>125</v>
      </c>
      <c r="G503" s="442" t="str">
        <f>VLOOKUP(C503,'舰种|战术|技能信息查询'!$O$52:$Q$72,3,0)</f>
        <v>护卫舰</v>
      </c>
      <c r="H503" s="442" t="str">
        <f>VLOOKUP(C503,'舰种|战术|技能信息查询'!$O$52:$Q$72,2,0)</f>
        <v>小型舰</v>
      </c>
      <c r="I503" s="442">
        <v>1</v>
      </c>
      <c r="J503" s="442">
        <v>2</v>
      </c>
      <c r="K503" s="442">
        <v>22</v>
      </c>
      <c r="L503" s="442">
        <f t="shared" si="9"/>
        <v>2</v>
      </c>
      <c r="M503" s="442">
        <v>33</v>
      </c>
      <c r="N503" s="442">
        <v>26</v>
      </c>
      <c r="O503" s="442">
        <v>74</v>
      </c>
      <c r="P503" s="442">
        <v>43</v>
      </c>
      <c r="Q503" s="442">
        <v>55</v>
      </c>
      <c r="R503" s="442">
        <v>17</v>
      </c>
      <c r="S503" s="442">
        <v>80</v>
      </c>
      <c r="T503" s="442">
        <v>87</v>
      </c>
      <c r="U503" s="442">
        <v>10</v>
      </c>
      <c r="V503" s="442">
        <v>36</v>
      </c>
      <c r="W503" s="442" t="s">
        <v>194</v>
      </c>
      <c r="X503" s="442">
        <v>0</v>
      </c>
      <c r="Y503" s="442">
        <v>0</v>
      </c>
      <c r="Z503" s="442">
        <v>2</v>
      </c>
      <c r="AA503" s="446" t="s">
        <v>965</v>
      </c>
      <c r="AB503" s="442">
        <v>10</v>
      </c>
      <c r="AC503" s="442">
        <v>20</v>
      </c>
      <c r="AD503" s="442">
        <v>0.48</v>
      </c>
      <c r="AE503" s="442">
        <v>0.99</v>
      </c>
      <c r="AF503" s="442">
        <v>0.5</v>
      </c>
      <c r="AG503" s="442">
        <v>4</v>
      </c>
      <c r="AH503" s="442">
        <v>8</v>
      </c>
      <c r="AI503" s="442">
        <v>6</v>
      </c>
      <c r="AJ503" s="442">
        <v>0</v>
      </c>
      <c r="AK503" s="442">
        <v>0</v>
      </c>
      <c r="AL503" s="442">
        <v>24</v>
      </c>
      <c r="AM503" s="442">
        <v>13</v>
      </c>
      <c r="AN503" s="442">
        <v>0</v>
      </c>
      <c r="AO503" s="442">
        <v>0</v>
      </c>
      <c r="AP503" s="442">
        <v>0</v>
      </c>
      <c r="AQ503" s="442">
        <v>0</v>
      </c>
      <c r="AR503" s="442">
        <v>0</v>
      </c>
      <c r="AS503" s="442"/>
      <c r="AT503" s="442"/>
      <c r="AU503" s="442"/>
      <c r="AV503" s="442"/>
      <c r="AW503" s="442"/>
      <c r="AX503" s="442"/>
      <c r="AY503" s="442"/>
      <c r="AZ503" s="442"/>
      <c r="BA503" s="442"/>
    </row>
    <row r="504" spans="1:53">
      <c r="A504" s="442">
        <v>537</v>
      </c>
      <c r="B504" s="442" t="s">
        <v>171</v>
      </c>
      <c r="C504" s="442" t="s">
        <v>236</v>
      </c>
      <c r="D504" s="442">
        <v>4</v>
      </c>
      <c r="E504" s="442" t="s">
        <v>1832</v>
      </c>
      <c r="F504" s="442" t="s">
        <v>125</v>
      </c>
      <c r="G504" s="442" t="str">
        <f>VLOOKUP(C504,'舰种|战术|技能信息查询'!$O$52:$Q$72,3,0)</f>
        <v>护卫舰</v>
      </c>
      <c r="H504" s="442" t="str">
        <f>VLOOKUP(C504,'舰种|战术|技能信息查询'!$O$52:$Q$72,2,0)</f>
        <v>中型舰</v>
      </c>
      <c r="I504" s="442">
        <v>2</v>
      </c>
      <c r="J504" s="442">
        <v>2</v>
      </c>
      <c r="K504" s="442">
        <v>46</v>
      </c>
      <c r="L504" s="442">
        <f t="shared" si="9"/>
        <v>2</v>
      </c>
      <c r="M504" s="442">
        <v>60</v>
      </c>
      <c r="N504" s="442">
        <v>61</v>
      </c>
      <c r="O504" s="442">
        <v>0</v>
      </c>
      <c r="P504" s="442">
        <v>54</v>
      </c>
      <c r="Q504" s="442">
        <v>0</v>
      </c>
      <c r="R504" s="442">
        <v>52</v>
      </c>
      <c r="S504" s="442">
        <v>70</v>
      </c>
      <c r="T504" s="442">
        <v>91</v>
      </c>
      <c r="U504" s="442">
        <v>9</v>
      </c>
      <c r="V504" s="442">
        <v>32</v>
      </c>
      <c r="W504" s="442" t="s">
        <v>238</v>
      </c>
      <c r="X504" s="442" t="s">
        <v>239</v>
      </c>
      <c r="Y504" s="442">
        <v>6</v>
      </c>
      <c r="Z504" s="442">
        <v>3</v>
      </c>
      <c r="AA504" s="442">
        <v>0</v>
      </c>
      <c r="AB504" s="442">
        <v>35</v>
      </c>
      <c r="AC504" s="442">
        <v>70</v>
      </c>
      <c r="AD504" s="442">
        <v>1.28</v>
      </c>
      <c r="AE504" s="442">
        <v>2.4</v>
      </c>
      <c r="AF504" s="442">
        <v>0.8</v>
      </c>
      <c r="AG504" s="442">
        <v>30</v>
      </c>
      <c r="AH504" s="442">
        <v>40</v>
      </c>
      <c r="AI504" s="442">
        <v>30</v>
      </c>
      <c r="AJ504" s="442">
        <v>0</v>
      </c>
      <c r="AK504" s="442">
        <v>35</v>
      </c>
      <c r="AL504" s="442">
        <v>0</v>
      </c>
      <c r="AM504" s="442">
        <v>21</v>
      </c>
      <c r="AN504" s="442">
        <v>12</v>
      </c>
      <c r="AO504" s="442">
        <v>0</v>
      </c>
      <c r="AP504" s="442">
        <v>0</v>
      </c>
      <c r="AQ504" s="442">
        <v>0</v>
      </c>
      <c r="AR504" s="442">
        <v>0</v>
      </c>
      <c r="AS504" s="442"/>
      <c r="AT504" s="442"/>
      <c r="AU504" s="442"/>
      <c r="AV504" s="442"/>
      <c r="AW504" s="442"/>
      <c r="AX504" s="442"/>
      <c r="AY504" s="442"/>
      <c r="AZ504" s="442"/>
      <c r="BA504" s="442"/>
    </row>
    <row r="505" spans="1:53">
      <c r="A505" s="442">
        <v>538</v>
      </c>
      <c r="B505" s="442" t="s">
        <v>131</v>
      </c>
      <c r="C505" s="442" t="s">
        <v>565</v>
      </c>
      <c r="D505" s="442">
        <v>3</v>
      </c>
      <c r="E505" s="442" t="s">
        <v>1833</v>
      </c>
      <c r="F505" s="442" t="s">
        <v>125</v>
      </c>
      <c r="G505" s="442" t="str">
        <f>VLOOKUP(C505,'舰种|战术|技能信息查询'!$O$52:$Q$72,3,0)</f>
        <v>护卫舰</v>
      </c>
      <c r="H505" s="442" t="str">
        <f>VLOOKUP(C505,'舰种|战术|技能信息查询'!$O$52:$Q$72,2,0)</f>
        <v>小型舰</v>
      </c>
      <c r="I505" s="442">
        <v>5</v>
      </c>
      <c r="J505" s="442">
        <v>5</v>
      </c>
      <c r="K505" s="442">
        <v>16</v>
      </c>
      <c r="L505" s="442">
        <f t="shared" si="9"/>
        <v>0</v>
      </c>
      <c r="M505" s="442">
        <v>24</v>
      </c>
      <c r="N505" s="442">
        <v>27</v>
      </c>
      <c r="O505" s="442">
        <v>74</v>
      </c>
      <c r="P505" s="442">
        <v>0</v>
      </c>
      <c r="Q505" s="442">
        <v>0</v>
      </c>
      <c r="R505" s="442">
        <v>53</v>
      </c>
      <c r="S505" s="442">
        <v>39</v>
      </c>
      <c r="T505" s="442">
        <v>91</v>
      </c>
      <c r="U505" s="442">
        <v>10</v>
      </c>
      <c r="V505" s="442">
        <v>23.6</v>
      </c>
      <c r="W505" s="442" t="s">
        <v>194</v>
      </c>
      <c r="X505" s="442">
        <v>0</v>
      </c>
      <c r="Y505" s="442">
        <v>0</v>
      </c>
      <c r="Z505" s="442">
        <v>2</v>
      </c>
      <c r="AA505" s="446" t="s">
        <v>1499</v>
      </c>
      <c r="AB505" s="442">
        <v>20</v>
      </c>
      <c r="AC505" s="442">
        <v>20</v>
      </c>
      <c r="AD505" s="442">
        <v>0.6</v>
      </c>
      <c r="AE505" s="442">
        <v>0.6</v>
      </c>
      <c r="AF505" s="442">
        <v>0.3</v>
      </c>
      <c r="AG505" s="442">
        <v>10</v>
      </c>
      <c r="AH505" s="442">
        <v>10</v>
      </c>
      <c r="AI505" s="442">
        <v>20</v>
      </c>
      <c r="AJ505" s="442">
        <v>0</v>
      </c>
      <c r="AK505" s="442">
        <v>0</v>
      </c>
      <c r="AL505" s="442">
        <v>32</v>
      </c>
      <c r="AM505" s="442">
        <v>12</v>
      </c>
      <c r="AN505" s="442">
        <v>0</v>
      </c>
      <c r="AO505" s="442">
        <v>0</v>
      </c>
      <c r="AP505" s="442">
        <v>0</v>
      </c>
      <c r="AQ505" s="442">
        <v>0</v>
      </c>
      <c r="AR505" s="442">
        <v>0</v>
      </c>
      <c r="AS505" s="442"/>
      <c r="AT505" s="442"/>
      <c r="AU505" s="442"/>
      <c r="AV505" s="442"/>
      <c r="AW505" s="442"/>
      <c r="AX505" s="442"/>
      <c r="AY505" s="442"/>
      <c r="AZ505" s="442"/>
      <c r="BA505" s="442"/>
    </row>
    <row r="506" spans="1:53">
      <c r="A506" s="442">
        <v>539</v>
      </c>
      <c r="B506" s="442" t="s">
        <v>338</v>
      </c>
      <c r="C506" s="442" t="s">
        <v>325</v>
      </c>
      <c r="D506" s="442">
        <v>3</v>
      </c>
      <c r="E506" s="442" t="s">
        <v>1834</v>
      </c>
      <c r="F506" s="442" t="s">
        <v>125</v>
      </c>
      <c r="G506" s="442" t="str">
        <f>VLOOKUP(C506,'舰种|战术|技能信息查询'!$O$52:$Q$72,3,0)</f>
        <v>护卫舰</v>
      </c>
      <c r="H506" s="442" t="str">
        <f>VLOOKUP(C506,'舰种|战术|技能信息查询'!$O$52:$Q$72,2,0)</f>
        <v>小型舰</v>
      </c>
      <c r="I506" s="442">
        <v>2</v>
      </c>
      <c r="J506" s="442">
        <v>2</v>
      </c>
      <c r="K506" s="442">
        <v>12</v>
      </c>
      <c r="L506" s="442">
        <f t="shared" si="9"/>
        <v>0</v>
      </c>
      <c r="M506" s="442">
        <v>29</v>
      </c>
      <c r="N506" s="442">
        <v>21</v>
      </c>
      <c r="O506" s="442">
        <v>70</v>
      </c>
      <c r="P506" s="442">
        <v>82</v>
      </c>
      <c r="Q506" s="442">
        <v>97</v>
      </c>
      <c r="R506" s="442">
        <v>34</v>
      </c>
      <c r="S506" s="442">
        <v>86</v>
      </c>
      <c r="T506" s="442">
        <v>87</v>
      </c>
      <c r="U506" s="442">
        <v>10</v>
      </c>
      <c r="V506" s="442">
        <v>34</v>
      </c>
      <c r="W506" s="442" t="s">
        <v>194</v>
      </c>
      <c r="X506" s="442">
        <v>0</v>
      </c>
      <c r="Y506" s="442">
        <v>0</v>
      </c>
      <c r="Z506" s="442">
        <v>2</v>
      </c>
      <c r="AA506" s="442">
        <v>0</v>
      </c>
      <c r="AB506" s="442">
        <v>15</v>
      </c>
      <c r="AC506" s="442">
        <v>20</v>
      </c>
      <c r="AD506" s="442">
        <v>0.55</v>
      </c>
      <c r="AE506" s="442">
        <v>0.8</v>
      </c>
      <c r="AF506" s="442">
        <v>0.3</v>
      </c>
      <c r="AG506" s="442">
        <v>4</v>
      </c>
      <c r="AH506" s="442">
        <v>8</v>
      </c>
      <c r="AI506" s="442">
        <v>6</v>
      </c>
      <c r="AJ506" s="442">
        <v>0</v>
      </c>
      <c r="AK506" s="442">
        <v>0</v>
      </c>
      <c r="AL506" s="442">
        <v>20</v>
      </c>
      <c r="AM506" s="442">
        <v>6</v>
      </c>
      <c r="AN506" s="442">
        <v>16</v>
      </c>
      <c r="AO506" s="442">
        <v>0</v>
      </c>
      <c r="AP506" s="442">
        <v>0</v>
      </c>
      <c r="AQ506" s="442">
        <v>0</v>
      </c>
      <c r="AR506" s="442">
        <v>0</v>
      </c>
      <c r="AS506" s="442"/>
      <c r="AT506" s="442"/>
      <c r="AU506" s="442"/>
      <c r="AV506" s="442"/>
      <c r="AW506" s="442"/>
      <c r="AX506" s="442"/>
      <c r="AY506" s="442"/>
      <c r="AZ506" s="442"/>
      <c r="BA506" s="442"/>
    </row>
    <row r="507" spans="1:53">
      <c r="A507" s="442">
        <v>540</v>
      </c>
      <c r="B507" s="442" t="s">
        <v>338</v>
      </c>
      <c r="C507" s="442" t="s">
        <v>123</v>
      </c>
      <c r="D507" s="442">
        <v>4</v>
      </c>
      <c r="E507" s="442" t="s">
        <v>1835</v>
      </c>
      <c r="F507" s="442" t="s">
        <v>125</v>
      </c>
      <c r="G507" s="442" t="str">
        <f>VLOOKUP(C507,'舰种|战术|技能信息查询'!$O$52:$Q$72,3,0)</f>
        <v>主力舰</v>
      </c>
      <c r="H507" s="442" t="str">
        <f>VLOOKUP(C507,'舰种|战术|技能信息查询'!$O$52:$Q$72,2,0)</f>
        <v>大型舰</v>
      </c>
      <c r="I507" s="442">
        <v>4</v>
      </c>
      <c r="J507" s="442">
        <v>4</v>
      </c>
      <c r="K507" s="442">
        <v>72</v>
      </c>
      <c r="L507" s="442">
        <f t="shared" si="9"/>
        <v>0</v>
      </c>
      <c r="M507" s="442">
        <v>107</v>
      </c>
      <c r="N507" s="442">
        <v>83</v>
      </c>
      <c r="O507" s="442">
        <v>0</v>
      </c>
      <c r="P507" s="442">
        <v>50</v>
      </c>
      <c r="Q507" s="442">
        <v>0</v>
      </c>
      <c r="R507" s="442">
        <v>40</v>
      </c>
      <c r="S507" s="442">
        <v>64</v>
      </c>
      <c r="T507" s="442">
        <v>94</v>
      </c>
      <c r="U507" s="442">
        <v>8</v>
      </c>
      <c r="V507" s="442">
        <v>28.5</v>
      </c>
      <c r="W507" s="442" t="s">
        <v>126</v>
      </c>
      <c r="X507" s="442">
        <v>0</v>
      </c>
      <c r="Y507" s="442">
        <v>0</v>
      </c>
      <c r="Z507" s="442">
        <v>4</v>
      </c>
      <c r="AA507" s="442">
        <v>0</v>
      </c>
      <c r="AB507" s="442">
        <v>75</v>
      </c>
      <c r="AC507" s="442">
        <v>115</v>
      </c>
      <c r="AD507" s="442">
        <v>2.6</v>
      </c>
      <c r="AE507" s="442">
        <v>4.8</v>
      </c>
      <c r="AF507" s="442">
        <v>1</v>
      </c>
      <c r="AG507" s="442">
        <v>40</v>
      </c>
      <c r="AH507" s="442">
        <v>50</v>
      </c>
      <c r="AI507" s="442">
        <v>40</v>
      </c>
      <c r="AJ507" s="442">
        <v>0</v>
      </c>
      <c r="AK507" s="442">
        <v>87</v>
      </c>
      <c r="AL507" s="442">
        <v>0</v>
      </c>
      <c r="AM507" s="442">
        <v>58</v>
      </c>
      <c r="AN507" s="442">
        <v>10</v>
      </c>
      <c r="AO507" s="442" t="s">
        <v>1836</v>
      </c>
      <c r="AP507" s="442">
        <v>0</v>
      </c>
      <c r="AQ507" s="442">
        <v>0</v>
      </c>
      <c r="AR507" s="442">
        <v>0</v>
      </c>
      <c r="AS507" s="442"/>
      <c r="AT507" s="442"/>
      <c r="AU507" s="442"/>
      <c r="AV507" s="442"/>
      <c r="AW507" s="442"/>
      <c r="AX507" s="442"/>
      <c r="AY507" s="442"/>
      <c r="AZ507" s="442"/>
      <c r="BA507" s="442"/>
    </row>
    <row r="508" spans="1:53">
      <c r="A508" s="442">
        <v>542</v>
      </c>
      <c r="B508" s="442" t="s">
        <v>122</v>
      </c>
      <c r="C508" s="442" t="s">
        <v>265</v>
      </c>
      <c r="D508" s="442">
        <v>3</v>
      </c>
      <c r="E508" s="442" t="s">
        <v>1837</v>
      </c>
      <c r="F508" s="442" t="s">
        <v>125</v>
      </c>
      <c r="G508" s="442" t="str">
        <f>VLOOKUP(C508,'舰种|战术|技能信息查询'!$O$52:$Q$72,3,0)</f>
        <v>护卫舰</v>
      </c>
      <c r="H508" s="442" t="str">
        <f>VLOOKUP(C508,'舰种|战术|技能信息查询'!$O$52:$Q$72,2,0)</f>
        <v>中型舰</v>
      </c>
      <c r="I508" s="442">
        <v>1</v>
      </c>
      <c r="J508" s="442">
        <v>2</v>
      </c>
      <c r="K508" s="442">
        <v>28</v>
      </c>
      <c r="L508" s="442">
        <f t="shared" si="9"/>
        <v>0</v>
      </c>
      <c r="M508" s="442">
        <v>40</v>
      </c>
      <c r="N508" s="442">
        <v>46</v>
      </c>
      <c r="O508" s="442">
        <v>50</v>
      </c>
      <c r="P508" s="442">
        <v>73</v>
      </c>
      <c r="Q508" s="442">
        <v>84</v>
      </c>
      <c r="R508" s="442">
        <v>22</v>
      </c>
      <c r="S508" s="442">
        <v>72</v>
      </c>
      <c r="T508" s="442">
        <v>92</v>
      </c>
      <c r="U508" s="442">
        <v>10</v>
      </c>
      <c r="V508" s="442">
        <v>32</v>
      </c>
      <c r="W508" s="442" t="s">
        <v>238</v>
      </c>
      <c r="X508" s="442">
        <v>0</v>
      </c>
      <c r="Y508" s="442">
        <v>0</v>
      </c>
      <c r="Z508" s="442">
        <v>3</v>
      </c>
      <c r="AA508" s="446" t="s">
        <v>636</v>
      </c>
      <c r="AB508" s="442">
        <v>20</v>
      </c>
      <c r="AC508" s="442">
        <v>25</v>
      </c>
      <c r="AD508" s="442">
        <v>0.96</v>
      </c>
      <c r="AE508" s="442">
        <v>1.7</v>
      </c>
      <c r="AF508" s="442">
        <v>0.5</v>
      </c>
      <c r="AG508" s="442">
        <v>10</v>
      </c>
      <c r="AH508" s="442">
        <v>16</v>
      </c>
      <c r="AI508" s="442">
        <v>10</v>
      </c>
      <c r="AJ508" s="442">
        <v>0</v>
      </c>
      <c r="AK508" s="442">
        <v>11</v>
      </c>
      <c r="AL508" s="442">
        <v>10</v>
      </c>
      <c r="AM508" s="442">
        <v>11</v>
      </c>
      <c r="AN508" s="442">
        <v>29</v>
      </c>
      <c r="AO508" s="442">
        <v>0</v>
      </c>
      <c r="AP508" s="442">
        <v>0</v>
      </c>
      <c r="AQ508" s="442">
        <v>0</v>
      </c>
      <c r="AR508" s="442">
        <v>0</v>
      </c>
      <c r="AS508" s="442"/>
      <c r="AT508" s="442"/>
      <c r="AU508" s="442"/>
      <c r="AV508" s="442"/>
      <c r="AW508" s="442"/>
      <c r="AX508" s="442"/>
      <c r="AY508" s="442"/>
      <c r="AZ508" s="442"/>
      <c r="BA508" s="442"/>
    </row>
    <row r="509" spans="1:53">
      <c r="A509" s="442">
        <v>543</v>
      </c>
      <c r="B509" s="442" t="s">
        <v>147</v>
      </c>
      <c r="C509" s="442" t="s">
        <v>325</v>
      </c>
      <c r="D509" s="442">
        <v>3</v>
      </c>
      <c r="E509" s="442" t="s">
        <v>1838</v>
      </c>
      <c r="F509" s="442" t="s">
        <v>125</v>
      </c>
      <c r="G509" s="442" t="str">
        <f>VLOOKUP(C509,'舰种|战术|技能信息查询'!$O$52:$Q$72,3,0)</f>
        <v>护卫舰</v>
      </c>
      <c r="H509" s="442" t="str">
        <f>VLOOKUP(C509,'舰种|战术|技能信息查询'!$O$52:$Q$72,2,0)</f>
        <v>小型舰</v>
      </c>
      <c r="I509" s="442">
        <v>1</v>
      </c>
      <c r="J509" s="442">
        <v>2</v>
      </c>
      <c r="K509" s="442">
        <v>18</v>
      </c>
      <c r="L509" s="442">
        <f t="shared" si="9"/>
        <v>2</v>
      </c>
      <c r="M509" s="442">
        <v>28</v>
      </c>
      <c r="N509" s="442">
        <v>23</v>
      </c>
      <c r="O509" s="442">
        <v>74</v>
      </c>
      <c r="P509" s="442">
        <v>41</v>
      </c>
      <c r="Q509" s="442">
        <v>55</v>
      </c>
      <c r="R509" s="442">
        <v>17</v>
      </c>
      <c r="S509" s="442">
        <v>82</v>
      </c>
      <c r="T509" s="442">
        <v>87</v>
      </c>
      <c r="U509" s="442">
        <v>11</v>
      </c>
      <c r="V509" s="442">
        <v>38.2</v>
      </c>
      <c r="W509" s="442" t="s">
        <v>194</v>
      </c>
      <c r="X509" s="442">
        <v>0</v>
      </c>
      <c r="Y509" s="442">
        <v>0</v>
      </c>
      <c r="Z509" s="442">
        <v>2</v>
      </c>
      <c r="AA509" s="446" t="s">
        <v>954</v>
      </c>
      <c r="AB509" s="442">
        <v>10</v>
      </c>
      <c r="AC509" s="442">
        <v>20</v>
      </c>
      <c r="AD509" s="442">
        <v>0.48</v>
      </c>
      <c r="AE509" s="442">
        <v>0.99</v>
      </c>
      <c r="AF509" s="442">
        <v>0.5</v>
      </c>
      <c r="AG509" s="442">
        <v>4</v>
      </c>
      <c r="AH509" s="442">
        <v>8</v>
      </c>
      <c r="AI509" s="442">
        <v>6</v>
      </c>
      <c r="AJ509" s="442">
        <v>0</v>
      </c>
      <c r="AK509" s="442">
        <v>0</v>
      </c>
      <c r="AL509" s="442">
        <v>24</v>
      </c>
      <c r="AM509" s="442">
        <v>10</v>
      </c>
      <c r="AN509" s="442">
        <v>0</v>
      </c>
      <c r="AO509" s="442">
        <v>0</v>
      </c>
      <c r="AP509" s="442">
        <v>0</v>
      </c>
      <c r="AQ509" s="442">
        <v>0</v>
      </c>
      <c r="AR509" s="442">
        <v>0</v>
      </c>
      <c r="AS509" s="442"/>
      <c r="AT509" s="442"/>
      <c r="AU509" s="442"/>
      <c r="AV509" s="442"/>
      <c r="AW509" s="442"/>
      <c r="AX509" s="442"/>
      <c r="AY509" s="442"/>
      <c r="AZ509" s="442"/>
      <c r="BA509" s="442"/>
    </row>
    <row r="510" spans="1:53">
      <c r="A510" s="442">
        <v>544</v>
      </c>
      <c r="B510" s="442" t="s">
        <v>131</v>
      </c>
      <c r="C510" s="442" t="s">
        <v>325</v>
      </c>
      <c r="D510" s="442">
        <v>3</v>
      </c>
      <c r="E510" s="442" t="s">
        <v>1839</v>
      </c>
      <c r="F510" s="442" t="s">
        <v>125</v>
      </c>
      <c r="G510" s="442" t="str">
        <f>VLOOKUP(C510,'舰种|战术|技能信息查询'!$O$52:$Q$72,3,0)</f>
        <v>护卫舰</v>
      </c>
      <c r="H510" s="442" t="str">
        <f>VLOOKUP(C510,'舰种|战术|技能信息查询'!$O$52:$Q$72,2,0)</f>
        <v>小型舰</v>
      </c>
      <c r="I510" s="442">
        <v>1</v>
      </c>
      <c r="J510" s="442">
        <v>2</v>
      </c>
      <c r="K510" s="442">
        <v>15</v>
      </c>
      <c r="L510" s="442">
        <f t="shared" si="9"/>
        <v>1</v>
      </c>
      <c r="M510" s="442">
        <v>31</v>
      </c>
      <c r="N510" s="442">
        <v>22</v>
      </c>
      <c r="O510" s="442">
        <v>75</v>
      </c>
      <c r="P510" s="442">
        <v>37</v>
      </c>
      <c r="Q510" s="442">
        <v>49</v>
      </c>
      <c r="R510" s="442">
        <v>17</v>
      </c>
      <c r="S510" s="442">
        <v>87</v>
      </c>
      <c r="T510" s="442">
        <v>87</v>
      </c>
      <c r="U510" s="442">
        <v>10</v>
      </c>
      <c r="V510" s="442">
        <v>37</v>
      </c>
      <c r="W510" s="442" t="s">
        <v>194</v>
      </c>
      <c r="X510" s="442">
        <v>0</v>
      </c>
      <c r="Y510" s="442">
        <v>0</v>
      </c>
      <c r="Z510" s="442">
        <v>2</v>
      </c>
      <c r="AA510" s="446" t="s">
        <v>1455</v>
      </c>
      <c r="AB510" s="442">
        <v>15</v>
      </c>
      <c r="AC510" s="442">
        <v>20</v>
      </c>
      <c r="AD510" s="442">
        <v>0.48</v>
      </c>
      <c r="AE510" s="442">
        <v>0.9</v>
      </c>
      <c r="AF510" s="442">
        <v>0.5</v>
      </c>
      <c r="AG510" s="442">
        <v>4</v>
      </c>
      <c r="AH510" s="442">
        <v>8</v>
      </c>
      <c r="AI510" s="442">
        <v>6</v>
      </c>
      <c r="AJ510" s="442">
        <v>0</v>
      </c>
      <c r="AK510" s="442">
        <v>0</v>
      </c>
      <c r="AL510" s="442">
        <v>28</v>
      </c>
      <c r="AM510" s="442">
        <v>7</v>
      </c>
      <c r="AN510" s="442">
        <v>0</v>
      </c>
      <c r="AO510" s="442">
        <v>0</v>
      </c>
      <c r="AP510" s="442">
        <v>0</v>
      </c>
      <c r="AQ510" s="442">
        <v>0</v>
      </c>
      <c r="AR510" s="442">
        <v>0</v>
      </c>
      <c r="AS510" s="442"/>
      <c r="AT510" s="442"/>
      <c r="AU510" s="442"/>
      <c r="AV510" s="442"/>
      <c r="AW510" s="442"/>
      <c r="AX510" s="442"/>
      <c r="AY510" s="442"/>
      <c r="AZ510" s="442"/>
      <c r="BA510" s="442"/>
    </row>
    <row r="511" spans="1:53">
      <c r="A511" s="442">
        <v>545</v>
      </c>
      <c r="B511" s="442" t="s">
        <v>147</v>
      </c>
      <c r="C511" s="442" t="s">
        <v>204</v>
      </c>
      <c r="D511" s="442">
        <v>4</v>
      </c>
      <c r="E511" s="442" t="s">
        <v>1840</v>
      </c>
      <c r="F511" s="442" t="s">
        <v>125</v>
      </c>
      <c r="G511" s="442" t="str">
        <f>VLOOKUP(C511,'舰种|战术|技能信息查询'!$O$52:$Q$72,3,0)</f>
        <v>护卫舰</v>
      </c>
      <c r="H511" s="442" t="str">
        <f>VLOOKUP(C511,'舰种|战术|技能信息查询'!$O$52:$Q$72,2,0)</f>
        <v>中型舰</v>
      </c>
      <c r="I511" s="442">
        <v>2</v>
      </c>
      <c r="J511" s="442">
        <v>2</v>
      </c>
      <c r="K511" s="442">
        <v>52</v>
      </c>
      <c r="L511" s="442">
        <f t="shared" si="9"/>
        <v>0</v>
      </c>
      <c r="M511" s="442">
        <v>30</v>
      </c>
      <c r="N511" s="442">
        <v>47</v>
      </c>
      <c r="O511" s="442">
        <v>0</v>
      </c>
      <c r="P511" s="442">
        <v>64</v>
      </c>
      <c r="Q511" s="442">
        <v>0</v>
      </c>
      <c r="R511" s="442">
        <v>67</v>
      </c>
      <c r="S511" s="442">
        <v>74</v>
      </c>
      <c r="T511" s="442">
        <v>89</v>
      </c>
      <c r="U511" s="442">
        <v>7</v>
      </c>
      <c r="V511" s="442">
        <v>32</v>
      </c>
      <c r="W511" s="442" t="s">
        <v>194</v>
      </c>
      <c r="X511" s="442" t="s">
        <v>1841</v>
      </c>
      <c r="Y511" s="442">
        <v>20</v>
      </c>
      <c r="Z511" s="442">
        <v>3</v>
      </c>
      <c r="AA511" s="446" t="s">
        <v>1626</v>
      </c>
      <c r="AB511" s="442">
        <v>35</v>
      </c>
      <c r="AC511" s="442">
        <v>65</v>
      </c>
      <c r="AD511" s="442">
        <v>1.28</v>
      </c>
      <c r="AE511" s="442">
        <v>2.64</v>
      </c>
      <c r="AF511" s="442">
        <v>0.75</v>
      </c>
      <c r="AG511" s="442">
        <v>20</v>
      </c>
      <c r="AH511" s="442">
        <v>30</v>
      </c>
      <c r="AI511" s="442">
        <v>50</v>
      </c>
      <c r="AJ511" s="442">
        <v>20</v>
      </c>
      <c r="AK511" s="442">
        <v>0</v>
      </c>
      <c r="AL511" s="442">
        <v>0</v>
      </c>
      <c r="AM511" s="442">
        <v>19</v>
      </c>
      <c r="AN511" s="442">
        <v>34</v>
      </c>
      <c r="AO511" s="442">
        <v>0</v>
      </c>
      <c r="AP511" s="442">
        <v>0</v>
      </c>
      <c r="AQ511" s="442">
        <v>0</v>
      </c>
      <c r="AR511" s="450">
        <v>0.0625</v>
      </c>
      <c r="AS511" s="442"/>
      <c r="AT511" s="442"/>
      <c r="AU511" s="442"/>
      <c r="AV511" s="442"/>
      <c r="AW511" s="442"/>
      <c r="AX511" s="442"/>
      <c r="AY511" s="442"/>
      <c r="AZ511" s="442"/>
      <c r="BA511" s="442"/>
    </row>
    <row r="512" spans="1:53">
      <c r="A512" s="442">
        <v>546</v>
      </c>
      <c r="B512" s="442" t="s">
        <v>147</v>
      </c>
      <c r="C512" s="442" t="s">
        <v>265</v>
      </c>
      <c r="D512" s="442">
        <v>4</v>
      </c>
      <c r="E512" s="442" t="s">
        <v>1842</v>
      </c>
      <c r="F512" s="442" t="s">
        <v>125</v>
      </c>
      <c r="G512" s="442" t="str">
        <f>VLOOKUP(C512,'舰种|战术|技能信息查询'!$O$52:$Q$72,3,0)</f>
        <v>护卫舰</v>
      </c>
      <c r="H512" s="442" t="str">
        <f>VLOOKUP(C512,'舰种|战术|技能信息查询'!$O$52:$Q$72,2,0)</f>
        <v>中型舰</v>
      </c>
      <c r="I512" s="442">
        <v>2</v>
      </c>
      <c r="J512" s="442">
        <v>2</v>
      </c>
      <c r="K512" s="442">
        <v>32</v>
      </c>
      <c r="L512" s="442">
        <f t="shared" si="9"/>
        <v>0</v>
      </c>
      <c r="M512" s="442">
        <v>38</v>
      </c>
      <c r="N512" s="442">
        <v>27</v>
      </c>
      <c r="O512" s="442">
        <v>66</v>
      </c>
      <c r="P512" s="442">
        <v>85</v>
      </c>
      <c r="Q512" s="442">
        <v>118</v>
      </c>
      <c r="R512" s="442">
        <v>36</v>
      </c>
      <c r="S512" s="442">
        <v>69</v>
      </c>
      <c r="T512" s="442">
        <v>92</v>
      </c>
      <c r="U512" s="442">
        <v>10</v>
      </c>
      <c r="V512" s="442">
        <v>22</v>
      </c>
      <c r="W512" s="442" t="s">
        <v>238</v>
      </c>
      <c r="X512" s="442">
        <v>0</v>
      </c>
      <c r="Y512" s="442">
        <v>0</v>
      </c>
      <c r="Z512" s="442">
        <v>3</v>
      </c>
      <c r="AA512" s="442">
        <v>0</v>
      </c>
      <c r="AB512" s="442">
        <v>25</v>
      </c>
      <c r="AC512" s="442">
        <v>25</v>
      </c>
      <c r="AD512" s="442">
        <v>0.5</v>
      </c>
      <c r="AE512" s="442">
        <v>1</v>
      </c>
      <c r="AF512" s="442">
        <v>0.55</v>
      </c>
      <c r="AG512" s="442">
        <v>10</v>
      </c>
      <c r="AH512" s="442">
        <v>16</v>
      </c>
      <c r="AI512" s="442">
        <v>10</v>
      </c>
      <c r="AJ512" s="442">
        <v>0</v>
      </c>
      <c r="AK512" s="442">
        <v>9</v>
      </c>
      <c r="AL512" s="442">
        <v>16</v>
      </c>
      <c r="AM512" s="442">
        <v>8</v>
      </c>
      <c r="AN512" s="442">
        <v>47</v>
      </c>
      <c r="AO512" s="442">
        <v>0</v>
      </c>
      <c r="AP512" s="442">
        <v>0</v>
      </c>
      <c r="AQ512" s="442">
        <v>0</v>
      </c>
      <c r="AR512" s="442">
        <v>0</v>
      </c>
      <c r="AS512" s="442"/>
      <c r="AT512" s="442"/>
      <c r="AU512" s="442"/>
      <c r="AV512" s="442"/>
      <c r="AW512" s="442"/>
      <c r="AX512" s="442"/>
      <c r="AY512" s="442"/>
      <c r="AZ512" s="442"/>
      <c r="BA512" s="442"/>
    </row>
    <row r="513" spans="1:53">
      <c r="A513" s="442">
        <v>547</v>
      </c>
      <c r="B513" s="442" t="s">
        <v>402</v>
      </c>
      <c r="C513" s="442" t="s">
        <v>137</v>
      </c>
      <c r="D513" s="442">
        <v>5</v>
      </c>
      <c r="E513" s="442" t="s">
        <v>1843</v>
      </c>
      <c r="F513" s="442" t="s">
        <v>125</v>
      </c>
      <c r="G513" s="442" t="str">
        <f>VLOOKUP(C513,'舰种|战术|技能信息查询'!$O$52:$Q$72,3,0)</f>
        <v>主力舰</v>
      </c>
      <c r="H513" s="442" t="str">
        <f>VLOOKUP(C513,'舰种|战术|技能信息查询'!$O$52:$Q$72,2,0)</f>
        <v>大型舰</v>
      </c>
      <c r="I513" s="442">
        <v>5</v>
      </c>
      <c r="J513" s="442">
        <v>5</v>
      </c>
      <c r="K513" s="442">
        <v>84</v>
      </c>
      <c r="L513" s="442">
        <f t="shared" si="9"/>
        <v>0</v>
      </c>
      <c r="M513" s="442">
        <v>115</v>
      </c>
      <c r="N513" s="442">
        <v>104</v>
      </c>
      <c r="O513" s="442">
        <v>0</v>
      </c>
      <c r="P513" s="442">
        <v>80</v>
      </c>
      <c r="Q513" s="442">
        <v>0</v>
      </c>
      <c r="R513" s="442">
        <v>40</v>
      </c>
      <c r="S513" s="442">
        <v>51</v>
      </c>
      <c r="T513" s="442">
        <v>96</v>
      </c>
      <c r="U513" s="442">
        <v>5</v>
      </c>
      <c r="V513" s="442">
        <v>31</v>
      </c>
      <c r="W513" s="442" t="s">
        <v>126</v>
      </c>
      <c r="X513" s="442" t="s">
        <v>875</v>
      </c>
      <c r="Y513" s="442">
        <v>9</v>
      </c>
      <c r="Z513" s="442">
        <v>4</v>
      </c>
      <c r="AA513" s="446" t="s">
        <v>1844</v>
      </c>
      <c r="AB513" s="442">
        <v>95</v>
      </c>
      <c r="AC513" s="442">
        <v>140</v>
      </c>
      <c r="AD513" s="442">
        <v>4.2</v>
      </c>
      <c r="AE513" s="442">
        <v>8.2</v>
      </c>
      <c r="AF513" s="442">
        <v>1.05</v>
      </c>
      <c r="AG513" s="442">
        <v>50</v>
      </c>
      <c r="AH513" s="442">
        <v>60</v>
      </c>
      <c r="AI513" s="442">
        <v>60</v>
      </c>
      <c r="AJ513" s="442">
        <v>0</v>
      </c>
      <c r="AK513" s="442">
        <v>90</v>
      </c>
      <c r="AL513" s="442">
        <v>0</v>
      </c>
      <c r="AM513" s="442">
        <v>84</v>
      </c>
      <c r="AN513" s="442">
        <v>39</v>
      </c>
      <c r="AO513" s="442" t="s">
        <v>1845</v>
      </c>
      <c r="AP513" s="442">
        <v>0</v>
      </c>
      <c r="AQ513" s="442">
        <v>0</v>
      </c>
      <c r="AR513" s="442">
        <v>0</v>
      </c>
      <c r="AS513" s="442"/>
      <c r="AT513" s="442"/>
      <c r="AU513" s="442"/>
      <c r="AV513" s="442"/>
      <c r="AW513" s="442"/>
      <c r="AX513" s="442"/>
      <c r="AY513" s="442"/>
      <c r="AZ513" s="442"/>
      <c r="BA513" s="442"/>
    </row>
    <row r="514" spans="1:53">
      <c r="A514" s="442">
        <v>548</v>
      </c>
      <c r="B514" s="442" t="s">
        <v>131</v>
      </c>
      <c r="C514" s="442" t="s">
        <v>204</v>
      </c>
      <c r="D514" s="442">
        <v>4</v>
      </c>
      <c r="E514" s="442" t="s">
        <v>1846</v>
      </c>
      <c r="F514" s="442" t="s">
        <v>125</v>
      </c>
      <c r="G514" s="442" t="str">
        <f>VLOOKUP(C514,'舰种|战术|技能信息查询'!$O$52:$Q$72,3,0)</f>
        <v>护卫舰</v>
      </c>
      <c r="H514" s="442" t="str">
        <f>VLOOKUP(C514,'舰种|战术|技能信息查询'!$O$52:$Q$72,2,0)</f>
        <v>中型舰</v>
      </c>
      <c r="I514" s="442">
        <v>2</v>
      </c>
      <c r="J514" s="442">
        <v>3</v>
      </c>
      <c r="K514" s="442">
        <v>32</v>
      </c>
      <c r="L514" s="442">
        <f t="shared" si="9"/>
        <v>0</v>
      </c>
      <c r="M514" s="442">
        <v>20</v>
      </c>
      <c r="N514" s="442">
        <v>37</v>
      </c>
      <c r="O514" s="442">
        <v>0</v>
      </c>
      <c r="P514" s="442">
        <v>48</v>
      </c>
      <c r="Q514" s="442">
        <v>0</v>
      </c>
      <c r="R514" s="442">
        <v>63</v>
      </c>
      <c r="S514" s="442">
        <v>52</v>
      </c>
      <c r="T514" s="442">
        <v>90</v>
      </c>
      <c r="U514" s="442">
        <v>16</v>
      </c>
      <c r="V514" s="442">
        <v>26.5</v>
      </c>
      <c r="W514" s="442" t="s">
        <v>194</v>
      </c>
      <c r="X514" s="442" t="s">
        <v>1847</v>
      </c>
      <c r="Y514" s="442">
        <v>32</v>
      </c>
      <c r="Z514" s="442">
        <v>3</v>
      </c>
      <c r="AA514" s="446" t="s">
        <v>840</v>
      </c>
      <c r="AB514" s="442">
        <v>35</v>
      </c>
      <c r="AC514" s="442">
        <v>35</v>
      </c>
      <c r="AD514" s="442">
        <v>1.28</v>
      </c>
      <c r="AE514" s="442">
        <v>2.4</v>
      </c>
      <c r="AF514" s="442">
        <v>0.75</v>
      </c>
      <c r="AG514" s="442">
        <v>20</v>
      </c>
      <c r="AH514" s="442">
        <v>30</v>
      </c>
      <c r="AI514" s="442">
        <v>50</v>
      </c>
      <c r="AJ514" s="442">
        <v>20</v>
      </c>
      <c r="AK514" s="442">
        <v>0</v>
      </c>
      <c r="AL514" s="442">
        <v>0</v>
      </c>
      <c r="AM514" s="442">
        <v>9</v>
      </c>
      <c r="AN514" s="442">
        <v>18</v>
      </c>
      <c r="AO514" s="442">
        <v>0</v>
      </c>
      <c r="AP514" s="442">
        <v>0</v>
      </c>
      <c r="AQ514" s="442">
        <v>0</v>
      </c>
      <c r="AR514" s="442">
        <v>0</v>
      </c>
      <c r="AS514" s="442"/>
      <c r="AT514" s="442"/>
      <c r="AU514" s="442"/>
      <c r="AV514" s="442"/>
      <c r="AW514" s="442"/>
      <c r="AX514" s="442"/>
      <c r="AY514" s="442"/>
      <c r="AZ514" s="442"/>
      <c r="BA514" s="442"/>
    </row>
  </sheetData>
  <autoFilter ref="A1:AS514">
    <extLst/>
  </autoFilter>
  <conditionalFormatting sqref="D2:E1000">
    <cfRule type="expression" dxfId="0" priority="1">
      <formula>IF($D2=6,1,0)</formula>
    </cfRule>
    <cfRule type="expression" dxfId="5" priority="2">
      <formula>IF($D2=5,1,0)</formula>
    </cfRule>
    <cfRule type="expression" dxfId="2" priority="3">
      <formula>IF($D2=4,1,0)</formula>
    </cfRule>
    <cfRule type="expression" dxfId="6" priority="4">
      <formula>IF($D2=3,1,0)</formula>
    </cfRule>
    <cfRule type="expression" dxfId="4" priority="5">
      <formula>IF($D2=2,1,0)</formula>
    </cfRule>
  </conditionalFormatting>
  <dataValidations count="1">
    <dataValidation type="list" allowBlank="1" showInputMessage="1" showErrorMessage="1" sqref="F2:F514 F515:F1001">
      <formula1>"已拥有,未拥有"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1:AB291"/>
  <sheetViews>
    <sheetView tabSelected="1" zoomScale="85" zoomScaleNormal="85" topLeftCell="G1" workbookViewId="0">
      <selection activeCell="B23" sqref="B23:C30"/>
    </sheetView>
  </sheetViews>
  <sheetFormatPr defaultColWidth="9" defaultRowHeight="14.4"/>
  <cols>
    <col min="14" max="14" width="13.4444444444444" customWidth="1"/>
    <col min="15" max="15" width="14.4444444444444" customWidth="1"/>
    <col min="16" max="16" width="12.4444444444444" customWidth="1"/>
    <col min="17" max="17" width="9.66666666666667" customWidth="1"/>
    <col min="18" max="18" width="10.4444444444444" customWidth="1"/>
    <col min="19" max="19" width="48.6666666666667" customWidth="1"/>
    <col min="20" max="20" width="52.4444444444444" customWidth="1"/>
    <col min="22" max="22" width="38.8888888888889" customWidth="1"/>
    <col min="23" max="23" width="18.6666666666667" customWidth="1"/>
    <col min="25" max="28" width="9" hidden="1" customWidth="1"/>
  </cols>
  <sheetData>
    <row r="1" customFormat="1" ht="15.15" spans="14:24">
      <c r="N1" s="361" t="s">
        <v>1848</v>
      </c>
      <c r="O1" s="362" t="s">
        <v>1849</v>
      </c>
      <c r="P1" s="362" t="s">
        <v>1850</v>
      </c>
      <c r="Q1" s="362" t="s">
        <v>1851</v>
      </c>
      <c r="R1" s="362" t="s">
        <v>1852</v>
      </c>
      <c r="S1" s="362" t="s">
        <v>1853</v>
      </c>
      <c r="T1" s="362" t="s">
        <v>1854</v>
      </c>
      <c r="W1" s="330" t="s">
        <v>1855</v>
      </c>
      <c r="X1" s="330" t="s">
        <v>1856</v>
      </c>
    </row>
    <row r="2" ht="15.75" spans="14:28">
      <c r="N2" s="363" t="s">
        <v>1857</v>
      </c>
      <c r="O2" s="364" t="s">
        <v>1858</v>
      </c>
      <c r="P2" s="365" t="s">
        <v>1859</v>
      </c>
      <c r="Q2" s="365" t="s">
        <v>1860</v>
      </c>
      <c r="R2" s="409" t="s">
        <v>1861</v>
      </c>
      <c r="S2" s="365" t="s">
        <v>1862</v>
      </c>
      <c r="T2" s="365" t="s">
        <v>1863</v>
      </c>
      <c r="V2" t="str">
        <f t="shared" ref="V2:V65" si="0">IFERROR(Y2,"")&amp;IFERROR(Z2,"")&amp;IFERROR(AA2,"")&amp;IFERROR(AB2,"")</f>
        <v>声望（改①）</v>
      </c>
      <c r="W2" s="410" t="s">
        <v>181</v>
      </c>
      <c r="X2" s="411" t="s">
        <v>1864</v>
      </c>
      <c r="Y2" t="e">
        <v>#N/A</v>
      </c>
      <c r="Z2" t="s">
        <v>178</v>
      </c>
      <c r="AA2" t="e">
        <v>#N/A</v>
      </c>
      <c r="AB2" t="e">
        <v>#N/A</v>
      </c>
    </row>
    <row r="3" ht="15" spans="2:28">
      <c r="B3" s="327" t="s">
        <v>1865</v>
      </c>
      <c r="C3" s="328"/>
      <c r="D3" s="328"/>
      <c r="E3" s="328"/>
      <c r="F3" s="328"/>
      <c r="G3" s="328"/>
      <c r="H3" s="328"/>
      <c r="I3" s="366"/>
      <c r="N3" s="367"/>
      <c r="O3" s="368"/>
      <c r="P3" s="369" t="s">
        <v>1866</v>
      </c>
      <c r="Q3" s="412" t="s">
        <v>1867</v>
      </c>
      <c r="R3" s="413" t="s">
        <v>1868</v>
      </c>
      <c r="S3" s="369" t="s">
        <v>1869</v>
      </c>
      <c r="T3" s="369" t="s">
        <v>1870</v>
      </c>
      <c r="V3" t="str">
        <f t="shared" si="0"/>
        <v>康弗斯（改①）</v>
      </c>
      <c r="W3" s="410" t="s">
        <v>665</v>
      </c>
      <c r="X3" s="411" t="s">
        <v>1871</v>
      </c>
      <c r="Y3" t="s">
        <v>663</v>
      </c>
      <c r="Z3" t="e">
        <v>#N/A</v>
      </c>
      <c r="AA3" t="e">
        <v>#N/A</v>
      </c>
      <c r="AB3" t="e">
        <v>#N/A</v>
      </c>
    </row>
    <row r="4" ht="15" spans="2:28">
      <c r="B4" s="329"/>
      <c r="C4" s="330"/>
      <c r="D4" s="330"/>
      <c r="E4" s="330"/>
      <c r="F4" s="330"/>
      <c r="G4" s="330"/>
      <c r="H4" s="330"/>
      <c r="I4" s="370"/>
      <c r="N4" s="367"/>
      <c r="O4" s="368"/>
      <c r="P4" s="369" t="s">
        <v>1872</v>
      </c>
      <c r="Q4" s="369" t="s">
        <v>1873</v>
      </c>
      <c r="R4" s="414" t="s">
        <v>1874</v>
      </c>
      <c r="S4" s="369" t="s">
        <v>1875</v>
      </c>
      <c r="T4" s="369" t="s">
        <v>1876</v>
      </c>
      <c r="V4" t="str">
        <f t="shared" si="0"/>
        <v>1938(I)</v>
      </c>
      <c r="W4" s="415" t="s">
        <v>1778</v>
      </c>
      <c r="X4" s="411" t="s">
        <v>1877</v>
      </c>
      <c r="Y4" t="e">
        <v>#N/A</v>
      </c>
      <c r="Z4" t="e">
        <v>#N/A</v>
      </c>
      <c r="AA4" t="s">
        <v>1777</v>
      </c>
      <c r="AB4" t="e">
        <v>#N/A</v>
      </c>
    </row>
    <row r="5" ht="15" spans="2:28">
      <c r="B5" s="331" t="s">
        <v>1878</v>
      </c>
      <c r="C5" s="332"/>
      <c r="D5" s="332"/>
      <c r="E5" s="332" t="s">
        <v>1879</v>
      </c>
      <c r="F5" s="332"/>
      <c r="G5" s="332"/>
      <c r="H5" s="332" t="s">
        <v>1880</v>
      </c>
      <c r="I5" s="371"/>
      <c r="N5" s="367"/>
      <c r="O5" s="372" t="s">
        <v>1881</v>
      </c>
      <c r="P5" s="373" t="s">
        <v>1882</v>
      </c>
      <c r="Q5" s="373" t="s">
        <v>1873</v>
      </c>
      <c r="R5" s="416" t="s">
        <v>1883</v>
      </c>
      <c r="S5" s="373" t="s">
        <v>1884</v>
      </c>
      <c r="T5" s="373" t="s">
        <v>1885</v>
      </c>
      <c r="V5" t="str">
        <f t="shared" si="0"/>
        <v>纳尔逊（改①）马里兰（改①）</v>
      </c>
      <c r="W5" s="410" t="s">
        <v>158</v>
      </c>
      <c r="X5" s="411" t="s">
        <v>1886</v>
      </c>
      <c r="Y5" t="s">
        <v>156</v>
      </c>
      <c r="Z5" t="s">
        <v>429</v>
      </c>
      <c r="AA5" t="e">
        <v>#N/A</v>
      </c>
      <c r="AB5" t="e">
        <v>#N/A</v>
      </c>
    </row>
    <row r="6" ht="15" spans="2:28">
      <c r="B6" s="331"/>
      <c r="C6" s="332"/>
      <c r="D6" s="332"/>
      <c r="E6" s="332"/>
      <c r="F6" s="332"/>
      <c r="G6" s="332"/>
      <c r="H6" s="332"/>
      <c r="I6" s="371"/>
      <c r="N6" s="367"/>
      <c r="O6" s="372"/>
      <c r="P6" s="373" t="s">
        <v>1887</v>
      </c>
      <c r="Q6" s="417" t="s">
        <v>1867</v>
      </c>
      <c r="R6" s="416" t="s">
        <v>1883</v>
      </c>
      <c r="S6" s="373" t="s">
        <v>1888</v>
      </c>
      <c r="T6" s="373" t="s">
        <v>1889</v>
      </c>
      <c r="V6" t="str">
        <f t="shared" si="0"/>
        <v>基林（改①）基林</v>
      </c>
      <c r="W6" s="410" t="s">
        <v>393</v>
      </c>
      <c r="X6" s="411" t="s">
        <v>1890</v>
      </c>
      <c r="Y6" t="e">
        <v>#N/A</v>
      </c>
      <c r="Z6" t="s">
        <v>391</v>
      </c>
      <c r="AA6" t="s">
        <v>994</v>
      </c>
      <c r="AB6" t="e">
        <v>#N/A</v>
      </c>
    </row>
    <row r="7" ht="15" spans="2:28">
      <c r="B7" s="333" t="s">
        <v>565</v>
      </c>
      <c r="C7" s="334"/>
      <c r="D7" s="334"/>
      <c r="E7" s="335" t="str">
        <f>IF(COUNTIF(O52:O72,B7),VLOOKUP(B7,$O$52:$Q$72,3,0),"看看是不是打错了")</f>
        <v>护卫舰</v>
      </c>
      <c r="F7" s="335"/>
      <c r="G7" s="335"/>
      <c r="H7" s="335" t="str">
        <f>IF(COUNTIF(O52:O72,B7),VLOOKUP(B7,$O$52:$Q$72,2,0),"看看是不是打错了")</f>
        <v>小型舰</v>
      </c>
      <c r="I7" s="374"/>
      <c r="N7" s="367"/>
      <c r="O7" s="372"/>
      <c r="P7" s="373" t="s">
        <v>1891</v>
      </c>
      <c r="Q7" s="373" t="s">
        <v>1892</v>
      </c>
      <c r="R7" s="418" t="s">
        <v>1893</v>
      </c>
      <c r="S7" s="373" t="s">
        <v>1894</v>
      </c>
      <c r="T7" s="373" t="s">
        <v>1895</v>
      </c>
      <c r="V7" t="str">
        <f t="shared" si="0"/>
        <v>Z31（改①）</v>
      </c>
      <c r="W7" s="410" t="s">
        <v>362</v>
      </c>
      <c r="X7" s="411" t="s">
        <v>1896</v>
      </c>
      <c r="Y7" t="s">
        <v>360</v>
      </c>
      <c r="Z7" t="e">
        <v>#N/A</v>
      </c>
      <c r="AA7" t="e">
        <v>#N/A</v>
      </c>
      <c r="AB7" t="e">
        <v>#N/A</v>
      </c>
    </row>
    <row r="8" ht="15.75" spans="2:28">
      <c r="B8" s="336"/>
      <c r="C8" s="337"/>
      <c r="D8" s="337"/>
      <c r="E8" s="338"/>
      <c r="F8" s="338"/>
      <c r="G8" s="338"/>
      <c r="H8" s="338"/>
      <c r="I8" s="375"/>
      <c r="N8" s="367"/>
      <c r="O8" s="376" t="s">
        <v>1897</v>
      </c>
      <c r="P8" s="377" t="s">
        <v>1898</v>
      </c>
      <c r="Q8" s="377" t="s">
        <v>1892</v>
      </c>
      <c r="R8" s="419" t="s">
        <v>1899</v>
      </c>
      <c r="S8" s="377" t="s">
        <v>1900</v>
      </c>
      <c r="T8" s="377" t="s">
        <v>1901</v>
      </c>
      <c r="V8" t="str">
        <f t="shared" si="0"/>
        <v>Z1（改①）</v>
      </c>
      <c r="W8" s="410" t="s">
        <v>351</v>
      </c>
      <c r="X8" s="411" t="s">
        <v>1902</v>
      </c>
      <c r="Y8" t="s">
        <v>349</v>
      </c>
      <c r="Z8" t="e">
        <v>#N/A</v>
      </c>
      <c r="AA8" t="e">
        <v>#N/A</v>
      </c>
      <c r="AB8" t="e">
        <v>#N/A</v>
      </c>
    </row>
    <row r="9" ht="15" spans="2:28">
      <c r="B9" s="339" t="s">
        <v>1903</v>
      </c>
      <c r="C9" s="340"/>
      <c r="D9" s="340"/>
      <c r="E9" s="340"/>
      <c r="F9" s="340"/>
      <c r="G9" s="340"/>
      <c r="H9" s="340"/>
      <c r="I9" s="378"/>
      <c r="N9" s="367"/>
      <c r="O9" s="376"/>
      <c r="P9" s="377" t="s">
        <v>1904</v>
      </c>
      <c r="Q9" s="419" t="s">
        <v>1867</v>
      </c>
      <c r="R9" s="420" t="s">
        <v>1893</v>
      </c>
      <c r="S9" s="377" t="s">
        <v>1905</v>
      </c>
      <c r="T9" s="377" t="s">
        <v>1906</v>
      </c>
      <c r="V9" t="str">
        <f t="shared" si="0"/>
        <v>德梅因</v>
      </c>
      <c r="W9" s="415" t="s">
        <v>1304</v>
      </c>
      <c r="X9" s="411" t="s">
        <v>1907</v>
      </c>
      <c r="Y9" t="e">
        <v>#N/A</v>
      </c>
      <c r="Z9" t="e">
        <v>#N/A</v>
      </c>
      <c r="AA9" t="s">
        <v>1302</v>
      </c>
      <c r="AB9" t="e">
        <v>#N/A</v>
      </c>
    </row>
    <row r="10" ht="15.75" spans="2:28">
      <c r="B10" s="341"/>
      <c r="C10" s="342"/>
      <c r="D10" s="342"/>
      <c r="E10" s="342"/>
      <c r="F10" s="342"/>
      <c r="G10" s="342"/>
      <c r="H10" s="342"/>
      <c r="I10" s="379"/>
      <c r="N10" s="380"/>
      <c r="O10" s="381"/>
      <c r="P10" s="382" t="s">
        <v>1908</v>
      </c>
      <c r="Q10" s="382" t="s">
        <v>1873</v>
      </c>
      <c r="R10" s="421" t="s">
        <v>1883</v>
      </c>
      <c r="S10" s="382" t="s">
        <v>1909</v>
      </c>
      <c r="T10" s="382" t="s">
        <v>1910</v>
      </c>
      <c r="V10" t="str">
        <f t="shared" si="0"/>
        <v>岚（改①）</v>
      </c>
      <c r="W10" s="410" t="s">
        <v>657</v>
      </c>
      <c r="X10" s="411" t="s">
        <v>1911</v>
      </c>
      <c r="Y10" t="s">
        <v>655</v>
      </c>
      <c r="Z10" t="e">
        <v>#N/A</v>
      </c>
      <c r="AA10" t="e">
        <v>#N/A</v>
      </c>
      <c r="AB10" t="e">
        <v>#N/A</v>
      </c>
    </row>
    <row r="11" ht="15" spans="2:28">
      <c r="B11" s="331" t="s">
        <v>1912</v>
      </c>
      <c r="C11" s="332"/>
      <c r="D11" s="332" t="s">
        <v>1913</v>
      </c>
      <c r="E11" s="332"/>
      <c r="F11" s="332"/>
      <c r="G11" s="332" t="s">
        <v>1914</v>
      </c>
      <c r="H11" s="332"/>
      <c r="I11" s="371"/>
      <c r="N11" s="383" t="s">
        <v>1915</v>
      </c>
      <c r="O11" s="384" t="s">
        <v>1858</v>
      </c>
      <c r="P11" s="385" t="s">
        <v>1916</v>
      </c>
      <c r="Q11" s="385" t="s">
        <v>1917</v>
      </c>
      <c r="R11" s="422" t="s">
        <v>1918</v>
      </c>
      <c r="S11" s="385" t="s">
        <v>1919</v>
      </c>
      <c r="T11" s="385" t="s">
        <v>1920</v>
      </c>
      <c r="V11" t="str">
        <f t="shared" si="0"/>
        <v>提尔比茨（改①）</v>
      </c>
      <c r="W11" s="410" t="s">
        <v>155</v>
      </c>
      <c r="X11" s="411" t="s">
        <v>1921</v>
      </c>
      <c r="Y11" t="s">
        <v>153</v>
      </c>
      <c r="Z11" t="e">
        <v>#N/A</v>
      </c>
      <c r="AA11" t="e">
        <v>#N/A</v>
      </c>
      <c r="AB11" t="e">
        <v>#N/A</v>
      </c>
    </row>
    <row r="12" ht="15" spans="2:28">
      <c r="B12" s="331"/>
      <c r="C12" s="332"/>
      <c r="D12" s="332"/>
      <c r="E12" s="332"/>
      <c r="F12" s="332"/>
      <c r="G12" s="332"/>
      <c r="H12" s="332"/>
      <c r="I12" s="371"/>
      <c r="N12" s="367"/>
      <c r="O12" s="368"/>
      <c r="P12" s="369" t="s">
        <v>1922</v>
      </c>
      <c r="Q12" s="369" t="s">
        <v>1923</v>
      </c>
      <c r="R12" s="413" t="s">
        <v>1924</v>
      </c>
      <c r="S12" s="369" t="s">
        <v>1925</v>
      </c>
      <c r="T12" s="369" t="s">
        <v>1926</v>
      </c>
      <c r="V12" t="str">
        <f t="shared" si="0"/>
        <v>加里波第（改①）</v>
      </c>
      <c r="W12" s="410" t="s">
        <v>732</v>
      </c>
      <c r="X12" s="411" t="s">
        <v>1927</v>
      </c>
      <c r="Y12" t="s">
        <v>730</v>
      </c>
      <c r="Z12" t="e">
        <v>#N/A</v>
      </c>
      <c r="AA12" t="e">
        <v>#N/A</v>
      </c>
      <c r="AB12" t="e">
        <v>#N/A</v>
      </c>
    </row>
    <row r="13" ht="15" spans="2:28">
      <c r="B13" s="333" t="s">
        <v>1928</v>
      </c>
      <c r="C13" s="334"/>
      <c r="D13" s="343" t="str">
        <f>IF(COUNTIF(P2:P28,B13),VLOOKUP(B13,$P$2:$T$28,4,0),"看看是不是打错了")</f>
        <v>航空战阶段受到轰炸时，有20%的概率免疫该次攻击</v>
      </c>
      <c r="E13" s="343"/>
      <c r="F13" s="343"/>
      <c r="G13" s="343" t="str">
        <f>IF(COUNTIF(P2:P28,B13),VLOOKUP(B13,$P$2:$T$28,5,0),"看看是不是打错了")</f>
        <v>免疫一次攻击时经验增加5点</v>
      </c>
      <c r="H13" s="343"/>
      <c r="I13" s="386"/>
      <c r="N13" s="367"/>
      <c r="O13" s="368"/>
      <c r="P13" s="369" t="s">
        <v>1929</v>
      </c>
      <c r="Q13" s="369" t="s">
        <v>1917</v>
      </c>
      <c r="R13" s="414" t="s">
        <v>1874</v>
      </c>
      <c r="S13" s="369" t="s">
        <v>1930</v>
      </c>
      <c r="T13" s="369" t="s">
        <v>1931</v>
      </c>
      <c r="V13" t="str">
        <f t="shared" si="0"/>
        <v>翔鹤（改①）</v>
      </c>
      <c r="W13" s="410" t="s">
        <v>600</v>
      </c>
      <c r="X13" s="411" t="s">
        <v>1932</v>
      </c>
      <c r="Y13" t="s">
        <v>598</v>
      </c>
      <c r="Z13" t="e">
        <v>#N/A</v>
      </c>
      <c r="AA13" t="e">
        <v>#N/A</v>
      </c>
      <c r="AB13" t="e">
        <v>#N/A</v>
      </c>
    </row>
    <row r="14" ht="15" spans="2:28">
      <c r="B14" s="333"/>
      <c r="C14" s="334"/>
      <c r="D14" s="343"/>
      <c r="E14" s="343"/>
      <c r="F14" s="343"/>
      <c r="G14" s="343"/>
      <c r="H14" s="343"/>
      <c r="I14" s="386"/>
      <c r="N14" s="367"/>
      <c r="O14" s="372" t="s">
        <v>1881</v>
      </c>
      <c r="P14" s="373" t="s">
        <v>1933</v>
      </c>
      <c r="Q14" s="373" t="s">
        <v>1917</v>
      </c>
      <c r="R14" s="423" t="s">
        <v>1924</v>
      </c>
      <c r="S14" s="373" t="s">
        <v>1934</v>
      </c>
      <c r="T14" s="373" t="s">
        <v>1935</v>
      </c>
      <c r="V14" t="str">
        <f t="shared" si="0"/>
        <v>进取（改①）</v>
      </c>
      <c r="W14" s="410" t="s">
        <v>515</v>
      </c>
      <c r="X14" s="411" t="s">
        <v>1936</v>
      </c>
      <c r="Y14" t="s">
        <v>513</v>
      </c>
      <c r="Z14" t="e">
        <v>#N/A</v>
      </c>
      <c r="AA14" t="e">
        <v>#N/A</v>
      </c>
      <c r="AB14" t="e">
        <v>#N/A</v>
      </c>
    </row>
    <row r="15" ht="15" spans="2:28">
      <c r="B15" s="333"/>
      <c r="C15" s="334"/>
      <c r="D15" s="332" t="s">
        <v>1937</v>
      </c>
      <c r="E15" s="332"/>
      <c r="F15" s="332" t="s">
        <v>1938</v>
      </c>
      <c r="G15" s="332"/>
      <c r="H15" s="332" t="s">
        <v>1939</v>
      </c>
      <c r="I15" s="371"/>
      <c r="N15" s="367"/>
      <c r="O15" s="372"/>
      <c r="P15" s="373" t="s">
        <v>1940</v>
      </c>
      <c r="Q15" s="373" t="s">
        <v>1941</v>
      </c>
      <c r="R15" s="423" t="s">
        <v>1924</v>
      </c>
      <c r="S15" s="373" t="s">
        <v>1942</v>
      </c>
      <c r="T15" s="373" t="s">
        <v>1943</v>
      </c>
      <c r="V15" t="str">
        <f t="shared" si="0"/>
        <v>维纳斯（改①）</v>
      </c>
      <c r="W15" s="410" t="s">
        <v>541</v>
      </c>
      <c r="X15" s="411" t="s">
        <v>1944</v>
      </c>
      <c r="Y15" t="s">
        <v>540</v>
      </c>
      <c r="Z15" t="e">
        <v>#N/A</v>
      </c>
      <c r="AA15" t="e">
        <v>#N/A</v>
      </c>
      <c r="AB15" t="e">
        <v>#N/A</v>
      </c>
    </row>
    <row r="16" ht="15" spans="2:28">
      <c r="B16" s="333"/>
      <c r="C16" s="334"/>
      <c r="D16" s="332"/>
      <c r="E16" s="332"/>
      <c r="F16" s="332"/>
      <c r="G16" s="332"/>
      <c r="H16" s="332"/>
      <c r="I16" s="371"/>
      <c r="N16" s="367"/>
      <c r="O16" s="372"/>
      <c r="P16" s="373" t="s">
        <v>1945</v>
      </c>
      <c r="Q16" s="373" t="s">
        <v>1917</v>
      </c>
      <c r="R16" s="417" t="s">
        <v>1899</v>
      </c>
      <c r="S16" s="373" t="s">
        <v>1946</v>
      </c>
      <c r="T16" s="373" t="s">
        <v>1947</v>
      </c>
      <c r="V16" t="str">
        <f t="shared" si="0"/>
        <v>拉菲（改①）</v>
      </c>
      <c r="W16" s="410" t="s">
        <v>552</v>
      </c>
      <c r="X16" s="411" t="s">
        <v>1948</v>
      </c>
      <c r="Y16" t="s">
        <v>550</v>
      </c>
      <c r="Z16" t="e">
        <v>#N/A</v>
      </c>
      <c r="AA16" t="e">
        <v>#N/A</v>
      </c>
      <c r="AB16" t="e">
        <v>#N/A</v>
      </c>
    </row>
    <row r="17" ht="15" spans="2:28">
      <c r="B17" s="333"/>
      <c r="C17" s="334"/>
      <c r="D17" s="335" t="str">
        <f>IF(COUNTIF($P$2:$P$28,B13),INDEX(O2:P28,IF(OR(MATCH(B13,P2:P28,0)&lt;21,MATCH(B13,P2:P28,0)&gt;24),(INT((MATCH(B13,P2:P28,0)-1)/3)+1)*3-2,21),1),"打错哩")</f>
        <v>(阿芙乐尔号)</v>
      </c>
      <c r="E17" s="335"/>
      <c r="F17" s="335" t="str">
        <f>IF(COUNTIF(P2:P28,B13),VLOOKUP(B13,$P$2:$T$28,3,0),"打错哩")</f>
        <v>战列核心6</v>
      </c>
      <c r="G17" s="335"/>
      <c r="H17" s="335" t="str">
        <f>IF(COUNTIF(P2:P28,B13),VLOOKUP(B13,$P$2:$T$28,2,0),"打错哩")</f>
        <v>水面船</v>
      </c>
      <c r="I17" s="374"/>
      <c r="N17" s="367"/>
      <c r="O17" s="376" t="s">
        <v>1897</v>
      </c>
      <c r="P17" s="377" t="s">
        <v>1949</v>
      </c>
      <c r="Q17" s="377" t="s">
        <v>1917</v>
      </c>
      <c r="R17" s="424" t="s">
        <v>1924</v>
      </c>
      <c r="S17" s="377" t="s">
        <v>1950</v>
      </c>
      <c r="T17" s="377" t="s">
        <v>1951</v>
      </c>
      <c r="V17" t="str">
        <f t="shared" si="0"/>
        <v>南达科他（改①）南达科他</v>
      </c>
      <c r="W17" s="410" t="s">
        <v>585</v>
      </c>
      <c r="X17" s="411" t="s">
        <v>1952</v>
      </c>
      <c r="Y17" t="s">
        <v>583</v>
      </c>
      <c r="Z17" t="e">
        <v>#N/A</v>
      </c>
      <c r="AA17" t="s">
        <v>1226</v>
      </c>
      <c r="AB17" t="e">
        <v>#N/A</v>
      </c>
    </row>
    <row r="18" ht="15.75" spans="2:28">
      <c r="B18" s="344"/>
      <c r="C18" s="345"/>
      <c r="D18" s="346"/>
      <c r="E18" s="346"/>
      <c r="F18" s="346"/>
      <c r="G18" s="346"/>
      <c r="H18" s="346"/>
      <c r="I18" s="387"/>
      <c r="N18" s="367"/>
      <c r="O18" s="376"/>
      <c r="P18" s="377" t="s">
        <v>1953</v>
      </c>
      <c r="Q18" s="419" t="s">
        <v>1867</v>
      </c>
      <c r="R18" s="420" t="s">
        <v>1893</v>
      </c>
      <c r="S18" s="377" t="s">
        <v>1954</v>
      </c>
      <c r="T18" s="377" t="s">
        <v>1955</v>
      </c>
      <c r="V18" t="str">
        <f t="shared" si="0"/>
        <v>欧根亲王（改①）</v>
      </c>
      <c r="W18" s="410" t="s">
        <v>258</v>
      </c>
      <c r="X18" s="411" t="s">
        <v>1956</v>
      </c>
      <c r="Y18" t="e">
        <v>#N/A</v>
      </c>
      <c r="Z18" t="s">
        <v>255</v>
      </c>
      <c r="AA18" t="e">
        <v>#N/A</v>
      </c>
      <c r="AB18" t="e">
        <v>#N/A</v>
      </c>
    </row>
    <row r="19" ht="15.75" spans="2:28">
      <c r="B19" s="347" t="s">
        <v>1957</v>
      </c>
      <c r="C19" s="348"/>
      <c r="D19" s="348"/>
      <c r="E19" s="348"/>
      <c r="F19" s="348"/>
      <c r="G19" s="348"/>
      <c r="H19" s="348"/>
      <c r="I19" s="388"/>
      <c r="N19" s="380"/>
      <c r="O19" s="381"/>
      <c r="P19" s="382" t="s">
        <v>1958</v>
      </c>
      <c r="Q19" s="382" t="s">
        <v>1917</v>
      </c>
      <c r="R19" s="425" t="s">
        <v>1899</v>
      </c>
      <c r="S19" s="382" t="s">
        <v>1959</v>
      </c>
      <c r="T19" s="382" t="s">
        <v>1960</v>
      </c>
      <c r="V19" t="str">
        <f t="shared" si="0"/>
        <v>信赖（响改①）</v>
      </c>
      <c r="W19" s="410" t="s">
        <v>341</v>
      </c>
      <c r="X19" s="411" t="s">
        <v>1961</v>
      </c>
      <c r="Y19" t="s">
        <v>339</v>
      </c>
      <c r="Z19" t="e">
        <v>#N/A</v>
      </c>
      <c r="AA19" t="e">
        <v>#N/A</v>
      </c>
      <c r="AB19" t="e">
        <v>#N/A</v>
      </c>
    </row>
    <row r="20" ht="15" spans="2:28">
      <c r="B20" s="341"/>
      <c r="C20" s="342"/>
      <c r="D20" s="342"/>
      <c r="E20" s="342"/>
      <c r="F20" s="342"/>
      <c r="G20" s="342"/>
      <c r="H20" s="342"/>
      <c r="I20" s="379"/>
      <c r="N20" s="389" t="s">
        <v>1962</v>
      </c>
      <c r="O20" s="390" t="s">
        <v>1858</v>
      </c>
      <c r="P20" s="391" t="s">
        <v>1963</v>
      </c>
      <c r="Q20" s="391" t="s">
        <v>1941</v>
      </c>
      <c r="R20" s="426" t="s">
        <v>1964</v>
      </c>
      <c r="S20" s="391" t="s">
        <v>1965</v>
      </c>
      <c r="T20" s="391" t="s">
        <v>1966</v>
      </c>
      <c r="V20" t="str">
        <f t="shared" si="0"/>
        <v>巴尔的摩（改①）巴尔的摩</v>
      </c>
      <c r="W20" s="410" t="s">
        <v>643</v>
      </c>
      <c r="X20" s="411" t="s">
        <v>1967</v>
      </c>
      <c r="Y20" t="s">
        <v>641</v>
      </c>
      <c r="Z20" t="e">
        <v>#N/A</v>
      </c>
      <c r="AA20" t="s">
        <v>1299</v>
      </c>
      <c r="AB20" t="e">
        <v>#N/A</v>
      </c>
    </row>
    <row r="21" ht="15" spans="2:28">
      <c r="B21" s="331" t="s">
        <v>1968</v>
      </c>
      <c r="C21" s="332"/>
      <c r="D21" s="332" t="s">
        <v>1913</v>
      </c>
      <c r="E21" s="332"/>
      <c r="F21" s="332"/>
      <c r="G21" s="332"/>
      <c r="H21" s="332"/>
      <c r="I21" s="371"/>
      <c r="N21" s="367"/>
      <c r="O21" s="368"/>
      <c r="P21" s="369" t="s">
        <v>1969</v>
      </c>
      <c r="Q21" s="369" t="s">
        <v>1860</v>
      </c>
      <c r="R21" s="427" t="s">
        <v>1970</v>
      </c>
      <c r="S21" s="369" t="s">
        <v>1971</v>
      </c>
      <c r="T21" s="369" t="s">
        <v>1972</v>
      </c>
      <c r="V21" t="str">
        <f t="shared" si="0"/>
        <v>里昂</v>
      </c>
      <c r="W21" s="415" t="s">
        <v>1662</v>
      </c>
      <c r="X21" s="411" t="s">
        <v>1973</v>
      </c>
      <c r="Y21" t="e">
        <v>#N/A</v>
      </c>
      <c r="Z21" t="e">
        <v>#N/A</v>
      </c>
      <c r="AA21" t="s">
        <v>1660</v>
      </c>
      <c r="AB21" t="e">
        <v>#N/A</v>
      </c>
    </row>
    <row r="22" ht="15" spans="2:28">
      <c r="B22" s="331"/>
      <c r="C22" s="332"/>
      <c r="D22" s="332"/>
      <c r="E22" s="332"/>
      <c r="F22" s="332"/>
      <c r="G22" s="332"/>
      <c r="H22" s="332"/>
      <c r="I22" s="371"/>
      <c r="N22" s="367"/>
      <c r="O22" s="372" t="s">
        <v>1881</v>
      </c>
      <c r="P22" s="373" t="s">
        <v>1974</v>
      </c>
      <c r="Q22" s="373" t="s">
        <v>1975</v>
      </c>
      <c r="R22" s="416" t="s">
        <v>1883</v>
      </c>
      <c r="S22" s="373" t="s">
        <v>1976</v>
      </c>
      <c r="T22" s="373" t="s">
        <v>1977</v>
      </c>
      <c r="V22" t="str">
        <f t="shared" si="0"/>
        <v>纽波特纽斯</v>
      </c>
      <c r="W22" s="415" t="s">
        <v>1554</v>
      </c>
      <c r="X22" s="411" t="s">
        <v>1978</v>
      </c>
      <c r="Y22" t="e">
        <v>#N/A</v>
      </c>
      <c r="Z22" t="e">
        <v>#N/A</v>
      </c>
      <c r="AA22" t="s">
        <v>1553</v>
      </c>
      <c r="AB22" t="e">
        <v>#N/A</v>
      </c>
    </row>
    <row r="23" ht="15" spans="2:28">
      <c r="B23" s="349" t="s">
        <v>412</v>
      </c>
      <c r="C23" s="350"/>
      <c r="D23" s="351" t="str">
        <f>IF(COUNTIF($W$2:$W$496,B23),VLOOKUP(B23,$W$2:$X$496,2,0),"看看是不是打错了")</f>
        <v>单纵阵时增加我方全体战列5/10/15点装甲值，梯形阵时增加我方全体战巡4/8/12点回避值和命中值，敌方主力舰≥3时增加我方全体10%/15%/20%暴击伤害。当自身不为旗舰时，单纵阵时增加自身10/15/20点火力值，梯形阵时增加自身10%/15%/20%暴击率，敌方主力舰≥3时增加自身10/15/25点装甲值。当自身为旗舰时，增加自身5/10/20点火力值、5/15/25点装甲值、4/8/12点命中值和回避值、10%/15%/20%暴击率和暴击伤害。</v>
      </c>
      <c r="E23" s="352"/>
      <c r="F23" s="352"/>
      <c r="G23" s="352"/>
      <c r="H23" s="352"/>
      <c r="I23" s="392"/>
      <c r="N23" s="367"/>
      <c r="O23" s="372"/>
      <c r="P23" s="373" t="s">
        <v>1979</v>
      </c>
      <c r="Q23" s="373" t="s">
        <v>1941</v>
      </c>
      <c r="R23" s="416" t="s">
        <v>1883</v>
      </c>
      <c r="S23" s="373" t="s">
        <v>1980</v>
      </c>
      <c r="T23" s="373" t="s">
        <v>1981</v>
      </c>
      <c r="V23" t="str">
        <f t="shared" si="0"/>
        <v>信浓（改①）</v>
      </c>
      <c r="W23" s="410" t="s">
        <v>614</v>
      </c>
      <c r="X23" s="411" t="s">
        <v>1982</v>
      </c>
      <c r="Y23" t="e">
        <v>#N/A</v>
      </c>
      <c r="Z23" t="s">
        <v>610</v>
      </c>
      <c r="AA23" t="e">
        <v>#N/A</v>
      </c>
      <c r="AB23" t="e">
        <v>#N/A</v>
      </c>
    </row>
    <row r="24" ht="15" spans="2:28">
      <c r="B24" s="353"/>
      <c r="C24" s="354"/>
      <c r="D24" s="355"/>
      <c r="E24" s="356"/>
      <c r="F24" s="356"/>
      <c r="G24" s="356"/>
      <c r="H24" s="356"/>
      <c r="I24" s="393"/>
      <c r="N24" s="367"/>
      <c r="O24" s="372"/>
      <c r="P24" s="373" t="s">
        <v>1983</v>
      </c>
      <c r="Q24" s="373" t="s">
        <v>1941</v>
      </c>
      <c r="R24" s="423" t="s">
        <v>1924</v>
      </c>
      <c r="S24" s="373" t="s">
        <v>1984</v>
      </c>
      <c r="T24" s="373" t="s">
        <v>1985</v>
      </c>
      <c r="V24" t="str">
        <f t="shared" si="0"/>
        <v>沃克兰（改①）</v>
      </c>
      <c r="W24" s="410" t="s">
        <v>405</v>
      </c>
      <c r="X24" s="411" t="s">
        <v>1986</v>
      </c>
      <c r="Y24" t="s">
        <v>403</v>
      </c>
      <c r="Z24" t="e">
        <v>#N/A</v>
      </c>
      <c r="AA24" t="e">
        <v>#N/A</v>
      </c>
      <c r="AB24" t="e">
        <v>#N/A</v>
      </c>
    </row>
    <row r="25" ht="15" spans="2:28">
      <c r="B25" s="353"/>
      <c r="C25" s="354"/>
      <c r="D25" s="355"/>
      <c r="E25" s="356"/>
      <c r="F25" s="356"/>
      <c r="G25" s="356"/>
      <c r="H25" s="356"/>
      <c r="I25" s="393"/>
      <c r="N25" s="367"/>
      <c r="O25" s="372"/>
      <c r="P25" s="373" t="s">
        <v>1987</v>
      </c>
      <c r="Q25" s="373" t="s">
        <v>1941</v>
      </c>
      <c r="R25" s="423" t="s">
        <v>1924</v>
      </c>
      <c r="S25" s="373" t="s">
        <v>1988</v>
      </c>
      <c r="T25" s="373" t="s">
        <v>1985</v>
      </c>
      <c r="V25" t="str">
        <f t="shared" si="0"/>
        <v>彼得·施特拉塞尔</v>
      </c>
      <c r="W25" s="415" t="s">
        <v>1627</v>
      </c>
      <c r="X25" s="411" t="s">
        <v>1989</v>
      </c>
      <c r="Y25" t="e">
        <v>#N/A</v>
      </c>
      <c r="Z25" t="e">
        <v>#N/A</v>
      </c>
      <c r="AA25" t="s">
        <v>1624</v>
      </c>
      <c r="AB25" t="e">
        <v>#N/A</v>
      </c>
    </row>
    <row r="26" ht="15" spans="2:28">
      <c r="B26" s="353"/>
      <c r="C26" s="354"/>
      <c r="D26" s="355"/>
      <c r="E26" s="356"/>
      <c r="F26" s="356"/>
      <c r="G26" s="356"/>
      <c r="H26" s="356"/>
      <c r="I26" s="393"/>
      <c r="N26" s="367"/>
      <c r="O26" s="376" t="s">
        <v>1897</v>
      </c>
      <c r="P26" s="377" t="s">
        <v>1928</v>
      </c>
      <c r="Q26" s="377" t="s">
        <v>1917</v>
      </c>
      <c r="R26" s="428" t="s">
        <v>1964</v>
      </c>
      <c r="S26" s="377" t="s">
        <v>1990</v>
      </c>
      <c r="T26" s="377" t="s">
        <v>1966</v>
      </c>
      <c r="V26" t="str">
        <f t="shared" si="0"/>
        <v>不挠</v>
      </c>
      <c r="W26" s="415" t="s">
        <v>1423</v>
      </c>
      <c r="X26" s="411" t="s">
        <v>1991</v>
      </c>
      <c r="Y26" t="e">
        <v>#N/A</v>
      </c>
      <c r="Z26" t="e">
        <v>#N/A</v>
      </c>
      <c r="AA26" t="s">
        <v>1420</v>
      </c>
      <c r="AB26" t="e">
        <v>#N/A</v>
      </c>
    </row>
    <row r="27" ht="15" spans="2:28">
      <c r="B27" s="353"/>
      <c r="C27" s="354"/>
      <c r="D27" s="355"/>
      <c r="E27" s="356"/>
      <c r="F27" s="356"/>
      <c r="G27" s="356"/>
      <c r="H27" s="356"/>
      <c r="I27" s="393"/>
      <c r="N27" s="367"/>
      <c r="O27" s="376"/>
      <c r="P27" s="377" t="s">
        <v>1992</v>
      </c>
      <c r="Q27" s="377" t="s">
        <v>1941</v>
      </c>
      <c r="R27" s="428" t="s">
        <v>1883</v>
      </c>
      <c r="S27" s="377" t="s">
        <v>1993</v>
      </c>
      <c r="T27" s="377" t="s">
        <v>1994</v>
      </c>
      <c r="V27" t="str">
        <f t="shared" si="0"/>
        <v>无敌</v>
      </c>
      <c r="W27" s="415" t="s">
        <v>1701</v>
      </c>
      <c r="X27" s="411" t="s">
        <v>1995</v>
      </c>
      <c r="Y27" t="e">
        <v>#N/A</v>
      </c>
      <c r="Z27" t="e">
        <v>#N/A</v>
      </c>
      <c r="AA27" t="s">
        <v>1700</v>
      </c>
      <c r="AB27" t="e">
        <v>#N/A</v>
      </c>
    </row>
    <row r="28" ht="15.75" spans="2:28">
      <c r="B28" s="353"/>
      <c r="C28" s="354"/>
      <c r="D28" s="355"/>
      <c r="E28" s="356"/>
      <c r="F28" s="356"/>
      <c r="G28" s="356"/>
      <c r="H28" s="356"/>
      <c r="I28" s="393"/>
      <c r="N28" s="394"/>
      <c r="O28" s="395"/>
      <c r="P28" s="396" t="s">
        <v>1996</v>
      </c>
      <c r="Q28" s="396" t="s">
        <v>1997</v>
      </c>
      <c r="R28" s="429" t="s">
        <v>1924</v>
      </c>
      <c r="S28" s="396" t="s">
        <v>1998</v>
      </c>
      <c r="T28" s="396" t="s">
        <v>1999</v>
      </c>
      <c r="V28" t="str">
        <f t="shared" si="0"/>
        <v>狮（改①）狮</v>
      </c>
      <c r="W28" s="410" t="s">
        <v>411</v>
      </c>
      <c r="X28" s="411" t="s">
        <v>2000</v>
      </c>
      <c r="Y28" t="s">
        <v>409</v>
      </c>
      <c r="Z28" t="e">
        <v>#N/A</v>
      </c>
      <c r="AA28" t="s">
        <v>2001</v>
      </c>
      <c r="AB28" t="e">
        <v>#N/A</v>
      </c>
    </row>
    <row r="29" ht="15.75" spans="2:28">
      <c r="B29" s="353"/>
      <c r="C29" s="354"/>
      <c r="D29" s="355"/>
      <c r="E29" s="356"/>
      <c r="F29" s="356"/>
      <c r="G29" s="356"/>
      <c r="H29" s="356"/>
      <c r="I29" s="393"/>
      <c r="V29" t="str">
        <f t="shared" si="0"/>
        <v>大凤（改①）</v>
      </c>
      <c r="W29" s="410" t="s">
        <v>450</v>
      </c>
      <c r="X29" s="411" t="s">
        <v>2002</v>
      </c>
      <c r="Y29" t="s">
        <v>447</v>
      </c>
      <c r="Z29" t="e">
        <v>#N/A</v>
      </c>
      <c r="AA29" t="e">
        <v>#N/A</v>
      </c>
      <c r="AB29" t="e">
        <v>#N/A</v>
      </c>
    </row>
    <row r="30" ht="15.75" spans="2:28">
      <c r="B30" s="357"/>
      <c r="C30" s="358"/>
      <c r="D30" s="359"/>
      <c r="E30" s="360"/>
      <c r="F30" s="360"/>
      <c r="G30" s="360"/>
      <c r="H30" s="360"/>
      <c r="I30" s="397"/>
      <c r="N30" s="398" t="s">
        <v>2003</v>
      </c>
      <c r="O30" s="399" t="s">
        <v>137</v>
      </c>
      <c r="P30" s="400" t="s">
        <v>2004</v>
      </c>
      <c r="Q30" s="430" t="s">
        <v>2005</v>
      </c>
      <c r="R30" s="399" t="s">
        <v>137</v>
      </c>
      <c r="S30" s="431" t="s">
        <v>2004</v>
      </c>
      <c r="V30" t="str">
        <f t="shared" si="0"/>
        <v>信浓（改①）信浓</v>
      </c>
      <c r="W30" s="410" t="s">
        <v>613</v>
      </c>
      <c r="X30" s="411" t="s">
        <v>2006</v>
      </c>
      <c r="Y30" t="s">
        <v>610</v>
      </c>
      <c r="Z30" t="e">
        <v>#N/A</v>
      </c>
      <c r="AA30" t="s">
        <v>1258</v>
      </c>
      <c r="AB30" t="e">
        <v>#N/A</v>
      </c>
    </row>
    <row r="31" ht="15" spans="14:28">
      <c r="N31" s="401"/>
      <c r="O31" s="402" t="s">
        <v>123</v>
      </c>
      <c r="P31" s="403" t="s">
        <v>2007</v>
      </c>
      <c r="Q31" s="432"/>
      <c r="R31" s="402" t="s">
        <v>123</v>
      </c>
      <c r="S31" s="433" t="s">
        <v>2007</v>
      </c>
      <c r="V31" t="str">
        <f t="shared" si="0"/>
        <v>旁遮普人（改①）</v>
      </c>
      <c r="W31" s="410" t="s">
        <v>384</v>
      </c>
      <c r="X31" s="411" t="s">
        <v>2008</v>
      </c>
      <c r="Y31" t="s">
        <v>382</v>
      </c>
      <c r="Z31" t="e">
        <v>#N/A</v>
      </c>
      <c r="AA31" t="e">
        <v>#N/A</v>
      </c>
      <c r="AB31" t="e">
        <v>#N/A</v>
      </c>
    </row>
    <row r="32" ht="15" spans="14:28">
      <c r="N32" s="401"/>
      <c r="O32" s="402" t="s">
        <v>132</v>
      </c>
      <c r="P32" s="403" t="s">
        <v>2009</v>
      </c>
      <c r="Q32" s="432"/>
      <c r="R32" s="402" t="s">
        <v>132</v>
      </c>
      <c r="S32" s="433" t="s">
        <v>2009</v>
      </c>
      <c r="V32" t="str">
        <f t="shared" si="0"/>
        <v>企业（改①）</v>
      </c>
      <c r="W32" s="410" t="s">
        <v>463</v>
      </c>
      <c r="X32" s="411" t="s">
        <v>2010</v>
      </c>
      <c r="Y32" t="e">
        <v>#N/A</v>
      </c>
      <c r="Z32" t="s">
        <v>459</v>
      </c>
      <c r="AA32" t="e">
        <v>#N/A</v>
      </c>
      <c r="AB32" t="e">
        <v>#N/A</v>
      </c>
    </row>
    <row r="33" ht="15" spans="14:28">
      <c r="N33" s="401"/>
      <c r="O33" s="402" t="s">
        <v>587</v>
      </c>
      <c r="P33" s="403" t="s">
        <v>2011</v>
      </c>
      <c r="Q33" s="432"/>
      <c r="R33" s="402" t="s">
        <v>587</v>
      </c>
      <c r="S33" s="433" t="s">
        <v>2011</v>
      </c>
      <c r="V33" t="str">
        <f t="shared" si="0"/>
        <v>圣乔治（改①）圣乔治</v>
      </c>
      <c r="W33" s="410" t="s">
        <v>725</v>
      </c>
      <c r="X33" s="411" t="s">
        <v>2012</v>
      </c>
      <c r="Y33" t="s">
        <v>723</v>
      </c>
      <c r="Z33" t="e">
        <v>#N/A</v>
      </c>
      <c r="AA33" t="s">
        <v>1541</v>
      </c>
      <c r="AB33" t="e">
        <v>#N/A</v>
      </c>
    </row>
    <row r="34" ht="15" spans="14:28">
      <c r="N34" s="401"/>
      <c r="O34" s="402" t="s">
        <v>185</v>
      </c>
      <c r="P34" s="403" t="s">
        <v>2013</v>
      </c>
      <c r="Q34" s="432"/>
      <c r="R34" s="402" t="s">
        <v>185</v>
      </c>
      <c r="S34" s="433" t="s">
        <v>2013</v>
      </c>
      <c r="V34" t="str">
        <f t="shared" si="0"/>
        <v>十三号战舰</v>
      </c>
      <c r="W34" s="415" t="s">
        <v>1652</v>
      </c>
      <c r="X34" s="411" t="s">
        <v>2014</v>
      </c>
      <c r="Y34" t="e">
        <v>#N/A</v>
      </c>
      <c r="Z34" t="e">
        <v>#N/A</v>
      </c>
      <c r="AA34" t="s">
        <v>1650</v>
      </c>
      <c r="AB34" t="e">
        <v>#N/A</v>
      </c>
    </row>
    <row r="35" ht="15" spans="14:28">
      <c r="N35" s="401"/>
      <c r="O35" s="402" t="s">
        <v>192</v>
      </c>
      <c r="P35" s="403" t="s">
        <v>2015</v>
      </c>
      <c r="Q35" s="432"/>
      <c r="R35" s="402" t="s">
        <v>1828</v>
      </c>
      <c r="S35" s="433" t="s">
        <v>2016</v>
      </c>
      <c r="V35" t="str">
        <f t="shared" si="0"/>
        <v>霍埃尔（改①）希尔曼</v>
      </c>
      <c r="W35" s="415" t="s">
        <v>669</v>
      </c>
      <c r="X35" s="411" t="s">
        <v>2017</v>
      </c>
      <c r="Y35" t="e">
        <v>#N/A</v>
      </c>
      <c r="Z35" t="s">
        <v>666</v>
      </c>
      <c r="AA35" t="s">
        <v>1427</v>
      </c>
      <c r="AB35" t="e">
        <v>#N/A</v>
      </c>
    </row>
    <row r="36" ht="15" spans="14:28">
      <c r="N36" s="401"/>
      <c r="O36" s="402" t="s">
        <v>446</v>
      </c>
      <c r="P36" s="403" t="s">
        <v>2018</v>
      </c>
      <c r="Q36" s="432"/>
      <c r="R36" s="402" t="s">
        <v>192</v>
      </c>
      <c r="S36" s="433" t="s">
        <v>2015</v>
      </c>
      <c r="V36" t="str">
        <f t="shared" si="0"/>
        <v>威尔士亲王（改①）</v>
      </c>
      <c r="W36" s="410" t="s">
        <v>164</v>
      </c>
      <c r="X36" s="411" t="s">
        <v>2019</v>
      </c>
      <c r="Y36" t="s">
        <v>162</v>
      </c>
      <c r="Z36" t="e">
        <v>#N/A</v>
      </c>
      <c r="AA36" t="e">
        <v>#N/A</v>
      </c>
      <c r="AB36" t="e">
        <v>#N/A</v>
      </c>
    </row>
    <row r="37" ht="15" spans="14:28">
      <c r="N37" s="401" t="s">
        <v>2020</v>
      </c>
      <c r="O37" s="402" t="s">
        <v>265</v>
      </c>
      <c r="P37" s="403" t="s">
        <v>2021</v>
      </c>
      <c r="Q37" s="432"/>
      <c r="R37" s="402" t="s">
        <v>446</v>
      </c>
      <c r="S37" s="433" t="s">
        <v>2018</v>
      </c>
      <c r="V37" t="str">
        <f t="shared" ref="V37:V64" si="1">IFERROR(Y38,"")&amp;IFERROR(Z38,"")&amp;IFERROR(AA38,"")&amp;IFERROR(AB38,"")</f>
        <v>奥马哈（改①）</v>
      </c>
      <c r="W37" s="410" t="s">
        <v>300</v>
      </c>
      <c r="X37" s="411" t="s">
        <v>2022</v>
      </c>
      <c r="Y37" t="e">
        <v>#REF!</v>
      </c>
      <c r="Z37" t="e">
        <v>#REF!</v>
      </c>
      <c r="AA37" t="e">
        <v>#REF!</v>
      </c>
      <c r="AB37" t="e">
        <v>#REF!</v>
      </c>
    </row>
    <row r="38" ht="15" spans="14:28">
      <c r="N38" s="401"/>
      <c r="O38" s="402" t="s">
        <v>236</v>
      </c>
      <c r="P38" s="403" t="s">
        <v>2023</v>
      </c>
      <c r="Q38" s="432"/>
      <c r="R38" s="402" t="s">
        <v>398</v>
      </c>
      <c r="S38" s="433" t="s">
        <v>2024</v>
      </c>
      <c r="V38" t="str">
        <f t="shared" si="1"/>
        <v>突击者（改①）</v>
      </c>
      <c r="W38" s="410" t="s">
        <v>224</v>
      </c>
      <c r="X38" s="411" t="s">
        <v>2025</v>
      </c>
      <c r="Y38" t="s">
        <v>298</v>
      </c>
      <c r="Z38" t="e">
        <v>#N/A</v>
      </c>
      <c r="AA38" t="e">
        <v>#N/A</v>
      </c>
      <c r="AB38" t="e">
        <v>#N/A</v>
      </c>
    </row>
    <row r="39" ht="15" spans="14:28">
      <c r="N39" s="401"/>
      <c r="O39" s="402" t="s">
        <v>272</v>
      </c>
      <c r="P39" s="403" t="s">
        <v>2026</v>
      </c>
      <c r="Q39" s="432" t="s">
        <v>2027</v>
      </c>
      <c r="R39" s="402" t="s">
        <v>325</v>
      </c>
      <c r="S39" s="433" t="s">
        <v>2028</v>
      </c>
      <c r="V39" t="str">
        <f t="shared" si="1"/>
        <v>乌尔里希·冯·胡滕</v>
      </c>
      <c r="W39" s="415" t="s">
        <v>1514</v>
      </c>
      <c r="X39" s="411" t="s">
        <v>2029</v>
      </c>
      <c r="Y39" t="s">
        <v>221</v>
      </c>
      <c r="Z39" t="e">
        <v>#N/A</v>
      </c>
      <c r="AA39" t="e">
        <v>#N/A</v>
      </c>
      <c r="AB39" t="e">
        <v>#N/A</v>
      </c>
    </row>
    <row r="40" ht="15" spans="14:28">
      <c r="N40" s="401"/>
      <c r="O40" s="402" t="s">
        <v>630</v>
      </c>
      <c r="P40" s="403" t="s">
        <v>2030</v>
      </c>
      <c r="Q40" s="432"/>
      <c r="R40" s="402" t="s">
        <v>394</v>
      </c>
      <c r="S40" s="433" t="s">
        <v>2031</v>
      </c>
      <c r="V40" t="str">
        <f t="shared" si="1"/>
        <v>天鹰</v>
      </c>
      <c r="W40" s="415" t="s">
        <v>1460</v>
      </c>
      <c r="X40" s="411" t="s">
        <v>2032</v>
      </c>
      <c r="Y40" t="e">
        <v>#N/A</v>
      </c>
      <c r="Z40" t="e">
        <v>#N/A</v>
      </c>
      <c r="AA40" t="s">
        <v>1512</v>
      </c>
      <c r="AB40" t="e">
        <v>#N/A</v>
      </c>
    </row>
    <row r="41" ht="15" spans="14:28">
      <c r="N41" s="401"/>
      <c r="O41" s="402" t="s">
        <v>204</v>
      </c>
      <c r="P41" s="403" t="s">
        <v>2033</v>
      </c>
      <c r="Q41" s="432"/>
      <c r="R41" s="402" t="s">
        <v>265</v>
      </c>
      <c r="S41" s="433" t="s">
        <v>2021</v>
      </c>
      <c r="V41" t="str">
        <f t="shared" si="1"/>
        <v>鸟海（改①）</v>
      </c>
      <c r="W41" s="410" t="s">
        <v>248</v>
      </c>
      <c r="X41" s="411" t="s">
        <v>2034</v>
      </c>
      <c r="Y41" t="e">
        <v>#N/A</v>
      </c>
      <c r="Z41" t="e">
        <v>#N/A</v>
      </c>
      <c r="AA41" t="s">
        <v>1458</v>
      </c>
      <c r="AB41" t="e">
        <v>#N/A</v>
      </c>
    </row>
    <row r="42" ht="15" spans="14:28">
      <c r="N42" s="401"/>
      <c r="O42" s="402" t="s">
        <v>1828</v>
      </c>
      <c r="P42" s="403" t="s">
        <v>2016</v>
      </c>
      <c r="Q42" s="432"/>
      <c r="R42" s="402" t="s">
        <v>236</v>
      </c>
      <c r="S42" s="433" t="s">
        <v>2023</v>
      </c>
      <c r="V42" t="str">
        <f t="shared" si="1"/>
        <v>羽黑</v>
      </c>
      <c r="W42" s="415" t="s">
        <v>1496</v>
      </c>
      <c r="X42" s="411" t="s">
        <v>2035</v>
      </c>
      <c r="Y42" t="s">
        <v>247</v>
      </c>
      <c r="Z42" t="e">
        <v>#N/A</v>
      </c>
      <c r="AA42" t="e">
        <v>#N/A</v>
      </c>
      <c r="AB42" t="e">
        <v>#N/A</v>
      </c>
    </row>
    <row r="43" ht="15" spans="14:28">
      <c r="N43" s="401"/>
      <c r="O43" s="402" t="s">
        <v>729</v>
      </c>
      <c r="P43" s="403" t="s">
        <v>2036</v>
      </c>
      <c r="Q43" s="432"/>
      <c r="R43" s="402" t="s">
        <v>272</v>
      </c>
      <c r="S43" s="433" t="s">
        <v>2026</v>
      </c>
      <c r="V43" t="str">
        <f t="shared" si="1"/>
        <v>苏赫巴托尔</v>
      </c>
      <c r="W43" s="415" t="s">
        <v>1378</v>
      </c>
      <c r="X43" s="411" t="s">
        <v>2037</v>
      </c>
      <c r="Y43" t="e">
        <v>#N/A</v>
      </c>
      <c r="Z43" t="e">
        <v>#N/A</v>
      </c>
      <c r="AA43" t="s">
        <v>1495</v>
      </c>
      <c r="AB43" t="e">
        <v>#N/A</v>
      </c>
    </row>
    <row r="44" ht="15" spans="14:28">
      <c r="N44" s="401" t="s">
        <v>2038</v>
      </c>
      <c r="O44" s="402" t="s">
        <v>325</v>
      </c>
      <c r="P44" s="403" t="s">
        <v>2028</v>
      </c>
      <c r="Q44" s="432"/>
      <c r="R44" s="402" t="s">
        <v>630</v>
      </c>
      <c r="S44" s="433" t="s">
        <v>2030</v>
      </c>
      <c r="V44" t="str">
        <f t="shared" si="1"/>
        <v>企业（改①）企业</v>
      </c>
      <c r="W44" s="410" t="s">
        <v>462</v>
      </c>
      <c r="X44" s="411" t="s">
        <v>2039</v>
      </c>
      <c r="Y44" t="e">
        <v>#N/A</v>
      </c>
      <c r="Z44" t="e">
        <v>#N/A</v>
      </c>
      <c r="AA44" t="s">
        <v>1377</v>
      </c>
      <c r="AB44" t="e">
        <v>#N/A</v>
      </c>
    </row>
    <row r="45" ht="15" spans="14:28">
      <c r="N45" s="401"/>
      <c r="O45" s="402" t="s">
        <v>398</v>
      </c>
      <c r="P45" s="403" t="s">
        <v>2024</v>
      </c>
      <c r="Q45" s="432"/>
      <c r="R45" s="402" t="s">
        <v>729</v>
      </c>
      <c r="S45" s="433" t="s">
        <v>2036</v>
      </c>
      <c r="V45" t="str">
        <f t="shared" si="1"/>
        <v>亚特兰大（改①）</v>
      </c>
      <c r="W45" s="410" t="s">
        <v>303</v>
      </c>
      <c r="X45" s="411" t="s">
        <v>2040</v>
      </c>
      <c r="Y45" t="s">
        <v>459</v>
      </c>
      <c r="Z45" t="e">
        <v>#N/A</v>
      </c>
      <c r="AA45" t="s">
        <v>1062</v>
      </c>
      <c r="AB45" t="e">
        <v>#N/A</v>
      </c>
    </row>
    <row r="46" ht="15" spans="14:28">
      <c r="N46" s="401"/>
      <c r="O46" s="402" t="s">
        <v>394</v>
      </c>
      <c r="P46" s="403" t="s">
        <v>2031</v>
      </c>
      <c r="Q46" s="432"/>
      <c r="R46" s="402" t="s">
        <v>204</v>
      </c>
      <c r="S46" s="433" t="s">
        <v>2033</v>
      </c>
      <c r="V46" t="str">
        <f t="shared" si="1"/>
        <v>秋月（改①）</v>
      </c>
      <c r="W46" s="410" t="s">
        <v>524</v>
      </c>
      <c r="X46" s="411" t="s">
        <v>2041</v>
      </c>
      <c r="Y46" t="s">
        <v>301</v>
      </c>
      <c r="Z46" t="e">
        <v>#N/A</v>
      </c>
      <c r="AA46" t="e">
        <v>#N/A</v>
      </c>
      <c r="AB46" t="e">
        <v>#N/A</v>
      </c>
    </row>
    <row r="47" ht="15" spans="14:28">
      <c r="N47" s="401"/>
      <c r="O47" s="402" t="s">
        <v>321</v>
      </c>
      <c r="P47" s="403" t="s">
        <v>2042</v>
      </c>
      <c r="Q47" s="432"/>
      <c r="R47" s="402" t="s">
        <v>321</v>
      </c>
      <c r="S47" s="433" t="s">
        <v>2042</v>
      </c>
      <c r="V47" t="str">
        <f t="shared" si="1"/>
        <v>天后（改①）</v>
      </c>
      <c r="W47" s="410" t="s">
        <v>374</v>
      </c>
      <c r="X47" s="411" t="s">
        <v>2043</v>
      </c>
      <c r="Y47" t="s">
        <v>522</v>
      </c>
      <c r="Z47" t="e">
        <v>#N/A</v>
      </c>
      <c r="AA47" t="e">
        <v>#N/A</v>
      </c>
      <c r="AB47" t="e">
        <v>#N/A</v>
      </c>
    </row>
    <row r="48" ht="15" spans="14:28">
      <c r="N48" s="401"/>
      <c r="O48" s="402" t="s">
        <v>565</v>
      </c>
      <c r="P48" s="403" t="s">
        <v>2044</v>
      </c>
      <c r="Q48" s="432"/>
      <c r="R48" s="402" t="s">
        <v>565</v>
      </c>
      <c r="S48" s="433" t="s">
        <v>2044</v>
      </c>
      <c r="V48" t="str">
        <f t="shared" si="1"/>
        <v>天狼星（改①）</v>
      </c>
      <c r="W48" s="410" t="s">
        <v>293</v>
      </c>
      <c r="X48" s="411" t="s">
        <v>2045</v>
      </c>
      <c r="Y48" t="s">
        <v>373</v>
      </c>
      <c r="Z48" t="e">
        <v>#N/A</v>
      </c>
      <c r="AA48" t="e">
        <v>#N/A</v>
      </c>
      <c r="AB48" t="e">
        <v>#N/A</v>
      </c>
    </row>
    <row r="49" ht="15" spans="14:28">
      <c r="N49" s="401"/>
      <c r="O49" s="402" t="s">
        <v>575</v>
      </c>
      <c r="P49" s="403" t="s">
        <v>2046</v>
      </c>
      <c r="Q49" s="432"/>
      <c r="R49" s="402" t="s">
        <v>575</v>
      </c>
      <c r="S49" s="433" t="s">
        <v>2046</v>
      </c>
      <c r="V49" t="str">
        <f t="shared" si="1"/>
        <v>香取（改①）</v>
      </c>
      <c r="W49" s="410" t="s">
        <v>647</v>
      </c>
      <c r="X49" s="411" t="s">
        <v>2047</v>
      </c>
      <c r="Y49" t="s">
        <v>291</v>
      </c>
      <c r="Z49" t="e">
        <v>#N/A</v>
      </c>
      <c r="AA49" t="e">
        <v>#N/A</v>
      </c>
      <c r="AB49" t="e">
        <v>#N/A</v>
      </c>
    </row>
    <row r="50" ht="15.75" spans="14:28">
      <c r="N50" s="404"/>
      <c r="O50" s="405" t="s">
        <v>1376</v>
      </c>
      <c r="P50" s="406" t="s">
        <v>2048</v>
      </c>
      <c r="Q50" s="434"/>
      <c r="R50" s="405" t="s">
        <v>1376</v>
      </c>
      <c r="S50" s="435" t="s">
        <v>2048</v>
      </c>
      <c r="V50" t="str">
        <f t="shared" si="1"/>
        <v>汉考克</v>
      </c>
      <c r="W50" s="415" t="s">
        <v>1529</v>
      </c>
      <c r="X50" s="411" t="s">
        <v>2049</v>
      </c>
      <c r="Y50" t="s">
        <v>645</v>
      </c>
      <c r="Z50" t="e">
        <v>#N/A</v>
      </c>
      <c r="AA50" t="e">
        <v>#N/A</v>
      </c>
      <c r="AB50" t="e">
        <v>#N/A</v>
      </c>
    </row>
    <row r="51" ht="15.75" spans="22:28">
      <c r="V51" t="str">
        <f t="shared" si="1"/>
        <v>博格（改①）</v>
      </c>
      <c r="W51" s="410" t="s">
        <v>467</v>
      </c>
      <c r="X51" s="411" t="s">
        <v>2050</v>
      </c>
      <c r="Y51" t="e">
        <v>#N/A</v>
      </c>
      <c r="Z51" t="e">
        <v>#N/A</v>
      </c>
      <c r="AA51" t="s">
        <v>1526</v>
      </c>
      <c r="AB51" t="e">
        <v>#N/A</v>
      </c>
    </row>
    <row r="52" ht="15" spans="14:28">
      <c r="N52" s="407" t="s">
        <v>2004</v>
      </c>
      <c r="O52" s="399" t="s">
        <v>137</v>
      </c>
      <c r="P52" s="399" t="s">
        <v>2003</v>
      </c>
      <c r="Q52" s="399" t="s">
        <v>2005</v>
      </c>
      <c r="R52" s="436" t="s">
        <v>2051</v>
      </c>
      <c r="V52" t="str">
        <f t="shared" si="1"/>
        <v>重庆（曙光女神改①）</v>
      </c>
      <c r="W52" s="410" t="s">
        <v>297</v>
      </c>
      <c r="X52" s="411" t="s">
        <v>2052</v>
      </c>
      <c r="Y52" t="s">
        <v>464</v>
      </c>
      <c r="Z52" t="e">
        <v>#N/A</v>
      </c>
      <c r="AA52" t="e">
        <v>#N/A</v>
      </c>
      <c r="AB52" t="e">
        <v>#N/A</v>
      </c>
    </row>
    <row r="53" ht="15" spans="14:28">
      <c r="N53" s="408" t="s">
        <v>2007</v>
      </c>
      <c r="O53" s="402" t="s">
        <v>123</v>
      </c>
      <c r="P53" s="402" t="s">
        <v>2003</v>
      </c>
      <c r="Q53" s="402" t="s">
        <v>2005</v>
      </c>
      <c r="R53" s="437" t="s">
        <v>2053</v>
      </c>
      <c r="V53" t="str">
        <f t="shared" si="1"/>
        <v>G15</v>
      </c>
      <c r="W53" s="415" t="s">
        <v>1747</v>
      </c>
      <c r="X53" s="411" t="s">
        <v>2054</v>
      </c>
      <c r="Y53" t="s">
        <v>295</v>
      </c>
      <c r="Z53" t="e">
        <v>#N/A</v>
      </c>
      <c r="AA53" t="e">
        <v>#N/A</v>
      </c>
      <c r="AB53" t="e">
        <v>#N/A</v>
      </c>
    </row>
    <row r="54" ht="15" spans="14:28">
      <c r="N54" s="408" t="s">
        <v>2009</v>
      </c>
      <c r="O54" s="402" t="s">
        <v>132</v>
      </c>
      <c r="P54" s="402" t="s">
        <v>2003</v>
      </c>
      <c r="Q54" s="402" t="s">
        <v>2005</v>
      </c>
      <c r="R54" s="437" t="s">
        <v>2055</v>
      </c>
      <c r="V54" t="str">
        <f t="shared" si="1"/>
        <v>乌戈里尼·维瓦尔迪（改①）</v>
      </c>
      <c r="W54" s="410" t="s">
        <v>561</v>
      </c>
      <c r="X54" s="411" t="s">
        <v>2056</v>
      </c>
      <c r="Y54" t="e">
        <v>#N/A</v>
      </c>
      <c r="Z54" t="e">
        <v>#N/A</v>
      </c>
      <c r="AA54" t="s">
        <v>1744</v>
      </c>
      <c r="AB54" t="e">
        <v>#N/A</v>
      </c>
    </row>
    <row r="55" ht="15" spans="14:28">
      <c r="N55" s="408" t="s">
        <v>2011</v>
      </c>
      <c r="O55" s="402" t="s">
        <v>587</v>
      </c>
      <c r="P55" s="402" t="s">
        <v>2003</v>
      </c>
      <c r="Q55" s="402" t="s">
        <v>2005</v>
      </c>
      <c r="R55" s="437" t="s">
        <v>2057</v>
      </c>
      <c r="V55" t="str">
        <f t="shared" si="1"/>
        <v>罗德尼（改①）</v>
      </c>
      <c r="W55" s="410" t="s">
        <v>161</v>
      </c>
      <c r="X55" s="411" t="s">
        <v>2058</v>
      </c>
      <c r="Y55" t="s">
        <v>559</v>
      </c>
      <c r="Z55" t="e">
        <v>#N/A</v>
      </c>
      <c r="AA55" t="e">
        <v>#N/A</v>
      </c>
      <c r="AB55" t="e">
        <v>#N/A</v>
      </c>
    </row>
    <row r="56" ht="15" spans="14:28">
      <c r="N56" s="408" t="s">
        <v>2013</v>
      </c>
      <c r="O56" s="402" t="s">
        <v>185</v>
      </c>
      <c r="P56" s="402" t="s">
        <v>2003</v>
      </c>
      <c r="Q56" s="402" t="s">
        <v>2005</v>
      </c>
      <c r="R56" s="437" t="s">
        <v>2059</v>
      </c>
      <c r="V56" t="str">
        <f t="shared" si="1"/>
        <v>格拉摩根</v>
      </c>
      <c r="W56" s="415" t="s">
        <v>1580</v>
      </c>
      <c r="X56" s="411" t="s">
        <v>2060</v>
      </c>
      <c r="Y56" t="e">
        <v>#N/A</v>
      </c>
      <c r="Z56" t="s">
        <v>159</v>
      </c>
      <c r="AA56" t="e">
        <v>#N/A</v>
      </c>
      <c r="AB56" t="e">
        <v>#N/A</v>
      </c>
    </row>
    <row r="57" ht="15" spans="14:28">
      <c r="N57" s="408" t="s">
        <v>2015</v>
      </c>
      <c r="O57" s="402" t="s">
        <v>192</v>
      </c>
      <c r="P57" s="402" t="s">
        <v>2003</v>
      </c>
      <c r="Q57" s="402" t="s">
        <v>2005</v>
      </c>
      <c r="R57" s="437" t="s">
        <v>2061</v>
      </c>
      <c r="V57" t="str">
        <f t="shared" si="1"/>
        <v>朱诺（改①）</v>
      </c>
      <c r="W57" s="410" t="s">
        <v>306</v>
      </c>
      <c r="X57" s="411" t="s">
        <v>2062</v>
      </c>
      <c r="Y57" t="e">
        <v>#N/A</v>
      </c>
      <c r="Z57" t="e">
        <v>#N/A</v>
      </c>
      <c r="AA57" t="s">
        <v>1578</v>
      </c>
      <c r="AB57" t="e">
        <v>#N/A</v>
      </c>
    </row>
    <row r="58" ht="15" spans="14:28">
      <c r="N58" s="408" t="s">
        <v>2018</v>
      </c>
      <c r="O58" s="402" t="s">
        <v>446</v>
      </c>
      <c r="P58" s="402" t="s">
        <v>2003</v>
      </c>
      <c r="Q58" s="402" t="s">
        <v>2005</v>
      </c>
      <c r="R58" s="437" t="s">
        <v>2063</v>
      </c>
      <c r="V58" t="str">
        <f t="shared" si="1"/>
        <v>塔什干（改①）</v>
      </c>
      <c r="W58" s="410" t="s">
        <v>564</v>
      </c>
      <c r="X58" s="411" t="s">
        <v>2064</v>
      </c>
      <c r="Y58" t="s">
        <v>304</v>
      </c>
      <c r="Z58" t="e">
        <v>#N/A</v>
      </c>
      <c r="AA58" t="e">
        <v>#N/A</v>
      </c>
      <c r="AB58" t="e">
        <v>#N/A</v>
      </c>
    </row>
    <row r="59" ht="15" spans="14:28">
      <c r="N59" s="408" t="s">
        <v>2021</v>
      </c>
      <c r="O59" s="402" t="s">
        <v>265</v>
      </c>
      <c r="P59" s="402" t="s">
        <v>2020</v>
      </c>
      <c r="Q59" s="402" t="s">
        <v>2027</v>
      </c>
      <c r="R59" s="437" t="s">
        <v>2065</v>
      </c>
      <c r="V59" t="str">
        <f t="shared" si="1"/>
        <v>空想（改①）</v>
      </c>
      <c r="W59" s="410" t="s">
        <v>408</v>
      </c>
      <c r="X59" s="411" t="s">
        <v>2066</v>
      </c>
      <c r="Y59" t="s">
        <v>562</v>
      </c>
      <c r="Z59" t="e">
        <v>#N/A</v>
      </c>
      <c r="AA59" t="e">
        <v>#N/A</v>
      </c>
      <c r="AB59" t="e">
        <v>#N/A</v>
      </c>
    </row>
    <row r="60" ht="15" spans="14:28">
      <c r="N60" s="408" t="s">
        <v>2023</v>
      </c>
      <c r="O60" s="402" t="s">
        <v>236</v>
      </c>
      <c r="P60" s="402" t="s">
        <v>2020</v>
      </c>
      <c r="Q60" s="402" t="s">
        <v>2027</v>
      </c>
      <c r="R60" s="437" t="s">
        <v>2067</v>
      </c>
      <c r="V60" t="str">
        <f t="shared" si="1"/>
        <v>兴登堡</v>
      </c>
      <c r="W60" s="415" t="s">
        <v>1218</v>
      </c>
      <c r="X60" s="411" t="s">
        <v>2068</v>
      </c>
      <c r="Y60" t="s">
        <v>406</v>
      </c>
      <c r="Z60" t="e">
        <v>#N/A</v>
      </c>
      <c r="AA60" t="e">
        <v>#N/A</v>
      </c>
      <c r="AB60" t="e">
        <v>#N/A</v>
      </c>
    </row>
    <row r="61" ht="15" spans="14:28">
      <c r="N61" s="408" t="s">
        <v>2026</v>
      </c>
      <c r="O61" s="402" t="s">
        <v>272</v>
      </c>
      <c r="P61" s="402" t="s">
        <v>2020</v>
      </c>
      <c r="Q61" s="402" t="s">
        <v>2027</v>
      </c>
      <c r="R61" s="437" t="s">
        <v>2069</v>
      </c>
      <c r="V61" t="str">
        <f t="shared" si="1"/>
        <v>昆西（改①）克利夫兰</v>
      </c>
      <c r="W61" s="410" t="s">
        <v>264</v>
      </c>
      <c r="X61" s="411" t="s">
        <v>2070</v>
      </c>
      <c r="Y61" t="e">
        <v>#N/A</v>
      </c>
      <c r="Z61" t="e">
        <v>#N/A</v>
      </c>
      <c r="AA61" t="s">
        <v>1216</v>
      </c>
      <c r="AB61" t="e">
        <v>#N/A</v>
      </c>
    </row>
    <row r="62" ht="15" spans="14:28">
      <c r="N62" s="408" t="s">
        <v>2030</v>
      </c>
      <c r="O62" s="402" t="s">
        <v>630</v>
      </c>
      <c r="P62" s="402" t="s">
        <v>2020</v>
      </c>
      <c r="Q62" s="402" t="s">
        <v>2027</v>
      </c>
      <c r="R62" s="437" t="s">
        <v>2071</v>
      </c>
      <c r="V62" t="str">
        <f t="shared" si="1"/>
        <v>威斯康星</v>
      </c>
      <c r="W62" s="415" t="s">
        <v>1476</v>
      </c>
      <c r="X62" s="411" t="s">
        <v>2072</v>
      </c>
      <c r="Y62" t="s">
        <v>262</v>
      </c>
      <c r="Z62" t="e">
        <v>#N/A</v>
      </c>
      <c r="AA62" t="s">
        <v>1322</v>
      </c>
      <c r="AB62" t="e">
        <v>#N/A</v>
      </c>
    </row>
    <row r="63" ht="15" spans="14:28">
      <c r="N63" s="408" t="s">
        <v>2033</v>
      </c>
      <c r="O63" s="402" t="s">
        <v>204</v>
      </c>
      <c r="P63" s="402" t="s">
        <v>2020</v>
      </c>
      <c r="Q63" s="402" t="s">
        <v>2027</v>
      </c>
      <c r="R63" s="437" t="s">
        <v>2073</v>
      </c>
      <c r="V63" t="str">
        <f t="shared" si="1"/>
        <v>伏尔塔（改①）</v>
      </c>
      <c r="W63" s="410" t="s">
        <v>700</v>
      </c>
      <c r="X63" s="411" t="s">
        <v>2074</v>
      </c>
      <c r="Y63" t="e">
        <v>#N/A</v>
      </c>
      <c r="Z63" t="e">
        <v>#N/A</v>
      </c>
      <c r="AA63" t="s">
        <v>1475</v>
      </c>
      <c r="AB63" t="e">
        <v>#N/A</v>
      </c>
    </row>
    <row r="64" ht="15" spans="14:28">
      <c r="N64" s="408" t="s">
        <v>2016</v>
      </c>
      <c r="O64" s="402" t="s">
        <v>1828</v>
      </c>
      <c r="P64" s="402" t="s">
        <v>2020</v>
      </c>
      <c r="Q64" s="402" t="s">
        <v>2005</v>
      </c>
      <c r="R64" s="437" t="s">
        <v>2075</v>
      </c>
      <c r="V64" t="str">
        <f t="shared" si="1"/>
        <v>金刚（改①）</v>
      </c>
      <c r="W64" s="410" t="s">
        <v>177</v>
      </c>
      <c r="X64" s="411" t="s">
        <v>2076</v>
      </c>
      <c r="Y64" t="s">
        <v>698</v>
      </c>
      <c r="Z64" t="e">
        <v>#N/A</v>
      </c>
      <c r="AA64" t="e">
        <v>#N/A</v>
      </c>
      <c r="AB64" t="e">
        <v>#N/A</v>
      </c>
    </row>
    <row r="65" ht="15" spans="14:28">
      <c r="N65" s="408" t="s">
        <v>2036</v>
      </c>
      <c r="O65" s="402" t="s">
        <v>729</v>
      </c>
      <c r="P65" s="402" t="s">
        <v>2020</v>
      </c>
      <c r="Q65" s="402" t="s">
        <v>2027</v>
      </c>
      <c r="R65" s="437" t="s">
        <v>2077</v>
      </c>
      <c r="V65" t="str">
        <f t="shared" ref="V65:V128" si="2">IFERROR(Y66,"")&amp;IFERROR(Z66,"")&amp;IFERROR(AA66,"")&amp;IFERROR(AB66,"")</f>
        <v>L20</v>
      </c>
      <c r="W65" s="415" t="s">
        <v>1679</v>
      </c>
      <c r="X65" s="411" t="s">
        <v>2078</v>
      </c>
      <c r="Y65" t="s">
        <v>175</v>
      </c>
      <c r="Z65" t="e">
        <v>#N/A</v>
      </c>
      <c r="AA65" t="e">
        <v>#N/A</v>
      </c>
      <c r="AB65" t="e">
        <v>#N/A</v>
      </c>
    </row>
    <row r="66" ht="15" spans="14:28">
      <c r="N66" s="408" t="s">
        <v>2028</v>
      </c>
      <c r="O66" s="402" t="s">
        <v>325</v>
      </c>
      <c r="P66" s="402" t="s">
        <v>2038</v>
      </c>
      <c r="Q66" s="402" t="s">
        <v>2027</v>
      </c>
      <c r="R66" s="437" t="s">
        <v>2079</v>
      </c>
      <c r="V66" t="str">
        <f t="shared" si="2"/>
        <v>吹雪（改①）吹雪</v>
      </c>
      <c r="W66" s="410" t="s">
        <v>329</v>
      </c>
      <c r="X66" s="411" t="s">
        <v>2080</v>
      </c>
      <c r="Y66" t="e">
        <v>#N/A</v>
      </c>
      <c r="Z66" t="e">
        <v>#N/A</v>
      </c>
      <c r="AA66" t="s">
        <v>1677</v>
      </c>
      <c r="AB66" t="e">
        <v>#N/A</v>
      </c>
    </row>
    <row r="67" ht="15" spans="14:28">
      <c r="N67" s="408" t="s">
        <v>2024</v>
      </c>
      <c r="O67" s="402" t="s">
        <v>398</v>
      </c>
      <c r="P67" s="402" t="s">
        <v>2038</v>
      </c>
      <c r="Q67" s="402" t="s">
        <v>2005</v>
      </c>
      <c r="R67" s="437" t="s">
        <v>2081</v>
      </c>
      <c r="V67" t="str">
        <f t="shared" si="2"/>
        <v>威尔士亲王（改①）</v>
      </c>
      <c r="W67" s="410" t="s">
        <v>165</v>
      </c>
      <c r="X67" s="411" t="s">
        <v>2082</v>
      </c>
      <c r="Y67" t="e">
        <v>#N/A</v>
      </c>
      <c r="Z67" t="s">
        <v>326</v>
      </c>
      <c r="AA67" t="s">
        <v>931</v>
      </c>
      <c r="AB67" t="e">
        <v>#N/A</v>
      </c>
    </row>
    <row r="68" ht="15" spans="14:28">
      <c r="N68" s="408" t="s">
        <v>2031</v>
      </c>
      <c r="O68" s="402" t="s">
        <v>394</v>
      </c>
      <c r="P68" s="402" t="s">
        <v>2038</v>
      </c>
      <c r="Q68" s="402" t="s">
        <v>2027</v>
      </c>
      <c r="R68" s="437" t="s">
        <v>2083</v>
      </c>
      <c r="V68" t="str">
        <f t="shared" si="2"/>
        <v>格罗兹尼</v>
      </c>
      <c r="W68" s="415" t="s">
        <v>1830</v>
      </c>
      <c r="X68" s="411" t="s">
        <v>2084</v>
      </c>
      <c r="Y68" t="e">
        <v>#N/A</v>
      </c>
      <c r="Z68" t="s">
        <v>162</v>
      </c>
      <c r="AA68" t="e">
        <v>#N/A</v>
      </c>
      <c r="AB68" t="e">
        <v>#N/A</v>
      </c>
    </row>
    <row r="69" ht="15" spans="14:28">
      <c r="N69" s="408" t="s">
        <v>2042</v>
      </c>
      <c r="O69" s="402" t="s">
        <v>321</v>
      </c>
      <c r="P69" s="402" t="s">
        <v>2038</v>
      </c>
      <c r="Q69" s="402" t="s">
        <v>2027</v>
      </c>
      <c r="R69" s="437" t="s">
        <v>2085</v>
      </c>
      <c r="V69" t="str">
        <f t="shared" si="2"/>
        <v>伦敦（改①）</v>
      </c>
      <c r="W69" s="410" t="s">
        <v>490</v>
      </c>
      <c r="X69" s="411" t="s">
        <v>2086</v>
      </c>
      <c r="Y69" t="e">
        <v>#N/A</v>
      </c>
      <c r="Z69" t="e">
        <v>#N/A</v>
      </c>
      <c r="AA69" t="s">
        <v>1829</v>
      </c>
      <c r="AB69" t="e">
        <v>#N/A</v>
      </c>
    </row>
    <row r="70" ht="15" spans="14:28">
      <c r="N70" s="408" t="s">
        <v>2044</v>
      </c>
      <c r="O70" s="402" t="s">
        <v>565</v>
      </c>
      <c r="P70" s="402" t="s">
        <v>2038</v>
      </c>
      <c r="Q70" s="402" t="s">
        <v>2027</v>
      </c>
      <c r="R70" s="437" t="s">
        <v>2087</v>
      </c>
      <c r="V70" t="str">
        <f t="shared" si="2"/>
        <v>莱比锡（改①）</v>
      </c>
      <c r="W70" s="410" t="s">
        <v>654</v>
      </c>
      <c r="X70" s="411" t="s">
        <v>2088</v>
      </c>
      <c r="Y70" t="s">
        <v>488</v>
      </c>
      <c r="Z70" t="e">
        <v>#N/A</v>
      </c>
      <c r="AA70" t="e">
        <v>#N/A</v>
      </c>
      <c r="AB70" t="e">
        <v>#N/A</v>
      </c>
    </row>
    <row r="71" ht="15" spans="14:28">
      <c r="N71" s="408" t="s">
        <v>2046</v>
      </c>
      <c r="O71" s="402" t="s">
        <v>575</v>
      </c>
      <c r="P71" s="402" t="s">
        <v>2038</v>
      </c>
      <c r="Q71" s="402" t="s">
        <v>2027</v>
      </c>
      <c r="R71" s="437" t="s">
        <v>2089</v>
      </c>
      <c r="V71" t="str">
        <f t="shared" si="2"/>
        <v>U96（改①）</v>
      </c>
      <c r="W71" s="410" t="s">
        <v>680</v>
      </c>
      <c r="X71" s="411" t="s">
        <v>2090</v>
      </c>
      <c r="Y71" t="s">
        <v>652</v>
      </c>
      <c r="Z71" t="e">
        <v>#N/A</v>
      </c>
      <c r="AA71" t="e">
        <v>#N/A</v>
      </c>
      <c r="AB71" t="e">
        <v>#N/A</v>
      </c>
    </row>
    <row r="72" ht="15.75" spans="14:28">
      <c r="N72" s="438" t="s">
        <v>2048</v>
      </c>
      <c r="O72" s="405" t="s">
        <v>1376</v>
      </c>
      <c r="P72" s="405" t="s">
        <v>2038</v>
      </c>
      <c r="Q72" s="405" t="s">
        <v>2027</v>
      </c>
      <c r="R72" s="439" t="s">
        <v>2091</v>
      </c>
      <c r="V72" t="str">
        <f t="shared" si="2"/>
        <v>G14</v>
      </c>
      <c r="W72" s="415" t="s">
        <v>1786</v>
      </c>
      <c r="X72" s="411" t="s">
        <v>2092</v>
      </c>
      <c r="Y72" t="s">
        <v>679</v>
      </c>
      <c r="Z72" t="e">
        <v>#N/A</v>
      </c>
      <c r="AA72" t="e">
        <v>#N/A</v>
      </c>
      <c r="AB72" t="e">
        <v>#N/A</v>
      </c>
    </row>
    <row r="73" ht="15" spans="22:28">
      <c r="V73" t="str">
        <f t="shared" si="2"/>
        <v>机灵（卡米契亚内拉改①）</v>
      </c>
      <c r="W73" s="410" t="s">
        <v>555</v>
      </c>
      <c r="X73" s="411" t="s">
        <v>2093</v>
      </c>
      <c r="Y73" t="e">
        <v>#N/A</v>
      </c>
      <c r="Z73" t="e">
        <v>#N/A</v>
      </c>
      <c r="AA73" t="s">
        <v>1783</v>
      </c>
      <c r="AB73" t="e">
        <v>#N/A</v>
      </c>
    </row>
    <row r="74" ht="15" spans="22:28">
      <c r="V74" t="str">
        <f t="shared" si="2"/>
        <v>济南</v>
      </c>
      <c r="W74" s="415" t="s">
        <v>1773</v>
      </c>
      <c r="X74" s="411" t="s">
        <v>2094</v>
      </c>
      <c r="Y74" t="s">
        <v>553</v>
      </c>
      <c r="Z74" t="e">
        <v>#N/A</v>
      </c>
      <c r="AA74" t="e">
        <v>#N/A</v>
      </c>
      <c r="AB74" t="e">
        <v>#N/A</v>
      </c>
    </row>
    <row r="75" ht="15" spans="22:28">
      <c r="V75" t="str">
        <f t="shared" si="2"/>
        <v>蔚山（改①）</v>
      </c>
      <c r="W75" s="410" t="s">
        <v>710</v>
      </c>
      <c r="X75" s="411" t="s">
        <v>2095</v>
      </c>
      <c r="Y75" t="e">
        <v>#N/A</v>
      </c>
      <c r="Z75" t="e">
        <v>#N/A</v>
      </c>
      <c r="AA75" t="s">
        <v>1772</v>
      </c>
      <c r="AB75" t="e">
        <v>#N/A</v>
      </c>
    </row>
    <row r="76" ht="15" spans="22:28">
      <c r="V76" t="str">
        <f t="shared" si="2"/>
        <v>帝国（改①）帝国</v>
      </c>
      <c r="W76" s="410" t="s">
        <v>704</v>
      </c>
      <c r="X76" s="411" t="s">
        <v>2096</v>
      </c>
      <c r="Y76" t="s">
        <v>709</v>
      </c>
      <c r="Z76" t="e">
        <v>#N/A</v>
      </c>
      <c r="AA76" t="e">
        <v>#N/A</v>
      </c>
      <c r="AB76" t="e">
        <v>#N/A</v>
      </c>
    </row>
    <row r="77" ht="15" spans="22:28">
      <c r="V77" t="str">
        <f t="shared" si="2"/>
        <v>最上（改①）</v>
      </c>
      <c r="W77" s="410" t="s">
        <v>634</v>
      </c>
      <c r="X77" s="411" t="s">
        <v>2097</v>
      </c>
      <c r="Y77" t="s">
        <v>701</v>
      </c>
      <c r="Z77" t="e">
        <v>#N/A</v>
      </c>
      <c r="AA77" t="s">
        <v>1461</v>
      </c>
      <c r="AB77" t="e">
        <v>#N/A</v>
      </c>
    </row>
    <row r="78" ht="15" spans="22:28">
      <c r="V78" t="str">
        <f t="shared" si="2"/>
        <v>百眼巨人（改①）</v>
      </c>
      <c r="W78" s="410" t="s">
        <v>216</v>
      </c>
      <c r="X78" s="411" t="s">
        <v>2098</v>
      </c>
      <c r="Y78" t="s">
        <v>631</v>
      </c>
      <c r="Z78" t="e">
        <v>#N/A</v>
      </c>
      <c r="AA78" t="e">
        <v>#N/A</v>
      </c>
      <c r="AB78" t="e">
        <v>#N/A</v>
      </c>
    </row>
    <row r="79" ht="15" spans="22:28">
      <c r="V79" t="str">
        <f t="shared" si="2"/>
        <v>列克星敦（改①）</v>
      </c>
      <c r="W79" s="410" t="s">
        <v>228</v>
      </c>
      <c r="X79" s="411" t="s">
        <v>2099</v>
      </c>
      <c r="Y79" t="s">
        <v>213</v>
      </c>
      <c r="Z79" t="e">
        <v>#N/A</v>
      </c>
      <c r="AA79" t="e">
        <v>#N/A</v>
      </c>
      <c r="AB79" t="e">
        <v>#N/A</v>
      </c>
    </row>
    <row r="80" ht="15" spans="22:28">
      <c r="V80" t="str">
        <f t="shared" si="2"/>
        <v>大淀（改①）</v>
      </c>
      <c r="W80" s="410" t="s">
        <v>651</v>
      </c>
      <c r="X80" s="411" t="s">
        <v>2100</v>
      </c>
      <c r="Y80" t="s">
        <v>225</v>
      </c>
      <c r="Z80" t="e">
        <v>#N/A</v>
      </c>
      <c r="AA80" t="e">
        <v>#N/A</v>
      </c>
      <c r="AB80" t="e">
        <v>#N/A</v>
      </c>
    </row>
    <row r="81" ht="15" spans="22:28">
      <c r="V81" t="str">
        <f t="shared" si="2"/>
        <v>兰利（改①）</v>
      </c>
      <c r="W81" s="410" t="s">
        <v>220</v>
      </c>
      <c r="X81" s="411" t="s">
        <v>2101</v>
      </c>
      <c r="Y81" t="s">
        <v>648</v>
      </c>
      <c r="Z81" t="e">
        <v>#N/A</v>
      </c>
      <c r="AA81" t="e">
        <v>#N/A</v>
      </c>
      <c r="AB81" t="e">
        <v>#N/A</v>
      </c>
    </row>
    <row r="82" ht="15" spans="22:28">
      <c r="V82" t="str">
        <f t="shared" si="2"/>
        <v>马汉（改①）</v>
      </c>
      <c r="W82" s="410" t="s">
        <v>688</v>
      </c>
      <c r="X82" s="411" t="s">
        <v>2102</v>
      </c>
      <c r="Y82" t="s">
        <v>217</v>
      </c>
      <c r="Z82" t="e">
        <v>#N/A</v>
      </c>
      <c r="AA82" t="e">
        <v>#N/A</v>
      </c>
      <c r="AB82" t="e">
        <v>#N/A</v>
      </c>
    </row>
    <row r="83" ht="15" spans="22:28">
      <c r="V83" t="str">
        <f t="shared" si="2"/>
        <v>摩尔曼斯克（改①）</v>
      </c>
      <c r="W83" s="410" t="s">
        <v>518</v>
      </c>
      <c r="X83" s="411" t="s">
        <v>2103</v>
      </c>
      <c r="Y83" t="s">
        <v>687</v>
      </c>
      <c r="Z83" t="e">
        <v>#N/A</v>
      </c>
      <c r="AA83" t="e">
        <v>#N/A</v>
      </c>
      <c r="AB83" t="e">
        <v>#N/A</v>
      </c>
    </row>
    <row r="84" ht="15" spans="22:28">
      <c r="V84" t="str">
        <f t="shared" si="2"/>
        <v>马里兰（改①）</v>
      </c>
      <c r="W84" s="410" t="s">
        <v>431</v>
      </c>
      <c r="X84" s="411" t="s">
        <v>2104</v>
      </c>
      <c r="Y84" t="s">
        <v>516</v>
      </c>
      <c r="Z84" t="e">
        <v>#N/A</v>
      </c>
      <c r="AA84" t="e">
        <v>#N/A</v>
      </c>
      <c r="AB84" t="e">
        <v>#N/A</v>
      </c>
    </row>
    <row r="85" ht="15" spans="22:28">
      <c r="V85" t="str">
        <f t="shared" si="2"/>
        <v>斯佩伯爵海军上将（改①）</v>
      </c>
      <c r="W85" s="410" t="s">
        <v>480</v>
      </c>
      <c r="X85" s="411" t="s">
        <v>2105</v>
      </c>
      <c r="Y85" t="s">
        <v>429</v>
      </c>
      <c r="Z85" t="e">
        <v>#N/A</v>
      </c>
      <c r="AA85" t="e">
        <v>#N/A</v>
      </c>
      <c r="AB85" t="e">
        <v>#N/A</v>
      </c>
    </row>
    <row r="86" ht="15" spans="22:28">
      <c r="V86" t="str">
        <f t="shared" si="2"/>
        <v>什罗普郡（改①）</v>
      </c>
      <c r="W86" s="410" t="s">
        <v>737</v>
      </c>
      <c r="X86" s="411" t="s">
        <v>2106</v>
      </c>
      <c r="Y86" t="e">
        <v>#N/A</v>
      </c>
      <c r="Z86" t="s">
        <v>478</v>
      </c>
      <c r="AA86" t="e">
        <v>#N/A</v>
      </c>
      <c r="AB86" t="e">
        <v>#N/A</v>
      </c>
    </row>
    <row r="87" ht="15" spans="22:28">
      <c r="V87" t="str">
        <f t="shared" si="2"/>
        <v>奥丁</v>
      </c>
      <c r="W87" s="415" t="s">
        <v>1391</v>
      </c>
      <c r="X87" s="411" t="s">
        <v>2107</v>
      </c>
      <c r="Y87" t="s">
        <v>735</v>
      </c>
      <c r="Z87" t="e">
        <v>#N/A</v>
      </c>
      <c r="AA87" t="e">
        <v>#N/A</v>
      </c>
      <c r="AB87" t="e">
        <v>#N/A</v>
      </c>
    </row>
    <row r="88" ht="15" spans="22:28">
      <c r="V88" t="str">
        <f t="shared" si="2"/>
        <v>胡德（改①）</v>
      </c>
      <c r="W88" s="440" t="s">
        <v>129</v>
      </c>
      <c r="X88" s="411" t="s">
        <v>2108</v>
      </c>
      <c r="Y88" t="e">
        <v>#N/A</v>
      </c>
      <c r="Z88" t="e">
        <v>#N/A</v>
      </c>
      <c r="AA88" t="s">
        <v>1388</v>
      </c>
      <c r="AB88" t="e">
        <v>#N/A</v>
      </c>
    </row>
    <row r="89" ht="15" spans="22:28">
      <c r="V89" t="str">
        <f t="shared" si="2"/>
        <v>胡德（改①）</v>
      </c>
      <c r="W89" s="410" t="s">
        <v>130</v>
      </c>
      <c r="X89" s="411" t="s">
        <v>2109</v>
      </c>
      <c r="Y89" t="s">
        <v>124</v>
      </c>
      <c r="Z89" t="e">
        <v>#N/A</v>
      </c>
      <c r="AA89" t="e">
        <v>#N/A</v>
      </c>
      <c r="AB89" t="e">
        <v>#N/A</v>
      </c>
    </row>
    <row r="90" ht="15" spans="22:28">
      <c r="V90" t="str">
        <f t="shared" si="2"/>
        <v>前卫（改①）</v>
      </c>
      <c r="W90" s="410" t="s">
        <v>420</v>
      </c>
      <c r="X90" s="411" t="s">
        <v>2110</v>
      </c>
      <c r="Y90" t="e">
        <v>#N/A</v>
      </c>
      <c r="Z90" t="s">
        <v>124</v>
      </c>
      <c r="AA90" t="e">
        <v>#N/A</v>
      </c>
      <c r="AB90" t="e">
        <v>#N/A</v>
      </c>
    </row>
    <row r="91" ht="15" spans="22:28">
      <c r="V91" t="str">
        <f t="shared" si="2"/>
        <v>彭萨科拉（改①）</v>
      </c>
      <c r="W91" s="410" t="s">
        <v>498</v>
      </c>
      <c r="X91" s="411" t="s">
        <v>2111</v>
      </c>
      <c r="Y91" t="s">
        <v>418</v>
      </c>
      <c r="Z91" t="e">
        <v>#N/A</v>
      </c>
      <c r="AA91" t="e">
        <v>#N/A</v>
      </c>
      <c r="AB91" t="e">
        <v>#N/A</v>
      </c>
    </row>
    <row r="92" ht="15" spans="22:28">
      <c r="V92" t="str">
        <f t="shared" si="2"/>
        <v>帝国（改①）</v>
      </c>
      <c r="W92" s="410" t="s">
        <v>705</v>
      </c>
      <c r="X92" s="411" t="s">
        <v>2112</v>
      </c>
      <c r="Y92" t="s">
        <v>496</v>
      </c>
      <c r="Z92" t="e">
        <v>#N/A</v>
      </c>
      <c r="AA92" t="e">
        <v>#N/A</v>
      </c>
      <c r="AB92" t="e">
        <v>#N/A</v>
      </c>
    </row>
    <row r="93" ht="15" spans="22:28">
      <c r="V93" t="str">
        <f t="shared" si="2"/>
        <v>南达科他（改①）</v>
      </c>
      <c r="W93" s="410" t="s">
        <v>586</v>
      </c>
      <c r="X93" s="411" t="s">
        <v>2113</v>
      </c>
      <c r="Y93" t="e">
        <v>#N/A</v>
      </c>
      <c r="Z93" t="s">
        <v>701</v>
      </c>
      <c r="AA93" t="e">
        <v>#N/A</v>
      </c>
      <c r="AB93" t="e">
        <v>#N/A</v>
      </c>
    </row>
    <row r="94" ht="15" spans="22:28">
      <c r="V94" t="str">
        <f t="shared" si="2"/>
        <v>鲃鱼（改①）</v>
      </c>
      <c r="W94" s="410" t="s">
        <v>728</v>
      </c>
      <c r="X94" s="411" t="s">
        <v>2114</v>
      </c>
      <c r="Y94" t="e">
        <v>#N/A</v>
      </c>
      <c r="Z94" t="s">
        <v>583</v>
      </c>
      <c r="AA94" t="e">
        <v>#N/A</v>
      </c>
      <c r="AB94" t="e">
        <v>#N/A</v>
      </c>
    </row>
    <row r="95" ht="15" spans="22:28">
      <c r="V95" t="str">
        <f t="shared" si="2"/>
        <v>华盛顿（改①）</v>
      </c>
      <c r="W95" s="410" t="s">
        <v>438</v>
      </c>
      <c r="X95" s="411" t="s">
        <v>2115</v>
      </c>
      <c r="Y95" t="s">
        <v>727</v>
      </c>
      <c r="Z95" t="e">
        <v>#N/A</v>
      </c>
      <c r="AA95" t="e">
        <v>#N/A</v>
      </c>
      <c r="AB95" t="e">
        <v>#N/A</v>
      </c>
    </row>
    <row r="96" ht="15" spans="22:28">
      <c r="V96" t="str">
        <f t="shared" si="2"/>
        <v>威奇塔（改①）</v>
      </c>
      <c r="W96" s="410" t="s">
        <v>261</v>
      </c>
      <c r="X96" s="411" t="s">
        <v>2116</v>
      </c>
      <c r="Y96" t="s">
        <v>436</v>
      </c>
      <c r="Z96" t="e">
        <v>#N/A</v>
      </c>
      <c r="AA96" t="e">
        <v>#N/A</v>
      </c>
      <c r="AB96" t="e">
        <v>#N/A</v>
      </c>
    </row>
    <row r="97" ht="15" spans="22:28">
      <c r="V97" t="str">
        <f t="shared" si="2"/>
        <v>罗伯茨（改①）</v>
      </c>
      <c r="W97" s="410" t="s">
        <v>323</v>
      </c>
      <c r="X97" s="411" t="s">
        <v>2117</v>
      </c>
      <c r="Y97" t="s">
        <v>259</v>
      </c>
      <c r="Z97" t="e">
        <v>#N/A</v>
      </c>
      <c r="AA97" t="e">
        <v>#N/A</v>
      </c>
      <c r="AB97" t="e">
        <v>#N/A</v>
      </c>
    </row>
    <row r="98" ht="15" spans="22:28">
      <c r="V98" t="str">
        <f t="shared" si="2"/>
        <v>加贺（改①）</v>
      </c>
      <c r="W98" s="410" t="s">
        <v>203</v>
      </c>
      <c r="X98" s="411" t="s">
        <v>2118</v>
      </c>
      <c r="Y98" t="s">
        <v>322</v>
      </c>
      <c r="Z98" t="e">
        <v>#N/A</v>
      </c>
      <c r="AA98" t="e">
        <v>#N/A</v>
      </c>
      <c r="AB98" t="e">
        <v>#N/A</v>
      </c>
    </row>
    <row r="99" ht="15" spans="22:28">
      <c r="V99" t="str">
        <f t="shared" si="2"/>
        <v>伊势（改①）</v>
      </c>
      <c r="W99" s="410" t="s">
        <v>144</v>
      </c>
      <c r="X99" s="411" t="s">
        <v>2119</v>
      </c>
      <c r="Y99" t="e">
        <v>#N/A</v>
      </c>
      <c r="Z99" t="s">
        <v>199</v>
      </c>
      <c r="AA99" t="e">
        <v>#N/A</v>
      </c>
      <c r="AB99" t="e">
        <v>#N/A</v>
      </c>
    </row>
    <row r="100" ht="15" spans="22:28">
      <c r="V100" t="str">
        <f t="shared" si="2"/>
        <v>日向（改①）</v>
      </c>
      <c r="W100" s="410" t="s">
        <v>146</v>
      </c>
      <c r="X100" s="411" t="s">
        <v>2120</v>
      </c>
      <c r="Y100" t="s">
        <v>141</v>
      </c>
      <c r="Z100" t="e">
        <v>#N/A</v>
      </c>
      <c r="AA100" t="e">
        <v>#N/A</v>
      </c>
      <c r="AB100" t="e">
        <v>#N/A</v>
      </c>
    </row>
    <row r="101" ht="15" spans="22:28">
      <c r="V101" t="str">
        <f t="shared" si="2"/>
        <v>大淀（苍青）</v>
      </c>
      <c r="W101" s="415" t="s">
        <v>1736</v>
      </c>
      <c r="X101" s="411" t="s">
        <v>2121</v>
      </c>
      <c r="Y101" t="s">
        <v>145</v>
      </c>
      <c r="Z101" t="e">
        <v>#N/A</v>
      </c>
      <c r="AA101" t="e">
        <v>#N/A</v>
      </c>
      <c r="AB101" t="e">
        <v>#N/A</v>
      </c>
    </row>
    <row r="102" ht="15" spans="22:28">
      <c r="V102" t="str">
        <f t="shared" si="2"/>
        <v>白雪（改①）</v>
      </c>
      <c r="W102" s="410" t="s">
        <v>331</v>
      </c>
      <c r="X102" s="411" t="s">
        <v>2122</v>
      </c>
      <c r="Y102" t="e">
        <v>#N/A</v>
      </c>
      <c r="Z102" t="e">
        <v>#N/A</v>
      </c>
      <c r="AA102" t="s">
        <v>1734</v>
      </c>
      <c r="AB102" t="e">
        <v>#N/A</v>
      </c>
    </row>
    <row r="103" ht="15" spans="22:28">
      <c r="V103" t="str">
        <f t="shared" si="2"/>
        <v>时雨</v>
      </c>
      <c r="W103" s="415" t="s">
        <v>1332</v>
      </c>
      <c r="X103" s="411" t="s">
        <v>2123</v>
      </c>
      <c r="Y103" t="s">
        <v>330</v>
      </c>
      <c r="Z103" t="e">
        <v>#N/A</v>
      </c>
      <c r="AA103" t="e">
        <v>#N/A</v>
      </c>
      <c r="AB103" t="e">
        <v>#N/A</v>
      </c>
    </row>
    <row r="104" ht="15" spans="22:28">
      <c r="V104" t="str">
        <f t="shared" si="2"/>
        <v>克里蒙梭</v>
      </c>
      <c r="W104" s="415" t="s">
        <v>1769</v>
      </c>
      <c r="X104" s="411" t="s">
        <v>2124</v>
      </c>
      <c r="Y104" t="e">
        <v>#N/A</v>
      </c>
      <c r="Z104" t="e">
        <v>#N/A</v>
      </c>
      <c r="AA104" t="s">
        <v>1331</v>
      </c>
      <c r="AB104" t="e">
        <v>#N/A</v>
      </c>
    </row>
    <row r="105" ht="15" spans="22:28">
      <c r="V105" t="str">
        <f t="shared" si="2"/>
        <v>复仇</v>
      </c>
      <c r="W105" s="415" t="s">
        <v>1767</v>
      </c>
      <c r="X105" s="411" t="s">
        <v>2125</v>
      </c>
      <c r="Y105" t="e">
        <v>#N/A</v>
      </c>
      <c r="Z105" t="e">
        <v>#N/A</v>
      </c>
      <c r="AA105" t="s">
        <v>1768</v>
      </c>
      <c r="AB105" t="e">
        <v>#N/A</v>
      </c>
    </row>
    <row r="106" ht="15" spans="22:28">
      <c r="V106" t="str">
        <f t="shared" si="2"/>
        <v>巴尔的摩（改①）</v>
      </c>
      <c r="W106" s="410" t="s">
        <v>644</v>
      </c>
      <c r="X106" s="411" t="s">
        <v>2126</v>
      </c>
      <c r="Y106" t="e">
        <v>#N/A</v>
      </c>
      <c r="Z106" t="e">
        <v>#N/A</v>
      </c>
      <c r="AA106" t="s">
        <v>161</v>
      </c>
      <c r="AB106" t="e">
        <v>#N/A</v>
      </c>
    </row>
    <row r="107" ht="15" spans="22:28">
      <c r="V107" t="str">
        <f t="shared" si="2"/>
        <v>阳炎（改①）</v>
      </c>
      <c r="W107" s="410" t="s">
        <v>528</v>
      </c>
      <c r="X107" s="411" t="s">
        <v>2127</v>
      </c>
      <c r="Y107" t="e">
        <v>#N/A</v>
      </c>
      <c r="Z107" t="s">
        <v>641</v>
      </c>
      <c r="AA107" t="e">
        <v>#N/A</v>
      </c>
      <c r="AB107" t="e">
        <v>#N/A</v>
      </c>
    </row>
    <row r="108" ht="15" spans="22:28">
      <c r="V108" t="str">
        <f t="shared" si="2"/>
        <v>基阿特（改①）</v>
      </c>
      <c r="W108" s="410" t="s">
        <v>397</v>
      </c>
      <c r="X108" s="411" t="s">
        <v>2128</v>
      </c>
      <c r="Y108" t="s">
        <v>527</v>
      </c>
      <c r="Z108" t="e">
        <v>#N/A</v>
      </c>
      <c r="AA108" t="e">
        <v>#N/A</v>
      </c>
      <c r="AB108" t="e">
        <v>#N/A</v>
      </c>
    </row>
    <row r="109" ht="15" spans="22:28">
      <c r="V109" t="str">
        <f t="shared" si="2"/>
        <v>塔林（彼得罗巴甫洛夫斯克改①）</v>
      </c>
      <c r="W109" s="410" t="s">
        <v>740</v>
      </c>
      <c r="X109" s="411" t="s">
        <v>2129</v>
      </c>
      <c r="Y109" t="s">
        <v>395</v>
      </c>
      <c r="Z109" t="e">
        <v>#N/A</v>
      </c>
      <c r="AA109" t="e">
        <v>#N/A</v>
      </c>
      <c r="AB109" t="e">
        <v>#N/A</v>
      </c>
    </row>
    <row r="110" ht="15" spans="22:28">
      <c r="V110" t="str">
        <f t="shared" si="2"/>
        <v>隼鹰（改①）</v>
      </c>
      <c r="W110" s="410" t="s">
        <v>629</v>
      </c>
      <c r="X110" s="411" t="s">
        <v>2130</v>
      </c>
      <c r="Y110" t="s">
        <v>738</v>
      </c>
      <c r="Z110" t="e">
        <v>#N/A</v>
      </c>
      <c r="AA110" t="e">
        <v>#N/A</v>
      </c>
      <c r="AB110" t="e">
        <v>#N/A</v>
      </c>
    </row>
    <row r="111" ht="15" spans="22:28">
      <c r="V111" t="str">
        <f t="shared" si="2"/>
        <v>苍龙（改①）</v>
      </c>
      <c r="W111" s="410" t="s">
        <v>609</v>
      </c>
      <c r="X111" s="411" t="s">
        <v>2131</v>
      </c>
      <c r="Y111" t="s">
        <v>628</v>
      </c>
      <c r="Z111" t="e">
        <v>#N/A</v>
      </c>
      <c r="AA111" t="e">
        <v>#N/A</v>
      </c>
      <c r="AB111" t="e">
        <v>#N/A</v>
      </c>
    </row>
    <row r="112" ht="15" spans="22:28">
      <c r="V112" t="str">
        <f t="shared" si="2"/>
        <v>关岛（改①）</v>
      </c>
      <c r="W112" s="410" t="s">
        <v>191</v>
      </c>
      <c r="X112" s="411" t="s">
        <v>2132</v>
      </c>
      <c r="Y112" t="s">
        <v>606</v>
      </c>
      <c r="Z112" t="e">
        <v>#N/A</v>
      </c>
      <c r="AA112" t="e">
        <v>#N/A</v>
      </c>
      <c r="AB112" t="e">
        <v>#N/A</v>
      </c>
    </row>
    <row r="113" ht="15" spans="22:28">
      <c r="V113" t="str">
        <f t="shared" si="2"/>
        <v>蒙大拿</v>
      </c>
      <c r="W113" s="415" t="s">
        <v>1805</v>
      </c>
      <c r="X113" s="411" t="s">
        <v>2133</v>
      </c>
      <c r="Y113" t="s">
        <v>189</v>
      </c>
      <c r="Z113" t="e">
        <v>#N/A</v>
      </c>
      <c r="AA113" t="e">
        <v>#N/A</v>
      </c>
      <c r="AB113" t="e">
        <v>#N/A</v>
      </c>
    </row>
    <row r="114" ht="15" spans="22:28">
      <c r="V114" t="str">
        <f t="shared" si="2"/>
        <v>忠武（改①）</v>
      </c>
      <c r="W114" s="410" t="s">
        <v>713</v>
      </c>
      <c r="X114" s="411" t="s">
        <v>2134</v>
      </c>
      <c r="Y114" t="e">
        <v>#N/A</v>
      </c>
      <c r="Z114" t="e">
        <v>#N/A</v>
      </c>
      <c r="AA114" t="s">
        <v>1803</v>
      </c>
      <c r="AB114" t="e">
        <v>#N/A</v>
      </c>
    </row>
    <row r="115" ht="15" spans="22:28">
      <c r="V115" t="str">
        <f t="shared" si="2"/>
        <v>基辅（改①）</v>
      </c>
      <c r="W115" s="410" t="s">
        <v>697</v>
      </c>
      <c r="X115" s="411" t="s">
        <v>2135</v>
      </c>
      <c r="Y115" t="s">
        <v>711</v>
      </c>
      <c r="Z115" t="e">
        <v>#N/A</v>
      </c>
      <c r="AA115" t="e">
        <v>#N/A</v>
      </c>
      <c r="AB115" t="e">
        <v>#N/A</v>
      </c>
    </row>
    <row r="116" ht="15" spans="22:28">
      <c r="V116" t="str">
        <f t="shared" si="2"/>
        <v>让巴尔（改①）</v>
      </c>
      <c r="W116" s="410" t="s">
        <v>686</v>
      </c>
      <c r="X116" s="411" t="s">
        <v>2136</v>
      </c>
      <c r="Y116" t="s">
        <v>695</v>
      </c>
      <c r="Z116" t="e">
        <v>#N/A</v>
      </c>
      <c r="AA116" t="e">
        <v>#N/A</v>
      </c>
      <c r="AB116" t="e">
        <v>#N/A</v>
      </c>
    </row>
    <row r="117" ht="15" spans="22:28">
      <c r="V117" t="str">
        <f t="shared" si="2"/>
        <v>宁海（改①）</v>
      </c>
      <c r="W117" s="410" t="s">
        <v>317</v>
      </c>
      <c r="X117" s="411" t="s">
        <v>2137</v>
      </c>
      <c r="Y117" t="e">
        <v>#N/A</v>
      </c>
      <c r="Z117" t="s">
        <v>683</v>
      </c>
      <c r="AA117" t="e">
        <v>#N/A</v>
      </c>
      <c r="AB117" t="e">
        <v>#N/A</v>
      </c>
    </row>
    <row r="118" ht="15" spans="22:28">
      <c r="V118" t="str">
        <f t="shared" si="2"/>
        <v>加贺（改①）加贺</v>
      </c>
      <c r="W118" s="410" t="s">
        <v>202</v>
      </c>
      <c r="X118" s="411" t="s">
        <v>2138</v>
      </c>
      <c r="Y118" t="s">
        <v>315</v>
      </c>
      <c r="Z118" t="e">
        <v>#N/A</v>
      </c>
      <c r="AA118" t="e">
        <v>#N/A</v>
      </c>
      <c r="AB118" t="e">
        <v>#N/A</v>
      </c>
    </row>
    <row r="119" ht="15" spans="22:28">
      <c r="V119" t="str">
        <f t="shared" si="2"/>
        <v>飞龙（改①）</v>
      </c>
      <c r="W119" s="410" t="s">
        <v>604</v>
      </c>
      <c r="X119" s="411" t="s">
        <v>2139</v>
      </c>
      <c r="Y119" t="s">
        <v>199</v>
      </c>
      <c r="Z119" t="e">
        <v>#N/A</v>
      </c>
      <c r="AA119" t="s">
        <v>835</v>
      </c>
      <c r="AB119" t="e">
        <v>#N/A</v>
      </c>
    </row>
    <row r="120" ht="15" spans="22:28">
      <c r="V120" t="str">
        <f t="shared" si="2"/>
        <v>北上（改①）</v>
      </c>
      <c r="W120" s="410" t="s">
        <v>276</v>
      </c>
      <c r="X120" s="411" t="s">
        <v>2140</v>
      </c>
      <c r="Y120" t="s">
        <v>601</v>
      </c>
      <c r="Z120" t="e">
        <v>#N/A</v>
      </c>
      <c r="AA120" t="e">
        <v>#N/A</v>
      </c>
      <c r="AB120" t="e">
        <v>#N/A</v>
      </c>
    </row>
    <row r="121" ht="15" spans="22:28">
      <c r="V121" t="str">
        <f t="shared" si="2"/>
        <v>萨勒姆</v>
      </c>
      <c r="W121" s="415" t="s">
        <v>1594</v>
      </c>
      <c r="X121" s="411" t="s">
        <v>2141</v>
      </c>
      <c r="Y121" t="e">
        <v>#N/A</v>
      </c>
      <c r="Z121" t="s">
        <v>273</v>
      </c>
      <c r="AA121" t="e">
        <v>#N/A</v>
      </c>
      <c r="AB121" t="e">
        <v>#N/A</v>
      </c>
    </row>
    <row r="122" ht="15" spans="22:28">
      <c r="V122" t="str">
        <f t="shared" si="2"/>
        <v>皇家方舟</v>
      </c>
      <c r="W122" s="415" t="s">
        <v>1058</v>
      </c>
      <c r="X122" s="411" t="s">
        <v>2142</v>
      </c>
      <c r="Y122" t="e">
        <v>#N/A</v>
      </c>
      <c r="Z122" t="e">
        <v>#N/A</v>
      </c>
      <c r="AA122" t="s">
        <v>1593</v>
      </c>
      <c r="AB122" t="e">
        <v>#N/A</v>
      </c>
    </row>
    <row r="123" ht="15" spans="22:28">
      <c r="V123" t="str">
        <f t="shared" si="2"/>
        <v>旧金山（改①）</v>
      </c>
      <c r="W123" s="410" t="s">
        <v>640</v>
      </c>
      <c r="X123" s="411" t="s">
        <v>2143</v>
      </c>
      <c r="Y123" t="e">
        <v>#N/A</v>
      </c>
      <c r="Z123" t="e">
        <v>#N/A</v>
      </c>
      <c r="AA123" t="s">
        <v>1055</v>
      </c>
      <c r="AB123" t="e">
        <v>#N/A</v>
      </c>
    </row>
    <row r="124" ht="15" spans="22:28">
      <c r="V124" t="str">
        <f t="shared" si="2"/>
        <v>1913战巡</v>
      </c>
      <c r="W124" s="415" t="s">
        <v>1807</v>
      </c>
      <c r="X124" s="411" t="s">
        <v>2144</v>
      </c>
      <c r="Y124" t="s">
        <v>638</v>
      </c>
      <c r="Z124" t="e">
        <v>#N/A</v>
      </c>
      <c r="AA124" t="e">
        <v>#N/A</v>
      </c>
      <c r="AB124" t="e">
        <v>#N/A</v>
      </c>
    </row>
    <row r="125" ht="15" spans="22:28">
      <c r="V125" t="str">
        <f t="shared" si="2"/>
        <v>圣乔治（改①）</v>
      </c>
      <c r="W125" s="410" t="s">
        <v>726</v>
      </c>
      <c r="X125" s="411" t="s">
        <v>2145</v>
      </c>
      <c r="Y125" t="e">
        <v>#N/A</v>
      </c>
      <c r="Z125" t="e">
        <v>#N/A</v>
      </c>
      <c r="AA125" t="s">
        <v>1806</v>
      </c>
      <c r="AB125" t="e">
        <v>#N/A</v>
      </c>
    </row>
    <row r="126" ht="15" spans="22:28">
      <c r="V126" t="str">
        <f t="shared" si="2"/>
        <v>密苏里（改①）密苏里</v>
      </c>
      <c r="W126" s="410" t="s">
        <v>590</v>
      </c>
      <c r="X126" s="411" t="s">
        <v>2146</v>
      </c>
      <c r="Y126" t="e">
        <v>#N/A</v>
      </c>
      <c r="Z126" t="s">
        <v>723</v>
      </c>
      <c r="AA126" t="e">
        <v>#N/A</v>
      </c>
      <c r="AB126" t="e">
        <v>#N/A</v>
      </c>
    </row>
    <row r="127" ht="15" spans="22:28">
      <c r="V127" t="str">
        <f t="shared" si="2"/>
        <v>标枪（改①）</v>
      </c>
      <c r="W127" s="410" t="s">
        <v>372</v>
      </c>
      <c r="X127" s="411" t="s">
        <v>2147</v>
      </c>
      <c r="Y127" t="s">
        <v>588</v>
      </c>
      <c r="Z127" t="e">
        <v>#N/A</v>
      </c>
      <c r="AA127" t="s">
        <v>1230</v>
      </c>
      <c r="AB127" t="e">
        <v>#N/A</v>
      </c>
    </row>
    <row r="128" ht="15" spans="22:28">
      <c r="V128" t="str">
        <f t="shared" si="2"/>
        <v>埃克赛特（改①）</v>
      </c>
      <c r="W128" s="410" t="s">
        <v>637</v>
      </c>
      <c r="X128" s="411" t="s">
        <v>2148</v>
      </c>
      <c r="Y128" t="s">
        <v>370</v>
      </c>
      <c r="Z128" t="e">
        <v>#N/A</v>
      </c>
      <c r="AA128" t="e">
        <v>#N/A</v>
      </c>
      <c r="AB128" t="e">
        <v>#N/A</v>
      </c>
    </row>
    <row r="129" ht="15" spans="22:28">
      <c r="V129" t="str">
        <f t="shared" ref="V129:V192" si="3">IFERROR(Y130,"")&amp;IFERROR(Z130,"")&amp;IFERROR(AA130,"")&amp;IFERROR(AB130,"")</f>
        <v>黎塞留（改①）黎塞留</v>
      </c>
      <c r="W129" s="410" t="s">
        <v>444</v>
      </c>
      <c r="X129" s="411" t="s">
        <v>2149</v>
      </c>
      <c r="Y129" t="s">
        <v>635</v>
      </c>
      <c r="Z129" t="e">
        <v>#N/A</v>
      </c>
      <c r="AA129" t="e">
        <v>#N/A</v>
      </c>
      <c r="AB129" t="e">
        <v>#N/A</v>
      </c>
    </row>
    <row r="130" ht="15" spans="22:28">
      <c r="V130" t="str">
        <f t="shared" si="3"/>
        <v>五十铃（改①）</v>
      </c>
      <c r="W130" s="410" t="s">
        <v>281</v>
      </c>
      <c r="X130" s="411" t="s">
        <v>2150</v>
      </c>
      <c r="Y130" t="s">
        <v>442</v>
      </c>
      <c r="Z130" t="e">
        <v>#N/A</v>
      </c>
      <c r="AA130" t="s">
        <v>1041</v>
      </c>
      <c r="AB130" t="e">
        <v>#N/A</v>
      </c>
    </row>
    <row r="131" ht="15" spans="22:28">
      <c r="V131" t="str">
        <f t="shared" si="3"/>
        <v>安森</v>
      </c>
      <c r="W131" s="415" t="s">
        <v>1742</v>
      </c>
      <c r="X131" s="411" t="s">
        <v>2151</v>
      </c>
      <c r="Y131" t="s">
        <v>278</v>
      </c>
      <c r="Z131" t="e">
        <v>#N/A</v>
      </c>
      <c r="AA131" t="e">
        <v>#N/A</v>
      </c>
      <c r="AB131" t="e">
        <v>#N/A</v>
      </c>
    </row>
    <row r="132" ht="15" spans="22:28">
      <c r="V132" t="str">
        <f t="shared" si="3"/>
        <v>黄蜂（改①）</v>
      </c>
      <c r="W132" s="410" t="s">
        <v>623</v>
      </c>
      <c r="X132" s="411" t="s">
        <v>2152</v>
      </c>
      <c r="Y132" t="e">
        <v>#N/A</v>
      </c>
      <c r="Z132" t="e">
        <v>#N/A</v>
      </c>
      <c r="AA132" t="s">
        <v>1741</v>
      </c>
      <c r="AB132" t="e">
        <v>#N/A</v>
      </c>
    </row>
    <row r="133" ht="15" spans="22:28">
      <c r="V133" t="str">
        <f t="shared" si="3"/>
        <v>黑背豺（改①）</v>
      </c>
      <c r="W133" s="410" t="s">
        <v>376</v>
      </c>
      <c r="X133" s="411" t="s">
        <v>2153</v>
      </c>
      <c r="Y133" t="s">
        <v>620</v>
      </c>
      <c r="Z133" t="e">
        <v>#N/A</v>
      </c>
      <c r="AA133" t="e">
        <v>#N/A</v>
      </c>
      <c r="AB133" t="e">
        <v>#N/A</v>
      </c>
    </row>
    <row r="134" ht="15" spans="22:28">
      <c r="V134" t="str">
        <f t="shared" si="3"/>
        <v>列克星敦（CV-16）</v>
      </c>
      <c r="W134" s="415" t="s">
        <v>1433</v>
      </c>
      <c r="X134" s="411" t="s">
        <v>2154</v>
      </c>
      <c r="Y134" t="s">
        <v>375</v>
      </c>
      <c r="Z134" t="e">
        <v>#N/A</v>
      </c>
      <c r="AA134" t="e">
        <v>#N/A</v>
      </c>
      <c r="AB134" t="e">
        <v>#N/A</v>
      </c>
    </row>
    <row r="135" ht="15" spans="22:28">
      <c r="V135" t="str">
        <f t="shared" si="3"/>
        <v>U81（改①）</v>
      </c>
      <c r="W135" s="410" t="s">
        <v>678</v>
      </c>
      <c r="X135" s="411" t="s">
        <v>2155</v>
      </c>
      <c r="Y135" t="e">
        <v>#N/A</v>
      </c>
      <c r="Z135" t="e">
        <v>#N/A</v>
      </c>
      <c r="AA135" t="s">
        <v>1432</v>
      </c>
      <c r="AB135" t="e">
        <v>#N/A</v>
      </c>
    </row>
    <row r="136" ht="15" spans="22:28">
      <c r="V136" t="str">
        <f t="shared" si="3"/>
        <v>U47（改①）</v>
      </c>
      <c r="W136" s="410" t="s">
        <v>574</v>
      </c>
      <c r="X136" s="411" t="s">
        <v>2156</v>
      </c>
      <c r="Y136" t="s">
        <v>676</v>
      </c>
      <c r="Z136" t="e">
        <v>#N/A</v>
      </c>
      <c r="AA136" t="e">
        <v>#N/A</v>
      </c>
      <c r="AB136" t="e">
        <v>#N/A</v>
      </c>
    </row>
    <row r="137" ht="15" spans="22:28">
      <c r="V137" t="str">
        <f t="shared" si="3"/>
        <v>黑潮（改①）</v>
      </c>
      <c r="W137" s="410" t="s">
        <v>532</v>
      </c>
      <c r="X137" s="411" t="s">
        <v>2157</v>
      </c>
      <c r="Y137" t="e">
        <v>#N/A</v>
      </c>
      <c r="Z137" t="s">
        <v>571</v>
      </c>
      <c r="AA137" t="e">
        <v>#N/A</v>
      </c>
      <c r="AB137" t="e">
        <v>#N/A</v>
      </c>
    </row>
    <row r="138" ht="15" spans="22:28">
      <c r="V138" t="str">
        <f t="shared" si="3"/>
        <v>不知火（改①）</v>
      </c>
      <c r="W138" s="410" t="s">
        <v>530</v>
      </c>
      <c r="X138" s="411" t="s">
        <v>2158</v>
      </c>
      <c r="Y138" t="s">
        <v>531</v>
      </c>
      <c r="Z138" t="e">
        <v>#N/A</v>
      </c>
      <c r="AA138" t="e">
        <v>#N/A</v>
      </c>
      <c r="AB138" t="e">
        <v>#N/A</v>
      </c>
    </row>
    <row r="139" ht="15" spans="22:28">
      <c r="V139" t="str">
        <f t="shared" si="3"/>
        <v>布雷恩（改①）</v>
      </c>
      <c r="W139" s="410" t="s">
        <v>390</v>
      </c>
      <c r="X139" s="411" t="s">
        <v>2159</v>
      </c>
      <c r="Y139" t="s">
        <v>529</v>
      </c>
      <c r="Z139" t="e">
        <v>#N/A</v>
      </c>
      <c r="AA139" t="e">
        <v>#N/A</v>
      </c>
      <c r="AB139" t="e">
        <v>#N/A</v>
      </c>
    </row>
    <row r="140" ht="15" spans="22:28">
      <c r="V140" t="str">
        <f t="shared" si="3"/>
        <v>鞍山</v>
      </c>
      <c r="W140" s="415" t="s">
        <v>1710</v>
      </c>
      <c r="X140" s="411" t="s">
        <v>2160</v>
      </c>
      <c r="Y140" t="s">
        <v>388</v>
      </c>
      <c r="Z140" t="e">
        <v>#N/A</v>
      </c>
      <c r="AA140" t="e">
        <v>#N/A</v>
      </c>
      <c r="AB140" t="e">
        <v>#N/A</v>
      </c>
    </row>
    <row r="141" ht="15" spans="22:28">
      <c r="V141" t="str">
        <f t="shared" si="3"/>
        <v>Z16（改①）Z16</v>
      </c>
      <c r="W141" s="410" t="s">
        <v>354</v>
      </c>
      <c r="X141" s="411" t="s">
        <v>2161</v>
      </c>
      <c r="Y141" t="e">
        <v>#N/A</v>
      </c>
      <c r="Z141" t="e">
        <v>#N/A</v>
      </c>
      <c r="AA141" t="s">
        <v>1709</v>
      </c>
      <c r="AB141" t="e">
        <v>#N/A</v>
      </c>
    </row>
    <row r="142" ht="15" spans="22:28">
      <c r="V142" t="str">
        <f t="shared" si="3"/>
        <v>飖</v>
      </c>
      <c r="W142" s="415" t="s">
        <v>1762</v>
      </c>
      <c r="X142" s="411" t="s">
        <v>2162</v>
      </c>
      <c r="Y142" t="e">
        <v>#N/A</v>
      </c>
      <c r="Z142" t="s">
        <v>352</v>
      </c>
      <c r="AA142" t="s">
        <v>956</v>
      </c>
      <c r="AB142" t="e">
        <v>#N/A</v>
      </c>
    </row>
    <row r="143" ht="15" spans="22:28">
      <c r="V143" t="str">
        <f t="shared" si="3"/>
        <v>埃塞克斯</v>
      </c>
      <c r="W143" s="415" t="s">
        <v>1273</v>
      </c>
      <c r="X143" s="411" t="s">
        <v>2163</v>
      </c>
      <c r="Y143" t="e">
        <v>#N/A</v>
      </c>
      <c r="Z143" t="e">
        <v>#N/A</v>
      </c>
      <c r="AA143" t="s">
        <v>1759</v>
      </c>
      <c r="AB143" t="e">
        <v>#N/A</v>
      </c>
    </row>
    <row r="144" ht="15" spans="22:28">
      <c r="V144" t="str">
        <f t="shared" si="3"/>
        <v>射水鱼（改①）</v>
      </c>
      <c r="W144" s="410" t="s">
        <v>570</v>
      </c>
      <c r="X144" s="411" t="s">
        <v>2164</v>
      </c>
      <c r="Y144" t="e">
        <v>#N/A</v>
      </c>
      <c r="Z144" t="e">
        <v>#N/A</v>
      </c>
      <c r="AA144" t="s">
        <v>1270</v>
      </c>
      <c r="AB144" t="e">
        <v>#N/A</v>
      </c>
    </row>
    <row r="145" ht="15" spans="22:28">
      <c r="V145" t="str">
        <f t="shared" si="3"/>
        <v>北卡罗来纳（改①）北卡罗来纳</v>
      </c>
      <c r="W145" s="410" t="s">
        <v>581</v>
      </c>
      <c r="X145" s="411" t="s">
        <v>2165</v>
      </c>
      <c r="Y145" t="s">
        <v>569</v>
      </c>
      <c r="Z145" t="e">
        <v>#N/A</v>
      </c>
      <c r="AA145" t="e">
        <v>#N/A</v>
      </c>
      <c r="AB145" t="e">
        <v>#N/A</v>
      </c>
    </row>
    <row r="146" ht="15" spans="22:28">
      <c r="V146" t="str">
        <f t="shared" si="3"/>
        <v>安东尼奥·达诺利（改①）</v>
      </c>
      <c r="W146" s="410" t="s">
        <v>558</v>
      </c>
      <c r="X146" s="411" t="s">
        <v>2166</v>
      </c>
      <c r="Y146" t="s">
        <v>579</v>
      </c>
      <c r="Z146" t="e">
        <v>#N/A</v>
      </c>
      <c r="AA146" t="s">
        <v>1224</v>
      </c>
      <c r="AB146" t="e">
        <v>#N/A</v>
      </c>
    </row>
    <row r="147" ht="15" spans="22:28">
      <c r="V147" t="str">
        <f t="shared" si="3"/>
        <v>初雪（改①）</v>
      </c>
      <c r="W147" s="410" t="s">
        <v>333</v>
      </c>
      <c r="X147" s="411" t="s">
        <v>2167</v>
      </c>
      <c r="Y147" t="s">
        <v>556</v>
      </c>
      <c r="Z147" t="e">
        <v>#N/A</v>
      </c>
      <c r="AA147" t="e">
        <v>#N/A</v>
      </c>
      <c r="AB147" t="e">
        <v>#N/A</v>
      </c>
    </row>
    <row r="148" ht="15" spans="22:28">
      <c r="V148" t="str">
        <f t="shared" si="3"/>
        <v>海伦娜（改①）</v>
      </c>
      <c r="W148" s="410" t="s">
        <v>314</v>
      </c>
      <c r="X148" s="411" t="s">
        <v>2168</v>
      </c>
      <c r="Y148" t="s">
        <v>332</v>
      </c>
      <c r="Z148" t="e">
        <v>#N/A</v>
      </c>
      <c r="AA148" t="e">
        <v>#N/A</v>
      </c>
      <c r="AB148" t="e">
        <v>#N/A</v>
      </c>
    </row>
    <row r="149" ht="15" spans="22:28">
      <c r="V149" t="str">
        <f t="shared" si="3"/>
        <v>萨拉托加（改①）</v>
      </c>
      <c r="W149" s="410" t="s">
        <v>231</v>
      </c>
      <c r="X149" s="411" t="s">
        <v>2169</v>
      </c>
      <c r="Y149" t="e">
        <v>#N/A</v>
      </c>
      <c r="Z149" t="s">
        <v>311</v>
      </c>
      <c r="AA149" t="e">
        <v>#N/A</v>
      </c>
      <c r="AB149" t="e">
        <v>#N/A</v>
      </c>
    </row>
    <row r="150" ht="15" spans="22:28">
      <c r="V150" t="str">
        <f t="shared" si="3"/>
        <v>反击（改①）</v>
      </c>
      <c r="W150" s="410" t="s">
        <v>184</v>
      </c>
      <c r="X150" s="411" t="s">
        <v>2170</v>
      </c>
      <c r="Y150" t="e">
        <v>#N/A</v>
      </c>
      <c r="Z150" t="s">
        <v>229</v>
      </c>
      <c r="AA150" t="e">
        <v>#N/A</v>
      </c>
      <c r="AB150" t="e">
        <v>#N/A</v>
      </c>
    </row>
    <row r="151" ht="15" spans="22:28">
      <c r="V151" t="str">
        <f t="shared" si="3"/>
        <v>可畏（改①）可畏</v>
      </c>
      <c r="W151" s="415" t="s">
        <v>618</v>
      </c>
      <c r="X151" s="411" t="s">
        <v>2171</v>
      </c>
      <c r="Y151" t="s">
        <v>182</v>
      </c>
      <c r="Z151" t="e">
        <v>#N/A</v>
      </c>
      <c r="AA151" t="e">
        <v>#N/A</v>
      </c>
      <c r="AB151" t="e">
        <v>#N/A</v>
      </c>
    </row>
    <row r="152" ht="15" spans="22:28">
      <c r="V152" t="str">
        <f t="shared" si="3"/>
        <v>明斯克（改①）</v>
      </c>
      <c r="W152" s="410" t="s">
        <v>694</v>
      </c>
      <c r="X152" s="411" t="s">
        <v>2172</v>
      </c>
      <c r="Y152" t="s">
        <v>615</v>
      </c>
      <c r="Z152" t="e">
        <v>#N/A</v>
      </c>
      <c r="AA152" t="s">
        <v>1262</v>
      </c>
      <c r="AB152" t="e">
        <v>#N/A</v>
      </c>
    </row>
    <row r="153" ht="15" spans="22:28">
      <c r="V153" t="str">
        <f t="shared" si="3"/>
        <v>普林斯顿（改①）</v>
      </c>
      <c r="W153" s="410" t="s">
        <v>477</v>
      </c>
      <c r="X153" s="411" t="s">
        <v>2173</v>
      </c>
      <c r="Y153" t="s">
        <v>692</v>
      </c>
      <c r="Z153" t="e">
        <v>#N/A</v>
      </c>
      <c r="AA153" t="e">
        <v>#N/A</v>
      </c>
      <c r="AB153" t="e">
        <v>#N/A</v>
      </c>
    </row>
    <row r="154" ht="15" spans="22:28">
      <c r="V154" t="str">
        <f t="shared" si="3"/>
        <v>紫石英（改①）</v>
      </c>
      <c r="W154" s="410" t="s">
        <v>365</v>
      </c>
      <c r="X154" s="411" t="s">
        <v>2174</v>
      </c>
      <c r="Y154" t="s">
        <v>474</v>
      </c>
      <c r="Z154" t="e">
        <v>#N/A</v>
      </c>
      <c r="AA154" t="e">
        <v>#N/A</v>
      </c>
      <c r="AB154" t="e">
        <v>#N/A</v>
      </c>
    </row>
    <row r="155" ht="15" spans="22:28">
      <c r="V155" t="str">
        <f t="shared" si="3"/>
        <v>布吕歇尔（改①）</v>
      </c>
      <c r="W155" s="410" t="s">
        <v>254</v>
      </c>
      <c r="X155" s="411" t="s">
        <v>2175</v>
      </c>
      <c r="Y155" t="s">
        <v>363</v>
      </c>
      <c r="Z155" t="e">
        <v>#N/A</v>
      </c>
      <c r="AA155" t="e">
        <v>#N/A</v>
      </c>
      <c r="AB155" t="e">
        <v>#N/A</v>
      </c>
    </row>
    <row r="156" ht="15" spans="22:28">
      <c r="V156" t="str">
        <f t="shared" si="3"/>
        <v>鹦鹉螺</v>
      </c>
      <c r="W156" s="415" t="s">
        <v>1511</v>
      </c>
      <c r="X156" s="411" t="s">
        <v>2176</v>
      </c>
      <c r="Y156" t="s">
        <v>252</v>
      </c>
      <c r="Z156" t="e">
        <v>#N/A</v>
      </c>
      <c r="AA156" t="e">
        <v>#N/A</v>
      </c>
      <c r="AB156" t="e">
        <v>#N/A</v>
      </c>
    </row>
    <row r="157" ht="15" spans="22:28">
      <c r="V157" t="str">
        <f t="shared" si="3"/>
        <v>赤城（改①）</v>
      </c>
      <c r="W157" s="410" t="s">
        <v>198</v>
      </c>
      <c r="X157" s="411" t="s">
        <v>2177</v>
      </c>
      <c r="Y157" t="e">
        <v>#N/A</v>
      </c>
      <c r="Z157" t="e">
        <v>#N/A</v>
      </c>
      <c r="AA157" t="s">
        <v>1510</v>
      </c>
      <c r="AB157" t="e">
        <v>#N/A</v>
      </c>
    </row>
    <row r="158" ht="15" spans="22:28">
      <c r="V158" t="str">
        <f t="shared" si="3"/>
        <v>平海（改①）</v>
      </c>
      <c r="W158" s="410" t="s">
        <v>320</v>
      </c>
      <c r="X158" s="411" t="s">
        <v>2178</v>
      </c>
      <c r="Y158" t="e">
        <v>#N/A</v>
      </c>
      <c r="Z158" t="s">
        <v>193</v>
      </c>
      <c r="AA158" t="e">
        <v>#N/A</v>
      </c>
      <c r="AB158" t="e">
        <v>#N/A</v>
      </c>
    </row>
    <row r="159" ht="15" spans="22:28">
      <c r="V159" t="str">
        <f t="shared" si="3"/>
        <v>Z17（改①）</v>
      </c>
      <c r="W159" s="410" t="s">
        <v>660</v>
      </c>
      <c r="X159" s="411" t="s">
        <v>2179</v>
      </c>
      <c r="Y159" t="s">
        <v>318</v>
      </c>
      <c r="Z159" t="e">
        <v>#N/A</v>
      </c>
      <c r="AA159" t="e">
        <v>#N/A</v>
      </c>
      <c r="AB159" t="e">
        <v>#N/A</v>
      </c>
    </row>
    <row r="160" ht="15" spans="22:28">
      <c r="V160" t="str">
        <f t="shared" si="3"/>
        <v>凤凰城</v>
      </c>
      <c r="W160" s="415" t="s">
        <v>1618</v>
      </c>
      <c r="X160" s="411" t="s">
        <v>2180</v>
      </c>
      <c r="Y160" t="s">
        <v>658</v>
      </c>
      <c r="Z160" t="e">
        <v>#N/A</v>
      </c>
      <c r="AA160" t="e">
        <v>#N/A</v>
      </c>
      <c r="AB160" t="e">
        <v>#N/A</v>
      </c>
    </row>
    <row r="161" ht="15" spans="22:28">
      <c r="V161" t="str">
        <f t="shared" si="3"/>
        <v>让巴尔（改①）</v>
      </c>
      <c r="W161" s="410" t="s">
        <v>685</v>
      </c>
      <c r="X161" s="411" t="s">
        <v>2181</v>
      </c>
      <c r="Y161" t="e">
        <v>#N/A</v>
      </c>
      <c r="Z161" t="e">
        <v>#N/A</v>
      </c>
      <c r="AA161" t="s">
        <v>1616</v>
      </c>
      <c r="AB161" t="e">
        <v>#N/A</v>
      </c>
    </row>
    <row r="162" ht="15" spans="22:28">
      <c r="V162" t="str">
        <f t="shared" si="3"/>
        <v>胜利（改①）</v>
      </c>
      <c r="W162" s="410" t="s">
        <v>745</v>
      </c>
      <c r="X162" s="411" t="s">
        <v>2182</v>
      </c>
      <c r="Y162" t="s">
        <v>683</v>
      </c>
      <c r="Z162" t="e">
        <v>#N/A</v>
      </c>
      <c r="AA162" t="e">
        <v>#N/A</v>
      </c>
      <c r="AB162" t="e">
        <v>#N/A</v>
      </c>
    </row>
    <row r="163" ht="15" spans="22:28">
      <c r="V163" t="str">
        <f t="shared" si="3"/>
        <v>柯尼斯堡（改①）</v>
      </c>
      <c r="W163" s="410" t="s">
        <v>287</v>
      </c>
      <c r="X163" s="411" t="s">
        <v>2183</v>
      </c>
      <c r="Y163" t="e">
        <v>#N/A</v>
      </c>
      <c r="Z163" t="s">
        <v>741</v>
      </c>
      <c r="AA163" t="e">
        <v>#N/A</v>
      </c>
      <c r="AB163" t="e">
        <v>#N/A</v>
      </c>
    </row>
    <row r="164" ht="15" spans="22:28">
      <c r="V164" t="str">
        <f t="shared" si="3"/>
        <v>赤城（改①）赤城</v>
      </c>
      <c r="W164" s="410" t="s">
        <v>197</v>
      </c>
      <c r="X164" s="411" t="s">
        <v>2184</v>
      </c>
      <c r="Y164" t="s">
        <v>285</v>
      </c>
      <c r="Z164" t="e">
        <v>#N/A</v>
      </c>
      <c r="AA164" t="e">
        <v>#N/A</v>
      </c>
      <c r="AB164" t="e">
        <v>#N/A</v>
      </c>
    </row>
    <row r="165" ht="15" spans="22:28">
      <c r="V165" t="str">
        <f t="shared" si="3"/>
        <v>约克公爵</v>
      </c>
      <c r="W165" s="415" t="s">
        <v>1223</v>
      </c>
      <c r="X165" s="411" t="s">
        <v>2185</v>
      </c>
      <c r="Y165" t="s">
        <v>193</v>
      </c>
      <c r="Z165" t="e">
        <v>#N/A</v>
      </c>
      <c r="AA165" t="s">
        <v>831</v>
      </c>
      <c r="AB165" t="e">
        <v>#N/A</v>
      </c>
    </row>
    <row r="166" ht="15" spans="22:28">
      <c r="V166" t="str">
        <f t="shared" si="3"/>
        <v>俾斯麦（改①）0俾斯麦</v>
      </c>
      <c r="W166" s="410" t="s">
        <v>151</v>
      </c>
      <c r="X166" s="411" t="s">
        <v>2186</v>
      </c>
      <c r="Y166" t="e">
        <v>#N/A</v>
      </c>
      <c r="Z166" t="e">
        <v>#N/A</v>
      </c>
      <c r="AA166" t="s">
        <v>1221</v>
      </c>
      <c r="AB166" t="e">
        <v>#N/A</v>
      </c>
    </row>
    <row r="167" ht="15" spans="22:28">
      <c r="V167" t="str">
        <f t="shared" si="3"/>
        <v>0昆西（改①）俾斯麦</v>
      </c>
      <c r="W167" s="410" t="s">
        <v>151</v>
      </c>
      <c r="X167" s="411" t="s">
        <v>2187</v>
      </c>
      <c r="Y167" t="s">
        <v>148</v>
      </c>
      <c r="AA167" t="s">
        <v>799</v>
      </c>
      <c r="AB167" t="e">
        <v>#N/A</v>
      </c>
    </row>
    <row r="168" ht="15" spans="22:28">
      <c r="V168" t="str">
        <f t="shared" si="3"/>
        <v>絮库夫（改①）</v>
      </c>
      <c r="W168" s="410" t="s">
        <v>578</v>
      </c>
      <c r="X168" s="411" t="s">
        <v>2188</v>
      </c>
      <c r="Z168" t="s">
        <v>262</v>
      </c>
      <c r="AA168" t="s">
        <v>799</v>
      </c>
      <c r="AB168" t="e">
        <v>#N/A</v>
      </c>
    </row>
    <row r="169" ht="15" spans="22:28">
      <c r="V169" t="str">
        <f t="shared" si="3"/>
        <v>U-1405（改①）</v>
      </c>
      <c r="W169" s="410" t="s">
        <v>715</v>
      </c>
      <c r="X169" s="411" t="s">
        <v>2189</v>
      </c>
      <c r="Y169" t="s">
        <v>576</v>
      </c>
      <c r="Z169" t="e">
        <v>#N/A</v>
      </c>
      <c r="AA169" t="e">
        <v>#N/A</v>
      </c>
      <c r="AB169" t="e">
        <v>#N/A</v>
      </c>
    </row>
    <row r="170" ht="15" spans="22:28">
      <c r="V170" t="str">
        <f t="shared" si="3"/>
        <v>晓（改①）</v>
      </c>
      <c r="W170" s="410" t="s">
        <v>337</v>
      </c>
      <c r="X170" s="411" t="s">
        <v>2190</v>
      </c>
      <c r="Y170" t="s">
        <v>714</v>
      </c>
      <c r="Z170" t="e">
        <v>#N/A</v>
      </c>
      <c r="AA170" t="e">
        <v>#N/A</v>
      </c>
      <c r="AB170" t="e">
        <v>#N/A</v>
      </c>
    </row>
    <row r="171" ht="15" spans="22:28">
      <c r="V171" t="str">
        <f t="shared" si="3"/>
        <v>罗马</v>
      </c>
      <c r="W171" s="415" t="s">
        <v>1240</v>
      </c>
      <c r="X171" s="411" t="s">
        <v>2191</v>
      </c>
      <c r="Y171" t="s">
        <v>336</v>
      </c>
      <c r="Z171" t="e">
        <v>#N/A</v>
      </c>
      <c r="AA171" t="e">
        <v>#N/A</v>
      </c>
      <c r="AB171" t="e">
        <v>#N/A</v>
      </c>
    </row>
    <row r="172" ht="15" spans="22:28">
      <c r="V172" t="str">
        <f t="shared" si="3"/>
        <v>海伦娜（改①）</v>
      </c>
      <c r="W172" s="410" t="s">
        <v>313</v>
      </c>
      <c r="X172" s="411" t="s">
        <v>2192</v>
      </c>
      <c r="Y172" t="e">
        <v>#N/A</v>
      </c>
      <c r="Z172" t="e">
        <v>#N/A</v>
      </c>
      <c r="AA172" t="s">
        <v>1238</v>
      </c>
      <c r="AB172" t="e">
        <v>#N/A</v>
      </c>
    </row>
    <row r="173" ht="15" spans="22:28">
      <c r="V173" t="str">
        <f t="shared" si="3"/>
        <v>诺夫哥罗德</v>
      </c>
      <c r="W173" s="415" t="s">
        <v>1406</v>
      </c>
      <c r="X173" s="411" t="s">
        <v>2060</v>
      </c>
      <c r="Y173" t="s">
        <v>311</v>
      </c>
      <c r="Z173" t="e">
        <v>#N/A</v>
      </c>
      <c r="AA173" t="e">
        <v>#N/A</v>
      </c>
      <c r="AB173" t="e">
        <v>#N/A</v>
      </c>
    </row>
    <row r="174" ht="15" spans="22:28">
      <c r="V174" t="str">
        <f t="shared" si="3"/>
        <v>Z46（改①）</v>
      </c>
      <c r="W174" s="410" t="s">
        <v>539</v>
      </c>
      <c r="X174" s="411" t="s">
        <v>2193</v>
      </c>
      <c r="Y174" t="e">
        <v>#N/A</v>
      </c>
      <c r="Z174" t="e">
        <v>#N/A</v>
      </c>
      <c r="AA174" t="s">
        <v>1405</v>
      </c>
      <c r="AB174" t="e">
        <v>#N/A</v>
      </c>
    </row>
    <row r="175" ht="15" spans="22:28">
      <c r="V175" t="str">
        <f t="shared" si="3"/>
        <v>约翰斯顿（改①）</v>
      </c>
      <c r="W175" s="410" t="s">
        <v>675</v>
      </c>
      <c r="X175" s="411" t="s">
        <v>2194</v>
      </c>
      <c r="Y175" t="s">
        <v>537</v>
      </c>
      <c r="Z175" t="e">
        <v>#N/A</v>
      </c>
      <c r="AA175" t="e">
        <v>#N/A</v>
      </c>
      <c r="AB175" t="e">
        <v>#N/A</v>
      </c>
    </row>
    <row r="176" ht="15" spans="22:28">
      <c r="V176" t="str">
        <f t="shared" si="3"/>
        <v>约克城（改①）</v>
      </c>
      <c r="W176" s="410" t="s">
        <v>458</v>
      </c>
      <c r="X176" s="411" t="s">
        <v>2195</v>
      </c>
      <c r="Y176" t="s">
        <v>673</v>
      </c>
      <c r="Z176" t="e">
        <v>#N/A</v>
      </c>
      <c r="AA176" t="e">
        <v>#N/A</v>
      </c>
      <c r="AB176" t="e">
        <v>#N/A</v>
      </c>
    </row>
    <row r="177" ht="15" spans="22:28">
      <c r="V177" t="str">
        <f t="shared" si="3"/>
        <v>青叶（改①）</v>
      </c>
      <c r="W177" s="410" t="s">
        <v>487</v>
      </c>
      <c r="X177" s="411" t="s">
        <v>2196</v>
      </c>
      <c r="Y177" t="s">
        <v>455</v>
      </c>
      <c r="Z177" t="e">
        <v>#N/A</v>
      </c>
      <c r="AA177" t="e">
        <v>#N/A</v>
      </c>
      <c r="AB177" t="e">
        <v>#N/A</v>
      </c>
    </row>
    <row r="178" ht="15" spans="22:28">
      <c r="V178" t="str">
        <f t="shared" si="3"/>
        <v>威廉·D·波特（改①）威廉·D·波特</v>
      </c>
      <c r="W178" s="410" t="s">
        <v>545</v>
      </c>
      <c r="X178" s="411" t="s">
        <v>2197</v>
      </c>
      <c r="Y178" t="s">
        <v>486</v>
      </c>
      <c r="Z178" t="e">
        <v>#N/A</v>
      </c>
      <c r="AA178" t="e">
        <v>#N/A</v>
      </c>
      <c r="AB178" t="e">
        <v>#N/A</v>
      </c>
    </row>
    <row r="179" ht="15" spans="22:28">
      <c r="V179" t="str">
        <f t="shared" si="3"/>
        <v>波特兰（改①）</v>
      </c>
      <c r="W179" s="410" t="s">
        <v>495</v>
      </c>
      <c r="X179" s="411" t="s">
        <v>2198</v>
      </c>
      <c r="Y179" t="s">
        <v>544</v>
      </c>
      <c r="Z179" t="e">
        <v>#N/A</v>
      </c>
      <c r="AA179" t="s">
        <v>1179</v>
      </c>
      <c r="AB179" t="e">
        <v>#N/A</v>
      </c>
    </row>
    <row r="180" ht="15" spans="22:28">
      <c r="V180" t="str">
        <f t="shared" si="3"/>
        <v>苏联</v>
      </c>
      <c r="W180" s="415" t="s">
        <v>1243</v>
      </c>
      <c r="X180" s="411" t="s">
        <v>2199</v>
      </c>
      <c r="Y180" t="s">
        <v>493</v>
      </c>
      <c r="Z180" t="e">
        <v>#N/A</v>
      </c>
      <c r="AA180" t="e">
        <v>#N/A</v>
      </c>
      <c r="AB180" t="e">
        <v>#N/A</v>
      </c>
    </row>
    <row r="181" ht="15" spans="22:28">
      <c r="V181" t="str">
        <f t="shared" si="3"/>
        <v>英王乔治五世</v>
      </c>
      <c r="W181" s="415" t="s">
        <v>1396</v>
      </c>
      <c r="X181" s="411" t="s">
        <v>2200</v>
      </c>
      <c r="Y181" t="e">
        <v>#N/A</v>
      </c>
      <c r="Z181" t="e">
        <v>#N/A</v>
      </c>
      <c r="AA181" t="s">
        <v>1241</v>
      </c>
      <c r="AB181" t="e">
        <v>#N/A</v>
      </c>
    </row>
    <row r="182" ht="15" spans="22:28">
      <c r="V182" t="str">
        <f t="shared" si="3"/>
        <v>夕张（改①）</v>
      </c>
      <c r="W182" s="410" t="s">
        <v>284</v>
      </c>
      <c r="X182" s="411" t="s">
        <v>2201</v>
      </c>
      <c r="Y182" t="e">
        <v>#N/A</v>
      </c>
      <c r="Z182" t="e">
        <v>#N/A</v>
      </c>
      <c r="AA182" t="s">
        <v>1394</v>
      </c>
      <c r="AB182" t="e">
        <v>#N/A</v>
      </c>
    </row>
    <row r="183" ht="15" spans="22:28">
      <c r="V183" t="str">
        <f t="shared" si="3"/>
        <v>逸仙（改①）</v>
      </c>
      <c r="W183" s="410" t="s">
        <v>521</v>
      </c>
      <c r="X183" s="411" t="s">
        <v>2202</v>
      </c>
      <c r="Y183" t="s">
        <v>282</v>
      </c>
      <c r="Z183" t="e">
        <v>#N/A</v>
      </c>
      <c r="AA183" t="e">
        <v>#N/A</v>
      </c>
      <c r="AB183" t="e">
        <v>#N/A</v>
      </c>
    </row>
    <row r="184" ht="15" spans="22:28">
      <c r="V184" t="str">
        <f t="shared" si="3"/>
        <v>沙利文（改①）</v>
      </c>
      <c r="W184" s="410" t="s">
        <v>543</v>
      </c>
      <c r="X184" s="411" t="s">
        <v>2203</v>
      </c>
      <c r="Y184" t="s">
        <v>519</v>
      </c>
      <c r="Z184" t="e">
        <v>#N/A</v>
      </c>
      <c r="AA184" t="e">
        <v>#N/A</v>
      </c>
      <c r="AB184" t="e">
        <v>#N/A</v>
      </c>
    </row>
    <row r="185" ht="15" spans="22:28">
      <c r="V185" t="str">
        <f t="shared" si="3"/>
        <v>Z16（改①）</v>
      </c>
      <c r="W185" s="410" t="s">
        <v>353</v>
      </c>
      <c r="X185" s="411" t="s">
        <v>2204</v>
      </c>
      <c r="Y185" t="s">
        <v>542</v>
      </c>
      <c r="Z185" t="e">
        <v>#N/A</v>
      </c>
      <c r="AA185" t="e">
        <v>#N/A</v>
      </c>
      <c r="AB185" t="e">
        <v>#N/A</v>
      </c>
    </row>
    <row r="186" ht="15" spans="22:28">
      <c r="V186" t="str">
        <f t="shared" si="3"/>
        <v>雷（改①）</v>
      </c>
      <c r="W186" s="410" t="s">
        <v>343</v>
      </c>
      <c r="X186" s="411" t="s">
        <v>2205</v>
      </c>
      <c r="Y186" t="s">
        <v>352</v>
      </c>
      <c r="Z186" t="e">
        <v>#N/A</v>
      </c>
      <c r="AA186" t="e">
        <v>#N/A</v>
      </c>
      <c r="AB186" t="e">
        <v>#N/A</v>
      </c>
    </row>
    <row r="187" ht="15" spans="22:28">
      <c r="V187" t="str">
        <f t="shared" si="3"/>
        <v>深雪（改①）</v>
      </c>
      <c r="W187" s="410" t="s">
        <v>335</v>
      </c>
      <c r="X187" s="411" t="s">
        <v>2206</v>
      </c>
      <c r="Y187" t="s">
        <v>342</v>
      </c>
      <c r="Z187" t="e">
        <v>#N/A</v>
      </c>
      <c r="AA187" t="e">
        <v>#N/A</v>
      </c>
      <c r="AB187" t="e">
        <v>#N/A</v>
      </c>
    </row>
    <row r="188" ht="15" spans="22:28">
      <c r="V188" t="str">
        <f t="shared" si="3"/>
        <v>吹雪（改①）</v>
      </c>
      <c r="W188" s="410" t="s">
        <v>328</v>
      </c>
      <c r="X188" s="411" t="s">
        <v>2207</v>
      </c>
      <c r="Y188" t="s">
        <v>334</v>
      </c>
      <c r="Z188" t="e">
        <v>#N/A</v>
      </c>
      <c r="AA188" t="e">
        <v>#N/A</v>
      </c>
      <c r="AB188" t="e">
        <v>#N/A</v>
      </c>
    </row>
    <row r="189" ht="15" spans="22:28">
      <c r="V189" t="str">
        <f t="shared" si="3"/>
        <v>齐柏林伯爵（改①）</v>
      </c>
      <c r="W189" s="410" t="s">
        <v>454</v>
      </c>
      <c r="X189" s="411" t="s">
        <v>2208</v>
      </c>
      <c r="Y189" t="s">
        <v>326</v>
      </c>
      <c r="Z189" t="e">
        <v>#N/A</v>
      </c>
      <c r="AA189" t="e">
        <v>#N/A</v>
      </c>
      <c r="AB189" t="e">
        <v>#N/A</v>
      </c>
    </row>
    <row r="190" ht="15" spans="22:28">
      <c r="V190" t="str">
        <f t="shared" si="3"/>
        <v>长春（果敢改①）</v>
      </c>
      <c r="W190" s="410" t="s">
        <v>401</v>
      </c>
      <c r="X190" s="411" t="s">
        <v>2209</v>
      </c>
      <c r="Y190" t="s">
        <v>451</v>
      </c>
      <c r="Z190" t="e">
        <v>#N/A</v>
      </c>
      <c r="AA190" t="e">
        <v>#N/A</v>
      </c>
      <c r="AB190" t="e">
        <v>#N/A</v>
      </c>
    </row>
    <row r="191" ht="15" spans="22:28">
      <c r="V191" t="str">
        <f t="shared" si="3"/>
        <v>西弗吉尼亚（改①）</v>
      </c>
      <c r="W191" s="410" t="s">
        <v>434</v>
      </c>
      <c r="X191" s="411" t="s">
        <v>2210</v>
      </c>
      <c r="Y191" t="s">
        <v>399</v>
      </c>
      <c r="Z191" t="e">
        <v>#N/A</v>
      </c>
      <c r="AA191" t="e">
        <v>#N/A</v>
      </c>
      <c r="AB191" t="e">
        <v>#N/A</v>
      </c>
    </row>
    <row r="192" ht="15" spans="22:28">
      <c r="V192" t="str">
        <f t="shared" si="3"/>
        <v>绫波（改①）</v>
      </c>
      <c r="W192" s="410" t="s">
        <v>347</v>
      </c>
      <c r="X192" s="411" t="s">
        <v>2211</v>
      </c>
      <c r="Y192" t="s">
        <v>432</v>
      </c>
      <c r="Z192" t="e">
        <v>#N/A</v>
      </c>
      <c r="AA192" t="e">
        <v>#N/A</v>
      </c>
      <c r="AB192" t="e">
        <v>#N/A</v>
      </c>
    </row>
    <row r="193" ht="15" spans="22:28">
      <c r="V193" t="str">
        <f t="shared" ref="V193:V256" si="4">IFERROR(Y194,"")&amp;IFERROR(Z194,"")&amp;IFERROR(AA194,"")&amp;IFERROR(AB194,"")</f>
        <v>陆奥（改①）</v>
      </c>
      <c r="W193" s="410" t="s">
        <v>417</v>
      </c>
      <c r="X193" s="411" t="s">
        <v>2212</v>
      </c>
      <c r="Y193" t="s">
        <v>346</v>
      </c>
      <c r="Z193" t="e">
        <v>#N/A</v>
      </c>
      <c r="AA193" t="e">
        <v>#N/A</v>
      </c>
      <c r="AB193" t="e">
        <v>#N/A</v>
      </c>
    </row>
    <row r="194" ht="15" spans="22:28">
      <c r="V194" t="str">
        <f t="shared" si="4"/>
        <v>本宁顿</v>
      </c>
      <c r="W194" s="415" t="s">
        <v>1716</v>
      </c>
      <c r="X194" s="411" t="s">
        <v>2213</v>
      </c>
      <c r="Y194" t="e">
        <v>#N/A</v>
      </c>
      <c r="Z194" t="s">
        <v>415</v>
      </c>
      <c r="AA194" t="e">
        <v>#N/A</v>
      </c>
      <c r="AB194" t="e">
        <v>#N/A</v>
      </c>
    </row>
    <row r="195" ht="15" spans="22:28">
      <c r="V195" t="str">
        <f t="shared" si="4"/>
        <v>星座（改①）星座</v>
      </c>
      <c r="W195" s="410" t="s">
        <v>718</v>
      </c>
      <c r="X195" s="411" t="s">
        <v>2214</v>
      </c>
      <c r="Y195" t="e">
        <v>#N/A</v>
      </c>
      <c r="Z195" t="e">
        <v>#N/A</v>
      </c>
      <c r="AA195" t="s">
        <v>1713</v>
      </c>
      <c r="AB195" t="e">
        <v>#N/A</v>
      </c>
    </row>
    <row r="196" ht="15" spans="22:28">
      <c r="V196" t="str">
        <f t="shared" si="4"/>
        <v>飞鹰（改①）</v>
      </c>
      <c r="W196" s="410" t="s">
        <v>627</v>
      </c>
      <c r="X196" s="411" t="s">
        <v>2215</v>
      </c>
      <c r="Y196" t="s">
        <v>716</v>
      </c>
      <c r="Z196" t="e">
        <v>#N/A</v>
      </c>
      <c r="AA196" t="s">
        <v>1503</v>
      </c>
      <c r="AB196" t="e">
        <v>#N/A</v>
      </c>
    </row>
    <row r="197" ht="15" spans="22:28">
      <c r="V197" t="str">
        <f t="shared" si="4"/>
        <v>芝加哥（改①）</v>
      </c>
      <c r="W197" s="410" t="s">
        <v>749</v>
      </c>
      <c r="X197" s="411" t="s">
        <v>2216</v>
      </c>
      <c r="Y197" t="s">
        <v>624</v>
      </c>
      <c r="Z197" t="e">
        <v>#N/A</v>
      </c>
      <c r="AA197" t="e">
        <v>#N/A</v>
      </c>
      <c r="AB197" t="e">
        <v>#N/A</v>
      </c>
    </row>
    <row r="198" ht="15" spans="22:28">
      <c r="V198" t="str">
        <f t="shared" si="4"/>
        <v>梅肯</v>
      </c>
      <c r="W198" s="415" t="s">
        <v>1655</v>
      </c>
      <c r="X198" s="411" t="s">
        <v>2217</v>
      </c>
      <c r="Y198" t="s">
        <v>748</v>
      </c>
      <c r="Z198" t="e">
        <v>#N/A</v>
      </c>
      <c r="AA198" t="e">
        <v>#N/A</v>
      </c>
      <c r="AB198" t="e">
        <v>#N/A</v>
      </c>
    </row>
    <row r="199" ht="15" spans="22:28">
      <c r="V199" t="str">
        <f t="shared" si="4"/>
        <v>哥萨克人（改①）</v>
      </c>
      <c r="W199" s="410" t="s">
        <v>379</v>
      </c>
      <c r="X199" s="411" t="s">
        <v>2218</v>
      </c>
      <c r="Y199" t="e">
        <v>#N/A</v>
      </c>
      <c r="Z199" t="e">
        <v>#N/A</v>
      </c>
      <c r="AA199" t="s">
        <v>1654</v>
      </c>
      <c r="AB199" t="e">
        <v>#N/A</v>
      </c>
    </row>
    <row r="200" ht="15" spans="22:28">
      <c r="V200" t="str">
        <f t="shared" si="4"/>
        <v>波特（改①）</v>
      </c>
      <c r="W200" s="410" t="s">
        <v>549</v>
      </c>
      <c r="X200" s="411" t="s">
        <v>2219</v>
      </c>
      <c r="Y200" t="s">
        <v>377</v>
      </c>
      <c r="Z200" t="e">
        <v>#N/A</v>
      </c>
      <c r="AA200" t="e">
        <v>#N/A</v>
      </c>
      <c r="AB200" t="e">
        <v>#N/A</v>
      </c>
    </row>
    <row r="201" ht="15" spans="22:28">
      <c r="V201" t="str">
        <f t="shared" si="4"/>
        <v>塞缪尔•罗伯茨（改①）</v>
      </c>
      <c r="W201" s="410" t="s">
        <v>672</v>
      </c>
      <c r="X201" s="411" t="s">
        <v>2220</v>
      </c>
      <c r="Y201" t="s">
        <v>547</v>
      </c>
      <c r="Z201" t="e">
        <v>#N/A</v>
      </c>
      <c r="AA201" t="e">
        <v>#N/A</v>
      </c>
      <c r="AB201" t="e">
        <v>#N/A</v>
      </c>
    </row>
    <row r="202" ht="15" spans="22:28">
      <c r="V202" t="str">
        <f t="shared" si="4"/>
        <v>狮（战巡）</v>
      </c>
      <c r="W202" s="415" t="s">
        <v>1671</v>
      </c>
      <c r="X202" s="411" t="s">
        <v>2221</v>
      </c>
      <c r="Y202" t="s">
        <v>2222</v>
      </c>
      <c r="Z202" t="e">
        <v>#N/A</v>
      </c>
      <c r="AA202" t="e">
        <v>#N/A</v>
      </c>
      <c r="AB202" t="e">
        <v>#N/A</v>
      </c>
    </row>
    <row r="203" ht="15" spans="22:28">
      <c r="V203" t="str">
        <f t="shared" si="4"/>
        <v>飞龙（改①）</v>
      </c>
      <c r="W203" s="410" t="s">
        <v>605</v>
      </c>
      <c r="X203" s="411" t="s">
        <v>2223</v>
      </c>
      <c r="Y203" t="e">
        <v>#N/A</v>
      </c>
      <c r="Z203" t="e">
        <v>#N/A</v>
      </c>
      <c r="AA203" t="s">
        <v>1669</v>
      </c>
      <c r="AB203" t="e">
        <v>#N/A</v>
      </c>
    </row>
    <row r="204" ht="15" spans="22:28">
      <c r="V204" t="str">
        <f t="shared" si="4"/>
        <v>早春（改①）</v>
      </c>
      <c r="W204" s="410" t="s">
        <v>722</v>
      </c>
      <c r="X204" s="411" t="s">
        <v>2224</v>
      </c>
      <c r="Y204" t="e">
        <v>#N/A</v>
      </c>
      <c r="Z204" t="s">
        <v>601</v>
      </c>
      <c r="AA204" t="e">
        <v>#N/A</v>
      </c>
      <c r="AB204" t="e">
        <v>#N/A</v>
      </c>
    </row>
    <row r="205" ht="15" spans="22:28">
      <c r="V205" t="str">
        <f t="shared" si="4"/>
        <v>Z21（改①）</v>
      </c>
      <c r="W205" s="410" t="s">
        <v>357</v>
      </c>
      <c r="X205" s="411" t="s">
        <v>2225</v>
      </c>
      <c r="Y205" t="s">
        <v>720</v>
      </c>
      <c r="Z205" t="e">
        <v>#N/A</v>
      </c>
      <c r="AA205" t="e">
        <v>#N/A</v>
      </c>
      <c r="AB205" t="e">
        <v>#N/A</v>
      </c>
    </row>
    <row r="206" ht="15" spans="22:28">
      <c r="V206" t="str">
        <f t="shared" si="4"/>
        <v>U47（改①）</v>
      </c>
      <c r="W206" s="410" t="s">
        <v>573</v>
      </c>
      <c r="X206" s="411" t="s">
        <v>2226</v>
      </c>
      <c r="Y206" t="s">
        <v>355</v>
      </c>
      <c r="Z206" t="e">
        <v>#N/A</v>
      </c>
      <c r="AA206" t="e">
        <v>#N/A</v>
      </c>
      <c r="AB206" t="e">
        <v>#N/A</v>
      </c>
    </row>
    <row r="207" ht="15" spans="22:28">
      <c r="V207" t="str">
        <f t="shared" si="4"/>
        <v>Z22（改①）</v>
      </c>
      <c r="W207" s="410" t="s">
        <v>359</v>
      </c>
      <c r="X207" s="411" t="s">
        <v>2227</v>
      </c>
      <c r="Y207" t="s">
        <v>571</v>
      </c>
      <c r="Z207" t="e">
        <v>#N/A</v>
      </c>
      <c r="AA207" t="e">
        <v>#N/A</v>
      </c>
      <c r="AB207" t="e">
        <v>#N/A</v>
      </c>
    </row>
    <row r="208" ht="15" spans="22:28">
      <c r="V208" t="str">
        <f t="shared" si="4"/>
        <v>无比</v>
      </c>
      <c r="W208" s="415" t="s">
        <v>1443</v>
      </c>
      <c r="X208" s="411" t="s">
        <v>2228</v>
      </c>
      <c r="Y208" t="s">
        <v>358</v>
      </c>
      <c r="Z208" t="e">
        <v>#N/A</v>
      </c>
      <c r="AA208" t="e">
        <v>#N/A</v>
      </c>
      <c r="AB208" t="e">
        <v>#N/A</v>
      </c>
    </row>
    <row r="209" ht="15" spans="22:28">
      <c r="V209" t="str">
        <f t="shared" si="4"/>
        <v>U-14</v>
      </c>
      <c r="W209" s="415" t="s">
        <v>1696</v>
      </c>
      <c r="X209" s="411" t="s">
        <v>2229</v>
      </c>
      <c r="Y209" t="e">
        <v>#N/A</v>
      </c>
      <c r="Z209" t="e">
        <v>#N/A</v>
      </c>
      <c r="AA209" t="s">
        <v>1441</v>
      </c>
      <c r="AB209" t="e">
        <v>#N/A</v>
      </c>
    </row>
    <row r="210" ht="15" spans="22:28">
      <c r="V210" t="str">
        <f t="shared" si="4"/>
        <v>大青花鱼（改①）</v>
      </c>
      <c r="W210" s="410" t="s">
        <v>568</v>
      </c>
      <c r="X210" s="411" t="s">
        <v>2230</v>
      </c>
      <c r="Y210" t="e">
        <v>#N/A</v>
      </c>
      <c r="Z210" t="e">
        <v>#N/A</v>
      </c>
      <c r="AA210" t="s">
        <v>1695</v>
      </c>
      <c r="AB210" t="e">
        <v>#N/A</v>
      </c>
    </row>
    <row r="211" ht="15" spans="22:28">
      <c r="V211" t="str">
        <f t="shared" si="4"/>
        <v>狮（改①）</v>
      </c>
      <c r="W211" s="410" t="s">
        <v>412</v>
      </c>
      <c r="X211" s="411" t="s">
        <v>2231</v>
      </c>
      <c r="Y211" t="s">
        <v>566</v>
      </c>
      <c r="Z211" t="e">
        <v>#N/A</v>
      </c>
      <c r="AA211" t="e">
        <v>#N/A</v>
      </c>
      <c r="AB211" t="e">
        <v>#N/A</v>
      </c>
    </row>
    <row r="212" ht="15" spans="22:28">
      <c r="V212" t="str">
        <f t="shared" si="4"/>
        <v>Z18（改①）</v>
      </c>
      <c r="W212" s="410" t="s">
        <v>662</v>
      </c>
      <c r="X212" s="411" t="s">
        <v>2232</v>
      </c>
      <c r="Y212" t="e">
        <v>#N/A</v>
      </c>
      <c r="Z212" t="s">
        <v>409</v>
      </c>
      <c r="AA212" t="e">
        <v>#N/A</v>
      </c>
      <c r="AB212" t="e">
        <v>#N/A</v>
      </c>
    </row>
    <row r="213" ht="15" spans="22:28">
      <c r="V213" t="str">
        <f t="shared" si="4"/>
        <v>北卡罗来纳（改①）</v>
      </c>
      <c r="W213" s="410" t="s">
        <v>582</v>
      </c>
      <c r="X213" s="411" t="s">
        <v>2233</v>
      </c>
      <c r="Y213" t="s">
        <v>661</v>
      </c>
      <c r="Z213" t="e">
        <v>#N/A</v>
      </c>
      <c r="AA213" t="e">
        <v>#N/A</v>
      </c>
      <c r="AB213" t="e">
        <v>#N/A</v>
      </c>
    </row>
    <row r="214" ht="15" spans="22:28">
      <c r="V214" t="str">
        <f t="shared" si="4"/>
        <v>希佩尔海军上将（改①）</v>
      </c>
      <c r="W214" s="410" t="s">
        <v>251</v>
      </c>
      <c r="X214" s="411" t="s">
        <v>2234</v>
      </c>
      <c r="Y214" t="e">
        <v>#N/A</v>
      </c>
      <c r="Z214" t="s">
        <v>579</v>
      </c>
      <c r="AA214" t="e">
        <v>#N/A</v>
      </c>
      <c r="AB214" t="e">
        <v>#N/A</v>
      </c>
    </row>
    <row r="215" ht="15" spans="22:28">
      <c r="V215" t="str">
        <f t="shared" si="4"/>
        <v>怨仇</v>
      </c>
      <c r="W215" s="415" t="s">
        <v>1584</v>
      </c>
      <c r="X215" s="411" t="s">
        <v>2235</v>
      </c>
      <c r="Y215" t="s">
        <v>249</v>
      </c>
      <c r="Z215" t="e">
        <v>#N/A</v>
      </c>
      <c r="AA215" t="e">
        <v>#N/A</v>
      </c>
      <c r="AB215" t="e">
        <v>#N/A</v>
      </c>
    </row>
    <row r="216" ht="15" spans="22:28">
      <c r="V216" t="str">
        <f t="shared" si="4"/>
        <v>新奥尔良（改①）</v>
      </c>
      <c r="W216" s="410" t="s">
        <v>506</v>
      </c>
      <c r="X216" s="411" t="s">
        <v>2236</v>
      </c>
      <c r="Y216" t="e">
        <v>#N/A</v>
      </c>
      <c r="Z216" t="e">
        <v>#N/A</v>
      </c>
      <c r="AA216" t="s">
        <v>1581</v>
      </c>
      <c r="AB216" t="e">
        <v>#N/A</v>
      </c>
    </row>
    <row r="217" ht="15" spans="22:28">
      <c r="V217" t="str">
        <f t="shared" si="4"/>
        <v>萤火虫（改①）</v>
      </c>
      <c r="W217" s="410" t="s">
        <v>368</v>
      </c>
      <c r="X217" s="411" t="s">
        <v>2237</v>
      </c>
      <c r="Y217" t="s">
        <v>504</v>
      </c>
      <c r="Z217" t="e">
        <v>#N/A</v>
      </c>
      <c r="AA217" t="e">
        <v>#N/A</v>
      </c>
      <c r="AB217" t="e">
        <v>#N/A</v>
      </c>
    </row>
    <row r="218" ht="15" spans="22:28">
      <c r="V218" t="str">
        <f t="shared" si="4"/>
        <v>电（改①）</v>
      </c>
      <c r="W218" s="410" t="s">
        <v>345</v>
      </c>
      <c r="X218" s="411" t="s">
        <v>2238</v>
      </c>
      <c r="Y218" t="s">
        <v>366</v>
      </c>
      <c r="Z218" t="e">
        <v>#N/A</v>
      </c>
      <c r="AA218" t="e">
        <v>#N/A</v>
      </c>
      <c r="AB218" t="e">
        <v>#N/A</v>
      </c>
    </row>
    <row r="219" ht="15" spans="22:28">
      <c r="V219" t="str">
        <f t="shared" si="4"/>
        <v>女灶神</v>
      </c>
      <c r="W219" s="415" t="s">
        <v>1401</v>
      </c>
      <c r="X219" s="411" t="s">
        <v>2239</v>
      </c>
      <c r="Y219" t="s">
        <v>344</v>
      </c>
      <c r="Z219" t="e">
        <v>#N/A</v>
      </c>
      <c r="AA219" t="e">
        <v>#N/A</v>
      </c>
      <c r="AB219" t="e">
        <v>#N/A</v>
      </c>
    </row>
    <row r="220" ht="15" spans="22:28">
      <c r="V220" t="str">
        <f t="shared" si="4"/>
        <v>阿拉斯加（改①）</v>
      </c>
      <c r="W220" s="410" t="s">
        <v>188</v>
      </c>
      <c r="X220" s="411" t="s">
        <v>2240</v>
      </c>
      <c r="Y220" t="e">
        <v>#N/A</v>
      </c>
      <c r="Z220" t="e">
        <v>#N/A</v>
      </c>
      <c r="AA220" t="s">
        <v>1400</v>
      </c>
      <c r="AB220" t="e">
        <v>#N/A</v>
      </c>
    </row>
    <row r="221" ht="15" spans="22:28">
      <c r="V221" t="str">
        <f t="shared" si="4"/>
        <v>伊兹梅尔</v>
      </c>
      <c r="W221" s="415" t="s">
        <v>1836</v>
      </c>
      <c r="X221" s="411" t="s">
        <v>2241</v>
      </c>
      <c r="Y221" t="s">
        <v>186</v>
      </c>
      <c r="Z221" t="e">
        <v>#N/A</v>
      </c>
      <c r="AA221" t="e">
        <v>#N/A</v>
      </c>
      <c r="AB221" t="e">
        <v>#N/A</v>
      </c>
    </row>
    <row r="222" ht="15" spans="22:28">
      <c r="V222" t="str">
        <f t="shared" si="4"/>
        <v>光辉</v>
      </c>
      <c r="W222" s="415" t="s">
        <v>1519</v>
      </c>
      <c r="X222" s="411" t="s">
        <v>2242</v>
      </c>
      <c r="Y222" t="e">
        <v>#N/A</v>
      </c>
      <c r="Z222" t="e">
        <v>#N/A</v>
      </c>
      <c r="AA222" t="s">
        <v>1835</v>
      </c>
      <c r="AB222" t="e">
        <v>#N/A</v>
      </c>
    </row>
    <row r="223" ht="15" spans="22:28">
      <c r="V223" t="str">
        <f t="shared" si="4"/>
        <v>星座（改①）</v>
      </c>
      <c r="W223" s="410" t="s">
        <v>719</v>
      </c>
      <c r="X223" s="411" t="s">
        <v>2243</v>
      </c>
      <c r="Y223" t="e">
        <v>#N/A</v>
      </c>
      <c r="Z223" t="e">
        <v>#N/A</v>
      </c>
      <c r="AA223" t="s">
        <v>1517</v>
      </c>
      <c r="AB223" t="e">
        <v>#N/A</v>
      </c>
    </row>
    <row r="224" ht="15" spans="22:28">
      <c r="V224" t="str">
        <f t="shared" si="4"/>
        <v>丹阳（雪风改①）</v>
      </c>
      <c r="W224" s="410" t="s">
        <v>536</v>
      </c>
      <c r="X224" s="411" t="s">
        <v>2244</v>
      </c>
      <c r="Y224" t="e">
        <v>#N/A</v>
      </c>
      <c r="Z224" t="s">
        <v>716</v>
      </c>
      <c r="AA224" t="e">
        <v>#N/A</v>
      </c>
      <c r="AB224" t="e">
        <v>#N/A</v>
      </c>
    </row>
    <row r="225" ht="15" spans="22:28">
      <c r="V225" t="str">
        <f t="shared" si="4"/>
        <v>丹阳（雪风改①）雪风</v>
      </c>
      <c r="W225" s="410" t="s">
        <v>535</v>
      </c>
      <c r="X225" s="411" t="s">
        <v>2245</v>
      </c>
      <c r="Y225" t="e">
        <v>#N/A</v>
      </c>
      <c r="Z225" t="s">
        <v>533</v>
      </c>
      <c r="AA225" t="e">
        <v>#N/A</v>
      </c>
      <c r="AB225" t="e">
        <v>#N/A</v>
      </c>
    </row>
    <row r="226" ht="15" spans="22:28">
      <c r="V226" t="str">
        <f t="shared" si="4"/>
        <v>胜利（改①）胜利</v>
      </c>
      <c r="W226" s="410" t="s">
        <v>744</v>
      </c>
      <c r="X226" s="411" t="s">
        <v>2246</v>
      </c>
      <c r="Y226" t="s">
        <v>533</v>
      </c>
      <c r="Z226" t="e">
        <v>#N/A</v>
      </c>
      <c r="AA226" t="s">
        <v>1160</v>
      </c>
      <c r="AB226" t="e">
        <v>#N/A</v>
      </c>
    </row>
    <row r="227" ht="15" spans="22:28">
      <c r="V227" t="str">
        <f t="shared" si="4"/>
        <v>加古（改①）</v>
      </c>
      <c r="W227" s="410" t="s">
        <v>485</v>
      </c>
      <c r="X227" s="411" t="s">
        <v>2247</v>
      </c>
      <c r="Y227" t="s">
        <v>741</v>
      </c>
      <c r="Z227" t="e">
        <v>#N/A</v>
      </c>
      <c r="AA227" t="s">
        <v>1737</v>
      </c>
      <c r="AB227" t="e">
        <v>#N/A</v>
      </c>
    </row>
    <row r="228" ht="15" spans="22:28">
      <c r="V228" t="str">
        <f t="shared" si="4"/>
        <v>法戈</v>
      </c>
      <c r="W228" s="415" t="s">
        <v>1809</v>
      </c>
      <c r="X228" s="411" t="s">
        <v>2248</v>
      </c>
      <c r="Y228" t="s">
        <v>484</v>
      </c>
      <c r="Z228" t="e">
        <v>#N/A</v>
      </c>
      <c r="AA228" t="e">
        <v>#N/A</v>
      </c>
      <c r="AB228" t="e">
        <v>#N/A</v>
      </c>
    </row>
    <row r="229" ht="15" spans="22:28">
      <c r="V229" t="str">
        <f t="shared" si="4"/>
        <v>征服者</v>
      </c>
      <c r="W229" s="415" t="s">
        <v>1687</v>
      </c>
      <c r="X229" s="411" t="s">
        <v>2249</v>
      </c>
      <c r="Y229" t="e">
        <v>#N/A</v>
      </c>
      <c r="Z229" t="e">
        <v>#N/A</v>
      </c>
      <c r="AA229" t="s">
        <v>1808</v>
      </c>
      <c r="AB229" t="e">
        <v>#N/A</v>
      </c>
    </row>
    <row r="230" ht="15" spans="22:28">
      <c r="V230" t="str">
        <f t="shared" si="4"/>
        <v>诺福克(DL)（改①）</v>
      </c>
      <c r="W230" s="410" t="s">
        <v>747</v>
      </c>
      <c r="X230" s="411" t="s">
        <v>2250</v>
      </c>
      <c r="Y230" t="e">
        <v>#N/A</v>
      </c>
      <c r="Z230" t="e">
        <v>#N/A</v>
      </c>
      <c r="AA230" t="s">
        <v>1685</v>
      </c>
      <c r="AB230" t="e">
        <v>#N/A</v>
      </c>
    </row>
    <row r="231" ht="15" spans="22:28">
      <c r="V231" t="str">
        <f t="shared" si="4"/>
        <v>巴夫勒尔（改①）</v>
      </c>
      <c r="W231" s="410" t="s">
        <v>691</v>
      </c>
      <c r="X231" s="411" t="s">
        <v>2251</v>
      </c>
      <c r="Y231" t="s">
        <v>746</v>
      </c>
      <c r="Z231" t="e">
        <v>#N/A</v>
      </c>
      <c r="AA231" t="e">
        <v>#N/A</v>
      </c>
      <c r="AB231" t="e">
        <v>#N/A</v>
      </c>
    </row>
    <row r="232" ht="15" spans="22:28">
      <c r="V232" t="str">
        <f t="shared" si="4"/>
        <v>皇家方舟（装母）</v>
      </c>
      <c r="W232" s="415" t="s">
        <v>1690</v>
      </c>
      <c r="X232" s="411" t="s">
        <v>2252</v>
      </c>
      <c r="Y232" t="s">
        <v>689</v>
      </c>
      <c r="Z232" t="e">
        <v>#N/A</v>
      </c>
      <c r="AA232" t="e">
        <v>#N/A</v>
      </c>
      <c r="AB232" t="e">
        <v>#N/A</v>
      </c>
    </row>
    <row r="233" ht="15" spans="22:28">
      <c r="V233" t="str">
        <f t="shared" si="4"/>
        <v>江原（改①）</v>
      </c>
      <c r="W233" s="410" t="s">
        <v>707</v>
      </c>
      <c r="X233" s="411" t="s">
        <v>2253</v>
      </c>
      <c r="Y233" t="e">
        <v>#N/A</v>
      </c>
      <c r="Z233" t="e">
        <v>#N/A</v>
      </c>
      <c r="AA233" t="s">
        <v>1688</v>
      </c>
      <c r="AB233" t="e">
        <v>#N/A</v>
      </c>
    </row>
    <row r="234" ht="15" spans="22:28">
      <c r="V234" t="str">
        <f t="shared" si="4"/>
        <v>威廉·D·波特（改①）</v>
      </c>
      <c r="W234" s="410" t="s">
        <v>546</v>
      </c>
      <c r="X234" s="411" t="s">
        <v>2254</v>
      </c>
      <c r="Y234" t="s">
        <v>706</v>
      </c>
      <c r="Z234" t="e">
        <v>#N/A</v>
      </c>
      <c r="AA234" t="e">
        <v>#N/A</v>
      </c>
      <c r="AB234" t="e">
        <v>#N/A</v>
      </c>
    </row>
    <row r="235" ht="15" spans="22:28">
      <c r="V235" t="str">
        <f t="shared" si="4"/>
        <v>瑞鹤（改①）</v>
      </c>
      <c r="W235" s="410" t="s">
        <v>597</v>
      </c>
      <c r="X235" s="411" t="s">
        <v>2255</v>
      </c>
      <c r="Y235" t="e">
        <v>#N/A</v>
      </c>
      <c r="Z235" t="s">
        <v>544</v>
      </c>
      <c r="AA235" t="e">
        <v>#N/A</v>
      </c>
      <c r="AB235" t="e">
        <v>#N/A</v>
      </c>
    </row>
    <row r="236" ht="15" spans="22:28">
      <c r="V236" t="str">
        <f t="shared" si="4"/>
        <v>史密斯（改①）</v>
      </c>
      <c r="W236" s="410" t="s">
        <v>734</v>
      </c>
      <c r="X236" s="411" t="s">
        <v>2256</v>
      </c>
      <c r="Y236" t="s">
        <v>594</v>
      </c>
      <c r="Z236" t="e">
        <v>#N/A</v>
      </c>
      <c r="AA236" t="e">
        <v>#N/A</v>
      </c>
      <c r="AB236" t="e">
        <v>#N/A</v>
      </c>
    </row>
    <row r="237" ht="15" spans="22:28">
      <c r="V237" t="str">
        <f t="shared" si="4"/>
        <v>卡约•杜伊里奥（改①）</v>
      </c>
      <c r="W237" s="410" t="s">
        <v>593</v>
      </c>
      <c r="X237" s="411" t="s">
        <v>2257</v>
      </c>
      <c r="Y237" t="s">
        <v>733</v>
      </c>
      <c r="Z237" t="e">
        <v>#N/A</v>
      </c>
      <c r="AA237" t="e">
        <v>#N/A</v>
      </c>
      <c r="AB237" t="e">
        <v>#N/A</v>
      </c>
    </row>
    <row r="238" ht="15" spans="22:28">
      <c r="V238" t="str">
        <f t="shared" si="4"/>
        <v>安德烈亚·多利亚（改①）</v>
      </c>
      <c r="W238" s="410" t="s">
        <v>174</v>
      </c>
      <c r="X238" s="411" t="s">
        <v>2258</v>
      </c>
      <c r="Y238" t="s">
        <v>592</v>
      </c>
      <c r="Z238" t="e">
        <v>#N/A</v>
      </c>
      <c r="AA238" t="e">
        <v>#N/A</v>
      </c>
      <c r="AB238" t="e">
        <v>#N/A</v>
      </c>
    </row>
    <row r="239" ht="15" spans="22:28">
      <c r="V239" t="str">
        <f t="shared" si="4"/>
        <v>黎塞留（改①）</v>
      </c>
      <c r="W239" s="410" t="s">
        <v>445</v>
      </c>
      <c r="X239" s="411" t="s">
        <v>2259</v>
      </c>
      <c r="Y239" t="s">
        <v>172</v>
      </c>
      <c r="Z239" t="e">
        <v>#N/A</v>
      </c>
      <c r="AA239" t="e">
        <v>#N/A</v>
      </c>
      <c r="AB239" t="e">
        <v>#N/A</v>
      </c>
    </row>
    <row r="240" ht="15" spans="22:28">
      <c r="V240" t="str">
        <f t="shared" si="4"/>
        <v>斯大林格勒</v>
      </c>
      <c r="W240" s="415" t="s">
        <v>1570</v>
      </c>
      <c r="X240" s="411" t="s">
        <v>2260</v>
      </c>
      <c r="Y240" t="e">
        <v>#N/A</v>
      </c>
      <c r="Z240" t="s">
        <v>442</v>
      </c>
      <c r="AA240" t="e">
        <v>#N/A</v>
      </c>
      <c r="AB240" t="e">
        <v>#N/A</v>
      </c>
    </row>
    <row r="241" ht="15" spans="22:28">
      <c r="V241" t="str">
        <f t="shared" si="4"/>
        <v>莫斯科</v>
      </c>
      <c r="W241" s="415" t="s">
        <v>1486</v>
      </c>
      <c r="X241" s="411" t="s">
        <v>2261</v>
      </c>
      <c r="Y241" t="e">
        <v>#N/A</v>
      </c>
      <c r="Z241" t="e">
        <v>#N/A</v>
      </c>
      <c r="AA241" t="s">
        <v>1567</v>
      </c>
      <c r="AB241" t="e">
        <v>#N/A</v>
      </c>
    </row>
    <row r="242" ht="15" spans="22:28">
      <c r="V242" t="str">
        <f t="shared" si="4"/>
        <v>夏威夷</v>
      </c>
      <c r="W242" s="415" t="s">
        <v>1814</v>
      </c>
      <c r="X242" s="411" t="s">
        <v>2262</v>
      </c>
      <c r="Y242" t="e">
        <v>#N/A</v>
      </c>
      <c r="Z242" t="e">
        <v>#N/A</v>
      </c>
      <c r="AA242" t="s">
        <v>1484</v>
      </c>
      <c r="AB242" t="e">
        <v>#N/A</v>
      </c>
    </row>
    <row r="243" ht="15" spans="22:28">
      <c r="V243" t="str">
        <f t="shared" si="4"/>
        <v>霍埃尔（改①）</v>
      </c>
      <c r="W243" s="410" t="s">
        <v>668</v>
      </c>
      <c r="X243" s="411" t="s">
        <v>2263</v>
      </c>
      <c r="Y243" t="e">
        <v>#N/A</v>
      </c>
      <c r="Z243" t="e">
        <v>#N/A</v>
      </c>
      <c r="AA243" t="s">
        <v>1812</v>
      </c>
      <c r="AB243" t="e">
        <v>#N/A</v>
      </c>
    </row>
    <row r="244" ht="15" spans="22:28">
      <c r="V244" t="str">
        <f t="shared" si="4"/>
        <v>摩耶（改①）</v>
      </c>
      <c r="W244" s="410" t="s">
        <v>246</v>
      </c>
      <c r="X244" s="411" t="s">
        <v>2264</v>
      </c>
      <c r="Y244" t="s">
        <v>666</v>
      </c>
      <c r="Z244" t="e">
        <v>#N/A</v>
      </c>
      <c r="AA244" t="e">
        <v>#N/A</v>
      </c>
      <c r="AB244" t="e">
        <v>#N/A</v>
      </c>
    </row>
    <row r="245" ht="15" spans="22:28">
      <c r="V245" t="str">
        <f t="shared" si="4"/>
        <v>B65</v>
      </c>
      <c r="W245" s="415" t="s">
        <v>1649</v>
      </c>
      <c r="X245" s="411" t="s">
        <v>2265</v>
      </c>
      <c r="Y245" t="s">
        <v>244</v>
      </c>
      <c r="Z245" t="e">
        <v>#N/A</v>
      </c>
      <c r="AA245" t="e">
        <v>#N/A</v>
      </c>
      <c r="AB245" t="e">
        <v>#N/A</v>
      </c>
    </row>
    <row r="246" ht="15" spans="22:28">
      <c r="V246" t="str">
        <f t="shared" si="4"/>
        <v>爱宕（改①）</v>
      </c>
      <c r="W246" s="410" t="s">
        <v>243</v>
      </c>
      <c r="X246" s="411" t="s">
        <v>2266</v>
      </c>
      <c r="Y246" t="e">
        <v>#N/A</v>
      </c>
      <c r="Z246" t="e">
        <v>#N/A</v>
      </c>
      <c r="AA246" t="s">
        <v>1647</v>
      </c>
      <c r="AB246" t="e">
        <v>#N/A</v>
      </c>
    </row>
    <row r="247" ht="15" spans="22:28">
      <c r="V247" t="str">
        <f t="shared" si="4"/>
        <v>维内托（改①）</v>
      </c>
      <c r="W247" s="410" t="s">
        <v>441</v>
      </c>
      <c r="X247" s="411" t="s">
        <v>2267</v>
      </c>
      <c r="Y247" t="s">
        <v>242</v>
      </c>
      <c r="Z247" t="e">
        <v>#N/A</v>
      </c>
      <c r="AA247" t="e">
        <v>#N/A</v>
      </c>
      <c r="AB247" t="e">
        <v>#N/A</v>
      </c>
    </row>
    <row r="248" ht="15" spans="22:28">
      <c r="V248" t="str">
        <f t="shared" si="4"/>
        <v>U-1206（改①）</v>
      </c>
      <c r="W248" s="410" t="s">
        <v>682</v>
      </c>
      <c r="X248" s="411" t="s">
        <v>2268</v>
      </c>
      <c r="Y248" t="s">
        <v>439</v>
      </c>
      <c r="Z248" t="e">
        <v>#N/A</v>
      </c>
      <c r="AA248" t="e">
        <v>#N/A</v>
      </c>
      <c r="AB248" t="e">
        <v>#N/A</v>
      </c>
    </row>
    <row r="249" ht="15" spans="22:28">
      <c r="V249" t="str">
        <f t="shared" si="4"/>
        <v>俾斯麦（改①）</v>
      </c>
      <c r="W249" s="410" t="s">
        <v>152</v>
      </c>
      <c r="X249" s="411" t="s">
        <v>2269</v>
      </c>
      <c r="Y249" t="s">
        <v>681</v>
      </c>
      <c r="Z249" t="e">
        <v>#N/A</v>
      </c>
      <c r="AA249" t="e">
        <v>#N/A</v>
      </c>
      <c r="AB249" t="e">
        <v>#N/A</v>
      </c>
    </row>
    <row r="250" ht="15" spans="22:28">
      <c r="V250" t="str">
        <f t="shared" si="4"/>
        <v>高雄（改①）</v>
      </c>
      <c r="W250" s="410" t="s">
        <v>241</v>
      </c>
      <c r="X250" s="411" t="s">
        <v>2270</v>
      </c>
      <c r="Y250" t="e">
        <v>#N/A</v>
      </c>
      <c r="Z250" t="s">
        <v>148</v>
      </c>
      <c r="AA250" t="e">
        <v>#N/A</v>
      </c>
      <c r="AB250" t="e">
        <v>#N/A</v>
      </c>
    </row>
    <row r="251" ht="15" spans="22:28">
      <c r="V251" t="str">
        <f t="shared" si="4"/>
        <v>西弗吉尼亚（改①）</v>
      </c>
      <c r="W251" s="410" t="s">
        <v>435</v>
      </c>
      <c r="X251" s="411" t="s">
        <v>2271</v>
      </c>
      <c r="Y251" t="s">
        <v>237</v>
      </c>
      <c r="Z251" t="e">
        <v>#N/A</v>
      </c>
      <c r="AA251" t="e">
        <v>#N/A</v>
      </c>
      <c r="AB251" t="e">
        <v>#N/A</v>
      </c>
    </row>
    <row r="252" ht="15" spans="22:28">
      <c r="V252" t="str">
        <f t="shared" si="4"/>
        <v>大黄蜂（改①）</v>
      </c>
      <c r="W252" s="410" t="s">
        <v>235</v>
      </c>
      <c r="X252" s="411" t="s">
        <v>2272</v>
      </c>
      <c r="Y252" t="e">
        <v>#N/A</v>
      </c>
      <c r="Z252" t="s">
        <v>432</v>
      </c>
      <c r="AA252" t="e">
        <v>#N/A</v>
      </c>
      <c r="AB252" t="e">
        <v>#N/A</v>
      </c>
    </row>
    <row r="253" ht="15" spans="22:28">
      <c r="V253" t="str">
        <f t="shared" si="4"/>
        <v>天龙（改①）</v>
      </c>
      <c r="W253" s="410" t="s">
        <v>268</v>
      </c>
      <c r="X253" s="411" t="s">
        <v>2273</v>
      </c>
      <c r="Y253" t="s">
        <v>232</v>
      </c>
      <c r="Z253" t="e">
        <v>#N/A</v>
      </c>
      <c r="AA253" t="e">
        <v>#N/A</v>
      </c>
      <c r="AB253" t="e">
        <v>#N/A</v>
      </c>
    </row>
    <row r="254" ht="15" spans="22:28">
      <c r="V254" t="str">
        <f t="shared" si="4"/>
        <v>龙田（改①）</v>
      </c>
      <c r="W254" s="410" t="s">
        <v>271</v>
      </c>
      <c r="X254" s="411" t="s">
        <v>2274</v>
      </c>
      <c r="Y254" t="s">
        <v>266</v>
      </c>
      <c r="Z254" t="e">
        <v>#N/A</v>
      </c>
      <c r="AA254" t="e">
        <v>#N/A</v>
      </c>
      <c r="AB254" t="e">
        <v>#N/A</v>
      </c>
    </row>
    <row r="255" ht="15" spans="22:28">
      <c r="V255" t="str">
        <f t="shared" si="4"/>
        <v>勇猛</v>
      </c>
      <c r="W255" s="415" t="s">
        <v>1792</v>
      </c>
      <c r="X255" s="411" t="s">
        <v>2275</v>
      </c>
      <c r="Y255" t="s">
        <v>269</v>
      </c>
      <c r="Z255" t="e">
        <v>#N/A</v>
      </c>
      <c r="AA255" t="e">
        <v>#N/A</v>
      </c>
      <c r="AB255" t="e">
        <v>#N/A</v>
      </c>
    </row>
    <row r="256" ht="15" spans="22:28">
      <c r="V256" t="str">
        <f t="shared" si="4"/>
        <v>川内（改①）</v>
      </c>
      <c r="W256" s="410" t="s">
        <v>509</v>
      </c>
      <c r="X256" s="411" t="s">
        <v>2276</v>
      </c>
      <c r="Y256" t="e">
        <v>#N/A</v>
      </c>
      <c r="Z256" t="e">
        <v>#N/A</v>
      </c>
      <c r="AA256" t="s">
        <v>1789</v>
      </c>
      <c r="AB256" t="e">
        <v>#N/A</v>
      </c>
    </row>
    <row r="257" ht="15" spans="22:28">
      <c r="V257" t="str">
        <f t="shared" ref="V257:V290" si="5">IFERROR(Y258,"")&amp;IFERROR(Z258,"")&amp;IFERROR(AA258,"")&amp;IFERROR(AB258,"")</f>
        <v>祥凤（改①）</v>
      </c>
      <c r="W257" s="410" t="s">
        <v>208</v>
      </c>
      <c r="X257" s="411" t="s">
        <v>2277</v>
      </c>
      <c r="Y257" t="s">
        <v>507</v>
      </c>
      <c r="Z257" t="e">
        <v>#N/A</v>
      </c>
      <c r="AA257" t="e">
        <v>#N/A</v>
      </c>
      <c r="AB257" t="e">
        <v>#N/A</v>
      </c>
    </row>
    <row r="258" ht="15" spans="22:28">
      <c r="V258" t="str">
        <f t="shared" si="5"/>
        <v>密苏里（改①）</v>
      </c>
      <c r="W258" s="410" t="s">
        <v>591</v>
      </c>
      <c r="X258" s="411" t="s">
        <v>2278</v>
      </c>
      <c r="Y258" t="s">
        <v>205</v>
      </c>
      <c r="Z258" t="e">
        <v>#N/A</v>
      </c>
      <c r="AA258" t="e">
        <v>#N/A</v>
      </c>
      <c r="AB258" t="e">
        <v>#N/A</v>
      </c>
    </row>
    <row r="259" ht="15" spans="22:28">
      <c r="V259" t="str">
        <f t="shared" si="5"/>
        <v>印第安纳</v>
      </c>
      <c r="W259" s="415" t="s">
        <v>1544</v>
      </c>
      <c r="X259" s="411" t="s">
        <v>2279</v>
      </c>
      <c r="Y259" t="e">
        <v>#N/A</v>
      </c>
      <c r="Z259" t="s">
        <v>588</v>
      </c>
      <c r="AA259" t="e">
        <v>#N/A</v>
      </c>
      <c r="AB259" t="e">
        <v>#N/A</v>
      </c>
    </row>
    <row r="260" ht="15" spans="22:28">
      <c r="V260" t="str">
        <f t="shared" si="5"/>
        <v>阿金库尔</v>
      </c>
      <c r="W260" s="415" t="s">
        <v>1609</v>
      </c>
      <c r="X260" s="411" t="s">
        <v>2280</v>
      </c>
      <c r="Y260" t="e">
        <v>#N/A</v>
      </c>
      <c r="Z260" t="e">
        <v>#N/A</v>
      </c>
      <c r="AA260" t="s">
        <v>1543</v>
      </c>
      <c r="AB260" t="e">
        <v>#N/A</v>
      </c>
    </row>
    <row r="261" ht="15" spans="22:28">
      <c r="V261" t="str">
        <f t="shared" si="5"/>
        <v>加利福尼亚（改①）</v>
      </c>
      <c r="W261" s="410" t="s">
        <v>426</v>
      </c>
      <c r="X261" s="411" t="s">
        <v>2281</v>
      </c>
      <c r="Y261" t="e">
        <v>#N/A</v>
      </c>
      <c r="Z261" t="e">
        <v>#N/A</v>
      </c>
      <c r="AA261" t="s">
        <v>1607</v>
      </c>
      <c r="AB261" t="e">
        <v>#N/A</v>
      </c>
    </row>
    <row r="262" ht="15" spans="22:28">
      <c r="V262" t="str">
        <f t="shared" si="5"/>
        <v>近江</v>
      </c>
      <c r="W262" s="415" t="s">
        <v>1795</v>
      </c>
      <c r="X262" s="411" t="s">
        <v>2282</v>
      </c>
      <c r="Y262" t="s">
        <v>424</v>
      </c>
      <c r="Z262" t="e">
        <v>#N/A</v>
      </c>
      <c r="AA262" t="e">
        <v>#N/A</v>
      </c>
      <c r="AB262" t="e">
        <v>#N/A</v>
      </c>
    </row>
    <row r="263" ht="15" spans="22:28">
      <c r="V263" t="str">
        <f t="shared" si="5"/>
        <v>欧根亲王（改①）</v>
      </c>
      <c r="W263" s="410" t="s">
        <v>257</v>
      </c>
      <c r="X263" s="411" t="s">
        <v>2283</v>
      </c>
      <c r="Y263" t="e">
        <v>#N/A</v>
      </c>
      <c r="Z263" t="e">
        <v>#N/A</v>
      </c>
      <c r="AA263" t="s">
        <v>1793</v>
      </c>
      <c r="AB263" t="e">
        <v>#N/A</v>
      </c>
    </row>
    <row r="264" ht="15" spans="22:28">
      <c r="V264" t="str">
        <f t="shared" si="5"/>
        <v>古鹰（改①）</v>
      </c>
      <c r="W264" s="410" t="s">
        <v>483</v>
      </c>
      <c r="X264" s="411" t="s">
        <v>2284</v>
      </c>
      <c r="Y264" t="s">
        <v>255</v>
      </c>
      <c r="Z264" t="e">
        <v>#N/A</v>
      </c>
      <c r="AA264" t="e">
        <v>#N/A</v>
      </c>
      <c r="AB264" t="e">
        <v>#N/A</v>
      </c>
    </row>
    <row r="265" ht="15" spans="22:28">
      <c r="V265" t="str">
        <f t="shared" si="5"/>
        <v>爱斯基摩人（改①）</v>
      </c>
      <c r="W265" s="410" t="s">
        <v>381</v>
      </c>
      <c r="X265" s="411" t="s">
        <v>2285</v>
      </c>
      <c r="Y265" t="s">
        <v>481</v>
      </c>
      <c r="Z265" t="e">
        <v>#N/A</v>
      </c>
      <c r="AA265" t="e">
        <v>#N/A</v>
      </c>
      <c r="AB265" t="e">
        <v>#N/A</v>
      </c>
    </row>
    <row r="266" ht="15" spans="22:28">
      <c r="V266" t="str">
        <f t="shared" si="5"/>
        <v>亚尔古水手</v>
      </c>
      <c r="W266" s="415" t="s">
        <v>1614</v>
      </c>
      <c r="X266" s="411" t="s">
        <v>2286</v>
      </c>
      <c r="Y266" t="s">
        <v>380</v>
      </c>
      <c r="Z266" t="e">
        <v>#N/A</v>
      </c>
      <c r="AA266" t="e">
        <v>#N/A</v>
      </c>
      <c r="AB266" t="e">
        <v>#N/A</v>
      </c>
    </row>
    <row r="267" ht="15" spans="22:28">
      <c r="V267" t="str">
        <f t="shared" si="5"/>
        <v>埃罗芒什（巨像改①）</v>
      </c>
      <c r="W267" s="410" t="s">
        <v>473</v>
      </c>
      <c r="X267" s="411" t="s">
        <v>2287</v>
      </c>
      <c r="Y267" t="e">
        <v>#N/A</v>
      </c>
      <c r="Z267" t="e">
        <v>#N/A</v>
      </c>
      <c r="AA267" t="s">
        <v>1613</v>
      </c>
      <c r="AB267" t="e">
        <v>#N/A</v>
      </c>
    </row>
    <row r="268" ht="15" spans="22:28">
      <c r="V268" t="str">
        <f t="shared" si="5"/>
        <v>北安普顿（改①）</v>
      </c>
      <c r="W268" s="410" t="s">
        <v>501</v>
      </c>
      <c r="X268" s="411" t="s">
        <v>2288</v>
      </c>
      <c r="Y268" t="s">
        <v>470</v>
      </c>
      <c r="Z268" t="e">
        <v>#N/A</v>
      </c>
      <c r="AA268" t="e">
        <v>#N/A</v>
      </c>
      <c r="AB268" t="e">
        <v>#N/A</v>
      </c>
    </row>
    <row r="269" ht="15" spans="22:28">
      <c r="V269" t="str">
        <f t="shared" si="5"/>
        <v>瑞凤（改①）</v>
      </c>
      <c r="W269" s="410" t="s">
        <v>212</v>
      </c>
      <c r="X269" s="411" t="s">
        <v>2289</v>
      </c>
      <c r="Y269" t="s">
        <v>499</v>
      </c>
      <c r="Z269" t="e">
        <v>#N/A</v>
      </c>
      <c r="AA269" t="e">
        <v>#N/A</v>
      </c>
      <c r="AB269" t="e">
        <v>#N/A</v>
      </c>
    </row>
    <row r="270" ht="15" spans="22:28">
      <c r="V270" t="str">
        <f t="shared" si="5"/>
        <v>衣阿华</v>
      </c>
      <c r="W270" s="415" t="s">
        <v>1234</v>
      </c>
      <c r="X270" s="411" t="s">
        <v>2290</v>
      </c>
      <c r="Y270" t="s">
        <v>209</v>
      </c>
      <c r="Z270" t="e">
        <v>#N/A</v>
      </c>
      <c r="AA270" t="e">
        <v>#N/A</v>
      </c>
      <c r="AB270" t="e">
        <v>#N/A</v>
      </c>
    </row>
    <row r="271" ht="15" spans="22:28">
      <c r="V271" t="str">
        <f t="shared" si="5"/>
        <v>提康德罗加</v>
      </c>
      <c r="W271" s="415" t="s">
        <v>1644</v>
      </c>
      <c r="X271" s="411" t="s">
        <v>2291</v>
      </c>
      <c r="Y271" t="e">
        <v>#N/A</v>
      </c>
      <c r="Z271" t="e">
        <v>#N/A</v>
      </c>
      <c r="AA271" t="s">
        <v>1233</v>
      </c>
      <c r="AB271" t="e">
        <v>#N/A</v>
      </c>
    </row>
    <row r="272" ht="15" spans="22:28">
      <c r="V272" t="str">
        <f t="shared" si="5"/>
        <v>翡翠（改①）</v>
      </c>
      <c r="W272" s="410" t="s">
        <v>512</v>
      </c>
      <c r="X272" s="411" t="s">
        <v>2292</v>
      </c>
      <c r="Y272" t="e">
        <v>#N/A</v>
      </c>
      <c r="Z272" t="e">
        <v>#N/A</v>
      </c>
      <c r="AA272" t="s">
        <v>1641</v>
      </c>
      <c r="AB272" t="e">
        <v>#N/A</v>
      </c>
    </row>
    <row r="273" ht="15" spans="22:28">
      <c r="V273" t="str">
        <f t="shared" si="5"/>
        <v>可畏（改①）</v>
      </c>
      <c r="W273" s="410" t="s">
        <v>619</v>
      </c>
      <c r="X273" s="411" t="s">
        <v>2293</v>
      </c>
      <c r="Y273" t="s">
        <v>510</v>
      </c>
      <c r="Z273" t="e">
        <v>#N/A</v>
      </c>
      <c r="AA273" t="e">
        <v>#N/A</v>
      </c>
      <c r="AB273" t="e">
        <v>#N/A</v>
      </c>
    </row>
    <row r="274" ht="15" spans="22:28">
      <c r="V274" t="str">
        <f t="shared" si="5"/>
        <v>内华达（改①）</v>
      </c>
      <c r="W274" s="410" t="s">
        <v>169</v>
      </c>
      <c r="X274" s="411" t="s">
        <v>2294</v>
      </c>
      <c r="Y274" t="e">
        <v>#N/A</v>
      </c>
      <c r="Z274" t="s">
        <v>615</v>
      </c>
      <c r="AA274" t="e">
        <v>#N/A</v>
      </c>
      <c r="AB274" t="e">
        <v>#N/A</v>
      </c>
    </row>
    <row r="275" ht="15" spans="22:28">
      <c r="V275" t="str">
        <f t="shared" si="5"/>
        <v>新泽西</v>
      </c>
      <c r="W275" s="415" t="s">
        <v>1592</v>
      </c>
      <c r="X275" s="411" t="s">
        <v>2295</v>
      </c>
      <c r="Y275" t="s">
        <v>167</v>
      </c>
      <c r="Z275" t="e">
        <v>#N/A</v>
      </c>
      <c r="AA275" t="e">
        <v>#N/A</v>
      </c>
      <c r="AB275" t="e">
        <v>#N/A</v>
      </c>
    </row>
    <row r="276" ht="15" spans="22:28">
      <c r="V276" t="str">
        <f t="shared" si="5"/>
        <v>马萨诸塞</v>
      </c>
      <c r="W276" s="415" t="s">
        <v>1229</v>
      </c>
      <c r="X276" s="411" t="s">
        <v>2296</v>
      </c>
      <c r="Y276" t="e">
        <v>#N/A</v>
      </c>
      <c r="Z276" t="e">
        <v>#N/A</v>
      </c>
      <c r="AA276" t="s">
        <v>1591</v>
      </c>
      <c r="AB276" t="e">
        <v>#N/A</v>
      </c>
    </row>
    <row r="277" ht="15" spans="22:28">
      <c r="V277" t="str">
        <f t="shared" si="5"/>
        <v>北上（改①）木曾</v>
      </c>
      <c r="W277" s="410" t="s">
        <v>275</v>
      </c>
      <c r="X277" s="411" t="s">
        <v>2297</v>
      </c>
      <c r="Y277" t="e">
        <v>#N/A</v>
      </c>
      <c r="Z277" t="e">
        <v>#N/A</v>
      </c>
      <c r="AA277" t="s">
        <v>1228</v>
      </c>
      <c r="AB277" t="e">
        <v>#N/A</v>
      </c>
    </row>
    <row r="278" ht="15" spans="22:28">
      <c r="V278" t="str">
        <f t="shared" si="5"/>
        <v>亚拉巴马</v>
      </c>
      <c r="W278" s="415" t="s">
        <v>1811</v>
      </c>
      <c r="X278" s="411" t="s">
        <v>2298</v>
      </c>
      <c r="Y278" t="s">
        <v>273</v>
      </c>
      <c r="Z278" t="e">
        <v>#N/A</v>
      </c>
      <c r="AA278" t="s">
        <v>1534</v>
      </c>
      <c r="AB278" t="e">
        <v>#N/A</v>
      </c>
    </row>
    <row r="279" ht="15" spans="22:28">
      <c r="V279" t="str">
        <f t="shared" si="5"/>
        <v>萤火虫（改①）萤火虫</v>
      </c>
      <c r="W279" s="410" t="s">
        <v>369</v>
      </c>
      <c r="X279" s="411" t="s">
        <v>2299</v>
      </c>
      <c r="Y279" t="e">
        <v>#N/A</v>
      </c>
      <c r="Z279" t="e">
        <v>#N/A</v>
      </c>
      <c r="AA279" t="s">
        <v>1810</v>
      </c>
      <c r="AB279" t="e">
        <v>#N/A</v>
      </c>
    </row>
    <row r="280" ht="15" spans="22:28">
      <c r="V280" t="str">
        <f t="shared" si="5"/>
        <v>伊吹</v>
      </c>
      <c r="W280" s="415" t="s">
        <v>1681</v>
      </c>
      <c r="X280" s="411" t="s">
        <v>2300</v>
      </c>
      <c r="Y280" t="e">
        <v>#N/A</v>
      </c>
      <c r="Z280" t="s">
        <v>366</v>
      </c>
      <c r="AA280" t="s">
        <v>970</v>
      </c>
      <c r="AB280" t="e">
        <v>#N/A</v>
      </c>
    </row>
    <row r="281" ht="15" spans="22:28">
      <c r="V281" t="str">
        <f t="shared" si="5"/>
        <v>南达科他1920</v>
      </c>
      <c r="W281" s="415" t="s">
        <v>1707</v>
      </c>
      <c r="X281" s="411" t="s">
        <v>2301</v>
      </c>
      <c r="Y281" t="e">
        <v>#N/A</v>
      </c>
      <c r="Z281" t="e">
        <v>#N/A</v>
      </c>
      <c r="AA281" t="s">
        <v>1680</v>
      </c>
      <c r="AB281" t="e">
        <v>#N/A</v>
      </c>
    </row>
    <row r="282" ht="15" spans="22:28">
      <c r="V282" t="str">
        <f t="shared" si="5"/>
        <v>弗兰德尔</v>
      </c>
      <c r="W282" s="415" t="s">
        <v>1675</v>
      </c>
      <c r="X282" s="411" t="s">
        <v>2302</v>
      </c>
      <c r="Y282" t="e">
        <v>#N/A</v>
      </c>
      <c r="Z282" t="e">
        <v>#N/A</v>
      </c>
      <c r="AA282" t="s">
        <v>1705</v>
      </c>
      <c r="AB282" t="e">
        <v>#N/A</v>
      </c>
    </row>
    <row r="283" ht="15" spans="22:28">
      <c r="V283" t="str">
        <f t="shared" si="5"/>
        <v>勃艮第</v>
      </c>
      <c r="W283" s="415" t="s">
        <v>1845</v>
      </c>
      <c r="X283" s="411" t="s">
        <v>2303</v>
      </c>
      <c r="Y283" t="e">
        <v>#N/A</v>
      </c>
      <c r="Z283" t="e">
        <v>#N/A</v>
      </c>
      <c r="AA283" t="s">
        <v>1673</v>
      </c>
      <c r="AB283" t="e">
        <v>#N/A</v>
      </c>
    </row>
    <row r="284" ht="15" spans="22:28">
      <c r="V284" t="str">
        <f t="shared" si="5"/>
        <v>宾夕法尼亚</v>
      </c>
      <c r="W284" s="415" t="s">
        <v>1699</v>
      </c>
      <c r="X284" s="411" t="s">
        <v>2304</v>
      </c>
      <c r="Y284" t="e">
        <v>#N/A</v>
      </c>
      <c r="Z284" t="e">
        <v>#N/A</v>
      </c>
      <c r="AA284" t="s">
        <v>1843</v>
      </c>
      <c r="AB284" t="e">
        <v>#N/A</v>
      </c>
    </row>
    <row r="285" ht="15" spans="22:28">
      <c r="V285" t="str">
        <f t="shared" si="5"/>
        <v>扶桑（改①）长门（改①）</v>
      </c>
      <c r="W285" s="410" t="s">
        <v>136</v>
      </c>
      <c r="X285" s="411" t="s">
        <v>2305</v>
      </c>
      <c r="Y285" t="e">
        <v>#N/A</v>
      </c>
      <c r="Z285" t="e">
        <v>#N/A</v>
      </c>
      <c r="AA285" t="s">
        <v>1698</v>
      </c>
      <c r="AB285" t="e">
        <v>#N/A</v>
      </c>
    </row>
    <row r="286" ht="15" spans="22:28">
      <c r="V286" t="str">
        <f t="shared" si="5"/>
        <v>猎户座</v>
      </c>
      <c r="W286" s="415" t="s">
        <v>1712</v>
      </c>
      <c r="X286" s="411" t="s">
        <v>2306</v>
      </c>
      <c r="Y286" t="s">
        <v>133</v>
      </c>
      <c r="Z286" t="s">
        <v>413</v>
      </c>
      <c r="AA286" t="e">
        <v>#N/A</v>
      </c>
      <c r="AB286" t="e">
        <v>#N/A</v>
      </c>
    </row>
    <row r="287" ht="15" spans="22:28">
      <c r="V287" t="str">
        <f t="shared" si="5"/>
        <v>但丁</v>
      </c>
      <c r="W287" s="415" t="s">
        <v>1827</v>
      </c>
      <c r="X287" s="411" t="s">
        <v>2307</v>
      </c>
      <c r="Y287" t="e">
        <v>#N/A</v>
      </c>
      <c r="Z287" t="e">
        <v>#N/A</v>
      </c>
      <c r="AA287" t="s">
        <v>1711</v>
      </c>
      <c r="AB287" t="e">
        <v>#N/A</v>
      </c>
    </row>
    <row r="288" ht="15" spans="22:28">
      <c r="V288" t="str">
        <f t="shared" si="5"/>
        <v>田纳西（改①）</v>
      </c>
      <c r="W288" s="410" t="s">
        <v>423</v>
      </c>
      <c r="X288" s="411" t="s">
        <v>2308</v>
      </c>
      <c r="Y288" t="e">
        <v>#N/A</v>
      </c>
      <c r="Z288" t="e">
        <v>#N/A</v>
      </c>
      <c r="AA288" t="s">
        <v>1826</v>
      </c>
      <c r="AB288" t="e">
        <v>#N/A</v>
      </c>
    </row>
    <row r="289" ht="15" spans="22:28">
      <c r="V289" t="str">
        <f t="shared" si="5"/>
        <v>声望（改①）</v>
      </c>
      <c r="W289" s="410" t="s">
        <v>180</v>
      </c>
      <c r="X289" s="411" t="s">
        <v>2309</v>
      </c>
      <c r="Y289" t="s">
        <v>421</v>
      </c>
      <c r="Z289" t="e">
        <v>#N/A</v>
      </c>
      <c r="AA289" t="e">
        <v>#N/A</v>
      </c>
      <c r="AB289" t="e">
        <v>#N/A</v>
      </c>
    </row>
    <row r="290" ht="15" spans="22:28">
      <c r="V290" t="str">
        <f t="shared" si="5"/>
        <v>弗莱彻（改①）</v>
      </c>
      <c r="W290" s="410" t="s">
        <v>387</v>
      </c>
      <c r="X290" s="411" t="s">
        <v>2310</v>
      </c>
      <c r="Y290" t="s">
        <v>178</v>
      </c>
      <c r="Z290" t="e">
        <v>#N/A</v>
      </c>
      <c r="AA290" t="e">
        <v>#N/A</v>
      </c>
      <c r="AB290" t="e">
        <v>#N/A</v>
      </c>
    </row>
    <row r="291" spans="25:28">
      <c r="Y291" t="s">
        <v>385</v>
      </c>
      <c r="Z291" t="e">
        <v>#N/A</v>
      </c>
      <c r="AA291" t="e">
        <v>#N/A</v>
      </c>
      <c r="AB291" t="e">
        <v>#N/A</v>
      </c>
    </row>
  </sheetData>
  <autoFilter ref="V1:AB291">
    <extLst/>
  </autoFilter>
  <mergeCells count="42">
    <mergeCell ref="N2:N10"/>
    <mergeCell ref="N11:N19"/>
    <mergeCell ref="N20:N28"/>
    <mergeCell ref="N30:N36"/>
    <mergeCell ref="N37:N43"/>
    <mergeCell ref="N44:N50"/>
    <mergeCell ref="O2:O4"/>
    <mergeCell ref="O5:O7"/>
    <mergeCell ref="O8:O10"/>
    <mergeCell ref="O11:O13"/>
    <mergeCell ref="O14:O16"/>
    <mergeCell ref="O17:O19"/>
    <mergeCell ref="O20:O21"/>
    <mergeCell ref="O22:O25"/>
    <mergeCell ref="O26:O28"/>
    <mergeCell ref="Q30:Q38"/>
    <mergeCell ref="Q39:Q50"/>
    <mergeCell ref="B3:I4"/>
    <mergeCell ref="B5:D6"/>
    <mergeCell ref="E5:G6"/>
    <mergeCell ref="H5:I6"/>
    <mergeCell ref="B7:D8"/>
    <mergeCell ref="E7:G8"/>
    <mergeCell ref="H7:I8"/>
    <mergeCell ref="B9:I10"/>
    <mergeCell ref="B11:C12"/>
    <mergeCell ref="D11:F12"/>
    <mergeCell ref="G11:I12"/>
    <mergeCell ref="B13:C18"/>
    <mergeCell ref="D13:F14"/>
    <mergeCell ref="G13:I14"/>
    <mergeCell ref="D15:E16"/>
    <mergeCell ref="F15:G16"/>
    <mergeCell ref="H15:I16"/>
    <mergeCell ref="D17:E18"/>
    <mergeCell ref="F17:G18"/>
    <mergeCell ref="H17:I18"/>
    <mergeCell ref="B19:I20"/>
    <mergeCell ref="B21:C22"/>
    <mergeCell ref="D21:I22"/>
    <mergeCell ref="B23:C30"/>
    <mergeCell ref="D23:I30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H1:CH100"/>
  <sheetViews>
    <sheetView zoomScale="85" zoomScaleNormal="85" topLeftCell="C16" workbookViewId="0">
      <selection activeCell="M3" sqref="M3:AJ4"/>
    </sheetView>
  </sheetViews>
  <sheetFormatPr defaultColWidth="8.88888888888889" defaultRowHeight="13.2"/>
  <cols>
    <col min="1" max="11" width="2.96296296296296" style="1" customWidth="1"/>
    <col min="12" max="12" width="2.96296296296296" style="2" customWidth="1"/>
    <col min="13" max="13" width="5.92592592592593" style="2" customWidth="1"/>
    <col min="14" max="16" width="5.92592592592593" style="1" customWidth="1"/>
    <col min="17" max="17" width="2.96296296296296" style="1" customWidth="1"/>
    <col min="18" max="27" width="2.96296296296296" style="2" customWidth="1"/>
    <col min="28" max="28" width="2.96296296296296" style="2" hidden="1" customWidth="1"/>
    <col min="29" max="30" width="2.96296296296296" style="2" customWidth="1"/>
    <col min="31" max="31" width="2.96296296296296" style="1" customWidth="1"/>
    <col min="32" max="32" width="2.96296296296296" style="1" hidden="1" customWidth="1"/>
    <col min="33" max="36" width="2.96296296296296" style="1" customWidth="1"/>
    <col min="37" max="37" width="2.96296296296296" style="1" hidden="1" customWidth="1"/>
    <col min="38" max="56" width="2.96296296296296" style="2" customWidth="1"/>
    <col min="57" max="62" width="2.96296296296296" style="1" customWidth="1"/>
    <col min="63" max="64" width="2.96296296296296" style="1" hidden="1" customWidth="1"/>
    <col min="65" max="68" width="5.92592592592593" style="1" hidden="1" customWidth="1"/>
    <col min="69" max="80" width="2.96296296296296" style="1" hidden="1" customWidth="1"/>
    <col min="81" max="81" width="2.96296296296296" style="1" customWidth="1"/>
    <col min="82" max="16384" width="8.88888888888889" style="1"/>
  </cols>
  <sheetData>
    <row r="1" ht="16" customHeight="1"/>
    <row r="2" ht="16" customHeight="1"/>
    <row r="3" ht="16" customHeight="1" spans="8:86">
      <c r="H3" s="3" t="s">
        <v>2311</v>
      </c>
      <c r="I3" s="16"/>
      <c r="J3" s="16"/>
      <c r="K3" s="16"/>
      <c r="L3" s="17"/>
      <c r="M3" s="18" t="s">
        <v>2312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77"/>
      <c r="AK3" s="178"/>
      <c r="AL3" s="45" t="s">
        <v>2313</v>
      </c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184"/>
      <c r="BM3" s="275" t="s">
        <v>2314</v>
      </c>
      <c r="BN3" s="276"/>
      <c r="BO3" s="277"/>
      <c r="BP3" s="278" t="s">
        <v>1859</v>
      </c>
      <c r="BQ3" s="279">
        <v>1</v>
      </c>
      <c r="BR3" s="280">
        <f>IF(COUNTIF($BP$3:$BP$29,VLOOKUP($N13,'各舰船获取情况 '!$E$3:$BQ$1000,COLUMN('各舰船获取情况 '!BH:BH)-4,0)),VLOOKUP(VLOOKUP($N13,'各舰船获取情况 '!$E$3:$BQ$1000,COLUMN('各舰船获取情况 '!BH:BH)-4,0),$BP$3:$BQ$29,2,0),0)</f>
        <v>0</v>
      </c>
      <c r="BS3" s="281">
        <f>IF(COUNTIF($BP$3:$BP$29,VLOOKUP($N13,'各舰船获取情况 '!$E$3:$BQ$1000,COLUMN('各舰船获取情况 '!BI:BI)-4,0)),VLOOKUP(VLOOKUP($N13,'各舰船获取情况 '!$E$3:$BQ$1000,COLUMN('各舰船获取情况 '!BI:BI)-4,0),$BP$3:$BQ$29,2,0),0)</f>
        <v>0</v>
      </c>
      <c r="BT3" s="281">
        <f>IF(COUNTIF($BP$3:$BP$29,VLOOKUP($N13,'各舰船获取情况 '!$E$3:$BQ$1000,COLUMN('各舰船获取情况 '!BJ:BJ)-4,0)),VLOOKUP(VLOOKUP($N13,'各舰船获取情况 '!$E$3:$BQ$1000,COLUMN('各舰船获取情况 '!BJ:BJ)-4,0),$BP$3:$BQ$29,2,0),0)</f>
        <v>0</v>
      </c>
      <c r="BU3" s="281">
        <f>IF(COUNTIF($BP$3:$BP$29,VLOOKUP($N13,'各舰船获取情况 '!$E$3:$BQ$1000,COLUMN('各舰船获取情况 '!BK:BK)-4,0)),VLOOKUP(VLOOKUP($N13,'各舰船获取情况 '!$E$3:$BQ$1000,COLUMN('各舰船获取情况 '!BK:BK)-4,0),$BP$3:$BQ$29,2,0),0)</f>
        <v>0</v>
      </c>
      <c r="BV3" s="281">
        <f>IF(COUNTIF($BP$3:$BP$29,VLOOKUP($N13,'各舰船获取情况 '!$E$3:$BQ$1000,COLUMN('各舰船获取情况 '!BL:BL)-4,0)),VLOOKUP(VLOOKUP($N13,'各舰船获取情况 '!$E$3:$BQ$1000,COLUMN('各舰船获取情况 '!BL:BL)-4,0),$BP$3:$BQ$29,2,0),0)</f>
        <v>0</v>
      </c>
      <c r="BW3" s="281">
        <f>IF(COUNTIF($BP$3:$BP$29,VLOOKUP($N13,'各舰船获取情况 '!$E$3:$BQ$1000,COLUMN('各舰船获取情况 '!BM:BM)-4,0)),VLOOKUP(VLOOKUP($N13,'各舰船获取情况 '!$E$3:$BQ$1000,COLUMN('各舰船获取情况 '!BM:BM)-4,0),$BP$3:$BQ$29,2,0),0)</f>
        <v>0</v>
      </c>
      <c r="BX3" s="281">
        <f>IF(COUNTIF($BP$3:$BP$29,VLOOKUP($N13,'各舰船获取情况 '!$E$3:$BQ$1000,COLUMN('各舰船获取情况 '!BN:BN)-4,0)),VLOOKUP(VLOOKUP($N13,'各舰船获取情况 '!$E$3:$BQ$1000,COLUMN('各舰船获取情况 '!BN:BN)-4,0),$BP$3:$BQ$29,2,0),0)</f>
        <v>0</v>
      </c>
      <c r="BY3" s="281">
        <f>IF(COUNTIF($BP$3:$BP$29,VLOOKUP($N13,'各舰船获取情况 '!$E$3:$BQ$1000,COLUMN('各舰船获取情况 '!BO:BO)-4,0)),VLOOKUP(VLOOKUP($N13,'各舰船获取情况 '!$E$3:$BQ$1000,COLUMN('各舰船获取情况 '!BO:BO)-4,0),$BP$3:$BQ$29,2,0),0)</f>
        <v>0</v>
      </c>
      <c r="BZ3" s="307">
        <f>IF(COUNTIF($BP$3:$BP$29,VLOOKUP($N13,'各舰船获取情况 '!$E$3:$BQ$1000,COLUMN('各舰船获取情况 '!BP:BP)-4,0)),VLOOKUP(VLOOKUP($N13,'各舰船获取情况 '!$E$3:$BQ$1000,COLUMN('各舰船获取情况 '!BP:BP)-4,0),$BP$3:$BQ$29,2,0),0)</f>
        <v>0</v>
      </c>
      <c r="CD3" s="312" t="s">
        <v>2315</v>
      </c>
      <c r="CE3" s="313"/>
      <c r="CF3" s="313"/>
      <c r="CG3" s="313"/>
      <c r="CH3" s="314"/>
    </row>
    <row r="4" ht="16" customHeight="1" spans="8:86">
      <c r="H4" s="4"/>
      <c r="I4" s="20"/>
      <c r="J4" s="20"/>
      <c r="K4" s="20"/>
      <c r="L4" s="21"/>
      <c r="M4" s="22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179"/>
      <c r="AK4" s="180"/>
      <c r="AL4" s="181"/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1"/>
      <c r="AY4" s="181"/>
      <c r="AZ4" s="181"/>
      <c r="BA4" s="250"/>
      <c r="BM4" s="282" t="s">
        <v>36</v>
      </c>
      <c r="BN4" s="283" t="s">
        <v>37</v>
      </c>
      <c r="BO4" s="283" t="s">
        <v>44</v>
      </c>
      <c r="BP4" s="284" t="s">
        <v>1866</v>
      </c>
      <c r="BQ4" s="170">
        <v>2</v>
      </c>
      <c r="BR4" s="285">
        <f>IF(COUNTIF($BP$3:$BP$29,VLOOKUP($N14,'各舰船获取情况 '!$E$3:$BQ$1000,COLUMN('各舰船获取情况 '!BH:BH)-4,0)),VLOOKUP(VLOOKUP($N14,'各舰船获取情况 '!$E$3:$BQ$1000,COLUMN('各舰船获取情况 '!BH:BH)-4,0),$BP$3:$BQ$29,2,0),0)</f>
        <v>0</v>
      </c>
      <c r="BS4" s="154">
        <f>IF(COUNTIF($BP$3:$BP$29,VLOOKUP($N14,'各舰船获取情况 '!$E$3:$BQ$1000,COLUMN('各舰船获取情况 '!BI:BI)-4,0)),VLOOKUP(VLOOKUP($N14,'各舰船获取情况 '!$E$3:$BQ$1000,COLUMN('各舰船获取情况 '!BI:BI)-4,0),$BP$3:$BQ$29,2,0),0)</f>
        <v>0</v>
      </c>
      <c r="BT4" s="154">
        <f>IF(COUNTIF($BP$3:$BP$29,VLOOKUP($N14,'各舰船获取情况 '!$E$3:$BQ$1000,COLUMN('各舰船获取情况 '!BJ:BJ)-4,0)),VLOOKUP(VLOOKUP($N14,'各舰船获取情况 '!$E$3:$BQ$1000,COLUMN('各舰船获取情况 '!BJ:BJ)-4,0),$BP$3:$BQ$29,2,0),0)</f>
        <v>0</v>
      </c>
      <c r="BU4" s="154">
        <f>IF(COUNTIF($BP$3:$BP$29,VLOOKUP($N14,'各舰船获取情况 '!$E$3:$BQ$1000,COLUMN('各舰船获取情况 '!BK:BK)-4,0)),VLOOKUP(VLOOKUP($N14,'各舰船获取情况 '!$E$3:$BQ$1000,COLUMN('各舰船获取情况 '!BK:BK)-4,0),$BP$3:$BQ$29,2,0),0)</f>
        <v>0</v>
      </c>
      <c r="BV4" s="154">
        <f>IF(COUNTIF($BP$3:$BP$29,VLOOKUP($N14,'各舰船获取情况 '!$E$3:$BQ$1000,COLUMN('各舰船获取情况 '!BL:BL)-4,0)),VLOOKUP(VLOOKUP($N14,'各舰船获取情况 '!$E$3:$BQ$1000,COLUMN('各舰船获取情况 '!BL:BL)-4,0),$BP$3:$BQ$29,2,0),0)</f>
        <v>0</v>
      </c>
      <c r="BW4" s="154">
        <f>IF(COUNTIF($BP$3:$BP$29,VLOOKUP($N14,'各舰船获取情况 '!$E$3:$BQ$1000,COLUMN('各舰船获取情况 '!BM:BM)-4,0)),VLOOKUP(VLOOKUP($N14,'各舰船获取情况 '!$E$3:$BQ$1000,COLUMN('各舰船获取情况 '!BM:BM)-4,0),$BP$3:$BQ$29,2,0),0)</f>
        <v>0</v>
      </c>
      <c r="BX4" s="154">
        <f>IF(COUNTIF($BP$3:$BP$29,VLOOKUP($N14,'各舰船获取情况 '!$E$3:$BQ$1000,COLUMN('各舰船获取情况 '!BN:BN)-4,0)),VLOOKUP(VLOOKUP($N14,'各舰船获取情况 '!$E$3:$BQ$1000,COLUMN('各舰船获取情况 '!BN:BN)-4,0),$BP$3:$BQ$29,2,0),0)</f>
        <v>0</v>
      </c>
      <c r="BY4" s="154">
        <f>IF(COUNTIF($BP$3:$BP$29,VLOOKUP($N14,'各舰船获取情况 '!$E$3:$BQ$1000,COLUMN('各舰船获取情况 '!BO:BO)-4,0)),VLOOKUP(VLOOKUP($N14,'各舰船获取情况 '!$E$3:$BQ$1000,COLUMN('各舰船获取情况 '!BO:BO)-4,0),$BP$3:$BQ$29,2,0),0)</f>
        <v>0</v>
      </c>
      <c r="BZ4" s="308">
        <f>IF(COUNTIF($BP$3:$BP$29,VLOOKUP($N14,'各舰船获取情况 '!$E$3:$BQ$1000,COLUMN('各舰船获取情况 '!BP:BP)-4,0)),VLOOKUP(VLOOKUP($N14,'各舰船获取情况 '!$E$3:$BQ$1000,COLUMN('各舰船获取情况 '!BP:BP)-4,0),$BP$3:$BQ$29,2,0),0)</f>
        <v>0</v>
      </c>
      <c r="CD4" s="315"/>
      <c r="CE4" s="316"/>
      <c r="CF4" s="316"/>
      <c r="CG4" s="316"/>
      <c r="CH4" s="317"/>
    </row>
    <row r="5" ht="16" customHeight="1" spans="8:86">
      <c r="H5" s="5" t="s">
        <v>2316</v>
      </c>
      <c r="I5" s="24"/>
      <c r="J5" s="24"/>
      <c r="K5" s="24"/>
      <c r="L5" s="25"/>
      <c r="M5" s="26" t="s">
        <v>2317</v>
      </c>
      <c r="N5" s="27" t="s">
        <v>2318</v>
      </c>
      <c r="O5" s="28"/>
      <c r="P5" s="29" t="s">
        <v>2319</v>
      </c>
      <c r="Q5" s="49"/>
      <c r="R5" s="27"/>
      <c r="S5" s="28" t="s">
        <v>2320</v>
      </c>
      <c r="T5" s="28"/>
      <c r="U5" s="28"/>
      <c r="V5" s="28"/>
      <c r="W5" s="29" t="s">
        <v>2321</v>
      </c>
      <c r="X5" s="49"/>
      <c r="Y5" s="49"/>
      <c r="Z5" s="27"/>
      <c r="AA5" s="28" t="s">
        <v>2322</v>
      </c>
      <c r="AB5" s="28"/>
      <c r="AC5" s="28"/>
      <c r="AD5" s="28"/>
      <c r="AE5" s="28"/>
      <c r="AF5" s="29" t="s">
        <v>2323</v>
      </c>
      <c r="AG5" s="49"/>
      <c r="AH5" s="49"/>
      <c r="AI5" s="49"/>
      <c r="AJ5" s="182"/>
      <c r="AK5" s="183"/>
      <c r="AL5" s="184" t="s">
        <v>2324</v>
      </c>
      <c r="AM5" s="185"/>
      <c r="AN5" s="185"/>
      <c r="AO5" s="185"/>
      <c r="AP5" s="185"/>
      <c r="AQ5" s="185"/>
      <c r="AR5" s="185"/>
      <c r="AS5" s="185"/>
      <c r="AT5" s="185"/>
      <c r="AU5" s="185"/>
      <c r="AV5" s="223" t="s">
        <v>2325</v>
      </c>
      <c r="AW5" s="251"/>
      <c r="AX5" s="223" t="s">
        <v>2326</v>
      </c>
      <c r="AY5" s="251"/>
      <c r="AZ5" s="252" t="s">
        <v>2327</v>
      </c>
      <c r="BA5" s="253"/>
      <c r="BM5" s="286" t="s">
        <v>1748</v>
      </c>
      <c r="BN5" s="287" t="s">
        <v>2091</v>
      </c>
      <c r="BO5" s="287" t="s">
        <v>2328</v>
      </c>
      <c r="BP5" s="284" t="s">
        <v>1872</v>
      </c>
      <c r="BQ5" s="170">
        <v>3</v>
      </c>
      <c r="BR5" s="285">
        <f>IF(COUNTIF($BP$3:$BP$29,VLOOKUP($N15,'各舰船获取情况 '!$E$3:$BQ$1000,COLUMN('各舰船获取情况 '!BH:BH)-4,0)),VLOOKUP(VLOOKUP($N15,'各舰船获取情况 '!$E$3:$BQ$1000,COLUMN('各舰船获取情况 '!BH:BH)-4,0),$BP$3:$BQ$29,2,0),0)</f>
        <v>0</v>
      </c>
      <c r="BS5" s="154">
        <f>IF(COUNTIF($BP$3:$BP$29,VLOOKUP($N15,'各舰船获取情况 '!$E$3:$BQ$1000,COLUMN('各舰船获取情况 '!BI:BI)-4,0)),VLOOKUP(VLOOKUP($N15,'各舰船获取情况 '!$E$3:$BQ$1000,COLUMN('各舰船获取情况 '!BI:BI)-4,0),$BP$3:$BQ$29,2,0),0)</f>
        <v>0</v>
      </c>
      <c r="BT5" s="154">
        <f>IF(COUNTIF($BP$3:$BP$29,VLOOKUP($N15,'各舰船获取情况 '!$E$3:$BQ$1000,COLUMN('各舰船获取情况 '!BJ:BJ)-4,0)),VLOOKUP(VLOOKUP($N15,'各舰船获取情况 '!$E$3:$BQ$1000,COLUMN('各舰船获取情况 '!BJ:BJ)-4,0),$BP$3:$BQ$29,2,0),0)</f>
        <v>0</v>
      </c>
      <c r="BU5" s="154">
        <f>IF(COUNTIF($BP$3:$BP$29,VLOOKUP($N15,'各舰船获取情况 '!$E$3:$BQ$1000,COLUMN('各舰船获取情况 '!BK:BK)-4,0)),VLOOKUP(VLOOKUP($N15,'各舰船获取情况 '!$E$3:$BQ$1000,COLUMN('各舰船获取情况 '!BK:BK)-4,0),$BP$3:$BQ$29,2,0),0)</f>
        <v>0</v>
      </c>
      <c r="BV5" s="154">
        <f>IF(COUNTIF($BP$3:$BP$29,VLOOKUP($N15,'各舰船获取情况 '!$E$3:$BQ$1000,COLUMN('各舰船获取情况 '!BL:BL)-4,0)),VLOOKUP(VLOOKUP($N15,'各舰船获取情况 '!$E$3:$BQ$1000,COLUMN('各舰船获取情况 '!BL:BL)-4,0),$BP$3:$BQ$29,2,0),0)</f>
        <v>0</v>
      </c>
      <c r="BW5" s="154">
        <f>IF(COUNTIF($BP$3:$BP$29,VLOOKUP($N15,'各舰船获取情况 '!$E$3:$BQ$1000,COLUMN('各舰船获取情况 '!BM:BM)-4,0)),VLOOKUP(VLOOKUP($N15,'各舰船获取情况 '!$E$3:$BQ$1000,COLUMN('各舰船获取情况 '!BM:BM)-4,0),$BP$3:$BQ$29,2,0),0)</f>
        <v>0</v>
      </c>
      <c r="BX5" s="154">
        <f>IF(COUNTIF($BP$3:$BP$29,VLOOKUP($N15,'各舰船获取情况 '!$E$3:$BQ$1000,COLUMN('各舰船获取情况 '!BN:BN)-4,0)),VLOOKUP(VLOOKUP($N15,'各舰船获取情况 '!$E$3:$BQ$1000,COLUMN('各舰船获取情况 '!BN:BN)-4,0),$BP$3:$BQ$29,2,0),0)</f>
        <v>0</v>
      </c>
      <c r="BY5" s="154">
        <f>IF(COUNTIF($BP$3:$BP$29,VLOOKUP($N15,'各舰船获取情况 '!$E$3:$BQ$1000,COLUMN('各舰船获取情况 '!BO:BO)-4,0)),VLOOKUP(VLOOKUP($N15,'各舰船获取情况 '!$E$3:$BQ$1000,COLUMN('各舰船获取情况 '!BO:BO)-4,0),$BP$3:$BQ$29,2,0),0)</f>
        <v>0</v>
      </c>
      <c r="BZ5" s="308">
        <f>IF(COUNTIF($BP$3:$BP$29,VLOOKUP($N15,'各舰船获取情况 '!$E$3:$BQ$1000,COLUMN('各舰船获取情况 '!BP:BP)-4,0)),VLOOKUP(VLOOKUP($N15,'各舰船获取情况 '!$E$3:$BQ$1000,COLUMN('各舰船获取情况 '!BP:BP)-4,0),$BP$3:$BQ$29,2,0),0)</f>
        <v>0</v>
      </c>
      <c r="CD5" s="318" t="s">
        <v>2329</v>
      </c>
      <c r="CE5" s="319"/>
      <c r="CF5" s="319"/>
      <c r="CG5" s="319"/>
      <c r="CH5" s="320"/>
    </row>
    <row r="6" ht="16" customHeight="1" spans="8:86">
      <c r="H6" s="6"/>
      <c r="I6" s="30"/>
      <c r="J6" s="30"/>
      <c r="K6" s="30"/>
      <c r="L6" s="31"/>
      <c r="M6" s="32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186"/>
      <c r="AK6" s="187"/>
      <c r="AL6" s="188"/>
      <c r="AM6" s="189"/>
      <c r="AN6" s="189"/>
      <c r="AO6" s="189"/>
      <c r="AP6" s="189"/>
      <c r="AQ6" s="189"/>
      <c r="AR6" s="189"/>
      <c r="AS6" s="189"/>
      <c r="AT6" s="189"/>
      <c r="AU6" s="189"/>
      <c r="AV6" s="224"/>
      <c r="AW6" s="254"/>
      <c r="AX6" s="224"/>
      <c r="AY6" s="254"/>
      <c r="AZ6" s="224"/>
      <c r="BA6" s="255"/>
      <c r="BD6"/>
      <c r="BE6"/>
      <c r="BF6"/>
      <c r="BG6"/>
      <c r="BH6"/>
      <c r="BI6"/>
      <c r="BJ6"/>
      <c r="BK6"/>
      <c r="BM6" s="286" t="s">
        <v>1491</v>
      </c>
      <c r="BN6" s="287" t="s">
        <v>2059</v>
      </c>
      <c r="BO6" s="287" t="s">
        <v>2330</v>
      </c>
      <c r="BP6" s="284" t="s">
        <v>1882</v>
      </c>
      <c r="BQ6" s="170">
        <v>4</v>
      </c>
      <c r="BR6" s="285">
        <f>IF(COUNTIF($BP$3:$BP$29,VLOOKUP($N16,'各舰船获取情况 '!$E$3:$BQ$1000,COLUMN('各舰船获取情况 '!BH:BH)-4,0)),VLOOKUP(VLOOKUP($N16,'各舰船获取情况 '!$E$3:$BQ$1000,COLUMN('各舰船获取情况 '!BH:BH)-4,0),$BP$3:$BQ$29,2,0),0)</f>
        <v>0</v>
      </c>
      <c r="BS6" s="154">
        <f>IF(COUNTIF($BP$3:$BP$29,VLOOKUP($N16,'各舰船获取情况 '!$E$3:$BQ$1000,COLUMN('各舰船获取情况 '!BI:BI)-4,0)),VLOOKUP(VLOOKUP($N16,'各舰船获取情况 '!$E$3:$BQ$1000,COLUMN('各舰船获取情况 '!BI:BI)-4,0),$BP$3:$BQ$29,2,0),0)</f>
        <v>0</v>
      </c>
      <c r="BT6" s="154">
        <f>IF(COUNTIF($BP$3:$BP$29,VLOOKUP($N16,'各舰船获取情况 '!$E$3:$BQ$1000,COLUMN('各舰船获取情况 '!BJ:BJ)-4,0)),VLOOKUP(VLOOKUP($N16,'各舰船获取情况 '!$E$3:$BQ$1000,COLUMN('各舰船获取情况 '!BJ:BJ)-4,0),$BP$3:$BQ$29,2,0),0)</f>
        <v>0</v>
      </c>
      <c r="BU6" s="154">
        <f>IF(COUNTIF($BP$3:$BP$29,VLOOKUP($N16,'各舰船获取情况 '!$E$3:$BQ$1000,COLUMN('各舰船获取情况 '!BK:BK)-4,0)),VLOOKUP(VLOOKUP($N16,'各舰船获取情况 '!$E$3:$BQ$1000,COLUMN('各舰船获取情况 '!BK:BK)-4,0),$BP$3:$BQ$29,2,0),0)</f>
        <v>0</v>
      </c>
      <c r="BV6" s="154">
        <f>IF(COUNTIF($BP$3:$BP$29,VLOOKUP($N16,'各舰船获取情况 '!$E$3:$BQ$1000,COLUMN('各舰船获取情况 '!BL:BL)-4,0)),VLOOKUP(VLOOKUP($N16,'各舰船获取情况 '!$E$3:$BQ$1000,COLUMN('各舰船获取情况 '!BL:BL)-4,0),$BP$3:$BQ$29,2,0),0)</f>
        <v>0</v>
      </c>
      <c r="BW6" s="154">
        <f>IF(COUNTIF($BP$3:$BP$29,VLOOKUP($N16,'各舰船获取情况 '!$E$3:$BQ$1000,COLUMN('各舰船获取情况 '!BM:BM)-4,0)),VLOOKUP(VLOOKUP($N16,'各舰船获取情况 '!$E$3:$BQ$1000,COLUMN('各舰船获取情况 '!BM:BM)-4,0),$BP$3:$BQ$29,2,0),0)</f>
        <v>0</v>
      </c>
      <c r="BX6" s="154">
        <f>IF(COUNTIF($BP$3:$BP$29,VLOOKUP($N16,'各舰船获取情况 '!$E$3:$BQ$1000,COLUMN('各舰船获取情况 '!BN:BN)-4,0)),VLOOKUP(VLOOKUP($N16,'各舰船获取情况 '!$E$3:$BQ$1000,COLUMN('各舰船获取情况 '!BN:BN)-4,0),$BP$3:$BQ$29,2,0),0)</f>
        <v>0</v>
      </c>
      <c r="BY6" s="154">
        <f>IF(COUNTIF($BP$3:$BP$29,VLOOKUP($N16,'各舰船获取情况 '!$E$3:$BQ$1000,COLUMN('各舰船获取情况 '!BO:BO)-4,0)),VLOOKUP(VLOOKUP($N16,'各舰船获取情况 '!$E$3:$BQ$1000,COLUMN('各舰船获取情况 '!BO:BO)-4,0),$BP$3:$BQ$29,2,0),0)</f>
        <v>0</v>
      </c>
      <c r="BZ6" s="308">
        <f>IF(COUNTIF($BP$3:$BP$29,VLOOKUP($N16,'各舰船获取情况 '!$E$3:$BQ$1000,COLUMN('各舰船获取情况 '!BP:BP)-4,0)),VLOOKUP(VLOOKUP($N16,'各舰船获取情况 '!$E$3:$BQ$1000,COLUMN('各舰船获取情况 '!BP:BP)-4,0),$BP$3:$BQ$29,2,0),0)</f>
        <v>0</v>
      </c>
      <c r="CD6" s="321"/>
      <c r="CE6" s="322"/>
      <c r="CF6" s="322"/>
      <c r="CG6" s="322"/>
      <c r="CH6" s="323"/>
    </row>
    <row r="7" ht="16" customHeight="1" spans="8:86">
      <c r="H7" s="7" t="str">
        <f>IF(COUNTIF($BR$3:$BZ$8,"2")&lt;&gt;0,"战巡10火力","")&amp;IF(COUNTIF($BR$3:$BZ$8,"5")&lt;&gt;0,CHAR(10)&amp;"战列10火力","")&amp;IF(COUNTIF($BR$3:$BZ$8,"8")&lt;&gt;0,CHAR(10)&amp;"航母10火力","")&amp;IF(COUNTIF($BR$3:$BZ$8,"11")&lt;&gt;0,CHAR(10)&amp;"重巡10装甲","")&amp;IF(COUNTIF($BR$3:$BZ$8,"14")&lt;&gt;0,CHAR(10)&amp;"战巡10装甲","")&amp;IF(COUNTIF($BR$3:$BZ$8,"17")&lt;&gt;0,CHAR(10)&amp;"战列10装甲","")&amp;IF(COUNTIF($BR$3:$BZ$8,"22")&lt;&gt;0,CHAR(10)&amp;"战列10%穿甲","")&amp;IF(COUNTIF($BR$3:$BZ$8,"26")&lt;&gt;0,CHAR(10)&amp;"战巡10%穿甲","")</f>
        <v/>
      </c>
      <c r="I7" s="34"/>
      <c r="J7" s="34"/>
      <c r="K7" s="34"/>
      <c r="L7" s="35"/>
      <c r="M7" s="36"/>
      <c r="N7" s="37"/>
      <c r="O7" s="37"/>
      <c r="P7" s="38"/>
      <c r="Q7" s="38"/>
      <c r="R7" s="38"/>
      <c r="S7" s="37"/>
      <c r="T7" s="37"/>
      <c r="U7" s="37"/>
      <c r="V7" s="37"/>
      <c r="W7" s="38"/>
      <c r="X7" s="38"/>
      <c r="Y7" s="38"/>
      <c r="Z7" s="38"/>
      <c r="AA7" s="37"/>
      <c r="AB7" s="37"/>
      <c r="AC7" s="37"/>
      <c r="AD7" s="37"/>
      <c r="AE7" s="37"/>
      <c r="AF7" s="38"/>
      <c r="AG7" s="38"/>
      <c r="AH7" s="38"/>
      <c r="AI7" s="38"/>
      <c r="AJ7" s="190"/>
      <c r="AK7" s="191"/>
      <c r="AL7" s="192" t="str">
        <f>IF(OR(U13="航空母舰",U13="装甲航母",U13="轻型航母",U13="航空巡洋舰",U13="航空战列舰",),N13,"不是航系")</f>
        <v>不是航系</v>
      </c>
      <c r="AM7" s="192"/>
      <c r="AN7" s="192"/>
      <c r="AO7" s="225"/>
      <c r="AP7" s="49" t="s">
        <v>2331</v>
      </c>
      <c r="AQ7" s="27"/>
      <c r="AR7" s="226">
        <f>VALUE(IFERROR(RIGHT(LEFT(SUBSTITUTE(IF(N13="",0,IF(COUNTIF('各舰船获取情况 '!$E$3:$E$1000,N13),VLOOKUP(N13,'各舰船获取情况 '!$E$2:$AB$1000,24,0),"打错哩")),"]",","),FIND(",",SUBSTITUTE(IF(N13="",0,IF(COUNTIF('各舰船获取情况 '!$E$3:$E$1000,N13),VLOOKUP(N13,'各舰船获取情况 '!$E$2:$AB$1000,24,0),"打错哩")),"]",","))-1),LEN(LEFT(SUBSTITUTE(IF(N13="",0,IF(COUNTIF('各舰船获取情况 '!$E$3:$E$1000,N13),VLOOKUP(N13,'各舰船获取情况 '!$E$2:$AB$1000,24,0),"打错哩")),"]",","),FIND(",",SUBSTITUTE(IF(N13="",0,IF(COUNTIF('各舰船获取情况 '!$E$3:$E$1000,N13),VLOOKUP(N13,'各舰船获取情况 '!$E$2:$AB$1000,24,0),"打错哩")),"]",","))-1))-1),0))</f>
        <v>0</v>
      </c>
      <c r="AS7" s="226">
        <f>VALUE(IFERROR(LEFT(RIGHT(SUBSTITUTE(IF(N13="",0,IF(COUNTIF('各舰船获取情况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'!$E$2:$AB$1000,24,0),"打错哩")),"]",","))),FIND(",",RIGHT(SUBSTITUTE(IF(N13="",0,IF(COUNTIF('各舰船获取情况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'!$E$2:$AB$1000,24,0),"打错哩")),"]",","))))-1),0))</f>
        <v>0</v>
      </c>
      <c r="AT7" s="226">
        <f>VALUE(IFERROR(LEFT(RIGHT(RIGHT(SUBSTITUTE(IF(N13="",0,IF(COUNTIF('各舰船获取情况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'!$E$2:$AB$1000,24,0),"打错哩")),"]",","))),LEN(RIGHT(SUBSTITUTE(IF(N13="",0,IF(COUNTIF('各舰船获取情况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'!$E$2:$AB$1000,24,0),"打错哩")),"]",","))))-FIND(",",RIGHT(SUBSTITUTE(IF(N13="",0,IF(COUNTIF('各舰船获取情况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'!$E$2:$AB$1000,24,0),"打错哩")),"]",","))))),FIND(",",RIGHT(RIGHT(SUBSTITUTE(IF(N13="",0,IF(COUNTIF('各舰船获取情况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'!$E$2:$AB$1000,24,0),"打错哩")),"]",","))),LEN(RIGHT(SUBSTITUTE(IF(N13="",0,IF(COUNTIF('各舰船获取情况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'!$E$2:$AB$1000,24,0),"打错哩")),"]",","))))-FIND(",",RIGHT(SUBSTITUTE(IF(N13="",0,IF(COUNTIF('各舰船获取情况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'!$E$2:$AB$1000,24,0),"打错哩")),"]",","))))))-1),0))</f>
        <v>0</v>
      </c>
      <c r="AU7" s="226">
        <f>VALUE(IFERROR(LEFT(RIGHT(RIGHT(RIGHT(SUBSTITUTE(IF(N13="",0,IF(COUNTIF('各舰船获取情况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'!$E$2:$AB$1000,24,0),"打错哩")),"]",","))),LEN(RIGHT(SUBSTITUTE(IF(N13="",0,IF(COUNTIF('各舰船获取情况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'!$E$2:$AB$1000,24,0),"打错哩")),"]",","))))-FIND(",",RIGHT(SUBSTITUTE(IF(N13="",0,IF(COUNTIF('各舰船获取情况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'!$E$2:$AB$1000,24,0),"打错哩")),"]",","))))),LEN(RIGHT(RIGHT(SUBSTITUTE(IF(N13="",0,IF(COUNTIF('各舰船获取情况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'!$E$2:$AB$1000,24,0),"打错哩")),"]",","))),LEN(RIGHT(SUBSTITUTE(IF(N13="",0,IF(COUNTIF('各舰船获取情况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'!$E$2:$AB$1000,24,0),"打错哩")),"]",","))))-FIND(",",RIGHT(SUBSTITUTE(IF(N13="",0,IF(COUNTIF('各舰船获取情况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'!$E$2:$AB$1000,24,0),"打错哩")),"]",","))))))-FIND(",",RIGHT(RIGHT(SUBSTITUTE(IF(N13="",0,IF(COUNTIF('各舰船获取情况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'!$E$2:$AB$1000,24,0),"打错哩")),"]",","))),LEN(RIGHT(SUBSTITUTE(IF(N13="",0,IF(COUNTIF('各舰船获取情况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'!$E$2:$AB$1000,24,0),"打错哩")),"]",","))))-FIND(",",RIGHT(SUBSTITUTE(IF(N13="",0,IF(COUNTIF('各舰船获取情况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'!$E$2:$AB$1000,24,0),"打错哩")),"]",","))))))),FIND(",",RIGHT(RIGHT(RIGHT(SUBSTITUTE(IF(N13="",0,IF(COUNTIF('各舰船获取情况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'!$E$2:$AB$1000,24,0),"打错哩")),"]",","))),LEN(RIGHT(SUBSTITUTE(IF(N13="",0,IF(COUNTIF('各舰船获取情况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'!$E$2:$AB$1000,24,0),"打错哩")),"]",","))))-FIND(",",RIGHT(SUBSTITUTE(IF(N13="",0,IF(COUNTIF('各舰船获取情况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'!$E$2:$AB$1000,24,0),"打错哩")),"]",","))))),LEN(RIGHT(RIGHT(SUBSTITUTE(IF(N13="",0,IF(COUNTIF('各舰船获取情况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'!$E$2:$AB$1000,24,0),"打错哩")),"]",","))),LEN(RIGHT(SUBSTITUTE(IF(N13="",0,IF(COUNTIF('各舰船获取情况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'!$E$2:$AB$1000,24,0),"打错哩")),"]",","))))-FIND(",",RIGHT(SUBSTITUTE(IF(N13="",0,IF(COUNTIF('各舰船获取情况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'!$E$2:$AB$1000,24,0),"打错哩")),"]",","))))))-FIND(",",RIGHT(RIGHT(SUBSTITUTE(IF(N13="",0,IF(COUNTIF('各舰船获取情况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'!$E$2:$AB$1000,24,0),"打错哩")),"]",","))),LEN(RIGHT(SUBSTITUTE(IF(N13="",0,IF(COUNTIF('各舰船获取情况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'!$E$2:$AB$1000,24,0),"打错哩")),"]",","))))-FIND(",",RIGHT(SUBSTITUTE(IF(N13="",0,IF(COUNTIF('各舰船获取情况 '!$E$3:$E$1000,N13),VLOOKUP(N13,'各舰船获取情况 '!$E$2:$AB$1000,24,0),"打错哩")),"]",","),LEN(SUBSTITUTE(IF(N13="",0,IF(COUNTIF('各舰船获取情况 '!$E$3:$E$1000,N13),VLOOKUP(N13,'各舰船获取情况 '!$E$2:$AB$1000,24,0),"打错哩")),"]",","))-FIND(",",SUBSTITUTE(IF(N13="",0,IF(COUNTIF('各舰船获取情况 '!$E$3:$E$1000,N13),VLOOKUP(N13,'各舰船获取情况 '!$E$2:$AB$1000,24,0),"打错哩")),"]",","))))))))-1),0))</f>
        <v>0</v>
      </c>
      <c r="AV7" s="57">
        <f>IF(AL7="不是航系",0,IFERROR(VLOOKUP(N13,'各舰船获取情况 '!$E$3:$Q$1000,13,0),0))</f>
        <v>0</v>
      </c>
      <c r="AW7" s="58"/>
      <c r="AX7" s="256">
        <f>IF(AL7="不是航系",0,IF(AND($AL$21&lt;&gt;"",$AS$21="√",N13="G15"),15,0)+IF(AND($AL$22&lt;&gt;"",$AS$22="√",N13="埃塞克斯"),6,0)+IF(AND($AL$23&lt;&gt;"",$AS$23="√",N13="飞龙（改①）"),12,0)+IF(AND($AL$24&lt;&gt;"",$AS$24="√",N13="皇家方舟（装母）"),12,0)+IF(AND($AL$25&lt;&gt;"",$AS$25="√",N13="企业（改①）"),15,0)+IF(AND($AL$26&lt;&gt;"",$AS$26="√",N13="扶桑（改①）"),5,0)+IF(AND($AL$27&lt;&gt;"",$AS$27="√",N13="帝国（改①）",COUNTIF($U$13:$Z$18,"装甲航母")&gt;0),18,0)+IF(AND($AL$28&lt;&gt;"",$AS$28="√",N13="汉考克",COUNTIF($U$13:$Z$18,"装甲航母")+COUNTIF($U$13:$Z$18,"航空母舰")&lt;3),10,0)+IF(AND($AL$29&lt;&gt;"",$AS$29="√",OR(N13="企业（改①）",N13="企业"),COUNTIF($U$13:$Z$18,"装甲航母")+COUNTIF($U$13:$Z$18,"航空母舰")+COUNTIF($U$13:$Z$18,"轻型航母")=1),55,0)+IF(AND($AL$30&lt;&gt;"",$AS$30="√",N13="约克城（改①）"),10,0)+IF(AND($AT$21&lt;&gt;"",$BA$21="√",COUNTIF($N$13:$R$18,"1913战巡")=1),8,0)+IF(AND($AT$22&lt;&gt;"",$BA$22="√",$N$13="巴尔的摩（改①）"),2,0)+IF(AND($AT$23&lt;&gt;"",$BA$23="√",COUNTIF($N$13:$R$18,"格罗兹尼")=1),COUNTIF($S$13:$T$18,"S")*4,0)+IF(AND($AT$24&lt;&gt;"",$BA$24="√",COUNTIF($N$13:$R$18,"克劳塞维茨")=1,COUNTIF($AG$13:$AH$18,"主力舰")&gt;=3),10,0)+IF(AND($AT$25&lt;&gt;"",$BA$25="√",COUNTIF($N$13:$R$18,"丹阳（雪风改①）")=1,$N$13&lt;&gt;"丹阳（雪风改①）",ROW(N13)=13),8,0)+IF(AND($AT$26&lt;&gt;"",$BA$26="√",COUNTIF($N$13:$R$18,"南达科他（改①）")=1,ROW(N13)=13),12,0)+IF(AND($AT$27&lt;&gt;"",$BA$27="√",COUNTIF($N$13:$R$18,"但丁")=1,AG13="主力舰"),10,0)+IF(AND($AT$28&lt;&gt;"",$BA$28="√",COUNTIF($N$13:$R$18,"济南")=1,S13="C"),12,0)+IF(AND($AT$29&lt;&gt;"",$BA$29="√",COUNTIF($N$13:$R$18,"莱比锡（改①）")=1,S13="G"),7,0)+IF(AND($AT$30&lt;&gt;"",$BA$30="√",COUNTIF($N$13:$R$18,"金刚（改①）")=1,S13="J",OR(U13="航空战列舰",U13="航空巡洋舰")),8,0)+IF(AND($AT$31&lt;&gt;"",$BA$31="√",N14="近江"),8,0)+IF(AND($AT$31&lt;&gt;"",$BA$31="√",N14="近江",S13="J"),8,0)+IFERROR(HLOOKUP(VLOOKUP(U13,'舰种|战术|技能信息查询'!$O$52:$R$72,4,0),$AP$39:$AT$40,2,0),0)+IF(AND(U13="航空母舰",$AR$35="√"),10,0)+IF(AND(U13="装甲航母",$AV$35="√"),5,0)+$AP$42)</f>
        <v>0</v>
      </c>
      <c r="AY7" s="192"/>
      <c r="AZ7" s="257">
        <f>IF(AL7="不是航系",0,IF(AND($AL$32&lt;&gt;"",$AS$32="√",N13="普林斯顿（改①）"),SUM(LN(2*(MIN(AR7,IF(OR(U13="航空母舰",U13="装甲航母",U13="轻型航母"),3+ROUNDDOWN((AV7+AX7)/5,0),IF(OR(U13="航空战列舰",U13="航空巡洋舰"),3+ROUNDDOWN((AV7+AX7)/10,0))))+1))*AR8,LN(2*(MIN(AS7,IF(OR(U13="航空母舰",U13="装甲航母",U13="轻型航母"),3+ROUNDDOWN((AV7+AX7)/5,0),IF(OR(U13="航空战列舰",U13="航空巡洋舰"),3+ROUNDDOWN((AV7+AX7)/10,0))))+1))*AS8,LN(2*(MIN(AT7,IF(OR(U13="航空母舰",U13="装甲航母",U13="轻型航母"),3+ROUNDDOWN((AV7+AX7)/5,0),IF(OR(U13="航空战列舰",U13="航空巡洋舰"),3+ROUNDDOWN((AV7+AX7)/10,0))))+1))*AT8,LN(2*(MIN(AU7,IF(OR(U13="航空母舰",U13="装甲航母",U13="轻型航母"),3+ROUNDDOWN((AV7+AX7)/5,0),IF(OR(U13="航空战列舰",U13="航空巡洋舰"),3+ROUNDDOWN((AV7+AX7)/10,0))))+1))*AU8)*1.3,SUM(LN(2*(MIN(AR7,IF(OR(U13="航空母舰",U13="装甲航母",U13="轻型航母"),3+ROUNDDOWN((AV7+AX7)/5,0),IF(OR(U13="航空战列舰",U13="航空巡洋舰"),3+ROUNDDOWN((AV7+AX7)/10,0))))+1))*AR8,LN(2*(MIN(AS7,IF(OR(U13="航空母舰",U13="装甲航母",U13="轻型航母"),3+ROUNDDOWN((AV7+AX7)/5,0),IF(OR(U13="航空战列舰",U13="航空巡洋舰"),3+ROUNDDOWN((AV7+AX7)/10,0))))+1))*AS8,LN(2*(MIN(AT7,IF(OR(U13="航空母舰",U13="装甲航母",U13="轻型航母"),3+ROUNDDOWN((AV7+AX7)/5,0),IF(OR(U13="航空战列舰",U13="航空巡洋舰"),3+ROUNDDOWN((AV7+AX7)/10,0))))+1))*AT8,LN(2*(MIN(AU7,IF(OR(U13="航空母舰",U13="装甲航母",U13="轻型航母"),3+ROUNDDOWN((AV7+AX7)/5,0),IF(OR(U13="航空战列舰",U13="航空巡洋舰"),3+ROUNDDOWN((AV7+AX7)/10,0))))+1))*AU8)))</f>
        <v>0</v>
      </c>
      <c r="BA7" s="258"/>
      <c r="BB7"/>
      <c r="BC7"/>
      <c r="BD7"/>
      <c r="BE7"/>
      <c r="BF7"/>
      <c r="BG7"/>
      <c r="BH7"/>
      <c r="BI7"/>
      <c r="BJ7"/>
      <c r="BK7"/>
      <c r="BM7" s="286" t="s">
        <v>1345</v>
      </c>
      <c r="BN7" s="287" t="s">
        <v>2081</v>
      </c>
      <c r="BO7" s="288" t="s">
        <v>45</v>
      </c>
      <c r="BP7" s="284" t="s">
        <v>1887</v>
      </c>
      <c r="BQ7" s="170">
        <v>5</v>
      </c>
      <c r="BR7" s="285">
        <f>IF(COUNTIF($BP$3:$BP$29,VLOOKUP($N17,'各舰船获取情况 '!$E$3:$BQ$1000,COLUMN('各舰船获取情况 '!BH:BH)-4,0)),VLOOKUP(VLOOKUP($N17,'各舰船获取情况 '!$E$3:$BQ$1000,COLUMN('各舰船获取情况 '!BH:BH)-4,0),$BP$3:$BQ$29,2,0),0)</f>
        <v>0</v>
      </c>
      <c r="BS7" s="154">
        <f>IF(COUNTIF($BP$3:$BP$29,VLOOKUP($N17,'各舰船获取情况 '!$E$3:$BQ$1000,COLUMN('各舰船获取情况 '!BI:BI)-4,0)),VLOOKUP(VLOOKUP($N17,'各舰船获取情况 '!$E$3:$BQ$1000,COLUMN('各舰船获取情况 '!BI:BI)-4,0),$BP$3:$BQ$29,2,0),0)</f>
        <v>0</v>
      </c>
      <c r="BT7" s="154">
        <f>IF(COUNTIF($BP$3:$BP$29,VLOOKUP($N17,'各舰船获取情况 '!$E$3:$BQ$1000,COLUMN('各舰船获取情况 '!BJ:BJ)-4,0)),VLOOKUP(VLOOKUP($N17,'各舰船获取情况 '!$E$3:$BQ$1000,COLUMN('各舰船获取情况 '!BJ:BJ)-4,0),$BP$3:$BQ$29,2,0),0)</f>
        <v>0</v>
      </c>
      <c r="BU7" s="154">
        <f>IF(COUNTIF($BP$3:$BP$29,VLOOKUP($N17,'各舰船获取情况 '!$E$3:$BQ$1000,COLUMN('各舰船获取情况 '!BK:BK)-4,0)),VLOOKUP(VLOOKUP($N17,'各舰船获取情况 '!$E$3:$BQ$1000,COLUMN('各舰船获取情况 '!BK:BK)-4,0),$BP$3:$BQ$29,2,0),0)</f>
        <v>0</v>
      </c>
      <c r="BV7" s="154">
        <f>IF(COUNTIF($BP$3:$BP$29,VLOOKUP($N17,'各舰船获取情况 '!$E$3:$BQ$1000,COLUMN('各舰船获取情况 '!BL:BL)-4,0)),VLOOKUP(VLOOKUP($N17,'各舰船获取情况 '!$E$3:$BQ$1000,COLUMN('各舰船获取情况 '!BL:BL)-4,0),$BP$3:$BQ$29,2,0),0)</f>
        <v>0</v>
      </c>
      <c r="BW7" s="154">
        <f>IF(COUNTIF($BP$3:$BP$29,VLOOKUP($N17,'各舰船获取情况 '!$E$3:$BQ$1000,COLUMN('各舰船获取情况 '!BM:BM)-4,0)),VLOOKUP(VLOOKUP($N17,'各舰船获取情况 '!$E$3:$BQ$1000,COLUMN('各舰船获取情况 '!BM:BM)-4,0),$BP$3:$BQ$29,2,0),0)</f>
        <v>0</v>
      </c>
      <c r="BX7" s="154">
        <f>IF(COUNTIF($BP$3:$BP$29,VLOOKUP($N17,'各舰船获取情况 '!$E$3:$BQ$1000,COLUMN('各舰船获取情况 '!BN:BN)-4,0)),VLOOKUP(VLOOKUP($N17,'各舰船获取情况 '!$E$3:$BQ$1000,COLUMN('各舰船获取情况 '!BN:BN)-4,0),$BP$3:$BQ$29,2,0),0)</f>
        <v>0</v>
      </c>
      <c r="BY7" s="154">
        <f>IF(COUNTIF($BP$3:$BP$29,VLOOKUP($N17,'各舰船获取情况 '!$E$3:$BQ$1000,COLUMN('各舰船获取情况 '!BO:BO)-4,0)),VLOOKUP(VLOOKUP($N17,'各舰船获取情况 '!$E$3:$BQ$1000,COLUMN('各舰船获取情况 '!BO:BO)-4,0),$BP$3:$BQ$29,2,0),0)</f>
        <v>0</v>
      </c>
      <c r="BZ7" s="308">
        <f>IF(COUNTIF($BP$3:$BP$29,VLOOKUP($N17,'各舰船获取情况 '!$E$3:$BQ$1000,COLUMN('各舰船获取情况 '!BP:BP)-4,0)),VLOOKUP(VLOOKUP($N17,'各舰船获取情况 '!$E$3:$BQ$1000,COLUMN('各舰船获取情况 '!BP:BP)-4,0),$BP$3:$BQ$29,2,0),0)</f>
        <v>0</v>
      </c>
      <c r="CD7" s="321"/>
      <c r="CE7" s="322"/>
      <c r="CF7" s="322"/>
      <c r="CG7" s="322"/>
      <c r="CH7" s="323"/>
    </row>
    <row r="8" ht="16" customHeight="1" spans="8:86">
      <c r="H8" s="7"/>
      <c r="I8" s="34"/>
      <c r="J8" s="34"/>
      <c r="K8" s="34"/>
      <c r="L8" s="35"/>
      <c r="M8" s="39" t="s">
        <v>2332</v>
      </c>
      <c r="N8" s="40"/>
      <c r="O8" s="41"/>
      <c r="P8" s="41"/>
      <c r="Q8" s="41"/>
      <c r="R8" s="41"/>
      <c r="S8" s="41"/>
      <c r="T8" s="41"/>
      <c r="U8" s="41"/>
      <c r="V8" s="41"/>
      <c r="W8" s="90"/>
      <c r="X8" s="91"/>
      <c r="Y8" s="91"/>
      <c r="Z8" s="146"/>
      <c r="AA8" s="41"/>
      <c r="AB8" s="41"/>
      <c r="AC8" s="41"/>
      <c r="AD8" s="41"/>
      <c r="AE8" s="41"/>
      <c r="AF8" s="41"/>
      <c r="AG8" s="41"/>
      <c r="AH8" s="41"/>
      <c r="AI8" s="41"/>
      <c r="AJ8" s="193"/>
      <c r="AK8" s="191"/>
      <c r="AL8" s="192"/>
      <c r="AM8" s="192"/>
      <c r="AN8" s="192"/>
      <c r="AO8" s="225"/>
      <c r="AP8" s="227" t="s">
        <v>2333</v>
      </c>
      <c r="AQ8" s="65"/>
      <c r="AR8" s="228"/>
      <c r="AS8" s="228"/>
      <c r="AT8" s="228"/>
      <c r="AU8" s="228"/>
      <c r="AV8" s="57"/>
      <c r="AW8" s="58"/>
      <c r="AX8" s="256"/>
      <c r="AY8" s="192"/>
      <c r="AZ8" s="257"/>
      <c r="BA8" s="258"/>
      <c r="BB8"/>
      <c r="BC8"/>
      <c r="BD8"/>
      <c r="BE8"/>
      <c r="BF8"/>
      <c r="BG8"/>
      <c r="BH8"/>
      <c r="BI8"/>
      <c r="BJ8"/>
      <c r="BK8"/>
      <c r="BM8" s="286" t="s">
        <v>294</v>
      </c>
      <c r="BN8" s="287" t="s">
        <v>2075</v>
      </c>
      <c r="BO8" s="287" t="s">
        <v>2334</v>
      </c>
      <c r="BP8" s="284" t="s">
        <v>1891</v>
      </c>
      <c r="BQ8" s="170">
        <v>6</v>
      </c>
      <c r="BR8" s="285">
        <f>IF(COUNTIF($BP$3:$BP$29,VLOOKUP($N18,'各舰船获取情况 '!$E$3:$BQ$1000,COLUMN('各舰船获取情况 '!BH:BH)-4,0)),VLOOKUP(VLOOKUP($N18,'各舰船获取情况 '!$E$3:$BQ$1000,COLUMN('各舰船获取情况 '!BH:BH)-4,0),$BP$3:$BQ$29,2,0),0)</f>
        <v>0</v>
      </c>
      <c r="BS8" s="154">
        <f>IF(COUNTIF($BP$3:$BP$29,VLOOKUP($N18,'各舰船获取情况 '!$E$3:$BQ$1000,COLUMN('各舰船获取情况 '!BI:BI)-4,0)),VLOOKUP(VLOOKUP($N18,'各舰船获取情况 '!$E$3:$BQ$1000,COLUMN('各舰船获取情况 '!BI:BI)-4,0),$BP$3:$BQ$29,2,0),0)</f>
        <v>0</v>
      </c>
      <c r="BT8" s="154">
        <f>IF(COUNTIF($BP$3:$BP$29,VLOOKUP($N18,'各舰船获取情况 '!$E$3:$BQ$1000,COLUMN('各舰船获取情况 '!BJ:BJ)-4,0)),VLOOKUP(VLOOKUP($N18,'各舰船获取情况 '!$E$3:$BQ$1000,COLUMN('各舰船获取情况 '!BJ:BJ)-4,0),$BP$3:$BQ$29,2,0),0)</f>
        <v>0</v>
      </c>
      <c r="BU8" s="154">
        <f>IF(COUNTIF($BP$3:$BP$29,VLOOKUP($N18,'各舰船获取情况 '!$E$3:$BQ$1000,COLUMN('各舰船获取情况 '!BK:BK)-4,0)),VLOOKUP(VLOOKUP($N18,'各舰船获取情况 '!$E$3:$BQ$1000,COLUMN('各舰船获取情况 '!BK:BK)-4,0),$BP$3:$BQ$29,2,0),0)</f>
        <v>0</v>
      </c>
      <c r="BV8" s="154">
        <f>IF(COUNTIF($BP$3:$BP$29,VLOOKUP($N18,'各舰船获取情况 '!$E$3:$BQ$1000,COLUMN('各舰船获取情况 '!BL:BL)-4,0)),VLOOKUP(VLOOKUP($N18,'各舰船获取情况 '!$E$3:$BQ$1000,COLUMN('各舰船获取情况 '!BL:BL)-4,0),$BP$3:$BQ$29,2,0),0)</f>
        <v>0</v>
      </c>
      <c r="BW8" s="154">
        <f>IF(COUNTIF($BP$3:$BP$29,VLOOKUP($N18,'各舰船获取情况 '!$E$3:$BQ$1000,COLUMN('各舰船获取情况 '!BM:BM)-4,0)),VLOOKUP(VLOOKUP($N18,'各舰船获取情况 '!$E$3:$BQ$1000,COLUMN('各舰船获取情况 '!BM:BM)-4,0),$BP$3:$BQ$29,2,0),0)</f>
        <v>0</v>
      </c>
      <c r="BX8" s="154">
        <f>IF(COUNTIF($BP$3:$BP$29,VLOOKUP($N18,'各舰船获取情况 '!$E$3:$BQ$1000,COLUMN('各舰船获取情况 '!BN:BN)-4,0)),VLOOKUP(VLOOKUP($N18,'各舰船获取情况 '!$E$3:$BQ$1000,COLUMN('各舰船获取情况 '!BN:BN)-4,0),$BP$3:$BQ$29,2,0),0)</f>
        <v>0</v>
      </c>
      <c r="BY8" s="154">
        <f>IF(COUNTIF($BP$3:$BP$29,VLOOKUP($N18,'各舰船获取情况 '!$E$3:$BQ$1000,COLUMN('各舰船获取情况 '!BO:BO)-4,0)),VLOOKUP(VLOOKUP($N18,'各舰船获取情况 '!$E$3:$BQ$1000,COLUMN('各舰船获取情况 '!BO:BO)-4,0),$BP$3:$BQ$29,2,0),0)</f>
        <v>0</v>
      </c>
      <c r="BZ8" s="308">
        <f>IF(COUNTIF($BP$3:$BP$29,VLOOKUP($N18,'各舰船获取情况 '!$E$3:$BQ$1000,COLUMN('各舰船获取情况 '!BP:BP)-4,0)),VLOOKUP(VLOOKUP($N18,'各舰船获取情况 '!$E$3:$BQ$1000,COLUMN('各舰船获取情况 '!BP:BP)-4,0),$BP$3:$BQ$29,2,0),0)</f>
        <v>0</v>
      </c>
      <c r="CD8" s="321"/>
      <c r="CE8" s="322"/>
      <c r="CF8" s="322"/>
      <c r="CG8" s="322"/>
      <c r="CH8" s="323"/>
    </row>
    <row r="9" ht="16" customHeight="1" spans="8:86">
      <c r="H9" s="7"/>
      <c r="I9" s="34"/>
      <c r="J9" s="34"/>
      <c r="K9" s="34"/>
      <c r="L9" s="35"/>
      <c r="M9" s="39"/>
      <c r="N9" s="42"/>
      <c r="O9" s="43"/>
      <c r="P9" s="43"/>
      <c r="Q9" s="43"/>
      <c r="R9" s="43"/>
      <c r="S9" s="43"/>
      <c r="T9" s="43"/>
      <c r="U9" s="43"/>
      <c r="V9" s="43"/>
      <c r="W9" s="92"/>
      <c r="X9" s="38"/>
      <c r="Y9" s="38"/>
      <c r="Z9" s="147"/>
      <c r="AA9" s="43"/>
      <c r="AB9" s="43"/>
      <c r="AC9" s="43"/>
      <c r="AD9" s="43"/>
      <c r="AE9" s="43"/>
      <c r="AF9" s="43"/>
      <c r="AG9" s="43"/>
      <c r="AH9" s="43"/>
      <c r="AI9" s="43"/>
      <c r="AJ9" s="194"/>
      <c r="AK9" s="191"/>
      <c r="AL9" s="192" t="str">
        <f>IF(OR(U14="航空母舰",U14="装甲航母",U14="轻型航母",U14="航空巡洋舰",U14="航空战列舰",),N14,"不是航系")</f>
        <v>不是航系</v>
      </c>
      <c r="AM9" s="192"/>
      <c r="AN9" s="192"/>
      <c r="AO9" s="225"/>
      <c r="AP9" s="227" t="s">
        <v>2331</v>
      </c>
      <c r="AQ9" s="65"/>
      <c r="AR9" s="229">
        <f>VALUE(IFERROR(RIGHT(LEFT(SUBSTITUTE(IF(N14="",0,IF(COUNTIF('各舰船获取情况 '!$E$3:$E$1000,N14),VLOOKUP(N14,'各舰船获取情况 '!$E$2:$AB$1000,24,0),"打错哩")),"]",","),FIND(",",SUBSTITUTE(IF(N14="",0,IF(COUNTIF('各舰船获取情况 '!$E$3:$E$1000,N14),VLOOKUP(N14,'各舰船获取情况 '!$E$2:$AB$1000,24,0),"打错哩")),"]",","))-1),LEN(LEFT(SUBSTITUTE(IF(N14="",0,IF(COUNTIF('各舰船获取情况 '!$E$3:$E$1000,N14),VLOOKUP(N14,'各舰船获取情况 '!$E$2:$AB$1000,24,0),"打错哩")),"]",","),FIND(",",SUBSTITUTE(IF(N14="",0,IF(COUNTIF('各舰船获取情况 '!$E$3:$E$1000,N14),VLOOKUP(N14,'各舰船获取情况 '!$E$2:$AB$1000,24,0),"打错哩")),"]",","))-1))-1),0))</f>
        <v>0</v>
      </c>
      <c r="AS9" s="229">
        <f>VALUE(IFERROR(LEFT(RIGHT(SUBSTITUTE(IF(N14="",0,IF(COUNTIF('各舰船获取情况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'!$E$2:$AB$1000,24,0),"打错哩")),"]",","))),FIND(",",RIGHT(SUBSTITUTE(IF(N14="",0,IF(COUNTIF('各舰船获取情况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'!$E$2:$AB$1000,24,0),"打错哩")),"]",","))))-1),0))</f>
        <v>0</v>
      </c>
      <c r="AT9" s="229">
        <f>VALUE(IFERROR(LEFT(RIGHT(RIGHT(SUBSTITUTE(IF(N14="",0,IF(COUNTIF('各舰船获取情况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'!$E$2:$AB$1000,24,0),"打错哩")),"]",","))),LEN(RIGHT(SUBSTITUTE(IF(N14="",0,IF(COUNTIF('各舰船获取情况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'!$E$2:$AB$1000,24,0),"打错哩")),"]",","))))-FIND(",",RIGHT(SUBSTITUTE(IF(N14="",0,IF(COUNTIF('各舰船获取情况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'!$E$2:$AB$1000,24,0),"打错哩")),"]",","))))),FIND(",",RIGHT(RIGHT(SUBSTITUTE(IF(N14="",0,IF(COUNTIF('各舰船获取情况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'!$E$2:$AB$1000,24,0),"打错哩")),"]",","))),LEN(RIGHT(SUBSTITUTE(IF(N14="",0,IF(COUNTIF('各舰船获取情况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'!$E$2:$AB$1000,24,0),"打错哩")),"]",","))))-FIND(",",RIGHT(SUBSTITUTE(IF(N14="",0,IF(COUNTIF('各舰船获取情况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'!$E$2:$AB$1000,24,0),"打错哩")),"]",","))))))-1),0))</f>
        <v>0</v>
      </c>
      <c r="AU9" s="229">
        <f>VALUE(IFERROR(LEFT(RIGHT(RIGHT(RIGHT(SUBSTITUTE(IF(N14="",0,IF(COUNTIF('各舰船获取情况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'!$E$2:$AB$1000,24,0),"打错哩")),"]",","))),LEN(RIGHT(SUBSTITUTE(IF(N14="",0,IF(COUNTIF('各舰船获取情况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'!$E$2:$AB$1000,24,0),"打错哩")),"]",","))))-FIND(",",RIGHT(SUBSTITUTE(IF(N14="",0,IF(COUNTIF('各舰船获取情况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'!$E$2:$AB$1000,24,0),"打错哩")),"]",","))))),LEN(RIGHT(RIGHT(SUBSTITUTE(IF(N14="",0,IF(COUNTIF('各舰船获取情况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'!$E$2:$AB$1000,24,0),"打错哩")),"]",","))),LEN(RIGHT(SUBSTITUTE(IF(N14="",0,IF(COUNTIF('各舰船获取情况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'!$E$2:$AB$1000,24,0),"打错哩")),"]",","))))-FIND(",",RIGHT(SUBSTITUTE(IF(N14="",0,IF(COUNTIF('各舰船获取情况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'!$E$2:$AB$1000,24,0),"打错哩")),"]",","))))))-FIND(",",RIGHT(RIGHT(SUBSTITUTE(IF(N14="",0,IF(COUNTIF('各舰船获取情况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'!$E$2:$AB$1000,24,0),"打错哩")),"]",","))),LEN(RIGHT(SUBSTITUTE(IF(N14="",0,IF(COUNTIF('各舰船获取情况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'!$E$2:$AB$1000,24,0),"打错哩")),"]",","))))-FIND(",",RIGHT(SUBSTITUTE(IF(N14="",0,IF(COUNTIF('各舰船获取情况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'!$E$2:$AB$1000,24,0),"打错哩")),"]",","))))))),FIND(",",RIGHT(RIGHT(RIGHT(SUBSTITUTE(IF(N14="",0,IF(COUNTIF('各舰船获取情况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'!$E$2:$AB$1000,24,0),"打错哩")),"]",","))),LEN(RIGHT(SUBSTITUTE(IF(N14="",0,IF(COUNTIF('各舰船获取情况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'!$E$2:$AB$1000,24,0),"打错哩")),"]",","))))-FIND(",",RIGHT(SUBSTITUTE(IF(N14="",0,IF(COUNTIF('各舰船获取情况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'!$E$2:$AB$1000,24,0),"打错哩")),"]",","))))),LEN(RIGHT(RIGHT(SUBSTITUTE(IF(N14="",0,IF(COUNTIF('各舰船获取情况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'!$E$2:$AB$1000,24,0),"打错哩")),"]",","))),LEN(RIGHT(SUBSTITUTE(IF(N14="",0,IF(COUNTIF('各舰船获取情况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'!$E$2:$AB$1000,24,0),"打错哩")),"]",","))))-FIND(",",RIGHT(SUBSTITUTE(IF(N14="",0,IF(COUNTIF('各舰船获取情况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'!$E$2:$AB$1000,24,0),"打错哩")),"]",","))))))-FIND(",",RIGHT(RIGHT(SUBSTITUTE(IF(N14="",0,IF(COUNTIF('各舰船获取情况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'!$E$2:$AB$1000,24,0),"打错哩")),"]",","))),LEN(RIGHT(SUBSTITUTE(IF(N14="",0,IF(COUNTIF('各舰船获取情况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'!$E$2:$AB$1000,24,0),"打错哩")),"]",","))))-FIND(",",RIGHT(SUBSTITUTE(IF(N14="",0,IF(COUNTIF('各舰船获取情况 '!$E$3:$E$1000,N14),VLOOKUP(N14,'各舰船获取情况 '!$E$2:$AB$1000,24,0),"打错哩")),"]",","),LEN(SUBSTITUTE(IF(N14="",0,IF(COUNTIF('各舰船获取情况 '!$E$3:$E$1000,N14),VLOOKUP(N14,'各舰船获取情况 '!$E$2:$AB$1000,24,0),"打错哩")),"]",","))-FIND(",",SUBSTITUTE(IF(N14="",0,IF(COUNTIF('各舰船获取情况 '!$E$3:$E$1000,N14),VLOOKUP(N14,'各舰船获取情况 '!$E$2:$AB$1000,24,0),"打错哩")),"]",","))))))))-1),0))</f>
        <v>0</v>
      </c>
      <c r="AV9" s="57">
        <f>IF(AL9="不是航系",0,IFERROR(VLOOKUP(N14,'各舰船获取情况 '!$E$3:$Q$1000,13,0),0))</f>
        <v>0</v>
      </c>
      <c r="AW9" s="58"/>
      <c r="AX9" s="256">
        <f>IF(AL9="不是航系",0,IF(AND($AL$21&lt;&gt;"",$AS$21="√",N14="G15"),15,0)+IF(AND($AL$22&lt;&gt;"",$AS$22="√",N14="埃塞克斯"),6,0)+IF(AND($AL$23&lt;&gt;"",$AS$23="√",N14="飞龙（改①）"),12,0)+IF(AND($AL$24&lt;&gt;"",$AS$24="√",N14="皇家方舟（装母）"),12,0)+IF(AND($AL$25&lt;&gt;"",$AS$25="√",N14="企业（改①）"),15,0)+IF(AND($AL$26&lt;&gt;"",$AS$26="√",N14="扶桑（改①）"),5,0)+IF(AND($AL$27&lt;&gt;"",$AS$27="√",N14="帝国（改①）",COUNTIF($U$13:$Z$18,"装甲航母")&gt;0),18,0)+IF(AND($AL$28&lt;&gt;"",$AS$28="√",N14="汉考克",COUNTIF($U$13:$Z$18,"装甲航母")+COUNTIF($U$13:$Z$18,"航空母舰")&lt;3),10,0)+IF(AND($AL$29&lt;&gt;"",$AS$29="√",OR(N14="企业（改①）",N14="企业"),COUNTIF($U$13:$Z$18,"装甲航母")+COUNTIF($U$13:$Z$18,"航空母舰")+COUNTIF($U$13:$Z$18,"轻型航母")=1),55,0)+IF(AND($AL$30&lt;&gt;"",$AS$30="√",N14="约克城（改①）"),10,0)+IF(AND($AT$21&lt;&gt;"",$BA$21="√",COUNTIF($N$13:$R$18,"1913战巡")=1),8,0)+IF(AND($AT$22&lt;&gt;"",$BA$22="√",$N$13="巴尔的摩（改①）"),2,0)+IF(AND($AT$23&lt;&gt;"",$BA$23="√",COUNTIF($N$13:$R$18,"格罗兹尼")=1),COUNTIF($S$13:$T$18,"S")*4,0)+IF(AND($AT$24&lt;&gt;"",$BA$24="√",COUNTIF($N$13:$R$18,"克劳塞维茨")=1,COUNTIF($AG$13:$AH$18,"主力舰")&gt;=3),10,0)+IF(AND($AT$25&lt;&gt;"",$BA$25="√",COUNTIF($N$13:$R$18,"丹阳（雪风改①）")=1,$N$13&lt;&gt;"丹阳（雪风改①）",ROW(N14)=13),8,0)+IF(AND($AT$26&lt;&gt;"",$BA$26="√",COUNTIF($N$13:$R$18,"南达科他（改①）")=1,ROW(N14)=13),12,0)+IF(AND($AT$27&lt;&gt;"",$BA$27="√",COUNTIF($N$13:$R$18,"但丁")=1,AG14="主力舰"),10,0)+IF(AND($AT$28&lt;&gt;"",$BA$28="√",COUNTIF($N$13:$R$18,"济南")=1,S14="C"),12,0)+IF(AND($AT$29&lt;&gt;"",$BA$29="√",COUNTIF($N$13:$R$18,"莱比锡（改①）")=1,S14="G"),7,0)+IF(AND($AT$30&lt;&gt;"",$BA$30="√",COUNTIF($N$13:$R$18,"金刚（改①）")=1,S14="J",OR(U14="航空战列舰",U14="航空巡洋舰")),8,0)+IF(AND($AT$31&lt;&gt;"",$BA$31="√",N15="近江"),8,0)+IF(AND($AT$31&lt;&gt;"",$BA$31="√",N15="近江",S14="J"),8,0)+IFERROR(HLOOKUP(VLOOKUP(U14,'舰种|战术|技能信息查询'!$O$52:$R$72,4,0),$AP$39:$AT$40,2,0),0)+IF(AND(U14="航空母舰",$AR$35="√"),10,0)+IF(AND(U14="装甲航母",$AV$35="√"),5,0)+$AQ$42)</f>
        <v>0</v>
      </c>
      <c r="AY9" s="192"/>
      <c r="AZ9" s="257">
        <f>IF(AL9="不是航系",0,IF(AND($AL$32&lt;&gt;"",$AS$32="√",N14="普林斯顿（改①）"),SUM(LN(2*(MIN(AR9,IF(OR(U14="航空母舰",U14="装甲航母",U14="轻型航母"),3+ROUNDDOWN((AV9+AX9)/5,0),IF(OR(U14="航空战列舰",U14="航空巡洋舰"),3+ROUNDDOWN((AV9+AX9)/10,0))))+1))*AR10,LN(2*(MIN(AS9,IF(OR(U14="航空母舰",U14="装甲航母",U14="轻型航母"),3+ROUNDDOWN((AV9+AX9)/5,0),IF(OR(U14="航空战列舰",U14="航空巡洋舰"),3+ROUNDDOWN((AV9+AX9)/10,0))))+1))*AS10,LN(2*(MIN(AT9,IF(OR(U14="航空母舰",U14="装甲航母",U14="轻型航母"),3+ROUNDDOWN((AV9+AX9)/5,0),IF(OR(U14="航空战列舰",U14="航空巡洋舰"),3+ROUNDDOWN((AV9+AX9)/10,0))))+1))*AT10,LN(2*(MIN(AU9,IF(OR(U14="航空母舰",U14="装甲航母",U14="轻型航母"),3+ROUNDDOWN((AV9+AX9)/5,0),IF(OR(U14="航空战列舰",U14="航空巡洋舰"),3+ROUNDDOWN((AV9+AX9)/10,0))))+1))*AU10)*1.3,SUM(LN(2*(MIN(AR9,IF(OR(U14="航空母舰",U14="装甲航母",U14="轻型航母"),3+ROUNDDOWN((AV9+AX9)/5,0),IF(OR(U14="航空战列舰",U14="航空巡洋舰"),3+ROUNDDOWN((AV9+AX9)/10,0))))+1))*AR10,LN(2*(MIN(AS9,IF(OR(U14="航空母舰",U14="装甲航母",U14="轻型航母"),3+ROUNDDOWN((AV9+AX9)/5,0),IF(OR(U14="航空战列舰",U14="航空巡洋舰"),3+ROUNDDOWN((AV9+AX9)/10,0))))+1))*AS10,LN(2*(MIN(AT9,IF(OR(U14="航空母舰",U14="装甲航母",U14="轻型航母"),3+ROUNDDOWN((AV9+AX9)/5,0),IF(OR(U14="航空战列舰",U14="航空巡洋舰"),3+ROUNDDOWN((AV9+AX9)/10,0))))+1))*AT10,LN(2*(MIN(AU9,IF(OR(U14="航空母舰",U14="装甲航母",U14="轻型航母"),3+ROUNDDOWN((AV9+AX9)/5,0),IF(OR(U14="航空战列舰",U14="航空巡洋舰"),3+ROUNDDOWN((AV9+AX9)/10,0))))+1))*AU10)))</f>
        <v>0</v>
      </c>
      <c r="BA9" s="258"/>
      <c r="BB9"/>
      <c r="BC9"/>
      <c r="BD9"/>
      <c r="BE9"/>
      <c r="BF9"/>
      <c r="BG9"/>
      <c r="BH9"/>
      <c r="BI9"/>
      <c r="BJ9"/>
      <c r="BK9"/>
      <c r="BM9" s="286" t="s">
        <v>1348</v>
      </c>
      <c r="BN9" s="287" t="s">
        <v>2057</v>
      </c>
      <c r="BO9" s="289" t="s">
        <v>2335</v>
      </c>
      <c r="BP9" s="284" t="s">
        <v>1898</v>
      </c>
      <c r="BQ9" s="170">
        <v>7</v>
      </c>
      <c r="BR9" s="290" t="s">
        <v>2336</v>
      </c>
      <c r="BS9" s="291"/>
      <c r="BT9" s="291"/>
      <c r="BU9" s="291"/>
      <c r="BV9" s="291"/>
      <c r="BW9" s="291"/>
      <c r="BX9" s="291"/>
      <c r="BY9" s="291"/>
      <c r="BZ9" s="309"/>
      <c r="CD9" s="321"/>
      <c r="CE9" s="322"/>
      <c r="CF9" s="322"/>
      <c r="CG9" s="322"/>
      <c r="CH9" s="323"/>
    </row>
    <row r="10" ht="16" customHeight="1" spans="8:86">
      <c r="H10" s="7"/>
      <c r="I10" s="34"/>
      <c r="J10" s="34"/>
      <c r="K10" s="34"/>
      <c r="L10" s="35"/>
      <c r="M10" s="44" t="s">
        <v>2337</v>
      </c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184"/>
      <c r="AK10" s="195"/>
      <c r="AL10" s="192"/>
      <c r="AM10" s="192"/>
      <c r="AN10" s="192"/>
      <c r="AO10" s="225"/>
      <c r="AP10" s="227" t="s">
        <v>2333</v>
      </c>
      <c r="AQ10" s="65"/>
      <c r="AR10" s="228"/>
      <c r="AS10" s="228"/>
      <c r="AT10" s="228"/>
      <c r="AU10" s="228"/>
      <c r="AV10" s="57"/>
      <c r="AW10" s="58"/>
      <c r="AX10" s="256"/>
      <c r="AY10" s="192"/>
      <c r="AZ10" s="257"/>
      <c r="BA10" s="258"/>
      <c r="BB10"/>
      <c r="BC10"/>
      <c r="BD10"/>
      <c r="BE10"/>
      <c r="BF10"/>
      <c r="BG10"/>
      <c r="BH10"/>
      <c r="BI10"/>
      <c r="BJ10"/>
      <c r="BK10"/>
      <c r="BM10" s="286" t="s">
        <v>307</v>
      </c>
      <c r="BN10" s="287" t="s">
        <v>2083</v>
      </c>
      <c r="BO10" s="292" t="s">
        <v>2338</v>
      </c>
      <c r="BP10" s="284" t="s">
        <v>1904</v>
      </c>
      <c r="BQ10" s="170">
        <v>8</v>
      </c>
      <c r="BR10" s="293"/>
      <c r="BS10" s="294"/>
      <c r="BT10" s="294"/>
      <c r="BU10" s="294"/>
      <c r="BV10" s="294"/>
      <c r="BW10" s="294"/>
      <c r="BX10" s="294"/>
      <c r="BY10" s="294"/>
      <c r="BZ10" s="310"/>
      <c r="CD10" s="321"/>
      <c r="CE10" s="322"/>
      <c r="CF10" s="322"/>
      <c r="CG10" s="322"/>
      <c r="CH10" s="323"/>
    </row>
    <row r="11" ht="16" customHeight="1" spans="8:86">
      <c r="H11" s="7"/>
      <c r="I11" s="34"/>
      <c r="J11" s="34"/>
      <c r="K11" s="34"/>
      <c r="L11" s="35"/>
      <c r="M11" s="46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188"/>
      <c r="AK11" s="196"/>
      <c r="AL11" s="192" t="str">
        <f>IF(OR(U15="航空母舰",U15="装甲航母",U15="轻型航母",U15="航空巡洋舰",U15="航空战列舰",),N15,"不是航系")</f>
        <v>不是航系</v>
      </c>
      <c r="AM11" s="192"/>
      <c r="AN11" s="192"/>
      <c r="AO11" s="225"/>
      <c r="AP11" s="227" t="s">
        <v>2331</v>
      </c>
      <c r="AQ11" s="65"/>
      <c r="AR11" s="229">
        <f>VALUE(IFERROR(RIGHT(LEFT(SUBSTITUTE(IF(N15="",0,IF(COUNTIF('各舰船获取情况 '!$E$3:$E$1000,N15),VLOOKUP(N15,'各舰船获取情况 '!$E$2:$AB$1000,24,0),"打错哩")),"]",","),FIND(",",SUBSTITUTE(IF(N15="",0,IF(COUNTIF('各舰船获取情况 '!$E$3:$E$1000,N15),VLOOKUP(N15,'各舰船获取情况 '!$E$2:$AB$1000,24,0),"打错哩")),"]",","))-1),LEN(LEFT(SUBSTITUTE(IF(N15="",0,IF(COUNTIF('各舰船获取情况 '!$E$3:$E$1000,N15),VLOOKUP(N15,'各舰船获取情况 '!$E$2:$AB$1000,24,0),"打错哩")),"]",","),FIND(",",SUBSTITUTE(IF(N15="",0,IF(COUNTIF('各舰船获取情况 '!$E$3:$E$1000,N15),VLOOKUP(N15,'各舰船获取情况 '!$E$2:$AB$1000,24,0),"打错哩")),"]",","))-1))-1),0))</f>
        <v>0</v>
      </c>
      <c r="AS11" s="229">
        <f>VALUE(IFERROR(LEFT(RIGHT(SUBSTITUTE(IF(N15="",0,IF(COUNTIF('各舰船获取情况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'!$E$2:$AB$1000,24,0),"打错哩")),"]",","))),FIND(",",RIGHT(SUBSTITUTE(IF(N15="",0,IF(COUNTIF('各舰船获取情况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'!$E$2:$AB$1000,24,0),"打错哩")),"]",","))))-1),0))</f>
        <v>0</v>
      </c>
      <c r="AT11" s="229">
        <f>VALUE(IFERROR(LEFT(RIGHT(RIGHT(SUBSTITUTE(IF(N15="",0,IF(COUNTIF('各舰船获取情况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'!$E$2:$AB$1000,24,0),"打错哩")),"]",","))),LEN(RIGHT(SUBSTITUTE(IF(N15="",0,IF(COUNTIF('各舰船获取情况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'!$E$2:$AB$1000,24,0),"打错哩")),"]",","))))-FIND(",",RIGHT(SUBSTITUTE(IF(N15="",0,IF(COUNTIF('各舰船获取情况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'!$E$2:$AB$1000,24,0),"打错哩")),"]",","))))),FIND(",",RIGHT(RIGHT(SUBSTITUTE(IF(N15="",0,IF(COUNTIF('各舰船获取情况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'!$E$2:$AB$1000,24,0),"打错哩")),"]",","))),LEN(RIGHT(SUBSTITUTE(IF(N15="",0,IF(COUNTIF('各舰船获取情况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'!$E$2:$AB$1000,24,0),"打错哩")),"]",","))))-FIND(",",RIGHT(SUBSTITUTE(IF(N15="",0,IF(COUNTIF('各舰船获取情况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'!$E$2:$AB$1000,24,0),"打错哩")),"]",","))))))-1),0))</f>
        <v>0</v>
      </c>
      <c r="AU11" s="229">
        <f>VALUE(IFERROR(LEFT(RIGHT(RIGHT(RIGHT(SUBSTITUTE(IF(N15="",0,IF(COUNTIF('各舰船获取情况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'!$E$2:$AB$1000,24,0),"打错哩")),"]",","))),LEN(RIGHT(SUBSTITUTE(IF(N15="",0,IF(COUNTIF('各舰船获取情况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'!$E$2:$AB$1000,24,0),"打错哩")),"]",","))))-FIND(",",RIGHT(SUBSTITUTE(IF(N15="",0,IF(COUNTIF('各舰船获取情况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'!$E$2:$AB$1000,24,0),"打错哩")),"]",","))))),LEN(RIGHT(RIGHT(SUBSTITUTE(IF(N15="",0,IF(COUNTIF('各舰船获取情况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'!$E$2:$AB$1000,24,0),"打错哩")),"]",","))),LEN(RIGHT(SUBSTITUTE(IF(N15="",0,IF(COUNTIF('各舰船获取情况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'!$E$2:$AB$1000,24,0),"打错哩")),"]",","))))-FIND(",",RIGHT(SUBSTITUTE(IF(N15="",0,IF(COUNTIF('各舰船获取情况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'!$E$2:$AB$1000,24,0),"打错哩")),"]",","))))))-FIND(",",RIGHT(RIGHT(SUBSTITUTE(IF(N15="",0,IF(COUNTIF('各舰船获取情况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'!$E$2:$AB$1000,24,0),"打错哩")),"]",","))),LEN(RIGHT(SUBSTITUTE(IF(N15="",0,IF(COUNTIF('各舰船获取情况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'!$E$2:$AB$1000,24,0),"打错哩")),"]",","))))-FIND(",",RIGHT(SUBSTITUTE(IF(N15="",0,IF(COUNTIF('各舰船获取情况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'!$E$2:$AB$1000,24,0),"打错哩")),"]",","))))))),FIND(",",RIGHT(RIGHT(RIGHT(SUBSTITUTE(IF(N15="",0,IF(COUNTIF('各舰船获取情况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'!$E$2:$AB$1000,24,0),"打错哩")),"]",","))),LEN(RIGHT(SUBSTITUTE(IF(N15="",0,IF(COUNTIF('各舰船获取情况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'!$E$2:$AB$1000,24,0),"打错哩")),"]",","))))-FIND(",",RIGHT(SUBSTITUTE(IF(N15="",0,IF(COUNTIF('各舰船获取情况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'!$E$2:$AB$1000,24,0),"打错哩")),"]",","))))),LEN(RIGHT(RIGHT(SUBSTITUTE(IF(N15="",0,IF(COUNTIF('各舰船获取情况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'!$E$2:$AB$1000,24,0),"打错哩")),"]",","))),LEN(RIGHT(SUBSTITUTE(IF(N15="",0,IF(COUNTIF('各舰船获取情况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'!$E$2:$AB$1000,24,0),"打错哩")),"]",","))))-FIND(",",RIGHT(SUBSTITUTE(IF(N15="",0,IF(COUNTIF('各舰船获取情况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'!$E$2:$AB$1000,24,0),"打错哩")),"]",","))))))-FIND(",",RIGHT(RIGHT(SUBSTITUTE(IF(N15="",0,IF(COUNTIF('各舰船获取情况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'!$E$2:$AB$1000,24,0),"打错哩")),"]",","))),LEN(RIGHT(SUBSTITUTE(IF(N15="",0,IF(COUNTIF('各舰船获取情况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'!$E$2:$AB$1000,24,0),"打错哩")),"]",","))))-FIND(",",RIGHT(SUBSTITUTE(IF(N15="",0,IF(COUNTIF('各舰船获取情况 '!$E$3:$E$1000,N15),VLOOKUP(N15,'各舰船获取情况 '!$E$2:$AB$1000,24,0),"打错哩")),"]",","),LEN(SUBSTITUTE(IF(N15="",0,IF(COUNTIF('各舰船获取情况 '!$E$3:$E$1000,N15),VLOOKUP(N15,'各舰船获取情况 '!$E$2:$AB$1000,24,0),"打错哩")),"]",","))-FIND(",",SUBSTITUTE(IF(N15="",0,IF(COUNTIF('各舰船获取情况 '!$E$3:$E$1000,N15),VLOOKUP(N15,'各舰船获取情况 '!$E$2:$AB$1000,24,0),"打错哩")),"]",","))))))))-1),0))</f>
        <v>0</v>
      </c>
      <c r="AV11" s="57">
        <f>IF(AL11="不是航系",0,IFERROR(VLOOKUP(N15,'各舰船获取情况 '!$E$3:$Q$1000,13,0),0))</f>
        <v>0</v>
      </c>
      <c r="AW11" s="58"/>
      <c r="AX11" s="256">
        <f>IF(AL11="不是航系",0,IF(AND($AL$21&lt;&gt;"",$AS$21="√",N15="G15"),15,0)+IF(AND($AL$22&lt;&gt;"",$AS$22="√",N15="埃塞克斯"),6,0)+IF(AND($AL$23&lt;&gt;"",$AS$23="√",N15="飞龙（改①）"),12,0)+IF(AND($AL$24&lt;&gt;"",$AS$24="√",N15="皇家方舟（装母）"),12,0)+IF(AND($AL$25&lt;&gt;"",$AS$25="√",N15="企业（改①）"),15,0)+IF(AND($AL$26&lt;&gt;"",$AS$26="√",N15="扶桑（改①）"),5,0)+IF(AND($AL$27&lt;&gt;"",$AS$27="√",N15="帝国（改①）",COUNTIF($U$13:$Z$18,"装甲航母")&gt;0),18,0)+IF(AND($AL$28&lt;&gt;"",$AS$28="√",N15="汉考克",COUNTIF($U$13:$Z$18,"装甲航母")+COUNTIF($U$13:$Z$18,"航空母舰")&lt;3),10,0)+IF(AND($AL$29&lt;&gt;"",$AS$29="√",OR(N15="企业（改①）",N15="企业"),COUNTIF($U$13:$Z$18,"装甲航母")+COUNTIF($U$13:$Z$18,"航空母舰")+COUNTIF($U$13:$Z$18,"轻型航母")=1),55,0)+IF(AND($AL$30&lt;&gt;"",$AS$30="√",N15="约克城（改①）"),10,0)+IF(AND($AT$21&lt;&gt;"",$BA$21="√",COUNTIF($N$13:$R$18,"1913战巡")=1),8,0)+IF(AND($AT$22&lt;&gt;"",$BA$22="√",$N$13="巴尔的摩（改①）"),2,0)+IF(AND($AT$23&lt;&gt;"",$BA$23="√",COUNTIF($N$13:$R$18,"格罗兹尼")=1),COUNTIF($S$13:$T$18,"S")*4,0)+IF(AND($AT$24&lt;&gt;"",$BA$24="√",COUNTIF($N$13:$R$18,"克劳塞维茨")=1,COUNTIF($AG$13:$AH$18,"主力舰")&gt;=3),10,0)+IF(AND($AT$25&lt;&gt;"",$BA$25="√",COUNTIF($N$13:$R$18,"丹阳（雪风改①）")=1,$N$13&lt;&gt;"丹阳（雪风改①）",ROW(N15)=13),8,0)+IF(AND($AT$26&lt;&gt;"",$BA$26="√",COUNTIF($N$13:$R$18,"南达科他（改①）")=1,ROW(N15)=13),12,0)+IF(AND($AT$27&lt;&gt;"",$BA$27="√",COUNTIF($N$13:$R$18,"但丁")=1,AG15="主力舰"),10,0)+IF(AND($AT$28&lt;&gt;"",$BA$28="√",COUNTIF($N$13:$R$18,"济南")=1,S15="C"),12,0)+IF(AND($AT$29&lt;&gt;"",$BA$29="√",COUNTIF($N$13:$R$18,"莱比锡（改①）")=1,S15="G"),7,0)+IF(AND($AT$30&lt;&gt;"",$BA$30="√",COUNTIF($N$13:$R$18,"金刚（改①）")=1,S15="J",OR(U15="航空战列舰",U15="航空巡洋舰")),8,0)+IF(AND($AT$31&lt;&gt;"",$BA$31="√",N16="近江"),8,0)+IF(AND($AT$31&lt;&gt;"",$BA$31="√",N16="近江",S15="J"),8,0)+IFERROR(HLOOKUP(VLOOKUP(U15,'舰种|战术|技能信息查询'!$O$52:$R$72,4,0),$AP$39:$AT$40,2,0),0)+IF(AND(U15="航空母舰",$AR$35="√"),10,0)+IF(AND(U15="装甲航母",$AV$35="√"),5,0)+$AR$42)</f>
        <v>0</v>
      </c>
      <c r="AY11" s="192"/>
      <c r="AZ11" s="257">
        <f>IF(AL11="不是航系",0,IF(AND($AL$32&lt;&gt;"",$AS$32="√",N15="普林斯顿（改①）"),SUM(LN(2*(MIN(AR11,IF(OR(U15="航空母舰",U15="装甲航母",U15="轻型航母"),3+ROUNDDOWN((AV11+AX11)/5,0),IF(OR(U15="航空战列舰",U15="航空巡洋舰"),3+ROUNDDOWN((AV11+AX11)/10,0))))+1))*AR12,LN(2*(MIN(AS11,IF(OR(U15="航空母舰",U15="装甲航母",U15="轻型航母"),3+ROUNDDOWN((AV11+AX11)/5,0),IF(OR(U15="航空战列舰",U15="航空巡洋舰"),3+ROUNDDOWN((AV11+AX11)/10,0))))+1))*AS12,LN(2*(MIN(AT11,IF(OR(U15="航空母舰",U15="装甲航母",U15="轻型航母"),3+ROUNDDOWN((AV11+AX11)/5,0),IF(OR(U15="航空战列舰",U15="航空巡洋舰"),3+ROUNDDOWN((AV11+AX11)/10,0))))+1))*AT12,LN(2*(MIN(AU11,IF(OR(U15="航空母舰",U15="装甲航母",U15="轻型航母"),3+ROUNDDOWN((AV11+AX11)/5,0),IF(OR(U15="航空战列舰",U15="航空巡洋舰"),3+ROUNDDOWN((AV11+AX11)/10,0))))+1))*AU12)*1.3,SUM(LN(2*(MIN(AR11,IF(OR(U15="航空母舰",U15="装甲航母",U15="轻型航母"),3+ROUNDDOWN((AV11+AX11)/5,0),IF(OR(U15="航空战列舰",U15="航空巡洋舰"),3+ROUNDDOWN((AV11+AX11)/10,0))))+1))*AR12,LN(2*(MIN(AS11,IF(OR(U15="航空母舰",U15="装甲航母",U15="轻型航母"),3+ROUNDDOWN((AV11+AX11)/5,0),IF(OR(U15="航空战列舰",U15="航空巡洋舰"),3+ROUNDDOWN((AV11+AX11)/10,0))))+1))*AS12,LN(2*(MIN(AT11,IF(OR(U15="航空母舰",U15="装甲航母",U15="轻型航母"),3+ROUNDDOWN((AV11+AX11)/5,0),IF(OR(U15="航空战列舰",U15="航空巡洋舰"),3+ROUNDDOWN((AV11+AX11)/10,0))))+1))*AT12,LN(2*(MIN(AU11,IF(OR(U15="航空母舰",U15="装甲航母",U15="轻型航母"),3+ROUNDDOWN((AV11+AX11)/5,0),IF(OR(U15="航空战列舰",U15="航空巡洋舰"),3+ROUNDDOWN((AV11+AX11)/10,0))))+1))*AU12)))</f>
        <v>0</v>
      </c>
      <c r="BA11" s="258"/>
      <c r="BB11"/>
      <c r="BC11"/>
      <c r="BD11"/>
      <c r="BE11"/>
      <c r="BF11"/>
      <c r="BG11"/>
      <c r="BH11"/>
      <c r="BI11"/>
      <c r="BJ11"/>
      <c r="BK11"/>
      <c r="BM11" s="286" t="s">
        <v>122</v>
      </c>
      <c r="BN11" s="287" t="s">
        <v>2077</v>
      </c>
      <c r="BO11" s="283" t="s">
        <v>59</v>
      </c>
      <c r="BP11" s="284" t="s">
        <v>1908</v>
      </c>
      <c r="BQ11" s="170">
        <v>9</v>
      </c>
      <c r="BR11" s="293"/>
      <c r="BS11" s="294"/>
      <c r="BT11" s="294"/>
      <c r="BU11" s="294"/>
      <c r="BV11" s="294"/>
      <c r="BW11" s="294"/>
      <c r="BX11" s="294"/>
      <c r="BY11" s="294"/>
      <c r="BZ11" s="310"/>
      <c r="CD11" s="321"/>
      <c r="CE11" s="322"/>
      <c r="CF11" s="322"/>
      <c r="CG11" s="322"/>
      <c r="CH11" s="323"/>
    </row>
    <row r="12" ht="16" customHeight="1" spans="8:86">
      <c r="H12" s="7"/>
      <c r="I12" s="34"/>
      <c r="J12" s="34"/>
      <c r="K12" s="34"/>
      <c r="L12" s="35"/>
      <c r="M12" s="48" t="s">
        <v>2339</v>
      </c>
      <c r="N12" s="29" t="s">
        <v>2340</v>
      </c>
      <c r="O12" s="49"/>
      <c r="P12" s="49"/>
      <c r="Q12" s="49"/>
      <c r="R12" s="27"/>
      <c r="S12" s="29" t="s">
        <v>36</v>
      </c>
      <c r="T12" s="49"/>
      <c r="U12" s="49" t="s">
        <v>37</v>
      </c>
      <c r="V12" s="49"/>
      <c r="W12" s="49"/>
      <c r="X12" s="49"/>
      <c r="Y12" s="49"/>
      <c r="Z12" s="27"/>
      <c r="AA12" s="28" t="s">
        <v>59</v>
      </c>
      <c r="AB12" s="28"/>
      <c r="AC12" s="28"/>
      <c r="AD12" s="28" t="s">
        <v>55</v>
      </c>
      <c r="AE12" s="28"/>
      <c r="AF12" s="28"/>
      <c r="AG12" s="28" t="s">
        <v>44</v>
      </c>
      <c r="AH12" s="28"/>
      <c r="AI12" s="29" t="s">
        <v>45</v>
      </c>
      <c r="AJ12" s="182"/>
      <c r="AK12" s="183"/>
      <c r="AL12" s="192"/>
      <c r="AM12" s="192"/>
      <c r="AN12" s="192"/>
      <c r="AO12" s="225"/>
      <c r="AP12" s="227" t="s">
        <v>2333</v>
      </c>
      <c r="AQ12" s="65"/>
      <c r="AR12" s="228"/>
      <c r="AS12" s="228"/>
      <c r="AT12" s="228"/>
      <c r="AU12" s="228"/>
      <c r="AV12" s="57"/>
      <c r="AW12" s="58"/>
      <c r="AX12" s="256"/>
      <c r="AY12" s="192"/>
      <c r="AZ12" s="257"/>
      <c r="BA12" s="258"/>
      <c r="BB12"/>
      <c r="BC12"/>
      <c r="BD12"/>
      <c r="BE12"/>
      <c r="BF12"/>
      <c r="BG12"/>
      <c r="BH12"/>
      <c r="BI12"/>
      <c r="BJ12"/>
      <c r="BK12"/>
      <c r="BM12" s="286" t="s">
        <v>402</v>
      </c>
      <c r="BN12" s="287" t="s">
        <v>2061</v>
      </c>
      <c r="BO12" s="289" t="s">
        <v>2341</v>
      </c>
      <c r="BP12" s="284" t="s">
        <v>1916</v>
      </c>
      <c r="BQ12" s="170">
        <v>10</v>
      </c>
      <c r="BR12" s="293"/>
      <c r="BS12" s="294"/>
      <c r="BT12" s="294"/>
      <c r="BU12" s="294"/>
      <c r="BV12" s="294"/>
      <c r="BW12" s="294"/>
      <c r="BX12" s="294"/>
      <c r="BY12" s="294"/>
      <c r="BZ12" s="310"/>
      <c r="CD12" s="321"/>
      <c r="CE12" s="322"/>
      <c r="CF12" s="322"/>
      <c r="CG12" s="322"/>
      <c r="CH12" s="323"/>
    </row>
    <row r="13" ht="16" customHeight="1" spans="8:86">
      <c r="H13" s="8"/>
      <c r="I13" s="50"/>
      <c r="J13" s="50"/>
      <c r="K13" s="50"/>
      <c r="L13" s="51"/>
      <c r="M13" s="52" t="s">
        <v>2342</v>
      </c>
      <c r="N13" s="53" t="str">
        <f>IF(COUNTIF(未改造信息!$E$2:$E$1000,$N6),VLOOKUP(INDEX(未改造信息!$A$2:$A$1000,MATCH($N6,未改造信息!$E$2:$E$1000,0)),'各舰船获取情况 '!$A$3:$BQ$1000,5),"")</f>
        <v/>
      </c>
      <c r="O13" s="54"/>
      <c r="P13" s="54"/>
      <c r="Q13" s="54"/>
      <c r="R13" s="54"/>
      <c r="S13" s="54">
        <f>IF(N13="",0,IF(COUNTIF('各舰船获取情况 '!$E$3:$E$1000,N13),VLOOKUP(INDEX('各舰船获取情况 '!$A$3:$A$1000,MATCH(N13,'各舰船获取情况 '!$E$3:$E$1000,0)),'各舰船获取情况 '!$A$3:$BQ$1000,2),"打错哩"))</f>
        <v>0</v>
      </c>
      <c r="T13" s="54"/>
      <c r="U13" s="54">
        <f>IF(N13="",0,IF(COUNTIF('各舰船获取情况 '!$E$3:$E$1000,N13),VLOOKUP(INDEX('各舰船获取情况 '!$A$3:$A$1000,MATCH(N13,'各舰船获取情况 '!$E$3:$E$1000,0)),'各舰船获取情况 '!$A$3:$BQ$1000,3),"打错哩"))</f>
        <v>0</v>
      </c>
      <c r="V13" s="54"/>
      <c r="W13" s="54"/>
      <c r="X13" s="54"/>
      <c r="Y13" s="54"/>
      <c r="Z13" s="54"/>
      <c r="AA13" s="148">
        <f>IF(N13="",0,IF(COUNTIF('各舰船获取情况 '!$E$3:$E$1000,N13),VLOOKUP(INDEX('各舰船获取情况 '!$A$3:$A$1000,MATCH(N13,'各舰船获取情况 '!$E$3:$E$1000,0)),'各舰船获取情况 '!$A$3:$BQ$1000,26),"打错哩"))+IF(AND($N$33&lt;&gt;"",$Q$33="√"),4,0)+IF(AND($N$34&lt;&gt;"",$Q$34="√",N13="塔什干（改①）"),4,0)+IF(AND($N$35&lt;&gt;"",$Q$35="√",N13="飞龙（改①）"),4,0)+IF(AND($N$36&lt;&gt;"",$Q$36="√",N13="塞缪尔·罗伯茨（改①）"),3,0)+IF(AND(U13="驱逐舰",$U$33="√"),3,0)+IF(AND(S13="I",AI13="大型舰",$U$35="√"),2,0)+IF(AND(S13&lt;&gt;0,$U$37=S13),1,0)+IF(AND($N$37&lt;&gt;"",$Q$37="√",N14="伏尔塔（改①）",OR(U13="驱逐舰",U13="轻巡洋舰")),4,0)+IF(AND($N$38&lt;&gt;"",$Q$38="√",N13="G15"),3,0)</f>
        <v>0</v>
      </c>
      <c r="AB13" s="148"/>
      <c r="AC13" s="148"/>
      <c r="AD13" s="54">
        <f>IF(N13="",0,IF(COUNTIF('各舰船获取情况 '!$E$3:$E$1000,N13),VLOOKUP(INDEX('各舰船获取情况 '!$A$3:$A$1000,MATCH(N13,'各舰船获取情况 '!$E$3:$E$1000,0)),'各舰船获取情况 '!$A$3:$BQ$1000,22),"打错哩"))+N8</f>
        <v>0</v>
      </c>
      <c r="AE13" s="54"/>
      <c r="AF13" s="54"/>
      <c r="AG13" s="54">
        <f>IF(N13="",0,IF(COUNTIF('各舰船获取情况 '!$E$3:$E$1000,N13),VLOOKUP(INDEX('各舰船获取情况 '!$A$3:$A$1000,MATCH(N13,'各舰船获取情况 '!$E$3:$E$1000,0)),'各舰船获取情况 '!$A$3:$BQ$1000,11),"打错哩"))</f>
        <v>0</v>
      </c>
      <c r="AH13" s="54"/>
      <c r="AI13" s="54">
        <f>IF(N13="",0,IF(COUNTIF('各舰船获取情况 '!$E$3:$E$1000,N13),VLOOKUP(INDEX('各舰船获取情况 '!$A$3:$A$1000,MATCH(N13,'各舰船获取情况 '!$E$3:$E$1000,0)),'各舰船获取情况 '!$A$3:$BQ$1000,12),"打错哩"))</f>
        <v>0</v>
      </c>
      <c r="AJ13" s="197"/>
      <c r="AK13" s="198"/>
      <c r="AL13" s="192" t="str">
        <f>IF(OR(U16="航空母舰",U16="装甲航母",U16="轻型航母",U16="航空巡洋舰",U16="航空战列舰",),N16,"不是航系")</f>
        <v>不是航系</v>
      </c>
      <c r="AM13" s="192"/>
      <c r="AN13" s="192"/>
      <c r="AO13" s="225"/>
      <c r="AP13" s="227" t="s">
        <v>2331</v>
      </c>
      <c r="AQ13" s="65"/>
      <c r="AR13" s="229">
        <f>VALUE(IFERROR(RIGHT(LEFT(SUBSTITUTE(IF(N16="",0,IF(COUNTIF('各舰船获取情况 '!$E$3:$E$1000,N16),VLOOKUP(N16,'各舰船获取情况 '!$E$2:$AB$1000,24,0),"打错哩")),"]",","),FIND(",",SUBSTITUTE(IF(N16="",0,IF(COUNTIF('各舰船获取情况 '!$E$3:$E$1000,N16),VLOOKUP(N16,'各舰船获取情况 '!$E$2:$AB$1000,24,0),"打错哩")),"]",","))-1),LEN(LEFT(SUBSTITUTE(IF(N16="",0,IF(COUNTIF('各舰船获取情况 '!$E$3:$E$1000,N16),VLOOKUP(N16,'各舰船获取情况 '!$E$2:$AB$1000,24,0),"打错哩")),"]",","),FIND(",",SUBSTITUTE(IF(N16="",0,IF(COUNTIF('各舰船获取情况 '!$E$3:$E$1000,N16),VLOOKUP(N16,'各舰船获取情况 '!$E$2:$AB$1000,24,0),"打错哩")),"]",","))-1))-1),0))</f>
        <v>0</v>
      </c>
      <c r="AS13" s="229">
        <f>VALUE(IFERROR(LEFT(RIGHT(SUBSTITUTE(IF(N16="",0,IF(COUNTIF('各舰船获取情况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'!$E$2:$AB$1000,24,0),"打错哩")),"]",","))),FIND(",",RIGHT(SUBSTITUTE(IF(N16="",0,IF(COUNTIF('各舰船获取情况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'!$E$2:$AB$1000,24,0),"打错哩")),"]",","))))-1),0))</f>
        <v>0</v>
      </c>
      <c r="AT13" s="229">
        <f>VALUE(IFERROR(LEFT(RIGHT(RIGHT(SUBSTITUTE(IF(N16="",0,IF(COUNTIF('各舰船获取情况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'!$E$2:$AB$1000,24,0),"打错哩")),"]",","))),LEN(RIGHT(SUBSTITUTE(IF(N16="",0,IF(COUNTIF('各舰船获取情况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'!$E$2:$AB$1000,24,0),"打错哩")),"]",","))))-FIND(",",RIGHT(SUBSTITUTE(IF(N16="",0,IF(COUNTIF('各舰船获取情况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'!$E$2:$AB$1000,24,0),"打错哩")),"]",","))))),FIND(",",RIGHT(RIGHT(SUBSTITUTE(IF(N16="",0,IF(COUNTIF('各舰船获取情况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'!$E$2:$AB$1000,24,0),"打错哩")),"]",","))),LEN(RIGHT(SUBSTITUTE(IF(N16="",0,IF(COUNTIF('各舰船获取情况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'!$E$2:$AB$1000,24,0),"打错哩")),"]",","))))-FIND(",",RIGHT(SUBSTITUTE(IF(N16="",0,IF(COUNTIF('各舰船获取情况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'!$E$2:$AB$1000,24,0),"打错哩")),"]",","))))))-1),0))</f>
        <v>0</v>
      </c>
      <c r="AU13" s="229">
        <f>VALUE(IFERROR(LEFT(RIGHT(RIGHT(RIGHT(SUBSTITUTE(IF(N16="",0,IF(COUNTIF('各舰船获取情况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'!$E$2:$AB$1000,24,0),"打错哩")),"]",","))),LEN(RIGHT(SUBSTITUTE(IF(N16="",0,IF(COUNTIF('各舰船获取情况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'!$E$2:$AB$1000,24,0),"打错哩")),"]",","))))-FIND(",",RIGHT(SUBSTITUTE(IF(N16="",0,IF(COUNTIF('各舰船获取情况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'!$E$2:$AB$1000,24,0),"打错哩")),"]",","))))),LEN(RIGHT(RIGHT(SUBSTITUTE(IF(N16="",0,IF(COUNTIF('各舰船获取情况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'!$E$2:$AB$1000,24,0),"打错哩")),"]",","))),LEN(RIGHT(SUBSTITUTE(IF(N16="",0,IF(COUNTIF('各舰船获取情况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'!$E$2:$AB$1000,24,0),"打错哩")),"]",","))))-FIND(",",RIGHT(SUBSTITUTE(IF(N16="",0,IF(COUNTIF('各舰船获取情况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'!$E$2:$AB$1000,24,0),"打错哩")),"]",","))))))-FIND(",",RIGHT(RIGHT(SUBSTITUTE(IF(N16="",0,IF(COUNTIF('各舰船获取情况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'!$E$2:$AB$1000,24,0),"打错哩")),"]",","))),LEN(RIGHT(SUBSTITUTE(IF(N16="",0,IF(COUNTIF('各舰船获取情况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'!$E$2:$AB$1000,24,0),"打错哩")),"]",","))))-FIND(",",RIGHT(SUBSTITUTE(IF(N16="",0,IF(COUNTIF('各舰船获取情况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'!$E$2:$AB$1000,24,0),"打错哩")),"]",","))))))),FIND(",",RIGHT(RIGHT(RIGHT(SUBSTITUTE(IF(N16="",0,IF(COUNTIF('各舰船获取情况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'!$E$2:$AB$1000,24,0),"打错哩")),"]",","))),LEN(RIGHT(SUBSTITUTE(IF(N16="",0,IF(COUNTIF('各舰船获取情况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'!$E$2:$AB$1000,24,0),"打错哩")),"]",","))))-FIND(",",RIGHT(SUBSTITUTE(IF(N16="",0,IF(COUNTIF('各舰船获取情况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'!$E$2:$AB$1000,24,0),"打错哩")),"]",","))))),LEN(RIGHT(RIGHT(SUBSTITUTE(IF(N16="",0,IF(COUNTIF('各舰船获取情况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'!$E$2:$AB$1000,24,0),"打错哩")),"]",","))),LEN(RIGHT(SUBSTITUTE(IF(N16="",0,IF(COUNTIF('各舰船获取情况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'!$E$2:$AB$1000,24,0),"打错哩")),"]",","))))-FIND(",",RIGHT(SUBSTITUTE(IF(N16="",0,IF(COUNTIF('各舰船获取情况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'!$E$2:$AB$1000,24,0),"打错哩")),"]",","))))))-FIND(",",RIGHT(RIGHT(SUBSTITUTE(IF(N16="",0,IF(COUNTIF('各舰船获取情况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'!$E$2:$AB$1000,24,0),"打错哩")),"]",","))),LEN(RIGHT(SUBSTITUTE(IF(N16="",0,IF(COUNTIF('各舰船获取情况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'!$E$2:$AB$1000,24,0),"打错哩")),"]",","))))-FIND(",",RIGHT(SUBSTITUTE(IF(N16="",0,IF(COUNTIF('各舰船获取情况 '!$E$3:$E$1000,N16),VLOOKUP(N16,'各舰船获取情况 '!$E$2:$AB$1000,24,0),"打错哩")),"]",","),LEN(SUBSTITUTE(IF(N16="",0,IF(COUNTIF('各舰船获取情况 '!$E$3:$E$1000,N16),VLOOKUP(N16,'各舰船获取情况 '!$E$2:$AB$1000,24,0),"打错哩")),"]",","))-FIND(",",SUBSTITUTE(IF(N16="",0,IF(COUNTIF('各舰船获取情况 '!$E$3:$E$1000,N16),VLOOKUP(N16,'各舰船获取情况 '!$E$2:$AB$1000,24,0),"打错哩")),"]",","))))))))-1),0))</f>
        <v>0</v>
      </c>
      <c r="AV13" s="57">
        <f>IF(AL13="不是航系",0,IFERROR(VLOOKUP(N16,'各舰船获取情况 '!$E$3:$Q$1000,13,0),0))</f>
        <v>0</v>
      </c>
      <c r="AW13" s="58"/>
      <c r="AX13" s="256">
        <f>IF(AL13="不是航系",0,IF(AND($AL$21&lt;&gt;"",$AS$21="√",N16="G15"),15,0)+IF(AND($AL$22&lt;&gt;"",$AS$22="√",N16="埃塞克斯"),6,0)+IF(AND($AL$23&lt;&gt;"",$AS$23="√",N16="飞龙（改①）"),12,0)+IF(AND($AL$24&lt;&gt;"",$AS$24="√",N16="皇家方舟（装母）"),12,0)+IF(AND($AL$25&lt;&gt;"",$AS$25="√",N16="企业（改①）"),15,0)+IF(AND($AL$26&lt;&gt;"",$AS$26="√",N16="扶桑（改①）"),5,0)+IF(AND($AL$27&lt;&gt;"",$AS$27="√",N16="帝国（改①）",COUNTIF($U$13:$Z$18,"装甲航母")&gt;0),18,0)+IF(AND($AL$28&lt;&gt;"",$AS$28="√",N16="汉考克",COUNTIF($U$13:$Z$18,"装甲航母")+COUNTIF($U$13:$Z$18,"航空母舰")&lt;3),10,0)+IF(AND($AL$29&lt;&gt;"",$AS$29="√",OR(N16="企业（改①）",N16="企业"),COUNTIF($U$13:$Z$18,"装甲航母")+COUNTIF($U$13:$Z$18,"航空母舰")+COUNTIF($U$13:$Z$18,"轻型航母")=1),55,0)+IF(AND($AL$30&lt;&gt;"",$AS$30="√",N16="约克城（改①）"),10,0)+IF(AND($AT$21&lt;&gt;"",$BA$21="√",COUNTIF($N$13:$R$18,"1913战巡")=1),8,0)+IF(AND($AT$22&lt;&gt;"",$BA$22="√",$N$13="巴尔的摩（改①）"),2,0)+IF(AND($AT$23&lt;&gt;"",$BA$23="√",COUNTIF($N$13:$R$18,"格罗兹尼")=1),COUNTIF($S$13:$T$18,"S")*4,0)+IF(AND($AT$24&lt;&gt;"",$BA$24="√",COUNTIF($N$13:$R$18,"克劳塞维茨")=1,COUNTIF($AG$13:$AH$18,"主力舰")&gt;=3),10,0)+IF(AND($AT$25&lt;&gt;"",$BA$25="√",COUNTIF($N$13:$R$18,"丹阳（雪风改①）")=1,$N$13&lt;&gt;"丹阳（雪风改①）",ROW(N16)=13),8,0)+IF(AND($AT$26&lt;&gt;"",$BA$26="√",COUNTIF($N$13:$R$18,"南达科他（改①）")=1,ROW(N16)=13),12,0)+IF(AND($AT$27&lt;&gt;"",$BA$27="√",COUNTIF($N$13:$R$18,"但丁")=1,AG16="主力舰"),10,0)+IF(AND($AT$28&lt;&gt;"",$BA$28="√",COUNTIF($N$13:$R$18,"济南")=1,S16="C"),12,0)+IF(AND($AT$29&lt;&gt;"",$BA$29="√",COUNTIF($N$13:$R$18,"莱比锡（改①）")=1,S16="G"),7,0)+IF(AND($AT$30&lt;&gt;"",$BA$30="√",COUNTIF($N$13:$R$18,"金刚（改①）")=1,S16="J",OR(U16="航空战列舰",U16="航空巡洋舰")),8,0)+IF(AND($AT$31&lt;&gt;"",$BA$31="√",N17="近江"),8,0)+IF(AND($AT$31&lt;&gt;"",$BA$31="√",N17="近江",S16="J"),8,0)+IFERROR(HLOOKUP(VLOOKUP(U16,'舰种|战术|技能信息查询'!$O$52:$R$72,4,0),$AP$39:$AT$40,2,0),0)+IF(AND(U16="航空母舰",$AR$35="√"),10,0)+IF(AND(U16="装甲航母",$AV$35="√"),5,0)+$AS$42)</f>
        <v>0</v>
      </c>
      <c r="AY13" s="192"/>
      <c r="AZ13" s="257">
        <f>IF(AL13="不是航系",0,IF(AND($AL$32&lt;&gt;"",$AS$32="√",N16="普林斯顿（改①）"),SUM(LN(2*(MIN(AR13,IF(OR(U16="航空母舰",U16="装甲航母",U16="轻型航母"),3+ROUNDDOWN((AV13+AX13)/5,0),IF(OR(U16="航空战列舰",U16="航空巡洋舰"),3+ROUNDDOWN((AV13+AX13)/10,0))))+1))*AR14,LN(2*(MIN(AS13,IF(OR(U16="航空母舰",U16="装甲航母",U16="轻型航母"),3+ROUNDDOWN((AV13+AX13)/5,0),IF(OR(U16="航空战列舰",U16="航空巡洋舰"),3+ROUNDDOWN((AV13+AX13)/10,0))))+1))*AS14,LN(2*(MIN(AT13,IF(OR(U16="航空母舰",U16="装甲航母",U16="轻型航母"),3+ROUNDDOWN((AV13+AX13)/5,0),IF(OR(U16="航空战列舰",U16="航空巡洋舰"),3+ROUNDDOWN((AV13+AX13)/10,0))))+1))*AT14,LN(2*(MIN(AU13,IF(OR(U16="航空母舰",U16="装甲航母",U16="轻型航母"),3+ROUNDDOWN((AV13+AX13)/5,0),IF(OR(U16="航空战列舰",U16="航空巡洋舰"),3+ROUNDDOWN((AV13+AX13)/10,0))))+1))*AU14)*1.3,SUM(LN(2*(MIN(AR13,IF(OR(U16="航空母舰",U16="装甲航母",U16="轻型航母"),3+ROUNDDOWN((AV13+AX13)/5,0),IF(OR(U16="航空战列舰",U16="航空巡洋舰"),3+ROUNDDOWN((AV13+AX13)/10,0))))+1))*AR14,LN(2*(MIN(AS13,IF(OR(U16="航空母舰",U16="装甲航母",U16="轻型航母"),3+ROUNDDOWN((AV13+AX13)/5,0),IF(OR(U16="航空战列舰",U16="航空巡洋舰"),3+ROUNDDOWN((AV13+AX13)/10,0))))+1))*AS14,LN(2*(MIN(AT13,IF(OR(U16="航空母舰",U16="装甲航母",U16="轻型航母"),3+ROUNDDOWN((AV13+AX13)/5,0),IF(OR(U16="航空战列舰",U16="航空巡洋舰"),3+ROUNDDOWN((AV13+AX13)/10,0))))+1))*AT14,LN(2*(MIN(AU13,IF(OR(U16="航空母舰",U16="装甲航母",U16="轻型航母"),3+ROUNDDOWN((AV13+AX13)/5,0),IF(OR(U16="航空战列舰",U16="航空巡洋舰"),3+ROUNDDOWN((AV13+AX13)/10,0))))+1))*AU14)))</f>
        <v>0</v>
      </c>
      <c r="BA13" s="258"/>
      <c r="BB13"/>
      <c r="BC13"/>
      <c r="BD13"/>
      <c r="BE13"/>
      <c r="BF13"/>
      <c r="BG13"/>
      <c r="BH13"/>
      <c r="BI13"/>
      <c r="BJ13"/>
      <c r="BK13"/>
      <c r="BM13" s="286" t="s">
        <v>1146</v>
      </c>
      <c r="BN13" s="287" t="s">
        <v>2071</v>
      </c>
      <c r="BO13" s="289" t="s">
        <v>2343</v>
      </c>
      <c r="BP13" s="284" t="s">
        <v>1922</v>
      </c>
      <c r="BQ13" s="170">
        <v>11</v>
      </c>
      <c r="BR13" s="293"/>
      <c r="BS13" s="294"/>
      <c r="BT13" s="294"/>
      <c r="BU13" s="294"/>
      <c r="BV13" s="294"/>
      <c r="BW13" s="294"/>
      <c r="BX13" s="294"/>
      <c r="BY13" s="294"/>
      <c r="BZ13" s="310"/>
      <c r="CD13" s="321"/>
      <c r="CE13" s="322"/>
      <c r="CF13" s="322"/>
      <c r="CG13" s="322"/>
      <c r="CH13" s="323"/>
    </row>
    <row r="14" ht="16" customHeight="1" spans="8:86">
      <c r="H14" s="9" t="s">
        <v>2344</v>
      </c>
      <c r="I14" s="55"/>
      <c r="J14" s="55"/>
      <c r="K14" s="55"/>
      <c r="L14" s="56"/>
      <c r="M14" s="52" t="s">
        <v>2319</v>
      </c>
      <c r="N14" s="57" t="str">
        <f>IF(COUNTIF(未改造信息!$E$2:$E$1000,P6),VLOOKUP(INDEX(未改造信息!$A$2:$A$1000,MATCH(P6,未改造信息!$E$2:$E$1000,0)),'各舰船获取情况 '!$A$3:$BQ$1000,5),"")</f>
        <v/>
      </c>
      <c r="O14" s="58"/>
      <c r="P14" s="58"/>
      <c r="Q14" s="58"/>
      <c r="R14" s="58"/>
      <c r="S14" s="58">
        <f>IF(N14="",0,IF(COUNTIF('各舰船获取情况 '!$E$3:$E$1000,N14),VLOOKUP(INDEX('各舰船获取情况 '!$A$3:$A$1000,MATCH(N14,'各舰船获取情况 '!$E$3:$E$1000,0)),'各舰船获取情况 '!$A$3:$BQ$1000,2),"打错哩"))</f>
        <v>0</v>
      </c>
      <c r="T14" s="58"/>
      <c r="U14" s="58">
        <f>IF(N14="",0,IF(COUNTIF('各舰船获取情况 '!$E$3:$E$1000,N14),VLOOKUP(INDEX('各舰船获取情况 '!$A$3:$A$1000,MATCH(N14,'各舰船获取情况 '!$E$3:$E$1000,0)),'各舰船获取情况 '!$A$3:$BQ$1000,3),"打错哩"))</f>
        <v>0</v>
      </c>
      <c r="V14" s="58"/>
      <c r="W14" s="58"/>
      <c r="X14" s="58"/>
      <c r="Y14" s="58"/>
      <c r="Z14" s="58"/>
      <c r="AA14" s="149">
        <f>IF(N14="",0,IF(COUNTIF('各舰船获取情况 '!$E$3:$E$1000,N14),VLOOKUP(INDEX('各舰船获取情况 '!$A$3:$A$1000,MATCH(N14,'各舰船获取情况 '!$E$3:$E$1000,0)),'各舰船获取情况 '!$A$3:$BQ$1000,26),"打错哩"))+IF(AND($N$33&lt;&gt;"",$Q$33="√"),4,0)+IF(AND($N$34&lt;&gt;"",$Q$34="√",N14="塔什干（改①）"),4,0)+IF(AND($N$35&lt;&gt;"",$Q$35="√",N14="飞龙（改①）"),4,0)+IF(AND($N$36&lt;&gt;"",$Q$36="√",N14="塞缪尔·罗伯茨（改①）"),3,0)+IF(AND(U14="驱逐舰",$U$33="√"),3,0)+IF(AND(S14="I",AI14="大型舰",$U$35="√"),2,0)+IF(AND(S14&lt;&gt;0,$U$37=S14),1,0)+IF(AND($N$37&lt;&gt;"",$Q$37="√",OR(N13="伏尔塔（改①）",N15="伏尔塔（改①）"),OR(U14="驱逐舰",U14="轻巡洋舰")),4,0)+IF(AND($N$38&lt;&gt;"",$Q$38="√",N14="G15"),3,0)</f>
        <v>0</v>
      </c>
      <c r="AB14" s="149"/>
      <c r="AC14" s="149"/>
      <c r="AD14" s="150">
        <f>IF(N14="",0,IF(COUNTIF('各舰船获取情况 '!$E$3:$E$1000,N14),VLOOKUP(INDEX('各舰船获取情况 '!$A$3:$A$1000,MATCH(N14,'各舰船获取情况 '!$E$3:$E$1000,0)),'各舰船获取情况 '!$A$3:$BQ$1000,22),"打错哩"))+P8</f>
        <v>0</v>
      </c>
      <c r="AE14" s="150"/>
      <c r="AF14" s="150"/>
      <c r="AG14" s="150">
        <f>IF(N14="",0,IF(COUNTIF('各舰船获取情况 '!$E$3:$E$1000,N14),VLOOKUP(INDEX('各舰船获取情况 '!$A$3:$A$1000,MATCH(N14,'各舰船获取情况 '!$E$3:$E$1000,0)),'各舰船获取情况 '!$A$3:$BQ$1000,11),"打错哩"))</f>
        <v>0</v>
      </c>
      <c r="AH14" s="150"/>
      <c r="AI14" s="58">
        <f>IF(N14="",0,IF(COUNTIF('各舰船获取情况 '!$E$3:$E$1000,N14),VLOOKUP(INDEX('各舰船获取情况 '!$A$3:$A$1000,MATCH(N14,'各舰船获取情况 '!$E$3:$E$1000,0)),'各舰船获取情况 '!$A$3:$BQ$1000,12),"打错哩"))</f>
        <v>0</v>
      </c>
      <c r="AJ14" s="137"/>
      <c r="AK14" s="199"/>
      <c r="AL14" s="192"/>
      <c r="AM14" s="192"/>
      <c r="AN14" s="192"/>
      <c r="AO14" s="225"/>
      <c r="AP14" s="227" t="s">
        <v>2333</v>
      </c>
      <c r="AQ14" s="65"/>
      <c r="AR14" s="228"/>
      <c r="AS14" s="228"/>
      <c r="AT14" s="228"/>
      <c r="AU14" s="228"/>
      <c r="AV14" s="57"/>
      <c r="AW14" s="58"/>
      <c r="AX14" s="256"/>
      <c r="AY14" s="192"/>
      <c r="AZ14" s="257"/>
      <c r="BA14" s="258"/>
      <c r="BB14"/>
      <c r="BC14"/>
      <c r="BD14"/>
      <c r="BE14"/>
      <c r="BF14"/>
      <c r="BG14"/>
      <c r="BH14"/>
      <c r="BI14"/>
      <c r="BJ14"/>
      <c r="BK14"/>
      <c r="BM14" s="286" t="s">
        <v>147</v>
      </c>
      <c r="BN14" s="287" t="s">
        <v>2055</v>
      </c>
      <c r="BO14" s="289" t="s">
        <v>2345</v>
      </c>
      <c r="BP14" s="284" t="s">
        <v>1929</v>
      </c>
      <c r="BQ14" s="170">
        <v>12</v>
      </c>
      <c r="BR14" s="293"/>
      <c r="BS14" s="294"/>
      <c r="BT14" s="294"/>
      <c r="BU14" s="294"/>
      <c r="BV14" s="294"/>
      <c r="BW14" s="294"/>
      <c r="BX14" s="294"/>
      <c r="BY14" s="294"/>
      <c r="BZ14" s="310"/>
      <c r="CD14" s="321"/>
      <c r="CE14" s="322"/>
      <c r="CF14" s="322"/>
      <c r="CG14" s="322"/>
      <c r="CH14" s="323"/>
    </row>
    <row r="15" ht="16" customHeight="1" spans="8:86">
      <c r="H15" s="10"/>
      <c r="I15" s="59"/>
      <c r="J15" s="59"/>
      <c r="K15" s="59"/>
      <c r="L15" s="60"/>
      <c r="M15" s="52" t="s">
        <v>2320</v>
      </c>
      <c r="N15" s="57" t="str">
        <f>IF(COUNTIF(未改造信息!$E$2:$E$1000,S6),VLOOKUP(INDEX(未改造信息!$A$2:$A$1000,MATCH(S6,未改造信息!$E$2:$E$1000,0)),'各舰船获取情况 '!$A$3:$BQ$1000,5),"")</f>
        <v/>
      </c>
      <c r="O15" s="58"/>
      <c r="P15" s="58"/>
      <c r="Q15" s="58"/>
      <c r="R15" s="58"/>
      <c r="S15" s="58">
        <f>IF(N15="",0,IF(COUNTIF('各舰船获取情况 '!$E$3:$E$1000,N15),VLOOKUP(INDEX('各舰船获取情况 '!$A$3:$A$1000,MATCH(N15,'各舰船获取情况 '!$E$3:$E$1000,0)),'各舰船获取情况 '!$A$3:$BQ$1000,2),"打错哩"))</f>
        <v>0</v>
      </c>
      <c r="T15" s="58"/>
      <c r="U15" s="58">
        <f>IF(N15="",0,IF(COUNTIF('各舰船获取情况 '!$E$3:$E$1000,N15),VLOOKUP(INDEX('各舰船获取情况 '!$A$3:$A$1000,MATCH(N15,'各舰船获取情况 '!$E$3:$E$1000,0)),'各舰船获取情况 '!$A$3:$BQ$1000,3),"打错哩"))</f>
        <v>0</v>
      </c>
      <c r="V15" s="58"/>
      <c r="W15" s="58"/>
      <c r="X15" s="58"/>
      <c r="Y15" s="58"/>
      <c r="Z15" s="58"/>
      <c r="AA15" s="149">
        <f>IF(N15="",0,IF(COUNTIF('各舰船获取情况 '!$E$3:$E$1000,N15),VLOOKUP(INDEX('各舰船获取情况 '!$A$3:$A$1000,MATCH(N15,'各舰船获取情况 '!$E$3:$E$1000,0)),'各舰船获取情况 '!$A$3:$BQ$1000,26),"打错哩"))+IF(AND($N$33&lt;&gt;"",$Q$33="√"),4,0)+IF(AND($N$34&lt;&gt;"",$Q$34="√",N15="塔什干（改①）"),4,0)+IF(AND($N$35&lt;&gt;"",$Q$35="√",N15="飞龙（改①）"),4,0)+IF(AND($N$36&lt;&gt;"",$Q$36="√",N15="塞缪尔·罗伯茨（改①）"),3,0)+IF(AND(U15="驱逐舰",$U$33="√"),3,0)+IF(AND(S15="I",AI15="大型舰",$U$35="√"),2,0)+IF(AND(S15&lt;&gt;0,$U$37=S15),1,0)+IF(AND($N$37&lt;&gt;"",$Q$37="√",OR(N14="伏尔塔（改①）",N16="伏尔塔（改①）"),OR(U15="驱逐舰",U15="轻巡洋舰")),4,0)+IF(AND($N$38&lt;&gt;"",$Q$38="√",N15="G15"),3,0)</f>
        <v>0</v>
      </c>
      <c r="AB15" s="149"/>
      <c r="AC15" s="149"/>
      <c r="AD15" s="150">
        <f>IF(N15="",0,IF(COUNTIF('各舰船获取情况 '!$E$3:$E$1000,N15),VLOOKUP(INDEX('各舰船获取情况 '!$A$3:$A$1000,MATCH(N15,'各舰船获取情况 '!$E$3:$E$1000,0)),'各舰船获取情况 '!$A$3:$BQ$1000,22),"打错哩"))+S8</f>
        <v>0</v>
      </c>
      <c r="AE15" s="150"/>
      <c r="AF15" s="150"/>
      <c r="AG15" s="150">
        <f>IF(N15="",0,IF(COUNTIF('各舰船获取情况 '!$E$3:$E$1000,N15),VLOOKUP(INDEX('各舰船获取情况 '!$A$3:$A$1000,MATCH(N15,'各舰船获取情况 '!$E$3:$E$1000,0)),'各舰船获取情况 '!$A$3:$BQ$1000,11),"打错哩"))</f>
        <v>0</v>
      </c>
      <c r="AH15" s="150"/>
      <c r="AI15" s="58">
        <f>IF(N15="",0,IF(COUNTIF('各舰船获取情况 '!$E$3:$E$1000,N15),VLOOKUP(INDEX('各舰船获取情况 '!$A$3:$A$1000,MATCH(N15,'各舰船获取情况 '!$E$3:$E$1000,0)),'各舰船获取情况 '!$A$3:$BQ$1000,12),"打错哩"))</f>
        <v>0</v>
      </c>
      <c r="AJ15" s="137"/>
      <c r="AK15" s="199"/>
      <c r="AL15" s="192" t="str">
        <f>IF(OR(U17="航空母舰",U17="装甲航母",U17="轻型航母",U17="航空巡洋舰",U17="航空战列舰",),N17,"不是航系")</f>
        <v>不是航系</v>
      </c>
      <c r="AM15" s="192"/>
      <c r="AN15" s="192"/>
      <c r="AO15" s="225"/>
      <c r="AP15" s="227" t="s">
        <v>2331</v>
      </c>
      <c r="AQ15" s="65"/>
      <c r="AR15" s="229">
        <f>VALUE(IFERROR(RIGHT(LEFT(SUBSTITUTE(IF(N17="",0,IF(COUNTIF('各舰船获取情况 '!$E$3:$E$1000,N17),VLOOKUP(N17,'各舰船获取情况 '!$E$2:$AB$1000,24,0),"打错哩")),"]",","),FIND(",",SUBSTITUTE(IF(N17="",0,IF(COUNTIF('各舰船获取情况 '!$E$3:$E$1000,N17),VLOOKUP(N17,'各舰船获取情况 '!$E$2:$AB$1000,24,0),"打错哩")),"]",","))-1),LEN(LEFT(SUBSTITUTE(IF(N17="",0,IF(COUNTIF('各舰船获取情况 '!$E$3:$E$1000,N17),VLOOKUP(N17,'各舰船获取情况 '!$E$2:$AB$1000,24,0),"打错哩")),"]",","),FIND(",",SUBSTITUTE(IF(N17="",0,IF(COUNTIF('各舰船获取情况 '!$E$3:$E$1000,N17),VLOOKUP(N17,'各舰船获取情况 '!$E$2:$AB$1000,24,0),"打错哩")),"]",","))-1))-1),0))</f>
        <v>0</v>
      </c>
      <c r="AS15" s="229">
        <f>VALUE(IFERROR(LEFT(RIGHT(SUBSTITUTE(IF(N17="",0,IF(COUNTIF('各舰船获取情况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'!$E$2:$AB$1000,24,0),"打错哩")),"]",","))),FIND(",",RIGHT(SUBSTITUTE(IF(N17="",0,IF(COUNTIF('各舰船获取情况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'!$E$2:$AB$1000,24,0),"打错哩")),"]",","))))-1),0))</f>
        <v>0</v>
      </c>
      <c r="AT15" s="229">
        <f>VALUE(IFERROR(LEFT(RIGHT(RIGHT(SUBSTITUTE(IF(N17="",0,IF(COUNTIF('各舰船获取情况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'!$E$2:$AB$1000,24,0),"打错哩")),"]",","))),LEN(RIGHT(SUBSTITUTE(IF(N17="",0,IF(COUNTIF('各舰船获取情况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'!$E$2:$AB$1000,24,0),"打错哩")),"]",","))))-FIND(",",RIGHT(SUBSTITUTE(IF(N17="",0,IF(COUNTIF('各舰船获取情况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'!$E$2:$AB$1000,24,0),"打错哩")),"]",","))))),FIND(",",RIGHT(RIGHT(SUBSTITUTE(IF(N17="",0,IF(COUNTIF('各舰船获取情况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'!$E$2:$AB$1000,24,0),"打错哩")),"]",","))),LEN(RIGHT(SUBSTITUTE(IF(N17="",0,IF(COUNTIF('各舰船获取情况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'!$E$2:$AB$1000,24,0),"打错哩")),"]",","))))-FIND(",",RIGHT(SUBSTITUTE(IF(N17="",0,IF(COUNTIF('各舰船获取情况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'!$E$2:$AB$1000,24,0),"打错哩")),"]",","))))))-1),0))</f>
        <v>0</v>
      </c>
      <c r="AU15" s="229">
        <f>VALUE(IFERROR(LEFT(RIGHT(RIGHT(RIGHT(SUBSTITUTE(IF(N17="",0,IF(COUNTIF('各舰船获取情况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'!$E$2:$AB$1000,24,0),"打错哩")),"]",","))),LEN(RIGHT(SUBSTITUTE(IF(N17="",0,IF(COUNTIF('各舰船获取情况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'!$E$2:$AB$1000,24,0),"打错哩")),"]",","))))-FIND(",",RIGHT(SUBSTITUTE(IF(N17="",0,IF(COUNTIF('各舰船获取情况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'!$E$2:$AB$1000,24,0),"打错哩")),"]",","))))),LEN(RIGHT(RIGHT(SUBSTITUTE(IF(N17="",0,IF(COUNTIF('各舰船获取情况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'!$E$2:$AB$1000,24,0),"打错哩")),"]",","))),LEN(RIGHT(SUBSTITUTE(IF(N17="",0,IF(COUNTIF('各舰船获取情况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'!$E$2:$AB$1000,24,0),"打错哩")),"]",","))))-FIND(",",RIGHT(SUBSTITUTE(IF(N17="",0,IF(COUNTIF('各舰船获取情况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'!$E$2:$AB$1000,24,0),"打错哩")),"]",","))))))-FIND(",",RIGHT(RIGHT(SUBSTITUTE(IF(N17="",0,IF(COUNTIF('各舰船获取情况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'!$E$2:$AB$1000,24,0),"打错哩")),"]",","))),LEN(RIGHT(SUBSTITUTE(IF(N17="",0,IF(COUNTIF('各舰船获取情况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'!$E$2:$AB$1000,24,0),"打错哩")),"]",","))))-FIND(",",RIGHT(SUBSTITUTE(IF(N17="",0,IF(COUNTIF('各舰船获取情况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'!$E$2:$AB$1000,24,0),"打错哩")),"]",","))))))),FIND(",",RIGHT(RIGHT(RIGHT(SUBSTITUTE(IF(N17="",0,IF(COUNTIF('各舰船获取情况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'!$E$2:$AB$1000,24,0),"打错哩")),"]",","))),LEN(RIGHT(SUBSTITUTE(IF(N17="",0,IF(COUNTIF('各舰船获取情况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'!$E$2:$AB$1000,24,0),"打错哩")),"]",","))))-FIND(",",RIGHT(SUBSTITUTE(IF(N17="",0,IF(COUNTIF('各舰船获取情况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'!$E$2:$AB$1000,24,0),"打错哩")),"]",","))))),LEN(RIGHT(RIGHT(SUBSTITUTE(IF(N17="",0,IF(COUNTIF('各舰船获取情况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'!$E$2:$AB$1000,24,0),"打错哩")),"]",","))),LEN(RIGHT(SUBSTITUTE(IF(N17="",0,IF(COUNTIF('各舰船获取情况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'!$E$2:$AB$1000,24,0),"打错哩")),"]",","))))-FIND(",",RIGHT(SUBSTITUTE(IF(N17="",0,IF(COUNTIF('各舰船获取情况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'!$E$2:$AB$1000,24,0),"打错哩")),"]",","))))))-FIND(",",RIGHT(RIGHT(SUBSTITUTE(IF(N17="",0,IF(COUNTIF('各舰船获取情况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'!$E$2:$AB$1000,24,0),"打错哩")),"]",","))),LEN(RIGHT(SUBSTITUTE(IF(N17="",0,IF(COUNTIF('各舰船获取情况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'!$E$2:$AB$1000,24,0),"打错哩")),"]",","))))-FIND(",",RIGHT(SUBSTITUTE(IF(N17="",0,IF(COUNTIF('各舰船获取情况 '!$E$3:$E$1000,N17),VLOOKUP(N17,'各舰船获取情况 '!$E$2:$AB$1000,24,0),"打错哩")),"]",","),LEN(SUBSTITUTE(IF(N17="",0,IF(COUNTIF('各舰船获取情况 '!$E$3:$E$1000,N17),VLOOKUP(N17,'各舰船获取情况 '!$E$2:$AB$1000,24,0),"打错哩")),"]",","))-FIND(",",SUBSTITUTE(IF(N17="",0,IF(COUNTIF('各舰船获取情况 '!$E$3:$E$1000,N17),VLOOKUP(N17,'各舰船获取情况 '!$E$2:$AB$1000,24,0),"打错哩")),"]",","))))))))-1),0))</f>
        <v>0</v>
      </c>
      <c r="AV15" s="57">
        <f>IF(AL15="不是航系",0,IFERROR(VLOOKUP(N17,'各舰船获取情况 '!$E$3:$Q$1000,13,0),0))</f>
        <v>0</v>
      </c>
      <c r="AW15" s="58"/>
      <c r="AX15" s="256">
        <f>IF(AL15="不是航系",0,IF(AND($AL$21&lt;&gt;"",$AS$21="√",N17="G15"),15,0)+IF(AND($AL$22&lt;&gt;"",$AS$22="√",N17="埃塞克斯"),6,0)+IF(AND($AL$23&lt;&gt;"",$AS$23="√",N17="飞龙（改①）"),12,0)+IF(AND($AL$24&lt;&gt;"",$AS$24="√",N17="皇家方舟（装母）"),12,0)+IF(AND($AL$25&lt;&gt;"",$AS$25="√",N17="企业（改①）"),15,0)+IF(AND($AL$26&lt;&gt;"",$AS$26="√",N17="扶桑（改①）"),5,0)+IF(AND($AL$27&lt;&gt;"",$AS$27="√",N17="帝国（改①）",COUNTIF($U$13:$Z$18,"装甲航母")&gt;0),18,0)+IF(AND($AL$28&lt;&gt;"",$AS$28="√",N17="汉考克",COUNTIF($U$13:$Z$18,"装甲航母")+COUNTIF($U$13:$Z$18,"航空母舰")&lt;3),10,0)+IF(AND($AL$29&lt;&gt;"",$AS$29="√",OR(N17="企业（改①）",N17="企业"),COUNTIF($U$13:$Z$18,"装甲航母")+COUNTIF($U$13:$Z$18,"航空母舰")+COUNTIF($U$13:$Z$18,"轻型航母")=1),55,0)+IF(AND($AL$30&lt;&gt;"",$AS$30="√",N17="约克城（改①）"),10,0)+IF(AND($AT$21&lt;&gt;"",$BA$21="√",COUNTIF($N$13:$R$18,"1913战巡")=1),8,0)+IF(AND($AT$22&lt;&gt;"",$BA$22="√",$N$13="巴尔的摩（改①）"),2,0)+IF(AND($AT$23&lt;&gt;"",$BA$23="√",COUNTIF($N$13:$R$18,"格罗兹尼")=1),COUNTIF($S$13:$T$18,"S")*4,0)+IF(AND($AT$24&lt;&gt;"",$BA$24="√",COUNTIF($N$13:$R$18,"克劳塞维茨")=1,COUNTIF($AG$13:$AH$18,"主力舰")&gt;=3),10,0)+IF(AND($AT$25&lt;&gt;"",$BA$25="√",COUNTIF($N$13:$R$18,"丹阳（雪风改①）")=1,$N$13&lt;&gt;"丹阳（雪风改①）",ROW(N17)=13),8,0)+IF(AND($AT$26&lt;&gt;"",$BA$26="√",COUNTIF($N$13:$R$18,"南达科他（改①）")=1,ROW(N17)=13),12,0)+IF(AND($AT$27&lt;&gt;"",$BA$27="√",COUNTIF($N$13:$R$18,"但丁")=1,AG17="主力舰"),10,0)+IF(AND($AT$28&lt;&gt;"",$BA$28="√",COUNTIF($N$13:$R$18,"济南")=1,S17="C"),12,0)+IF(AND($AT$29&lt;&gt;"",$BA$29="√",COUNTIF($N$13:$R$18,"莱比锡（改①）")=1,S17="G"),7,0)+IF(AND($AT$30&lt;&gt;"",$BA$30="√",COUNTIF($N$13:$R$18,"金刚（改①）")=1,S17="J",OR(U17="航空战列舰",U17="航空巡洋舰")),8,0)+IF(AND($AT$31&lt;&gt;"",$BA$31="√",N18="近江"),8,0)+IF(AND($AT$31&lt;&gt;"",$BA$31="√",N18="近江",S17="J"),8,0)+IFERROR(HLOOKUP(VLOOKUP(U17,'舰种|战术|技能信息查询'!$O$52:$R$72,4,0),$AP$39:$AT$40,2,0),0)+IF(AND(U17="航空母舰",$AR$35="√"),10,0)+IF(AND(U17="装甲航母",$AV$35="√"),5,0)+$AT$42)</f>
        <v>0</v>
      </c>
      <c r="AY15" s="192"/>
      <c r="AZ15" s="257">
        <f>IF(AL15="不是航系",0,IF(AND($AL$32&lt;&gt;"",$AS$32="√",N17="普林斯顿（改①）"),SUM(LN(2*(MIN(AR15,IF(OR(U17="航空母舰",U17="装甲航母",U17="轻型航母"),3+ROUNDDOWN((AV15+AX15)/5,0),IF(OR(U17="航空战列舰",U17="航空巡洋舰"),3+ROUNDDOWN((AV15+AX15)/10,0))))+1))*AR16,LN(2*(MIN(AS15,IF(OR(U17="航空母舰",U17="装甲航母",U17="轻型航母"),3+ROUNDDOWN((AV15+AX15)/5,0),IF(OR(U17="航空战列舰",U17="航空巡洋舰"),3+ROUNDDOWN((AV15+AX15)/10,0))))+1))*AS16,LN(2*(MIN(AT15,IF(OR(U17="航空母舰",U17="装甲航母",U17="轻型航母"),3+ROUNDDOWN((AV15+AX15)/5,0),IF(OR(U17="航空战列舰",U17="航空巡洋舰"),3+ROUNDDOWN((AV15+AX15)/10,0))))+1))*AT16,LN(2*(MIN(AU15,IF(OR(U17="航空母舰",U17="装甲航母",U17="轻型航母"),3+ROUNDDOWN((AV15+AX15)/5,0),IF(OR(U17="航空战列舰",U17="航空巡洋舰"),3+ROUNDDOWN((AV15+AX15)/10,0))))+1))*AU16)*1.3,SUM(LN(2*(MIN(AR15,IF(OR(U17="航空母舰",U17="装甲航母",U17="轻型航母"),3+ROUNDDOWN((AV15+AX15)/5,0),IF(OR(U17="航空战列舰",U17="航空巡洋舰"),3+ROUNDDOWN((AV15+AX15)/10,0))))+1))*AR16,LN(2*(MIN(AS15,IF(OR(U17="航空母舰",U17="装甲航母",U17="轻型航母"),3+ROUNDDOWN((AV15+AX15)/5,0),IF(OR(U17="航空战列舰",U17="航空巡洋舰"),3+ROUNDDOWN((AV15+AX15)/10,0))))+1))*AS16,LN(2*(MIN(AT15,IF(OR(U17="航空母舰",U17="装甲航母",U17="轻型航母"),3+ROUNDDOWN((AV15+AX15)/5,0),IF(OR(U17="航空战列舰",U17="航空巡洋舰"),3+ROUNDDOWN((AV15+AX15)/10,0))))+1))*AT16,LN(2*(MIN(AU15,IF(OR(U17="航空母舰",U17="装甲航母",U17="轻型航母"),3+ROUNDDOWN((AV15+AX15)/5,0),IF(OR(U17="航空战列舰",U17="航空巡洋舰"),3+ROUNDDOWN((AV15+AX15)/10,0))))+1))*AU16)))</f>
        <v>0</v>
      </c>
      <c r="BA15" s="258"/>
      <c r="BB15"/>
      <c r="BC15"/>
      <c r="BD15"/>
      <c r="BE15"/>
      <c r="BF15"/>
      <c r="BG15"/>
      <c r="BH15"/>
      <c r="BI15"/>
      <c r="BJ15"/>
      <c r="BK15"/>
      <c r="BM15" s="286" t="s">
        <v>1372</v>
      </c>
      <c r="BN15" s="287" t="s">
        <v>2069</v>
      </c>
      <c r="BO15" s="289" t="s">
        <v>2346</v>
      </c>
      <c r="BP15" s="284" t="s">
        <v>1933</v>
      </c>
      <c r="BQ15" s="170">
        <v>13</v>
      </c>
      <c r="BR15" s="293"/>
      <c r="BS15" s="294"/>
      <c r="BT15" s="294"/>
      <c r="BU15" s="294"/>
      <c r="BV15" s="294"/>
      <c r="BW15" s="294"/>
      <c r="BX15" s="294"/>
      <c r="BY15" s="294"/>
      <c r="BZ15" s="310"/>
      <c r="CD15" s="321"/>
      <c r="CE15" s="322"/>
      <c r="CF15" s="322"/>
      <c r="CG15" s="322"/>
      <c r="CH15" s="323"/>
    </row>
    <row r="16" ht="16" customHeight="1" spans="8:86">
      <c r="H16" s="11"/>
      <c r="I16" s="61"/>
      <c r="J16" s="61"/>
      <c r="K16" s="61"/>
      <c r="L16" s="62"/>
      <c r="M16" s="52" t="s">
        <v>2321</v>
      </c>
      <c r="N16" s="57" t="str">
        <f>IF(COUNTIF(未改造信息!$E$2:$E$1000,W6),VLOOKUP(INDEX(未改造信息!$A$2:$A$1000,MATCH(W6,未改造信息!$E$2:$E$1000,0)),'各舰船获取情况 '!$A$3:$BQ$1000,5),"")</f>
        <v/>
      </c>
      <c r="O16" s="58"/>
      <c r="P16" s="58"/>
      <c r="Q16" s="58"/>
      <c r="R16" s="58"/>
      <c r="S16" s="58">
        <f>IF(N16="",0,IF(COUNTIF('各舰船获取情况 '!$E$3:$E$1000,N16),VLOOKUP(INDEX('各舰船获取情况 '!$A$3:$A$1000,MATCH(N16,'各舰船获取情况 '!$E$3:$E$1000,0)),'各舰船获取情况 '!$A$3:$BQ$1000,2),"打错哩"))</f>
        <v>0</v>
      </c>
      <c r="T16" s="58"/>
      <c r="U16" s="58">
        <f>IF(N16="",0,IF(COUNTIF('各舰船获取情况 '!$E$3:$E$1000,N16),VLOOKUP(INDEX('各舰船获取情况 '!$A$3:$A$1000,MATCH(N16,'各舰船获取情况 '!$E$3:$E$1000,0)),'各舰船获取情况 '!$A$3:$BQ$1000,3),"打错哩"))</f>
        <v>0</v>
      </c>
      <c r="V16" s="58"/>
      <c r="W16" s="58"/>
      <c r="X16" s="58"/>
      <c r="Y16" s="58"/>
      <c r="Z16" s="58"/>
      <c r="AA16" s="149">
        <f>IF(N16="",0,IF(COUNTIF('各舰船获取情况 '!$E$3:$E$1000,N16),VLOOKUP(INDEX('各舰船获取情况 '!$A$3:$A$1000,MATCH(N16,'各舰船获取情况 '!$E$3:$E$1000,0)),'各舰船获取情况 '!$A$3:$BQ$1000,26),"打错哩"))+IF(AND($N$33&lt;&gt;"",$Q$33="√"),4,0)+IF(AND($N$34&lt;&gt;"",$Q$34="√",N16="塔什干（改①）"),4,0)+IF(AND($N$35&lt;&gt;"",$Q$35="√",N16="飞龙（改①）"),4,0)+IF(AND($N$36&lt;&gt;"",$Q$36="√",N16="塞缪尔·罗伯茨（改①）"),3,0)+IF(AND(U16="驱逐舰",$U$33="√"),3,0)+IF(AND(S16="I",AI16="大型舰",$U$35="√"),2,0)+IF(AND(S16&lt;&gt;0,$U$37=S16),1,0)+IF(AND($N$37&lt;&gt;"",$Q$37="√",OR(N15="伏尔塔（改①）",N17="伏尔塔（改①）"),OR(U16="驱逐舰",U16="轻巡洋舰")),4,0)+IF(AND($N$38&lt;&gt;"",$Q$38="√",N16="G15"),3,0)</f>
        <v>0</v>
      </c>
      <c r="AB16" s="149"/>
      <c r="AC16" s="149"/>
      <c r="AD16" s="150">
        <f>IF(N16="",0,IF(COUNTIF('各舰船获取情况 '!$E$3:$E$1000,N16),VLOOKUP(INDEX('各舰船获取情况 '!$A$3:$A$1000,MATCH(N16,'各舰船获取情况 '!$E$3:$E$1000,0)),'各舰船获取情况 '!$A$3:$BQ$1000,22),"打错哩"))+AA8</f>
        <v>0</v>
      </c>
      <c r="AE16" s="150"/>
      <c r="AF16" s="150"/>
      <c r="AG16" s="150">
        <f>IF(N16="",0,IF(COUNTIF('各舰船获取情况 '!$E$3:$E$1000,N16),VLOOKUP(INDEX('各舰船获取情况 '!$A$3:$A$1000,MATCH(N16,'各舰船获取情况 '!$E$3:$E$1000,0)),'各舰船获取情况 '!$A$3:$BQ$1000,11),"打错哩"))</f>
        <v>0</v>
      </c>
      <c r="AH16" s="150"/>
      <c r="AI16" s="58">
        <f>IF(N16="",0,IF(COUNTIF('各舰船获取情况 '!$E$3:$E$1000,N16),VLOOKUP(INDEX('各舰船获取情况 '!$A$3:$A$1000,MATCH(N16,'各舰船获取情况 '!$E$3:$E$1000,0)),'各舰船获取情况 '!$A$3:$BQ$1000,12),"打错哩"))</f>
        <v>0</v>
      </c>
      <c r="AJ16" s="137"/>
      <c r="AK16" s="199"/>
      <c r="AL16" s="192"/>
      <c r="AM16" s="192"/>
      <c r="AN16" s="192"/>
      <c r="AO16" s="225"/>
      <c r="AP16" s="227" t="s">
        <v>2333</v>
      </c>
      <c r="AQ16" s="65"/>
      <c r="AR16" s="228"/>
      <c r="AS16" s="228"/>
      <c r="AT16" s="228"/>
      <c r="AU16" s="228"/>
      <c r="AV16" s="57"/>
      <c r="AW16" s="58"/>
      <c r="AX16" s="256"/>
      <c r="AY16" s="192"/>
      <c r="AZ16" s="257"/>
      <c r="BA16" s="258"/>
      <c r="BB16"/>
      <c r="BC16"/>
      <c r="BD16"/>
      <c r="BE16"/>
      <c r="BF16"/>
      <c r="BG16"/>
      <c r="BH16"/>
      <c r="BI16"/>
      <c r="BJ16"/>
      <c r="BK16"/>
      <c r="BM16" s="286" t="s">
        <v>1140</v>
      </c>
      <c r="BN16" s="287" t="s">
        <v>2089</v>
      </c>
      <c r="BO16" s="287" t="s">
        <v>2347</v>
      </c>
      <c r="BP16" s="284" t="s">
        <v>1940</v>
      </c>
      <c r="BQ16" s="170">
        <v>14</v>
      </c>
      <c r="BR16" s="293"/>
      <c r="BS16" s="294"/>
      <c r="BT16" s="294"/>
      <c r="BU16" s="294"/>
      <c r="BV16" s="294"/>
      <c r="BW16" s="294"/>
      <c r="BX16" s="294"/>
      <c r="BY16" s="294"/>
      <c r="BZ16" s="310"/>
      <c r="CD16" s="321"/>
      <c r="CE16" s="322"/>
      <c r="CF16" s="322"/>
      <c r="CG16" s="322"/>
      <c r="CH16" s="323"/>
    </row>
    <row r="17" ht="16" customHeight="1" spans="8:86">
      <c r="H17" s="11"/>
      <c r="I17" s="61"/>
      <c r="J17" s="61"/>
      <c r="K17" s="61"/>
      <c r="L17" s="62"/>
      <c r="M17" s="52" t="s">
        <v>2322</v>
      </c>
      <c r="N17" s="57" t="str">
        <f>IF(COUNTIF(未改造信息!$E$2:$E$1000,AA6),VLOOKUP(INDEX(未改造信息!$A$2:$A$1000,MATCH(AA6,未改造信息!$E$2:$E$1000,0)),'各舰船获取情况 '!$A$3:$BQ$1000,5),"")</f>
        <v/>
      </c>
      <c r="O17" s="58"/>
      <c r="P17" s="58"/>
      <c r="Q17" s="58"/>
      <c r="R17" s="58"/>
      <c r="S17" s="58">
        <f>IF(N17="",0,IF(COUNTIF('各舰船获取情况 '!$E$3:$E$1000,N17),VLOOKUP(INDEX('各舰船获取情况 '!$A$3:$A$1000,MATCH(N17,'各舰船获取情况 '!$E$3:$E$1000,0)),'各舰船获取情况 '!$A$3:$BQ$1000,2),"打错哩"))</f>
        <v>0</v>
      </c>
      <c r="T17" s="58"/>
      <c r="U17" s="58">
        <f>IF(N17="",0,IF(COUNTIF('各舰船获取情况 '!$E$3:$E$1000,N17),VLOOKUP(INDEX('各舰船获取情况 '!$A$3:$A$1000,MATCH(N17,'各舰船获取情况 '!$E$3:$E$1000,0)),'各舰船获取情况 '!$A$3:$BQ$1000,3),"打错哩"))</f>
        <v>0</v>
      </c>
      <c r="V17" s="58"/>
      <c r="W17" s="58"/>
      <c r="X17" s="58"/>
      <c r="Y17" s="58"/>
      <c r="Z17" s="58"/>
      <c r="AA17" s="149">
        <f>IF(N17="",0,IF(COUNTIF('各舰船获取情况 '!$E$3:$E$1000,N17),VLOOKUP(INDEX('各舰船获取情况 '!$A$3:$A$1000,MATCH(N17,'各舰船获取情况 '!$E$3:$E$1000,0)),'各舰船获取情况 '!$A$3:$BQ$1000,26),"打错哩"))+IF(AND($N$33&lt;&gt;"",$Q$33="√"),4,0)+IF(AND($N$34&lt;&gt;"",$Q$34="√",N17="塔什干（改①）"),4,0)+IF(AND($N$35&lt;&gt;"",$Q$35="√",N17="飞龙（改①）"),4,0)+IF(AND($N$36&lt;&gt;"",$Q$36="√",N17="塞缪尔·罗伯茨（改①）"),3,0)+IF(AND(U17="驱逐舰",$U$33="√"),3,0)+IF(AND(S17="I",AI17="大型舰",$U$35="√"),2,0)+IF(AND(S17&lt;&gt;0,$U$37=S17),1,0)+IF(AND($N$37&lt;&gt;"",$Q$37="√",OR(N16="伏尔塔（改①）",N18="伏尔塔（改①）"),OR(U17="驱逐舰",U17="轻巡洋舰")),4,0)+IF(AND($N$38&lt;&gt;"",$Q$38="√",N17="G15"),3,0)</f>
        <v>0</v>
      </c>
      <c r="AB17" s="149"/>
      <c r="AC17" s="149"/>
      <c r="AD17" s="150">
        <f>IF(N17="",0,IF(COUNTIF('各舰船获取情况 '!$E$3:$E$1000,N17),VLOOKUP(INDEX('各舰船获取情况 '!$A$3:$A$1000,MATCH(N17,'各舰船获取情况 '!$E$3:$E$1000,0)),'各舰船获取情况 '!$A$3:$BQ$1000,22),"打错哩"))</f>
        <v>0</v>
      </c>
      <c r="AE17" s="150"/>
      <c r="AF17" s="150"/>
      <c r="AG17" s="150">
        <f>IF(N17="",0,IF(COUNTIF('各舰船获取情况 '!$E$3:$E$1000,N17),VLOOKUP(INDEX('各舰船获取情况 '!$A$3:$A$1000,MATCH(N17,'各舰船获取情况 '!$E$3:$E$1000,0)),'各舰船获取情况 '!$A$3:$BQ$1000,11),"打错哩"))</f>
        <v>0</v>
      </c>
      <c r="AH17" s="150"/>
      <c r="AI17" s="58">
        <f>IF(N17="",0,IF(COUNTIF('各舰船获取情况 '!$E$3:$E$1000,N17),VLOOKUP(INDEX('各舰船获取情况 '!$A$3:$A$1000,MATCH(N17,'各舰船获取情况 '!$E$3:$E$1000,0)),'各舰船获取情况 '!$A$3:$BQ$1000,12),"打错哩"))</f>
        <v>0</v>
      </c>
      <c r="AJ17" s="137"/>
      <c r="AK17" s="199"/>
      <c r="AL17" s="192" t="str">
        <f>IF(OR(U18="航空母舰",U18="装甲航母",U18="轻型航母",U18="航空巡洋舰",U18="航空战列舰",),N18,"不是航系")</f>
        <v>不是航系</v>
      </c>
      <c r="AM17" s="192"/>
      <c r="AN17" s="192"/>
      <c r="AO17" s="225"/>
      <c r="AP17" s="227" t="s">
        <v>2331</v>
      </c>
      <c r="AQ17" s="65"/>
      <c r="AR17" s="229">
        <f>VALUE(IFERROR(RIGHT(LEFT(SUBSTITUTE(IF(N18="",0,IF(COUNTIF('各舰船获取情况 '!$E$3:$E$1000,N18),VLOOKUP(N18,'各舰船获取情况 '!$E$2:$AB$1000,24,0),"打错哩")),"]",","),FIND(",",SUBSTITUTE(IF(N18="",0,IF(COUNTIF('各舰船获取情况 '!$E$3:$E$1000,N18),VLOOKUP(N18,'各舰船获取情况 '!$E$2:$AB$1000,24,0),"打错哩")),"]",","))-1),LEN(LEFT(SUBSTITUTE(IF(N18="",0,IF(COUNTIF('各舰船获取情况 '!$E$3:$E$1000,N18),VLOOKUP(N18,'各舰船获取情况 '!$E$2:$AB$1000,24,0),"打错哩")),"]",","),FIND(",",SUBSTITUTE(IF(N18="",0,IF(COUNTIF('各舰船获取情况 '!$E$3:$E$1000,N18),VLOOKUP(N18,'各舰船获取情况 '!$E$2:$AB$1000,24,0),"打错哩")),"]",","))-1))-1),0))</f>
        <v>0</v>
      </c>
      <c r="AS17" s="229">
        <f>VALUE(IFERROR(LEFT(RIGHT(SUBSTITUTE(IF(N18="",0,IF(COUNTIF('各舰船获取情况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'!$E$2:$AB$1000,24,0),"打错哩")),"]",","))),FIND(",",RIGHT(SUBSTITUTE(IF(N18="",0,IF(COUNTIF('各舰船获取情况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'!$E$2:$AB$1000,24,0),"打错哩")),"]",","))))-1),0))</f>
        <v>0</v>
      </c>
      <c r="AT17" s="229">
        <f>VALUE(IFERROR(LEFT(RIGHT(RIGHT(SUBSTITUTE(IF(N18="",0,IF(COUNTIF('各舰船获取情况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'!$E$2:$AB$1000,24,0),"打错哩")),"]",","))),LEN(RIGHT(SUBSTITUTE(IF(N18="",0,IF(COUNTIF('各舰船获取情况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'!$E$2:$AB$1000,24,0),"打错哩")),"]",","))))-FIND(",",RIGHT(SUBSTITUTE(IF(N18="",0,IF(COUNTIF('各舰船获取情况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'!$E$2:$AB$1000,24,0),"打错哩")),"]",","))))),FIND(",",RIGHT(RIGHT(SUBSTITUTE(IF(N18="",0,IF(COUNTIF('各舰船获取情况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'!$E$2:$AB$1000,24,0),"打错哩")),"]",","))),LEN(RIGHT(SUBSTITUTE(IF(N18="",0,IF(COUNTIF('各舰船获取情况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'!$E$2:$AB$1000,24,0),"打错哩")),"]",","))))-FIND(",",RIGHT(SUBSTITUTE(IF(N18="",0,IF(COUNTIF('各舰船获取情况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'!$E$2:$AB$1000,24,0),"打错哩")),"]",","))))))-1),0))</f>
        <v>0</v>
      </c>
      <c r="AU17" s="229">
        <f>VALUE(IFERROR(LEFT(RIGHT(RIGHT(RIGHT(SUBSTITUTE(IF(N18="",0,IF(COUNTIF('各舰船获取情况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'!$E$2:$AB$1000,24,0),"打错哩")),"]",","))),LEN(RIGHT(SUBSTITUTE(IF(N18="",0,IF(COUNTIF('各舰船获取情况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'!$E$2:$AB$1000,24,0),"打错哩")),"]",","))))-FIND(",",RIGHT(SUBSTITUTE(IF(N18="",0,IF(COUNTIF('各舰船获取情况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'!$E$2:$AB$1000,24,0),"打错哩")),"]",","))))),LEN(RIGHT(RIGHT(SUBSTITUTE(IF(N18="",0,IF(COUNTIF('各舰船获取情况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'!$E$2:$AB$1000,24,0),"打错哩")),"]",","))),LEN(RIGHT(SUBSTITUTE(IF(N18="",0,IF(COUNTIF('各舰船获取情况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'!$E$2:$AB$1000,24,0),"打错哩")),"]",","))))-FIND(",",RIGHT(SUBSTITUTE(IF(N18="",0,IF(COUNTIF('各舰船获取情况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'!$E$2:$AB$1000,24,0),"打错哩")),"]",","))))))-FIND(",",RIGHT(RIGHT(SUBSTITUTE(IF(N18="",0,IF(COUNTIF('各舰船获取情况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'!$E$2:$AB$1000,24,0),"打错哩")),"]",","))),LEN(RIGHT(SUBSTITUTE(IF(N18="",0,IF(COUNTIF('各舰船获取情况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'!$E$2:$AB$1000,24,0),"打错哩")),"]",","))))-FIND(",",RIGHT(SUBSTITUTE(IF(N18="",0,IF(COUNTIF('各舰船获取情况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'!$E$2:$AB$1000,24,0),"打错哩")),"]",","))))))),FIND(",",RIGHT(RIGHT(RIGHT(SUBSTITUTE(IF(N18="",0,IF(COUNTIF('各舰船获取情况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'!$E$2:$AB$1000,24,0),"打错哩")),"]",","))),LEN(RIGHT(SUBSTITUTE(IF(N18="",0,IF(COUNTIF('各舰船获取情况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'!$E$2:$AB$1000,24,0),"打错哩")),"]",","))))-FIND(",",RIGHT(SUBSTITUTE(IF(N18="",0,IF(COUNTIF('各舰船获取情况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'!$E$2:$AB$1000,24,0),"打错哩")),"]",","))))),LEN(RIGHT(RIGHT(SUBSTITUTE(IF(N18="",0,IF(COUNTIF('各舰船获取情况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'!$E$2:$AB$1000,24,0),"打错哩")),"]",","))),LEN(RIGHT(SUBSTITUTE(IF(N18="",0,IF(COUNTIF('各舰船获取情况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'!$E$2:$AB$1000,24,0),"打错哩")),"]",","))))-FIND(",",RIGHT(SUBSTITUTE(IF(N18="",0,IF(COUNTIF('各舰船获取情况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'!$E$2:$AB$1000,24,0),"打错哩")),"]",","))))))-FIND(",",RIGHT(RIGHT(SUBSTITUTE(IF(N18="",0,IF(COUNTIF('各舰船获取情况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'!$E$2:$AB$1000,24,0),"打错哩")),"]",","))),LEN(RIGHT(SUBSTITUTE(IF(N18="",0,IF(COUNTIF('各舰船获取情况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'!$E$2:$AB$1000,24,0),"打错哩")),"]",","))))-FIND(",",RIGHT(SUBSTITUTE(IF(N18="",0,IF(COUNTIF('各舰船获取情况 '!$E$3:$E$1000,N18),VLOOKUP(N18,'各舰船获取情况 '!$E$2:$AB$1000,24,0),"打错哩")),"]",","),LEN(SUBSTITUTE(IF(N18="",0,IF(COUNTIF('各舰船获取情况 '!$E$3:$E$1000,N18),VLOOKUP(N18,'各舰船获取情况 '!$E$2:$AB$1000,24,0),"打错哩")),"]",","))-FIND(",",SUBSTITUTE(IF(N18="",0,IF(COUNTIF('各舰船获取情况 '!$E$3:$E$1000,N18),VLOOKUP(N18,'各舰船获取情况 '!$E$2:$AB$1000,24,0),"打错哩")),"]",","))))))))-1),0))</f>
        <v>0</v>
      </c>
      <c r="AV17" s="57">
        <f>IF(AL17="不是航系",0,IFERROR(VLOOKUP(N18,'各舰船获取情况 '!$E$3:$Q$1000,13,0),0))</f>
        <v>0</v>
      </c>
      <c r="AW17" s="58"/>
      <c r="AX17" s="256">
        <f>IF(AL17="不是航系",0,IF(AND($AL$21&lt;&gt;"",$AS$21="√",N18="G15"),15,0)+IF(AND($AL$22&lt;&gt;"",$AS$22="√",N18="埃塞克斯"),6,0)+IF(AND($AL$23&lt;&gt;"",$AS$23="√",N18="飞龙（改①）"),12,0)+IF(AND($AL$24&lt;&gt;"",$AS$24="√",N18="皇家方舟（装母）"),12,0)+IF(AND($AL$25&lt;&gt;"",$AS$25="√",N18="企业（改①）"),15,0)+IF(AND($AL$26&lt;&gt;"",$AS$26="√",N18="扶桑（改①）"),5,0)+IF(AND($AL$27&lt;&gt;"",$AS$27="√",N18="帝国（改①）",COUNTIF($U$13:$Z$18,"装甲航母")&gt;0),18,0)+IF(AND($AL$28&lt;&gt;"",$AS$28="√",N18="汉考克",COUNTIF($U$13:$Z$18,"装甲航母")+COUNTIF($U$13:$Z$18,"航空母舰")&lt;3),10,0)+IF(AND($AL$29&lt;&gt;"",$AS$29="√",OR(N18="企业（改①）",N18="企业"),COUNTIF($U$13:$Z$18,"装甲航母")+COUNTIF($U$13:$Z$18,"航空母舰")+COUNTIF($U$13:$Z$18,"轻型航母")=1),55,0)+IF(AND($AL$30&lt;&gt;"",$AS$30="√",N18="约克城（改①）"),10,0)+IF(AND($AT$21&lt;&gt;"",$BA$21="√",COUNTIF($N$13:$R$18,"1913战巡")=1),8,0)+IF(AND($AT$22&lt;&gt;"",$BA$22="√",$N$13="巴尔的摩（改①）"),2,0)+IF(AND($AT$23&lt;&gt;"",$BA$23="√",COUNTIF($N$13:$R$18,"格罗兹尼")=1),COUNTIF($S$13:$T$18,"S")*4,0)+IF(AND($AT$24&lt;&gt;"",$BA$24="√",COUNTIF($N$13:$R$18,"克劳塞维茨")=1,COUNTIF($AG$13:$AH$18,"主力舰")&gt;=3),10,0)+IF(AND($AT$25&lt;&gt;"",$BA$25="√",COUNTIF($N$13:$R$18,"丹阳（雪风改①）")=1,$N$13&lt;&gt;"丹阳（雪风改①）",ROW(N18)=13),8,0)+IF(AND($AT$26&lt;&gt;"",$BA$26="√",COUNTIF($N$13:$R$18,"南达科他（改①）")=1,ROW(N18)=13),12,0)+IF(AND($AT$27&lt;&gt;"",$BA$27="√",COUNTIF($N$13:$R$18,"但丁")=1,AG18="主力舰"),10,0)+IF(AND($AT$28&lt;&gt;"",$BA$28="√",COUNTIF($N$13:$R$18,"济南")=1,S18="C"),12,0)+IF(AND($AT$29&lt;&gt;"",$BA$29="√",COUNTIF($N$13:$R$18,"莱比锡（改①）")=1,S18="G"),7,0)+IF(AND($AT$30&lt;&gt;"",$BA$30="√",COUNTIF($N$13:$R$18,"金刚（改①）")=1,S18="J",OR(U18="航空战列舰",U18="航空巡洋舰")),8,0)+IF(AND($AT$31&lt;&gt;"",$BA$31="√",N19="近江"),8,0)+IF(AND($AT$31&lt;&gt;"",$BA$31="√",N19="近江",S18="J"),8,0)+IFERROR(HLOOKUP(VLOOKUP(U18,'舰种|战术|技能信息查询'!$O$52:$R$72,4,0),$AP$39:$AT$40,2,0),0)+IF(AND(U18="航空母舰",$AR$35="√"),10,0)+IF(AND(U18="装甲航母",$AV$35="√"),5,0)+$AU$42)</f>
        <v>0</v>
      </c>
      <c r="AY17" s="192"/>
      <c r="AZ17" s="257">
        <f>IF(AL17="不是航系",0,IF(AND($AL$32&lt;&gt;"",$AS$32="√",N18="普林斯顿（改①）"),SUM(LN(2*(MIN(AR17,IF(OR(U18="航空母舰",U18="装甲航母",U18="轻型航母"),3+ROUNDDOWN((AV17+AX17)/5,0),IF(OR(U18="航空战列舰",U18="航空巡洋舰"),3+ROUNDDOWN((AV17+AX17)/10,0))))+1))*AR18,LN(2*(MIN(AS17,IF(OR(U18="航空母舰",U18="装甲航母",U18="轻型航母"),3+ROUNDDOWN((AV17+AX17)/5,0),IF(OR(U18="航空战列舰",U18="航空巡洋舰"),3+ROUNDDOWN((AV17+AX17)/10,0))))+1))*AS18,LN(2*(MIN(AT17,IF(OR(U18="航空母舰",U18="装甲航母",U18="轻型航母"),3+ROUNDDOWN((AV17+AX17)/5,0),IF(OR(U18="航空战列舰",U18="航空巡洋舰"),3+ROUNDDOWN((AV17+AX17)/10,0))))+1))*AT18,LN(2*(MIN(AU17,IF(OR(U18="航空母舰",U18="装甲航母",U18="轻型航母"),3+ROUNDDOWN((AV17+AX17)/5,0),IF(OR(U18="航空战列舰",U18="航空巡洋舰"),3+ROUNDDOWN((AV17+AX17)/10,0))))+1))*AU18)*1.3,SUM(LN(2*(MIN(AR17,IF(OR(U18="航空母舰",U18="装甲航母",U18="轻型航母"),3+ROUNDDOWN((AV17+AX17)/5,0),IF(OR(U18="航空战列舰",U18="航空巡洋舰"),3+ROUNDDOWN((AV17+AX17)/10,0))))+1))*AR18,LN(2*(MIN(AS17,IF(OR(U18="航空母舰",U18="装甲航母",U18="轻型航母"),3+ROUNDDOWN((AV17+AX17)/5,0),IF(OR(U18="航空战列舰",U18="航空巡洋舰"),3+ROUNDDOWN((AV17+AX17)/10,0))))+1))*AS18,LN(2*(MIN(AT17,IF(OR(U18="航空母舰",U18="装甲航母",U18="轻型航母"),3+ROUNDDOWN((AV17+AX17)/5,0),IF(OR(U18="航空战列舰",U18="航空巡洋舰"),3+ROUNDDOWN((AV17+AX17)/10,0))))+1))*AT18,LN(2*(MIN(AU17,IF(OR(U18="航空母舰",U18="装甲航母",U18="轻型航母"),3+ROUNDDOWN((AV17+AX17)/5,0),IF(OR(U18="航空战列舰",U18="航空巡洋舰"),3+ROUNDDOWN((AV17+AX17)/10,0))))+1))*AU18)))</f>
        <v>0</v>
      </c>
      <c r="BA17" s="258"/>
      <c r="BB17"/>
      <c r="BC17"/>
      <c r="BD17"/>
      <c r="BE17"/>
      <c r="BF17"/>
      <c r="BG17"/>
      <c r="BH17"/>
      <c r="BI17"/>
      <c r="BJ17"/>
      <c r="BK17"/>
      <c r="BM17" s="286" t="s">
        <v>171</v>
      </c>
      <c r="BN17" s="287" t="s">
        <v>2087</v>
      </c>
      <c r="BO17" s="288" t="s">
        <v>708</v>
      </c>
      <c r="BP17" s="284" t="s">
        <v>1945</v>
      </c>
      <c r="BQ17" s="170">
        <v>15</v>
      </c>
      <c r="BR17" s="293"/>
      <c r="BS17" s="294"/>
      <c r="BT17" s="294"/>
      <c r="BU17" s="294"/>
      <c r="BV17" s="294"/>
      <c r="BW17" s="294"/>
      <c r="BX17" s="294"/>
      <c r="BY17" s="294"/>
      <c r="BZ17" s="310"/>
      <c r="CD17" s="321"/>
      <c r="CE17" s="322"/>
      <c r="CF17" s="322"/>
      <c r="CG17" s="322"/>
      <c r="CH17" s="323"/>
    </row>
    <row r="18" ht="16" customHeight="1" spans="8:86">
      <c r="H18" s="11"/>
      <c r="I18" s="61"/>
      <c r="J18" s="61"/>
      <c r="K18" s="61"/>
      <c r="L18" s="62"/>
      <c r="M18" s="63" t="s">
        <v>2323</v>
      </c>
      <c r="N18" s="57" t="str">
        <f>IF(COUNTIF(未改造信息!$E$2:$E$1000,AF6),VLOOKUP(INDEX(未改造信息!$A$2:$A$1000,MATCH(AF6,未改造信息!$E$2:$E$1000,0)),'各舰船获取情况 '!$A$3:$BQ$1000,5),"")</f>
        <v/>
      </c>
      <c r="O18" s="58"/>
      <c r="P18" s="58"/>
      <c r="Q18" s="58"/>
      <c r="R18" s="58"/>
      <c r="S18" s="58">
        <f>IF(N18="",0,IF(COUNTIF('各舰船获取情况 '!$E$3:$E$1000,N18),VLOOKUP(INDEX('各舰船获取情况 '!$A$3:$A$1000,MATCH(N18,'各舰船获取情况 '!$E$3:$E$1000,0)),'各舰船获取情况 '!$A$3:$BQ$1000,2),"打错哩"))</f>
        <v>0</v>
      </c>
      <c r="T18" s="58"/>
      <c r="U18" s="58">
        <f>IF(N18="",0,IF(COUNTIF('各舰船获取情况 '!$E$3:$E$1000,N18),VLOOKUP(INDEX('各舰船获取情况 '!$A$3:$A$1000,MATCH(N18,'各舰船获取情况 '!$E$3:$E$1000,0)),'各舰船获取情况 '!$A$3:$BQ$1000,3),"打错哩"))</f>
        <v>0</v>
      </c>
      <c r="V18" s="58"/>
      <c r="W18" s="58"/>
      <c r="X18" s="58"/>
      <c r="Y18" s="58"/>
      <c r="Z18" s="58"/>
      <c r="AA18" s="149">
        <f>IF(N18="",0,IF(COUNTIF('各舰船获取情况 '!$E$3:$E$1000,N18),VLOOKUP(INDEX('各舰船获取情况 '!$A$3:$A$1000,MATCH(N18,'各舰船获取情况 '!$E$3:$E$1000,0)),'各舰船获取情况 '!$A$3:$BQ$1000,26),"打错哩"))+IF(AND($N$33&lt;&gt;"",$Q$33="√"),4,0)+IF(AND($N$34&lt;&gt;"",$Q$34="√",N18="塔什干（改①）"),4,0)+IF(AND($N$35&lt;&gt;"",$Q$35="√",N18="飞龙（改①）"),4,0)+IF(AND($N$36&lt;&gt;"",$Q$36="√",N18="塞缪尔·罗伯茨（改①）"),3,0)+IF(AND(U18="驱逐舰",$U$33="√"),3,0)+IF(AND(S18="I",AI18="大型舰",$U$35="√"),2,0)+IF(AND(S18&lt;&gt;0,$U$37=S18),1,0)+IF(AND($N$37&lt;&gt;"",$Q$37="√",N17="伏尔塔（改①）",OR(U18="驱逐舰",U18="轻巡洋舰")),4,0)+IF(AND($N$38&lt;&gt;"",$Q$38="√",N18="G15"),3,0)</f>
        <v>0</v>
      </c>
      <c r="AB18" s="149"/>
      <c r="AC18" s="149"/>
      <c r="AD18" s="150">
        <f>IF(N18="",0,IF(COUNTIF('各舰船获取情况 '!$E$3:$E$1000,N18),VLOOKUP(INDEX('各舰船获取情况 '!$A$3:$A$1000,MATCH(N18,'各舰船获取情况 '!$E$3:$E$1000,0)),'各舰船获取情况 '!$A$3:$BQ$1000,22),"打错哩"))+AF8</f>
        <v>0</v>
      </c>
      <c r="AE18" s="150"/>
      <c r="AF18" s="150"/>
      <c r="AG18" s="150">
        <f>IF(N18="",0,IF(COUNTIF('各舰船获取情况 '!$E$3:$E$1000,N18),VLOOKUP(INDEX('各舰船获取情况 '!$A$3:$A$1000,MATCH(N18,'各舰船获取情况 '!$E$3:$E$1000,0)),'各舰船获取情况 '!$A$3:$BQ$1000,11),"打错哩"))</f>
        <v>0</v>
      </c>
      <c r="AH18" s="150"/>
      <c r="AI18" s="58">
        <f>IF(N18="",0,IF(COUNTIF('各舰船获取情况 '!$E$3:$E$1000,N18),VLOOKUP(INDEX('各舰船获取情况 '!$A$3:$A$1000,MATCH(N18,'各舰船获取情况 '!$E$3:$E$1000,0)),'各舰船获取情况 '!$A$3:$BQ$1000,12),"打错哩"))</f>
        <v>0</v>
      </c>
      <c r="AJ18" s="137"/>
      <c r="AK18" s="199"/>
      <c r="AL18" s="192"/>
      <c r="AM18" s="192"/>
      <c r="AN18" s="192"/>
      <c r="AO18" s="225"/>
      <c r="AP18" s="230" t="s">
        <v>2333</v>
      </c>
      <c r="AQ18" s="231"/>
      <c r="AR18" s="232"/>
      <c r="AS18" s="232"/>
      <c r="AT18" s="232"/>
      <c r="AU18" s="232"/>
      <c r="AV18" s="57"/>
      <c r="AW18" s="58"/>
      <c r="AX18" s="256"/>
      <c r="AY18" s="192"/>
      <c r="AZ18" s="257"/>
      <c r="BA18" s="258"/>
      <c r="BB18"/>
      <c r="BC18"/>
      <c r="BD18"/>
      <c r="BE18"/>
      <c r="BF18"/>
      <c r="BG18"/>
      <c r="BH18"/>
      <c r="BI18"/>
      <c r="BJ18"/>
      <c r="BK18"/>
      <c r="BM18" s="286" t="s">
        <v>1387</v>
      </c>
      <c r="BN18" s="287" t="s">
        <v>2073</v>
      </c>
      <c r="BO18" s="287" t="s">
        <v>2348</v>
      </c>
      <c r="BP18" s="284" t="s">
        <v>1949</v>
      </c>
      <c r="BQ18" s="170">
        <v>16</v>
      </c>
      <c r="BR18" s="293"/>
      <c r="BS18" s="294"/>
      <c r="BT18" s="294"/>
      <c r="BU18" s="294"/>
      <c r="BV18" s="294"/>
      <c r="BW18" s="294"/>
      <c r="BX18" s="294"/>
      <c r="BY18" s="294"/>
      <c r="BZ18" s="310"/>
      <c r="CD18" s="321"/>
      <c r="CE18" s="322"/>
      <c r="CF18" s="322"/>
      <c r="CG18" s="322"/>
      <c r="CH18" s="323"/>
    </row>
    <row r="19" ht="16" customHeight="1" spans="8:86">
      <c r="H19" s="11"/>
      <c r="I19" s="61"/>
      <c r="J19" s="61"/>
      <c r="K19" s="61"/>
      <c r="L19" s="62"/>
      <c r="M19" s="18" t="s">
        <v>2349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77"/>
      <c r="AK19" s="178"/>
      <c r="AL19" s="45" t="s">
        <v>2350</v>
      </c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184"/>
      <c r="BD19"/>
      <c r="BE19"/>
      <c r="BF19"/>
      <c r="BG19"/>
      <c r="BH19"/>
      <c r="BI19"/>
      <c r="BJ19"/>
      <c r="BK19"/>
      <c r="BM19" s="286" t="s">
        <v>131</v>
      </c>
      <c r="BN19" s="287" t="s">
        <v>2065</v>
      </c>
      <c r="BO19" s="295" t="s">
        <v>2351</v>
      </c>
      <c r="BP19" s="284" t="s">
        <v>1953</v>
      </c>
      <c r="BQ19" s="170">
        <v>17</v>
      </c>
      <c r="BR19" s="293"/>
      <c r="BS19" s="294"/>
      <c r="BT19" s="294"/>
      <c r="BU19" s="294"/>
      <c r="BV19" s="294"/>
      <c r="BW19" s="294"/>
      <c r="BX19" s="294"/>
      <c r="BY19" s="294"/>
      <c r="BZ19" s="310"/>
      <c r="CD19" s="321"/>
      <c r="CE19" s="322"/>
      <c r="CF19" s="322"/>
      <c r="CG19" s="322"/>
      <c r="CH19" s="323"/>
    </row>
    <row r="20" ht="16" customHeight="1" spans="8:86">
      <c r="H20" s="11"/>
      <c r="I20" s="61"/>
      <c r="J20" s="61"/>
      <c r="K20" s="61"/>
      <c r="L20" s="62"/>
      <c r="M20" s="22"/>
      <c r="N20" s="23"/>
      <c r="O20" s="23"/>
      <c r="P20" s="23"/>
      <c r="Q20" s="23"/>
      <c r="R20" s="23"/>
      <c r="S20" s="23"/>
      <c r="T20" s="23"/>
      <c r="U20" s="23"/>
      <c r="V20" s="23"/>
      <c r="W20" s="93"/>
      <c r="X20" s="9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179"/>
      <c r="AK20" s="180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188"/>
      <c r="BD20"/>
      <c r="BE20"/>
      <c r="BF20"/>
      <c r="BG20"/>
      <c r="BH20"/>
      <c r="BI20"/>
      <c r="BJ20"/>
      <c r="BK20"/>
      <c r="BM20" s="286" t="s">
        <v>1375</v>
      </c>
      <c r="BN20" s="287" t="s">
        <v>2079</v>
      </c>
      <c r="BO20" s="287">
        <v>0</v>
      </c>
      <c r="BP20" s="284" t="s">
        <v>1958</v>
      </c>
      <c r="BQ20" s="170">
        <v>18</v>
      </c>
      <c r="BR20" s="293"/>
      <c r="BS20" s="294"/>
      <c r="BT20" s="294"/>
      <c r="BU20" s="294"/>
      <c r="BV20" s="294"/>
      <c r="BW20" s="294"/>
      <c r="BX20" s="294"/>
      <c r="BY20" s="294"/>
      <c r="BZ20" s="310"/>
      <c r="CD20" s="321"/>
      <c r="CE20" s="322"/>
      <c r="CF20" s="322"/>
      <c r="CG20" s="322"/>
      <c r="CH20" s="323"/>
    </row>
    <row r="21" ht="16" customHeight="1" spans="8:86">
      <c r="H21" s="11"/>
      <c r="I21" s="61"/>
      <c r="J21" s="61"/>
      <c r="K21" s="61"/>
      <c r="L21" s="62"/>
      <c r="M21" s="26" t="s">
        <v>2352</v>
      </c>
      <c r="N21" s="27" t="s">
        <v>2353</v>
      </c>
      <c r="O21" s="64" t="str">
        <f>(COUNTA(N13:N18)-COUNTBLANK(N13:N18))&amp;"艘"</f>
        <v>0艘</v>
      </c>
      <c r="P21" s="28" t="s">
        <v>2005</v>
      </c>
      <c r="Q21" s="94" t="str">
        <f>COUNTIF($AG$13:$AG$18,$P$21)&amp;"艘"</f>
        <v>0艘</v>
      </c>
      <c r="R21" s="95"/>
      <c r="S21" s="29" t="s">
        <v>2027</v>
      </c>
      <c r="T21" s="96"/>
      <c r="U21" s="97" t="str">
        <f>COUNTIF($AG$13:$AG$18,$S$21)&amp;"艘"</f>
        <v>0艘</v>
      </c>
      <c r="V21" s="97"/>
      <c r="W21" s="98" t="s">
        <v>2354</v>
      </c>
      <c r="X21" s="99"/>
      <c r="Y21" s="151" t="s">
        <v>36</v>
      </c>
      <c r="Z21" s="151"/>
      <c r="AA21" s="151" t="str">
        <f>IF(AND(AB22,AB23,AB24,AB25,AB26,AB27,AB28,AB29)=TRUE,"√","×")</f>
        <v>√</v>
      </c>
      <c r="AB21" s="152"/>
      <c r="AC21" s="153" t="s">
        <v>59</v>
      </c>
      <c r="AD21" s="154"/>
      <c r="AE21" s="154" t="str">
        <f>IF(AND(AF22,AF23,AF24,AF25,AF26,AF27,AF28)=TRUE,"√","×")</f>
        <v>√</v>
      </c>
      <c r="AF21" s="152"/>
      <c r="AG21" s="200" t="s">
        <v>708</v>
      </c>
      <c r="AH21" s="201"/>
      <c r="AI21" s="201"/>
      <c r="AJ21" s="202" t="str">
        <f>IF(AND(AK22,AK23,AK24,AK25)=TRUE,"√","×")</f>
        <v>√</v>
      </c>
      <c r="AK21" s="202"/>
      <c r="AL21" s="203" t="str">
        <f>IF(COUNTIF($N$13:$N$18,"G15"),"G15飞石战法吗(自+15)","")</f>
        <v/>
      </c>
      <c r="AM21" s="203"/>
      <c r="AN21" s="203"/>
      <c r="AO21" s="203"/>
      <c r="AP21" s="203"/>
      <c r="AQ21" s="203"/>
      <c r="AR21" s="203"/>
      <c r="AS21" s="81"/>
      <c r="AT21" s="233" t="str">
        <f>IF(COUNTIF($N$13:$N$18,"1913战巡"),"1913战巡巨舰梦想吗(全+8)","")</f>
        <v/>
      </c>
      <c r="AU21" s="233"/>
      <c r="AV21" s="233"/>
      <c r="AW21" s="233"/>
      <c r="AX21" s="233"/>
      <c r="AY21" s="233"/>
      <c r="AZ21" s="233"/>
      <c r="BA21" s="259"/>
      <c r="BD21"/>
      <c r="BE21"/>
      <c r="BF21"/>
      <c r="BG21"/>
      <c r="BH21"/>
      <c r="BI21"/>
      <c r="BJ21"/>
      <c r="BK21"/>
      <c r="BM21" s="286" t="s">
        <v>1779</v>
      </c>
      <c r="BN21" s="287" t="s">
        <v>2051</v>
      </c>
      <c r="BO21" s="287">
        <v>0</v>
      </c>
      <c r="BP21" s="284" t="s">
        <v>1963</v>
      </c>
      <c r="BQ21" s="170">
        <v>19</v>
      </c>
      <c r="BR21" s="293"/>
      <c r="BS21" s="294"/>
      <c r="BT21" s="294"/>
      <c r="BU21" s="294"/>
      <c r="BV21" s="294"/>
      <c r="BW21" s="294"/>
      <c r="BX21" s="294"/>
      <c r="BY21" s="294"/>
      <c r="BZ21" s="310"/>
      <c r="CD21" s="321"/>
      <c r="CE21" s="322"/>
      <c r="CF21" s="322"/>
      <c r="CG21" s="322"/>
      <c r="CH21" s="323"/>
    </row>
    <row r="22" ht="16" customHeight="1" spans="8:86">
      <c r="H22" s="11"/>
      <c r="I22" s="61"/>
      <c r="J22" s="61"/>
      <c r="K22" s="61"/>
      <c r="L22" s="62"/>
      <c r="M22" s="32"/>
      <c r="N22" s="65" t="s">
        <v>2003</v>
      </c>
      <c r="O22" s="66" t="str">
        <f>COUNTIF($AI$13:$AI$18,$N$22)&amp;"艘"</f>
        <v>0艘</v>
      </c>
      <c r="P22" s="67" t="s">
        <v>2020</v>
      </c>
      <c r="Q22" s="100" t="str">
        <f>COUNTIF($AI$13:$AI$18,$P$22)&amp;"艘"</f>
        <v>0艘</v>
      </c>
      <c r="R22" s="101"/>
      <c r="S22" s="102" t="s">
        <v>2038</v>
      </c>
      <c r="T22" s="103"/>
      <c r="U22" s="104" t="str">
        <f>COUNTIF($AI$13:$AI$18,$S$22)&amp;"艘"</f>
        <v>0艘</v>
      </c>
      <c r="V22" s="104"/>
      <c r="W22" s="39"/>
      <c r="X22" s="105"/>
      <c r="AA22" s="155"/>
      <c r="AB22" s="156"/>
      <c r="AC22" s="157"/>
      <c r="AD22" s="158"/>
      <c r="AE22" s="159"/>
      <c r="AF22" s="156" t="b">
        <f t="shared" ref="AF22:AF28" si="0">IF(AD22="",TRUE,IF(AD22="=",IF(VLOOKUP(AC22,$O$28:$P$32,2,0)=AE22,TRUE),IF(AD22="＞",IF(VLOOKUP(AC22,$O$28:$P$32,2,0)&gt;AE22,TRUE),IF(AD22="＜",IF(VLOOKUP(AC22,$O$28:$P$32,2,0)&lt;AE22,TRUE),IF(AD22="≥",IF(VLOOKUP(AC22,$O$28:$P$32,2,0)&gt;=AE22,TRUE),IF(AD22="≤",IF(VLOOKUP(AC22,$O$28:$P$32,2,0)&lt;=AE22,TRUE)))))))</f>
        <v>1</v>
      </c>
      <c r="AG22" s="153"/>
      <c r="AH22" s="2"/>
      <c r="AI22" s="170"/>
      <c r="AJ22" s="204"/>
      <c r="AK22" s="205" t="b">
        <f>IF(AI22="",TRUE,IF(AI22="=",IF(VLOOKUP(AG22,$S$29:$V$30,3,0)=AJ22,TRUE),IF(AI22="＞",IF(VLOOKUP(AG22,$S$29:$V$30,3,0)&gt;AJ22,TRUE),IF(AI22="＜",IF(VLOOKUP(AG22,$S$29:$V$30,3,0)&lt;AJ22,TRUE),IF(AI22="≥",IF(VLOOKUP(AG22,$S$29:$V$30,3,0)&gt;=AJ22,TRUE),IF(AI22="≤",IF(VLOOKUP(AG22,$S$29:$V$30,3,0)&lt;=AJ22,TRUE)))))))</f>
        <v>1</v>
      </c>
      <c r="AL22" s="203" t="str">
        <f>IF(COUNTIF($N$13:$N$18,"埃塞克斯"),"埃塞克斯猎火鸡比赛吗(自+6)","")</f>
        <v/>
      </c>
      <c r="AM22" s="203"/>
      <c r="AN22" s="203"/>
      <c r="AO22" s="203"/>
      <c r="AP22" s="203"/>
      <c r="AQ22" s="203"/>
      <c r="AR22" s="203"/>
      <c r="AS22" s="81"/>
      <c r="AT22" s="233" t="str">
        <f>IF($N$13="巴尔的摩（改①）","旗舰巴尔的摩（改①）集中火力吗(全+2)","")</f>
        <v/>
      </c>
      <c r="AU22" s="233"/>
      <c r="AV22" s="233"/>
      <c r="AW22" s="233"/>
      <c r="AX22" s="233"/>
      <c r="AY22" s="233"/>
      <c r="AZ22" s="233"/>
      <c r="BA22" s="259"/>
      <c r="BF22" s="2"/>
      <c r="BM22" s="286" t="s">
        <v>1466</v>
      </c>
      <c r="BN22" s="287" t="s">
        <v>2053</v>
      </c>
      <c r="BO22" s="287">
        <v>0</v>
      </c>
      <c r="BP22" s="284" t="s">
        <v>1969</v>
      </c>
      <c r="BQ22" s="170">
        <v>20</v>
      </c>
      <c r="BR22" s="293"/>
      <c r="BS22" s="294"/>
      <c r="BT22" s="294"/>
      <c r="BU22" s="294"/>
      <c r="BV22" s="294"/>
      <c r="BW22" s="294"/>
      <c r="BX22" s="294"/>
      <c r="BY22" s="294"/>
      <c r="BZ22" s="310"/>
      <c r="CD22" s="321"/>
      <c r="CE22" s="322"/>
      <c r="CF22" s="322"/>
      <c r="CG22" s="322"/>
      <c r="CH22" s="323"/>
    </row>
    <row r="23" ht="16" customHeight="1" spans="8:86">
      <c r="H23" s="11"/>
      <c r="I23" s="61"/>
      <c r="J23" s="61"/>
      <c r="K23" s="61"/>
      <c r="L23" s="62"/>
      <c r="M23" s="32"/>
      <c r="N23" s="68" t="s">
        <v>2355</v>
      </c>
      <c r="O23" s="34" t="str">
        <f>IF(S13&lt;&gt;0,S13&amp;"国"&amp;IF(S13=0,0,COUNTIF($S$13:$S$18,S13))&amp;"艘","")&amp;IF(IF(COUNTIF($S$13,S14),0,S14)&lt;&gt;0,"，"&amp;IF(COUNTIF($S$13,S14),0,S14)&amp;"国"&amp;IF(IF(COUNTIF($S$13,S14),0,S14)=0,0,COUNTIF($S$13:$S$18,IF(COUNTIF($S$13,S14),0,S14)))&amp;"艘","")&amp;IF(IF(COUNTIF($S$13:$S14,S15),0,S15)&lt;&gt;0,"，"&amp;IF(COUNTIF($S$13:$S14,S15),0,S15)&amp;"国"&amp;IF(IF(COUNTIF($S$13:$S14,S15),0,S15)=0,0,COUNTIF($S$13:$S$18,IF(COUNTIF($S$13:$S14,S15),0,S15)))&amp;"艘","")&amp;IF(IF(COUNTIF($S$13:$S15,S16),0,S16)&lt;&gt;0,"，"&amp;CHAR(10)&amp;IF(COUNTIF($S$13:$S15,S16),0,S16)&amp;"国"&amp;IF(IF(COUNTIF($S$13:$S15,S16),0,S16)=0,0,COUNTIF($S$13:$S$18,IF(COUNTIF($S$13:$S15,S16),0,S16)))&amp;"艘","")&amp;IF(IF(COUNTIF($S$13:$S16,S17),0,S17)&lt;&gt;0,"，"&amp;IF(COUNTIF($S$13:$S16,S17),0,S17)&amp;"国"&amp;IF(IF(COUNTIF($S$13:$S16,S17),0,S17)=0,0,COUNTIF($S$13:$S$18,IF(COUNTIF($S$13:$S16,S17),0,S17)))&amp;"艘","")&amp;IF(IF(COUNTIF($S$13:$S17,S18),0,S18)&lt;&gt;0,"，"&amp;IF(COUNTIF($S$13:$S17,S18),0,S18)&amp;"国"&amp;IF(IF(COUNTIF($S$13:$S17,S18),0,S18)=0,0,COUNTIF($S$13:$S$18,IF(COUNTIF($S$13:$S17,S18),0,S18)))&amp;"艘","")</f>
        <v/>
      </c>
      <c r="P23" s="34"/>
      <c r="Q23" s="34"/>
      <c r="R23" s="34"/>
      <c r="S23" s="34"/>
      <c r="T23" s="35"/>
      <c r="U23" s="35"/>
      <c r="V23" s="35"/>
      <c r="W23" s="39"/>
      <c r="X23" s="105"/>
      <c r="AA23" s="155"/>
      <c r="AB23" s="156"/>
      <c r="AC23" s="160"/>
      <c r="AD23" s="161"/>
      <c r="AE23" s="155"/>
      <c r="AF23" s="156" t="b">
        <f t="shared" si="0"/>
        <v>1</v>
      </c>
      <c r="AG23" s="206"/>
      <c r="AH23" s="207"/>
      <c r="AI23" s="170"/>
      <c r="AJ23" s="204"/>
      <c r="AK23" s="205" t="b">
        <f>IF(AI23="",TRUE,IF(AI23="=",IF(VLOOKUP(AG23,$S$29:$V$30,3,0)=AJ23,TRUE),IF(AI23="＞",IF(VLOOKUP(AG23,$S$29:$V$30,3,0)&gt;AJ23,TRUE),IF(AI23="＜",IF(VLOOKUP(AG23,$S$29:$V$30,3,0)&lt;AJ23,TRUE),IF(AI23="≥",IF(VLOOKUP(AG23,$S$29:$V$30,3,0)&gt;=AJ23,TRUE),IF(AI23="≤",IF(VLOOKUP(AG23,$S$29:$V$30,3,0)&lt;=AJ23,TRUE)))))))</f>
        <v>1</v>
      </c>
      <c r="AL23" s="203" t="str">
        <f>IF(COUNTIF($N$13:$N$18,"飞龙（改①）"),"飞龙（改①）突击猛进吗(自+12)","")</f>
        <v/>
      </c>
      <c r="AM23" s="203"/>
      <c r="AN23" s="203"/>
      <c r="AO23" s="203"/>
      <c r="AP23" s="203"/>
      <c r="AQ23" s="203"/>
      <c r="AR23" s="203"/>
      <c r="AS23" s="81"/>
      <c r="AT23" s="233" t="str">
        <f>IF(COUNTIF($N$13:$N$18,"格罗兹尼"),"格罗兹尼光荣舰队吗(全+4*S)","")</f>
        <v/>
      </c>
      <c r="AU23" s="233"/>
      <c r="AV23" s="233"/>
      <c r="AW23" s="233"/>
      <c r="AX23" s="233"/>
      <c r="AY23" s="233"/>
      <c r="AZ23" s="233"/>
      <c r="BA23" s="259"/>
      <c r="BF23" s="2"/>
      <c r="BM23" s="286" t="s">
        <v>338</v>
      </c>
      <c r="BN23" s="287" t="s">
        <v>2085</v>
      </c>
      <c r="BO23" s="296" t="s">
        <v>2356</v>
      </c>
      <c r="BP23" s="284" t="s">
        <v>1974</v>
      </c>
      <c r="BQ23" s="170">
        <v>21</v>
      </c>
      <c r="BR23" s="293"/>
      <c r="BS23" s="294"/>
      <c r="BT23" s="294"/>
      <c r="BU23" s="294"/>
      <c r="BV23" s="294"/>
      <c r="BW23" s="294"/>
      <c r="BX23" s="294"/>
      <c r="BY23" s="294"/>
      <c r="BZ23" s="310"/>
      <c r="CD23" s="321"/>
      <c r="CE23" s="322"/>
      <c r="CF23" s="322"/>
      <c r="CG23" s="322"/>
      <c r="CH23" s="323"/>
    </row>
    <row r="24" ht="16" customHeight="1" spans="8:86">
      <c r="H24" s="11"/>
      <c r="I24" s="61"/>
      <c r="J24" s="61"/>
      <c r="K24" s="61"/>
      <c r="L24" s="62"/>
      <c r="M24" s="32"/>
      <c r="N24" s="68"/>
      <c r="O24" s="34"/>
      <c r="P24" s="34"/>
      <c r="Q24" s="34"/>
      <c r="R24" s="34"/>
      <c r="S24" s="34"/>
      <c r="T24" s="35"/>
      <c r="U24" s="35"/>
      <c r="V24" s="35"/>
      <c r="W24" s="39"/>
      <c r="X24" s="105"/>
      <c r="AB24" s="162"/>
      <c r="AC24" s="160"/>
      <c r="AD24" s="161"/>
      <c r="AE24" s="155"/>
      <c r="AF24" s="156" t="b">
        <f t="shared" si="0"/>
        <v>1</v>
      </c>
      <c r="AG24" s="206"/>
      <c r="AH24" s="207"/>
      <c r="AI24" s="170"/>
      <c r="AJ24" s="204"/>
      <c r="AK24" s="205" t="b">
        <f>IF(AI24="",TRUE,IF(AI24="=",IF(VLOOKUP(AG24,$S$29:$V$30,3,0)=AJ24,TRUE),IF(AI24="＞",IF(VLOOKUP(AG24,$S$29:$V$30,3,0)&gt;AJ24,TRUE),IF(AI24="＜",IF(VLOOKUP(AG24,$S$29:$V$30,3,0)&lt;AJ24,TRUE),IF(AI24="≥",IF(VLOOKUP(AG24,$S$29:$V$30,3,0)&gt;=AJ24,TRUE),IF(AI24="≤",IF(VLOOKUP(AG24,$S$29:$V$30,3,0)&lt;=AJ24,TRUE)))))))</f>
        <v>1</v>
      </c>
      <c r="AL24" s="203" t="str">
        <f>IF(COUNTIF($N$13:$N$18,"皇家方舟（装母）"),"皇家方舟（装母）新时代吗(自+12)","")</f>
        <v/>
      </c>
      <c r="AM24" s="203"/>
      <c r="AN24" s="203"/>
      <c r="AO24" s="203"/>
      <c r="AP24" s="203"/>
      <c r="AQ24" s="203"/>
      <c r="AR24" s="203"/>
      <c r="AS24" s="81"/>
      <c r="AT24" s="233" t="str">
        <f>IF(COUNTIF($N$13:$N$18,"克劳塞维茨"),"克劳塞维茨大洋袭击吗(主力舰≥3全+10)","")</f>
        <v/>
      </c>
      <c r="AU24" s="233"/>
      <c r="AV24" s="233"/>
      <c r="AW24" s="233"/>
      <c r="AX24" s="233"/>
      <c r="AY24" s="233"/>
      <c r="AZ24" s="233"/>
      <c r="BA24" s="259"/>
      <c r="BF24" s="2"/>
      <c r="BM24" s="286" t="s">
        <v>1507</v>
      </c>
      <c r="BN24" s="154" t="s">
        <v>2067</v>
      </c>
      <c r="BO24" s="297" t="s">
        <v>2357</v>
      </c>
      <c r="BP24" s="284" t="s">
        <v>1979</v>
      </c>
      <c r="BQ24" s="170">
        <v>22</v>
      </c>
      <c r="BR24" s="293"/>
      <c r="BS24" s="294"/>
      <c r="BT24" s="294"/>
      <c r="BU24" s="294"/>
      <c r="BV24" s="294"/>
      <c r="BW24" s="294"/>
      <c r="BX24" s="294"/>
      <c r="BY24" s="294"/>
      <c r="BZ24" s="310"/>
      <c r="CD24" s="321"/>
      <c r="CE24" s="322"/>
      <c r="CF24" s="322"/>
      <c r="CG24" s="322"/>
      <c r="CH24" s="323"/>
    </row>
    <row r="25" ht="16" customHeight="1" spans="8:86">
      <c r="H25" s="11"/>
      <c r="I25" s="61"/>
      <c r="J25" s="61"/>
      <c r="K25" s="61"/>
      <c r="L25" s="62"/>
      <c r="M25" s="32"/>
      <c r="N25" s="68" t="s">
        <v>2358</v>
      </c>
      <c r="O25" s="34" t="str">
        <f>IF(U13&lt;&gt;0,U13&amp;IF(U13=0,0,COUNTIF($U$13:$U$18,U13))&amp;"艘","")&amp;IF(IF(COUNTIF($U$13,U14),0,U14)&lt;&gt;0,","&amp;IF(COUNTIF($U$13,U14),0,U14)&amp;IF(IF(COUNTIF($U$13,U14),0,U14)=0,0,COUNTIF($U$13:$U$18,IF(COUNTIF($U$13,U14),0,U14)))&amp;"艘","")&amp;IF(IF(COUNTIF($U$13:$U14,U15),0,U15)&lt;&gt;0,","&amp;CHAR(10)&amp;IF(COUNTIF($U$13:$U14,U15),0,U15)&amp;IF(IF(COUNTIF($U$13:$U14,U15),0,U15)=0,0,COUNTIF($U$13:$U$18,IF(COUNTIF($U$13:$U14,U15),0,U15)))&amp;"艘","")&amp;IF(IF(COUNTIF($U$13:$U15,U16),0,U16)&lt;&gt;0,","&amp;IF(COUNTIF($U$13:$U15,U16),0,U16)&amp;IF(IF(COUNTIF($U$13:$U15,U16),0,U16)=0,0,COUNTIF($U$13:$U$18,IF(COUNTIF($U$13:$U15,U16),0,U16)))&amp;"艘","")&amp;IF(IF(COUNTIF($U$13:$U16,U17),0,U17)&lt;&gt;0,","&amp;CHAR(10)&amp;IF(COUNTIF($U$13:$U16,U17),0,U17)&amp;IF(IF(COUNTIF($U$13:$U16,U17),0,U17)=0,0,COUNTIF($U$13:$U$18,IF(COUNTIF($U$13:$U16,U17),0,U17)))&amp;"艘","")&amp;IF(IF(COUNTIF($U$13:$U17,U18),0,U18)&lt;&gt;0,","&amp;IF(COUNTIF($U$13:$U17,U18),0,U18)&amp;IF(IF(COUNTIF($U$13:$U17,U18),0,U18)=0,0,COUNTIF($U$13:$U$18,IF(COUNTIF($U$13:$U17,U18),0,U18)))&amp;"艘","")</f>
        <v/>
      </c>
      <c r="P25" s="34"/>
      <c r="Q25" s="34"/>
      <c r="R25" s="34"/>
      <c r="S25" s="34"/>
      <c r="T25" s="35"/>
      <c r="U25" s="35"/>
      <c r="V25" s="35"/>
      <c r="W25" s="39"/>
      <c r="X25" s="105"/>
      <c r="Y25" s="154"/>
      <c r="Z25" s="154"/>
      <c r="AA25" s="154"/>
      <c r="AB25" s="162"/>
      <c r="AC25" s="160"/>
      <c r="AD25" s="161"/>
      <c r="AE25" s="155"/>
      <c r="AF25" s="156" t="b">
        <f t="shared" si="0"/>
        <v>1</v>
      </c>
      <c r="AG25" s="206"/>
      <c r="AH25" s="207"/>
      <c r="AI25" s="170"/>
      <c r="AJ25" s="204"/>
      <c r="AK25" s="205" t="b">
        <f>IF(AI25="",TRUE,IF(AI25="=",IF(VLOOKUP(AG25,$S$29:$V$30,3,0)=AJ25,TRUE),IF(AI25="＞",IF(VLOOKUP(AG25,$S$29:$V$30,3,0)&gt;AJ25,TRUE),IF(AI25="＜",IF(VLOOKUP(AG25,$S$29:$V$30,3,0)&lt;AJ25,TRUE),IF(AI25="≥",IF(VLOOKUP(AG25,$S$29:$V$30,3,0)&gt;=AJ25,TRUE),IF(AI25="≤",IF(VLOOKUP(AG25,$S$29:$V$30,3,0)&lt;=AJ25,TRUE)))))))</f>
        <v>1</v>
      </c>
      <c r="AL25" s="203" t="str">
        <f>IF(COUNTIF($N$13:$N$18,"企业（改①）"),"企业（改①）大E吗(自+15)","")</f>
        <v/>
      </c>
      <c r="AM25" s="203"/>
      <c r="AN25" s="203"/>
      <c r="AO25" s="203"/>
      <c r="AP25" s="203"/>
      <c r="AQ25" s="203"/>
      <c r="AR25" s="203"/>
      <c r="AS25" s="81"/>
      <c r="AT25" s="233" t="str">
        <f>IF(COUNTIF($N$14:$N$18,"丹阳（雪风改①）"),"非旗舰丹阳(雪风改①)祥瑞吗(旗舰+8)","")</f>
        <v/>
      </c>
      <c r="AU25" s="233"/>
      <c r="AV25" s="233"/>
      <c r="AW25" s="233"/>
      <c r="AX25" s="233"/>
      <c r="AY25" s="233"/>
      <c r="AZ25" s="233"/>
      <c r="BA25" s="259"/>
      <c r="BF25" s="2"/>
      <c r="BM25" s="286" t="s">
        <v>1247</v>
      </c>
      <c r="BN25" s="172" t="s">
        <v>2063</v>
      </c>
      <c r="BO25" s="297" t="s">
        <v>2359</v>
      </c>
      <c r="BP25" s="284" t="s">
        <v>1983</v>
      </c>
      <c r="BQ25" s="170">
        <v>23</v>
      </c>
      <c r="BR25" s="293"/>
      <c r="BS25" s="294"/>
      <c r="BT25" s="294"/>
      <c r="BU25" s="294"/>
      <c r="BV25" s="294"/>
      <c r="BW25" s="294"/>
      <c r="BX25" s="294"/>
      <c r="BY25" s="294"/>
      <c r="BZ25" s="310"/>
      <c r="CD25" s="321"/>
      <c r="CE25" s="322"/>
      <c r="CF25" s="322"/>
      <c r="CG25" s="322"/>
      <c r="CH25" s="323"/>
    </row>
    <row r="26" ht="16" customHeight="1" spans="8:86">
      <c r="H26" s="11"/>
      <c r="I26" s="61"/>
      <c r="J26" s="61"/>
      <c r="K26" s="61"/>
      <c r="L26" s="62"/>
      <c r="M26" s="32"/>
      <c r="N26" s="68"/>
      <c r="O26" s="34"/>
      <c r="P26" s="34"/>
      <c r="Q26" s="34"/>
      <c r="R26" s="34"/>
      <c r="S26" s="34"/>
      <c r="T26" s="35"/>
      <c r="U26" s="35"/>
      <c r="V26" s="35"/>
      <c r="W26" s="39"/>
      <c r="X26" s="105"/>
      <c r="Y26" s="154"/>
      <c r="Z26" s="154"/>
      <c r="AA26" s="154"/>
      <c r="AB26" s="162"/>
      <c r="AC26" s="153"/>
      <c r="AD26" s="154"/>
      <c r="AE26" s="155"/>
      <c r="AF26" s="156" t="b">
        <f t="shared" si="0"/>
        <v>1</v>
      </c>
      <c r="AG26" s="166" t="s">
        <v>2360</v>
      </c>
      <c r="AH26" s="167"/>
      <c r="AI26" s="158"/>
      <c r="AJ26" s="208" t="str">
        <f>IF(AND(AK27,AK28,AK29,AK30,AK31,AK34,AK38,AK39,AK32,AK33,AK35,AK36,AK37,AK40,AK41,AK42)=TRUE,"√","×")</f>
        <v>√</v>
      </c>
      <c r="AK26" s="209"/>
      <c r="AL26" s="203" t="str">
        <f>IF(COUNTIF($N$13:$N$18,"扶桑（改①）"),"扶桑（改①）柱岛舰队吗(自+5)","")</f>
        <v/>
      </c>
      <c r="AM26" s="203"/>
      <c r="AN26" s="203"/>
      <c r="AO26" s="203"/>
      <c r="AP26" s="203"/>
      <c r="AQ26" s="203"/>
      <c r="AR26" s="203"/>
      <c r="AS26" s="81"/>
      <c r="AT26" s="233" t="str">
        <f>IF(COUNTIF($N$13:$N$18,"南达科他（改①）"),"南达科他（改①）混战吗(旗舰+12)","")</f>
        <v/>
      </c>
      <c r="AU26" s="233"/>
      <c r="AV26" s="233"/>
      <c r="AW26" s="233"/>
      <c r="AX26" s="233"/>
      <c r="AY26" s="233"/>
      <c r="AZ26" s="233"/>
      <c r="BA26" s="259"/>
      <c r="BM26" s="286" t="s">
        <v>1325</v>
      </c>
      <c r="BN26" s="2">
        <v>0</v>
      </c>
      <c r="BO26" s="297" t="s">
        <v>2361</v>
      </c>
      <c r="BP26" s="284" t="s">
        <v>1987</v>
      </c>
      <c r="BQ26" s="170">
        <v>24</v>
      </c>
      <c r="BR26" s="293"/>
      <c r="BS26" s="294"/>
      <c r="BT26" s="294"/>
      <c r="BU26" s="294"/>
      <c r="BV26" s="294"/>
      <c r="BW26" s="294"/>
      <c r="BX26" s="294"/>
      <c r="BY26" s="294"/>
      <c r="BZ26" s="310"/>
      <c r="CD26" s="324"/>
      <c r="CE26" s="325"/>
      <c r="CF26" s="325"/>
      <c r="CG26" s="325"/>
      <c r="CH26" s="326"/>
    </row>
    <row r="27" ht="16" customHeight="1" spans="8:78">
      <c r="H27" s="12"/>
      <c r="I27" s="69"/>
      <c r="J27" s="69"/>
      <c r="K27" s="69"/>
      <c r="L27" s="70"/>
      <c r="M27" s="32"/>
      <c r="N27" s="68"/>
      <c r="O27" s="34"/>
      <c r="P27" s="34"/>
      <c r="Q27" s="34"/>
      <c r="R27" s="34"/>
      <c r="S27" s="34"/>
      <c r="T27" s="35"/>
      <c r="U27" s="35"/>
      <c r="V27" s="35"/>
      <c r="W27" s="39"/>
      <c r="X27" s="105"/>
      <c r="Y27" s="154"/>
      <c r="Z27" s="154"/>
      <c r="AA27" s="154"/>
      <c r="AB27" s="162" t="b">
        <f>IF(Z27="",TRUE,IF(Z27="=",IF(COUNTIF($S$13:$S$18,Y27)=AA27,TRUE),IF(Z27="＞",IF(COUNTIF($S$13:$S$18,Y27)&gt;AA27,TRUE),IF(Z27="＜",IF(COUNTIF($S$13:$S$18,Y27)&lt;AA27,TRUE),IF(Z27="≥",IF(COUNTIF($S$13:$S$18,Y27)&gt;=AA27,TRUE),IF(Z27="≤",IF(COUNTIF($S$13:$S$18,Y27)&lt;=AA27,TRUE),IF(Z27="旗舰",IF($S$13=Y27,TRUE))))))))</f>
        <v>1</v>
      </c>
      <c r="AC27" s="153"/>
      <c r="AD27" s="154"/>
      <c r="AE27" s="155"/>
      <c r="AF27" s="156" t="b">
        <f t="shared" si="0"/>
        <v>1</v>
      </c>
      <c r="AG27" s="166"/>
      <c r="AH27" s="167"/>
      <c r="AI27" s="158"/>
      <c r="AJ27" s="208"/>
      <c r="AK27" s="205" t="b">
        <f>IF(AI27="",TRUE,IF(AI27="=",IF(COUNTIFS($S$13:$S$18,AG27,$U$13:$U$18,INDEX('舰种|战术|技能信息查询'!$O$52:$O$72,MATCH(AH27,'舰种|战术|技能信息查询'!$R$52:$R$72,0)))=AJ27,TRUE),IF(AI27="＞",IF(COUNTIFS($S$13:$S$18,AG27,$U$13:$U$18,INDEX('舰种|战术|技能信息查询'!$O$52:$O$72,MATCH(AH27,'舰种|战术|技能信息查询'!$R$52:$R$72,0)))&gt;AJ27,TRUE),IF(AI27="＜",IF(COUNTIFS($S$13:$S$18,AG27,$U$13:$U$18,INDEX('舰种|战术|技能信息查询'!$O$52:$O$72,MATCH(AH27,'舰种|战术|技能信息查询'!$R$52:$R$72,0)))&lt;AJ27,TRUE),IF(AI27="≥",IF(COUNTIFS($S$13:$S$18,AG27,$U$13:$U$18,INDEX('舰种|战术|技能信息查询'!$O$52:$O$72,MATCH(AH27,'舰种|战术|技能信息查询'!$R$52:$R$72,0)))&gt;=AJ27,TRUE),IF(AI27="≤",IF(COUNTIFS($S$13:$S$18,AG27,$U$13:$U$18,INDEX('舰种|战术|技能信息查询'!$O$52:$O$72,MATCH(AH27,'舰种|战术|技能信息查询'!$R$52:$R$72,0)))&lt;=AJ27,TRUE),IF(AI27="旗舰",IF(AND($U$13=INDEX('舰种|战术|技能信息查询'!$O$52:$O$72,MATCH(AH27,'舰种|战术|技能信息查询'!$R$52:$R$72,0)),$S$13=AG27),TRUE))))))))</f>
        <v>1</v>
      </c>
      <c r="AL27" s="203" t="str">
        <f>IF(COUNTIF($N$13:$N$18,"帝国（改①）"),"帝国（改①）混合特击吗(有装母自+18)","")</f>
        <v/>
      </c>
      <c r="AM27" s="203"/>
      <c r="AN27" s="203"/>
      <c r="AO27" s="203"/>
      <c r="AP27" s="203"/>
      <c r="AQ27" s="203"/>
      <c r="AR27" s="203"/>
      <c r="AS27" s="81"/>
      <c r="AT27" s="233" t="str">
        <f>IF(COUNTIF($N$13:$N$18,"但丁"),"但丁最初三联吗(主力+10)","")</f>
        <v/>
      </c>
      <c r="AU27" s="233"/>
      <c r="AV27" s="233"/>
      <c r="AW27" s="233"/>
      <c r="AX27" s="233"/>
      <c r="AY27" s="233"/>
      <c r="AZ27" s="233"/>
      <c r="BA27" s="259"/>
      <c r="BM27" s="286" t="s">
        <v>166</v>
      </c>
      <c r="BN27" s="2">
        <v>0</v>
      </c>
      <c r="BO27" s="297" t="s">
        <v>2362</v>
      </c>
      <c r="BP27" s="284" t="s">
        <v>1928</v>
      </c>
      <c r="BQ27" s="170">
        <v>25</v>
      </c>
      <c r="BR27" s="293"/>
      <c r="BS27" s="294"/>
      <c r="BT27" s="294"/>
      <c r="BU27" s="294"/>
      <c r="BV27" s="294"/>
      <c r="BW27" s="294"/>
      <c r="BX27" s="294"/>
      <c r="BY27" s="294"/>
      <c r="BZ27" s="310"/>
    </row>
    <row r="28" ht="16" customHeight="1" spans="8:78">
      <c r="H28" s="9" t="s">
        <v>2363</v>
      </c>
      <c r="I28" s="55"/>
      <c r="J28" s="55"/>
      <c r="K28" s="55"/>
      <c r="L28" s="56"/>
      <c r="M28" s="32"/>
      <c r="N28" s="68" t="s">
        <v>2364</v>
      </c>
      <c r="O28" s="67" t="s">
        <v>2341</v>
      </c>
      <c r="P28" s="71">
        <f>AA13</f>
        <v>0</v>
      </c>
      <c r="Q28" s="2" t="s">
        <v>2365</v>
      </c>
      <c r="U28" s="106"/>
      <c r="V28" s="81"/>
      <c r="W28" s="39"/>
      <c r="X28" s="105"/>
      <c r="Y28" s="154"/>
      <c r="Z28" s="154"/>
      <c r="AA28" s="154"/>
      <c r="AB28" s="162" t="b">
        <f>IF(Z28="",TRUE,IF(Z28="=",IF(COUNTIF($S$13:$S$18,Y28)=AA28,TRUE),IF(Z28="＞",IF(COUNTIF($S$13:$S$18,Y28)&gt;AA28,TRUE),IF(Z28="＜",IF(COUNTIF($S$13:$S$18,Y28)&lt;AA28,TRUE),IF(Z28="≥",IF(COUNTIF($S$13:$S$18,Y28)&gt;=AA28,TRUE),IF(Z28="≤",IF(COUNTIF($S$13:$S$18,Y28)&lt;=AA28,TRUE),IF(Z28="旗舰",IF($S$13=Y28,TRUE))))))))</f>
        <v>1</v>
      </c>
      <c r="AC28" s="152"/>
      <c r="AD28" s="151"/>
      <c r="AE28" s="163"/>
      <c r="AF28" s="156" t="b">
        <f t="shared" si="0"/>
        <v>1</v>
      </c>
      <c r="AG28" s="153"/>
      <c r="AH28" s="2"/>
      <c r="AI28" s="2"/>
      <c r="AJ28" s="210"/>
      <c r="AK28" s="205" t="b">
        <f>IF(AI28="",TRUE,IF(AI28="=",IF(COUNTIFS($S$13:$S$18,AG28,$U$13:$U$18,INDEX('舰种|战术|技能信息查询'!$O$52:$O$72,MATCH(AH28,'舰种|战术|技能信息查询'!$R$52:$R$72,0)))=AJ28,TRUE),IF(AI28="＞",IF(COUNTIFS($S$13:$S$18,AG28,$U$13:$U$18,INDEX('舰种|战术|技能信息查询'!$O$52:$O$72,MATCH(AH28,'舰种|战术|技能信息查询'!$R$52:$R$72,0)))&gt;AJ28,TRUE),IF(AI28="＜",IF(COUNTIFS($S$13:$S$18,AG28,$U$13:$U$18,INDEX('舰种|战术|技能信息查询'!$O$52:$O$72,MATCH(AH28,'舰种|战术|技能信息查询'!$R$52:$R$72,0)))&lt;AJ28,TRUE),IF(AI28="≥",IF(COUNTIFS($S$13:$S$18,AG28,$U$13:$U$18,INDEX('舰种|战术|技能信息查询'!$O$52:$O$72,MATCH(AH28,'舰种|战术|技能信息查询'!$R$52:$R$72,0)))&gt;=AJ28,TRUE),IF(AI28="≤",IF(COUNTIFS($S$13:$S$18,AG28,$U$13:$U$18,INDEX('舰种|战术|技能信息查询'!$O$52:$O$72,MATCH(AH28,'舰种|战术|技能信息查询'!$R$52:$R$72,0)))&lt;=AJ28,TRUE),IF(AI28="旗舰",IF(AND($U$13=INDEX('舰种|战术|技能信息查询'!$O$52:$O$72,MATCH(AH28,'舰种|战术|技能信息查询'!$R$52:$R$72,0)),$S$13=AG28),TRUE))))))))</f>
        <v>1</v>
      </c>
      <c r="AL28" s="203" t="str">
        <f>IF(COUNTIF($N$13:$N$18,"汉考克"),"汉考克多用途航母吗(航&lt;3自+10)","")</f>
        <v/>
      </c>
      <c r="AM28" s="203"/>
      <c r="AN28" s="203"/>
      <c r="AO28" s="203"/>
      <c r="AP28" s="203"/>
      <c r="AQ28" s="203"/>
      <c r="AR28" s="203"/>
      <c r="AS28" s="81"/>
      <c r="AT28" s="233" t="str">
        <f>IF(COUNTIF($N$13:$N$18,"济南"),"济南海鹰巡弋吗(C+12)","")</f>
        <v/>
      </c>
      <c r="AU28" s="233"/>
      <c r="AV28" s="233"/>
      <c r="AW28" s="233"/>
      <c r="AX28" s="233"/>
      <c r="AY28" s="233"/>
      <c r="AZ28" s="233"/>
      <c r="BA28" s="259"/>
      <c r="BM28" s="286" t="s">
        <v>1536</v>
      </c>
      <c r="BN28" s="2">
        <v>0</v>
      </c>
      <c r="BO28" s="297" t="s">
        <v>2366</v>
      </c>
      <c r="BP28" s="284" t="s">
        <v>1992</v>
      </c>
      <c r="BQ28" s="170">
        <v>26</v>
      </c>
      <c r="BR28" s="293"/>
      <c r="BS28" s="294"/>
      <c r="BT28" s="294"/>
      <c r="BU28" s="294"/>
      <c r="BV28" s="294"/>
      <c r="BW28" s="294"/>
      <c r="BX28" s="294"/>
      <c r="BY28" s="294"/>
      <c r="BZ28" s="310"/>
    </row>
    <row r="29" ht="16" customHeight="1" spans="8:78">
      <c r="H29" s="10"/>
      <c r="I29" s="59"/>
      <c r="J29" s="59"/>
      <c r="K29" s="59"/>
      <c r="L29" s="60"/>
      <c r="M29" s="32"/>
      <c r="N29" s="65"/>
      <c r="O29" s="67" t="s">
        <v>2347</v>
      </c>
      <c r="P29" s="72">
        <f>IF((COUNTIF(U13:U18,"潜水艇")+COUNTIF(U13:U18,"重炮潜艇"))=(COUNTA(N13:N18)-COUNTBLANK(N13:N18)),(ROUNDDOWN(AVERAGE(AA13:AA18),0)),IF((COUNTIF(AG13:AG18,"主力舰")+COUNTIF(U13:U18,"轻型航母")+COUNTIF(U13:U18,"防空导弹驱逐舰")+COUNTIF(U13:U18,"防空导弹巡洋舰"))=(COUNTA(N13:N18)-COUNTBLANK(N13:N18)-COUNTIF(U13:U18,"潜水艇")-COUNTIF(U13:U18,"重炮潜艇")),(SUMIF(AG13:AG18,"主力舰",AA13:AA18)+SUMIF(U13:U18,"轻型航母",AA13:AA18)+SUMIF(U13:U18,"防空导弹驱逐舰",AA13:AA18)+SUMIF(U13:U18,"防空导弹巡洋舰",AA13:AA18))/(COUNTIF(AG13:AG18,"主力舰")+COUNTIF(U13:U18,"轻型航母")+COUNTIF(U13:U18,"防空导弹驱逐舰")+COUNTIF(U13:U18,"防空导弹巡洋舰")),IF((COUNTIF(AG13:AG18,"护卫舰")-COUNTIF(U13:U18,"轻型航母")-COUNTIF(U13:U18,"防空导弹驱逐舰")-COUNTIF(U13:U18,"防空导弹巡洋舰")-COUNTIF(U13:U18,"潜水艇")-COUNTIF(U13:U18,"重炮潜艇"))=(COUNTA(N13:N18)-COUNTBLANK(N13:N18)-COUNTIF(U13:U18,"潜水艇")-COUNTIF(U13:U18,"重炮潜艇")),(SUMIF(AG13:AG18,"护卫舰",AA13:AA18)-SUMIF(U13:U18,"轻型航母",AA13:AA18)-SUMIF(U13:U18,"防空导弹驱逐舰",AA13:AA18)-SUMIF(U13:U18,"防空导弹巡洋舰",AA13:AA18)-SUMIF(U13:U18,"潜水艇",AA13:AA18)-SUMIF(U13:U18,"重炮潜艇",AA13:AA18))/(COUNTIF(AG13:AG18,"护卫舰")-COUNTIF(U13:U18,"轻型航母")-COUNTIF(U13:U18,"防空导弹驱逐舰")-COUNTIF(U13:U18,"防空导弹巡洋舰")-COUNTIF(U13:U18,"潜水艇")-COUNTIF(U13:U18,"重炮潜艇")),ROUNDDOWN(MIN((IF((COUNTIF(AG13:AG18,"主力舰")+COUNTIF(U13:U18,"轻型航母")+COUNTIF(U13:U18,"防空导弹驱逐舰")+COUNTIF(U13:U18,"防空导弹巡洋舰"))=0,100,(SUMIF(AG13:AG18,"主力舰",AA13:AA18)+SUMIF(U13:U18,"轻型航母",AA13:AA18)+SUMIF(U13:U18,"防空导弹驱逐舰",AA13:AA18)+SUMIF(U13:U18,"防空导弹巡洋舰",AA13:AA18))/(COUNTIF(AG13:AG18,"主力舰")+COUNTIF(U13:U18,"轻型航母")+COUNTIF(U13:U18,"防空导弹驱逐舰")+COUNTIF(U13:U18,"防空导弹巡洋舰")))),(IF((COUNTIF(AG13:AG18,"护卫舰")-COUNTIF(U13:U18,"轻型航母")-COUNTIF(U13:U18,"防空导弹驱逐舰")-COUNTIF(U13:U18,"防空导弹巡洋舰")-COUNTIF(U13:U18,"潜水艇")-COUNTIF(U13:U18,"重炮潜艇"))=0,100,(SUMIF(AG13:AG18,"护卫舰",AA13:AA18)-SUMIF(U13:U18,"轻型航母",AA13:AA18)-SUMIF(U13:U18,"防空导弹驱逐舰",AA13:AA18)-SUMIF(U13:U18,"防空导弹巡洋舰",AA13:AA18)-SUMIF(U13:U18,"潜水艇",AA13:AA18)-SUMIF(U13:U18,"重炮潜艇",AA13:AA18))/(COUNTIF(AG13:AG18,"护卫舰")-COUNTIF(U13:U18,"轻型航母")-COUNTIF(U13:U18,"防空导弹驱逐舰")-COUNTIF(U13:U18,"防空导弹巡洋舰")-COUNTIF(U13:U18,"潜水艇")-COUNTIF(U13:U18,"重炮潜艇"))))),0))))</f>
        <v>0</v>
      </c>
      <c r="Q29" s="107" t="s">
        <v>2367</v>
      </c>
      <c r="R29" s="108"/>
      <c r="S29" s="109" t="s">
        <v>2348</v>
      </c>
      <c r="T29" s="103"/>
      <c r="U29" s="104">
        <f>SUM(AD13:AD18)+U28</f>
        <v>0</v>
      </c>
      <c r="V29" s="104"/>
      <c r="W29" s="39"/>
      <c r="X29" s="105"/>
      <c r="Y29" s="151"/>
      <c r="Z29" s="151"/>
      <c r="AA29" s="151"/>
      <c r="AB29" s="162" t="b">
        <f>IF(Z29="",TRUE,IF(Z29="=",IF(COUNTIF($S$13:$S$18,Y29)=AA29,TRUE),IF(Z29="＞",IF(COUNTIF($S$13:$S$18,Y29)&gt;AA29,TRUE),IF(Z29="＜",IF(COUNTIF($S$13:$S$18,Y29)&lt;AA29,TRUE),IF(Z29="≥",IF(COUNTIF($S$13:$S$18,Y29)&gt;=AA29,TRUE),IF(Z29="≤",IF(COUNTIF($S$13:$S$18,Y29)&lt;=AA29,TRUE),IF(Z29="旗舰",IF($S$13=Y29,TRUE))))))))</f>
        <v>1</v>
      </c>
      <c r="AC29" s="160" t="s">
        <v>37</v>
      </c>
      <c r="AD29" s="161"/>
      <c r="AE29" s="155" t="str">
        <f>IF(AND(AF30,AF31,AF32,AF33,AF34,AF35,AF36,AF37,AF38,AF39,AF40,AF41,AF42)=TRUE,"√","×")</f>
        <v>√</v>
      </c>
      <c r="AF29" s="164"/>
      <c r="AG29" s="153"/>
      <c r="AH29" s="2"/>
      <c r="AI29" s="2"/>
      <c r="AJ29" s="210"/>
      <c r="AK29" s="205" t="b">
        <f>IF(AI29="",TRUE,IF(AI29="=",IF(COUNTIFS($S$13:$S$18,AG29,$U$13:$U$18,INDEX('舰种|战术|技能信息查询'!$O$52:$O$72,MATCH(AH29,'舰种|战术|技能信息查询'!$R$52:$R$72,0)))=AJ29,TRUE),IF(AI29="＞",IF(COUNTIFS($S$13:$S$18,AG29,$U$13:$U$18,INDEX('舰种|战术|技能信息查询'!$O$52:$O$72,MATCH(AH29,'舰种|战术|技能信息查询'!$R$52:$R$72,0)))&gt;AJ29,TRUE),IF(AI29="＜",IF(COUNTIFS($S$13:$S$18,AG29,$U$13:$U$18,INDEX('舰种|战术|技能信息查询'!$O$52:$O$72,MATCH(AH29,'舰种|战术|技能信息查询'!$R$52:$R$72,0)))&lt;AJ29,TRUE),IF(AI29="≥",IF(COUNTIFS($S$13:$S$18,AG29,$U$13:$U$18,INDEX('舰种|战术|技能信息查询'!$O$52:$O$72,MATCH(AH29,'舰种|战术|技能信息查询'!$R$52:$R$72,0)))&gt;=AJ29,TRUE),IF(AI29="≤",IF(COUNTIFS($S$13:$S$18,AG29,$U$13:$U$18,INDEX('舰种|战术|技能信息查询'!$O$52:$O$72,MATCH(AH29,'舰种|战术|技能信息查询'!$R$52:$R$72,0)))&lt;=AJ29,TRUE),IF(AI29="旗舰",IF(AND($U$13=INDEX('舰种|战术|技能信息查询'!$O$52:$O$72,MATCH(AH29,'舰种|战术|技能信息查询'!$R$52:$R$72,0)),$S$13=AG29),TRUE))))))))</f>
        <v>1</v>
      </c>
      <c r="AL29" s="203" t="str">
        <f>IF(OR(COUNTIF($N$13:$N$18,"企业（改①）"),COUNTIF($N$13:$N$18,"企业")),"企业独木成林吗(无航自+55)","")</f>
        <v/>
      </c>
      <c r="AM29" s="203"/>
      <c r="AN29" s="203"/>
      <c r="AO29" s="203"/>
      <c r="AP29" s="203"/>
      <c r="AQ29" s="203"/>
      <c r="AR29" s="203"/>
      <c r="AS29" s="81"/>
      <c r="AT29" s="233" t="str">
        <f>IF(COUNTIF($N$13:$N$18,"莱比锡（改①）"),"莱比锡（改①）海军训练舰吗(G+7)","")</f>
        <v/>
      </c>
      <c r="AU29" s="233"/>
      <c r="AV29" s="233"/>
      <c r="AW29" s="233"/>
      <c r="AX29" s="233"/>
      <c r="AY29" s="233"/>
      <c r="AZ29" s="233"/>
      <c r="BA29" s="259"/>
      <c r="BB29" s="260"/>
      <c r="BD29"/>
      <c r="BE29"/>
      <c r="BF29"/>
      <c r="BG29"/>
      <c r="BH29"/>
      <c r="BI29"/>
      <c r="BJ29"/>
      <c r="BM29" s="298" t="s">
        <v>708</v>
      </c>
      <c r="BN29" s="299">
        <v>0</v>
      </c>
      <c r="BO29" s="300" t="s">
        <v>2341</v>
      </c>
      <c r="BP29" s="301" t="s">
        <v>1996</v>
      </c>
      <c r="BQ29" s="302">
        <v>27</v>
      </c>
      <c r="BR29" s="303"/>
      <c r="BS29" s="304"/>
      <c r="BT29" s="304"/>
      <c r="BU29" s="304"/>
      <c r="BV29" s="304"/>
      <c r="BW29" s="304"/>
      <c r="BX29" s="304"/>
      <c r="BY29" s="304"/>
      <c r="BZ29" s="311"/>
    </row>
    <row r="30" ht="16" customHeight="1" spans="8:62">
      <c r="H30" s="13"/>
      <c r="I30" s="33"/>
      <c r="J30" s="33"/>
      <c r="K30" s="33"/>
      <c r="L30" s="33"/>
      <c r="M30" s="32"/>
      <c r="N30" s="65"/>
      <c r="O30" s="67" t="s">
        <v>2346</v>
      </c>
      <c r="P30" s="72">
        <f>IF(COUNTIF($AA$13:$AA$18,0)&lt;&gt;6,AVERAGEIF(AA13:AA18,"&lt;&gt;0"),0)</f>
        <v>0</v>
      </c>
      <c r="Q30" s="110"/>
      <c r="R30" s="111"/>
      <c r="S30" s="109" t="s">
        <v>2351</v>
      </c>
      <c r="T30" s="103"/>
      <c r="U30" s="104">
        <f>(COUNTIF(U13:U18,"轻型航母")+COUNTIF(U13:U18,"驱逐舰")+COUNTIF(U13:U18,"轻巡洋舰")+COUNTIF(U13:U18,"航空巡洋舰")+COUNTIF(U13:U18,"航空战列舰")+COUNTIF(U13:U18,"重雷装巡洋舰"))</f>
        <v>0</v>
      </c>
      <c r="V30" s="104"/>
      <c r="W30" s="39"/>
      <c r="X30" s="105"/>
      <c r="Y30" s="151" t="s">
        <v>44</v>
      </c>
      <c r="Z30" s="151"/>
      <c r="AA30" s="151" t="str">
        <f>IF(AND(AB31,AB32,AB33,AB34)=TRUE,"√","×")</f>
        <v>√</v>
      </c>
      <c r="AB30" s="165"/>
      <c r="AC30" s="166"/>
      <c r="AD30" s="167"/>
      <c r="AE30" s="159"/>
      <c r="AF30" s="156" t="b">
        <f>IF(AD30="",TRUE,IF(AD30="=",IF(COUNTIF($U$13:$U$18,INDEX('舰种|战术|技能信息查询'!$O$52:$O$72,MATCH(AC30,'舰种|战术|技能信息查询'!$R$52:$R$72,0)))=AE30,TRUE),IF(AD30="＞",IF(COUNTIF($U$13:$U$18,INDEX('舰种|战术|技能信息查询'!$O$52:$O$72,MATCH(AC30,'舰种|战术|技能信息查询'!$R$52:$R$72,0)))&gt;AE30,TRUE),IF(AD30="＜",IF(COUNTIF($U$13:$U$18,INDEX('舰种|战术|技能信息查询'!$O$52:$O$72,MATCH(AC30,'舰种|战术|技能信息查询'!$R$52:$R$72,0)))&lt;AE30,TRUE),IF(AD30="≥",IF(COUNTIF($U$13:$U$18,INDEX('舰种|战术|技能信息查询'!$O$52:$O$72,MATCH(AC30,'舰种|战术|技能信息查询'!$R$52:$R$72,0)))&gt;=AE30,TRUE),IF(AD30="≤",IF(COUNTIF($U$13:$U$18,INDEX('舰种|战术|技能信息查询'!$O$52:$O$72,MATCH(AC30,'舰种|战术|技能信息查询'!$R$52:$R$72,0)))&lt;=AE30,TRUE),IF(AD30="旗舰",IF($U$13=INDEX('舰种|战术|技能信息查询'!$O$52:$O$72,MATCH(AC30,'舰种|战术|技能信息查询'!$R$52:$R$72,0)),TRUE))))))))</f>
        <v>1</v>
      </c>
      <c r="AG30" s="153"/>
      <c r="AH30" s="2"/>
      <c r="AI30" s="2"/>
      <c r="AJ30" s="210"/>
      <c r="AK30" s="205" t="b">
        <f>IF(AI30="",TRUE,IF(AI30="=",IF(COUNTIFS($S$13:$S$18,AG30,$U$13:$U$18,INDEX('舰种|战术|技能信息查询'!$O$52:$O$72,MATCH(AH30,'舰种|战术|技能信息查询'!$R$52:$R$72,0)))=AJ30,TRUE),IF(AI30="＞",IF(COUNTIFS($S$13:$S$18,AG30,$U$13:$U$18,INDEX('舰种|战术|技能信息查询'!$O$52:$O$72,MATCH(AH30,'舰种|战术|技能信息查询'!$R$52:$R$72,0)))&gt;AJ30,TRUE),IF(AI30="＜",IF(COUNTIFS($S$13:$S$18,AG30,$U$13:$U$18,INDEX('舰种|战术|技能信息查询'!$O$52:$O$72,MATCH(AH30,'舰种|战术|技能信息查询'!$R$52:$R$72,0)))&lt;AJ30,TRUE),IF(AI30="≥",IF(COUNTIFS($S$13:$S$18,AG30,$U$13:$U$18,INDEX('舰种|战术|技能信息查询'!$O$52:$O$72,MATCH(AH30,'舰种|战术|技能信息查询'!$R$52:$R$72,0)))&gt;=AJ30,TRUE),IF(AI30="≤",IF(COUNTIFS($S$13:$S$18,AG30,$U$13:$U$18,INDEX('舰种|战术|技能信息查询'!$O$52:$O$72,MATCH(AH30,'舰种|战术|技能信息查询'!$R$52:$R$72,0)))&lt;=AJ30,TRUE),IF(AI30="旗舰",IF(AND($U$13=INDEX('舰种|战术|技能信息查询'!$O$52:$O$72,MATCH(AH30,'舰种|战术|技能信息查询'!$R$52:$R$72,0)),$S$13=AG30),TRUE))))))))</f>
        <v>1</v>
      </c>
      <c r="AL30" s="203" t="str">
        <f>IF(COUNTIF($N$13:$N$18,"约克城（改①）"),"约克城（改①）萨奇剪吗(自+10)(制空+25)","")</f>
        <v/>
      </c>
      <c r="AM30" s="203"/>
      <c r="AN30" s="203"/>
      <c r="AO30" s="203"/>
      <c r="AP30" s="203"/>
      <c r="AQ30" s="203"/>
      <c r="AR30" s="203"/>
      <c r="AS30" s="81"/>
      <c r="AT30" s="233" t="str">
        <f>IF(COUNTIF($N$13:$N$18,"金刚（改①）"),"金刚（改①）高速战舰吗(J航战航巡+8)","")</f>
        <v/>
      </c>
      <c r="AU30" s="233"/>
      <c r="AV30" s="233"/>
      <c r="AW30" s="233"/>
      <c r="AX30" s="233"/>
      <c r="AY30" s="233"/>
      <c r="AZ30" s="233"/>
      <c r="BA30" s="259"/>
      <c r="BB30" s="260"/>
      <c r="BD30"/>
      <c r="BE30"/>
      <c r="BF30"/>
      <c r="BG30"/>
      <c r="BH30"/>
      <c r="BI30"/>
      <c r="BJ30"/>
    </row>
    <row r="31" ht="16" customHeight="1" spans="8:62">
      <c r="H31" s="14"/>
      <c r="I31" s="38"/>
      <c r="J31" s="38"/>
      <c r="K31" s="38"/>
      <c r="L31" s="38"/>
      <c r="M31" s="32"/>
      <c r="N31" s="65"/>
      <c r="O31" s="73" t="s">
        <v>2343</v>
      </c>
      <c r="P31" s="71">
        <f>MAX(AA13:AA18)</f>
        <v>0</v>
      </c>
      <c r="Q31" s="112" t="s">
        <v>2368</v>
      </c>
      <c r="R31" s="113"/>
      <c r="S31" s="113"/>
      <c r="T31" s="113"/>
      <c r="U31" s="113"/>
      <c r="V31" s="113"/>
      <c r="W31" s="39"/>
      <c r="X31" s="105"/>
      <c r="AB31" s="162" t="b">
        <f>IF(Z31="",TRUE,IF(Z31="=",IF(COUNTIF($AG$13:$AG$18,Y31&amp;"舰")=AA31,TRUE),IF(Z31="＞",IF(COUNTIF($AG$13:$AG$18,Y31&amp;"舰")&gt;AA31,TRUE),IF(Z31="＜",IF(COUNTIF($AG$13:$AG$18,Y31&amp;"舰")&lt;AA31,TRUE),IF(Z31="≥",IF(COUNTIF($AG$13:$AG$18,Y31&amp;"舰")&gt;=AA31,TRUE),IF(Z31="≤",IF(COUNTIF($AG$13:$AG$18,Y31&amp;"舰")&lt;=AA31,TRUE),IF(Z31="旗舰",IF($AG$13=Y31&amp;"舰",TRUE))))))))</f>
        <v>1</v>
      </c>
      <c r="AC31" s="153"/>
      <c r="AD31" s="154"/>
      <c r="AE31" s="155"/>
      <c r="AF31" s="156" t="b">
        <f>IF(AD31="",TRUE,IF(AD31="=",IF(COUNTIF($U$13:$U$18,INDEX('舰种|战术|技能信息查询'!$O$52:$O$72,MATCH(AC31,'舰种|战术|技能信息查询'!$R$52:$R$72,0)))=AE31,TRUE),IF(AD31="＞",IF(COUNTIF($U$13:$U$18,INDEX('舰种|战术|技能信息查询'!$O$52:$O$72,MATCH(AC31,'舰种|战术|技能信息查询'!$R$52:$R$72,0)))&gt;AE31,TRUE),IF(AD31="＜",IF(COUNTIF($U$13:$U$18,INDEX('舰种|战术|技能信息查询'!$O$52:$O$72,MATCH(AC31,'舰种|战术|技能信息查询'!$R$52:$R$72,0)))&lt;AE31,TRUE),IF(AD31="≥",IF(COUNTIF($U$13:$U$18,INDEX('舰种|战术|技能信息查询'!$O$52:$O$72,MATCH(AC31,'舰种|战术|技能信息查询'!$R$52:$R$72,0)))&gt;=AE31,TRUE),IF(AD31="≤",IF(COUNTIF($U$13:$U$18,INDEX('舰种|战术|技能信息查询'!$O$52:$O$72,MATCH(AC31,'舰种|战术|技能信息查询'!$R$52:$R$72,0)))&lt;=AE31,TRUE),IF(AD31="旗舰",IF($U$13=INDEX('舰种|战术|技能信息查询'!$O$52:$O$72,MATCH(AC31,'舰种|战术|技能信息查询'!$R$52:$R$72,0)),TRUE))))))))</f>
        <v>1</v>
      </c>
      <c r="AG31" s="153"/>
      <c r="AH31" s="2"/>
      <c r="AI31" s="2"/>
      <c r="AJ31" s="210"/>
      <c r="AK31" s="205" t="b">
        <f>IF(AI31="",TRUE,IF(AI31="=",IF(COUNTIFS($S$13:$S$18,AG31,$U$13:$U$18,INDEX('舰种|战术|技能信息查询'!$O$52:$O$72,MATCH(AH31,'舰种|战术|技能信息查询'!$R$52:$R$72,0)))=AJ31,TRUE),IF(AI31="＞",IF(COUNTIFS($S$13:$S$18,AG31,$U$13:$U$18,INDEX('舰种|战术|技能信息查询'!$O$52:$O$72,MATCH(AH31,'舰种|战术|技能信息查询'!$R$52:$R$72,0)))&gt;AJ31,TRUE),IF(AI31="＜",IF(COUNTIFS($S$13:$S$18,AG31,$U$13:$U$18,INDEX('舰种|战术|技能信息查询'!$O$52:$O$72,MATCH(AH31,'舰种|战术|技能信息查询'!$R$52:$R$72,0)))&lt;AJ31,TRUE),IF(AI31="≥",IF(COUNTIFS($S$13:$S$18,AG31,$U$13:$U$18,INDEX('舰种|战术|技能信息查询'!$O$52:$O$72,MATCH(AH31,'舰种|战术|技能信息查询'!$R$52:$R$72,0)))&gt;=AJ31,TRUE),IF(AI31="≤",IF(COUNTIFS($S$13:$S$18,AG31,$U$13:$U$18,INDEX('舰种|战术|技能信息查询'!$O$52:$O$72,MATCH(AH31,'舰种|战术|技能信息查询'!$R$52:$R$72,0)))&lt;=AJ31,TRUE),IF(AI31="旗舰",IF(AND($U$13=INDEX('舰种|战术|技能信息查询'!$O$52:$O$72,MATCH(AH31,'舰种|战术|技能信息查询'!$R$52:$R$72,0)),$S$13=AG31),TRUE))))))))</f>
        <v>1</v>
      </c>
      <c r="AL31" s="203" t="str">
        <f>IF(COUNTIF($N$13:$N$18,"飖"),"飖联合阻击吗(制空+40)","")</f>
        <v/>
      </c>
      <c r="AM31" s="203"/>
      <c r="AN31" s="203"/>
      <c r="AO31" s="203"/>
      <c r="AP31" s="203"/>
      <c r="AQ31" s="203"/>
      <c r="AR31" s="203"/>
      <c r="AS31" s="81"/>
      <c r="AT31" s="233" t="str">
        <f>IF(COUNTIF($N$13:$N$18,"近江"),"近江战列线决战吗(左+8，左J+16)","")</f>
        <v/>
      </c>
      <c r="AU31" s="233"/>
      <c r="AV31" s="233"/>
      <c r="AW31" s="233"/>
      <c r="AX31" s="233"/>
      <c r="AY31" s="233"/>
      <c r="AZ31" s="233"/>
      <c r="BA31" s="259"/>
      <c r="BB31" s="260"/>
      <c r="BD31"/>
      <c r="BE31"/>
      <c r="BF31"/>
      <c r="BG31"/>
      <c r="BH31"/>
      <c r="BI31"/>
      <c r="BJ31"/>
    </row>
    <row r="32" ht="16" customHeight="1" spans="8:67">
      <c r="H32" s="14"/>
      <c r="I32" s="38"/>
      <c r="J32" s="38"/>
      <c r="K32" s="38"/>
      <c r="L32" s="38"/>
      <c r="M32" s="36"/>
      <c r="N32" s="74"/>
      <c r="O32" s="75" t="s">
        <v>2345</v>
      </c>
      <c r="P32" s="76">
        <f>IF(COUNTIF($AA$13:$AA$18,0)&lt;&gt;6,MIN(IF(AA13=0,100,AA13),IF(AA14=0,100,AA14),IF(AA15=0,100,AA15),IF(AA16=0,100,AA16),IF(AA17=0,100,AA17),IF(AA18=0,100,AA18)),0)</f>
        <v>0</v>
      </c>
      <c r="Q32" s="114"/>
      <c r="R32" s="87"/>
      <c r="S32" s="87"/>
      <c r="T32" s="87"/>
      <c r="U32" s="87"/>
      <c r="V32" s="87"/>
      <c r="W32" s="39"/>
      <c r="X32" s="105"/>
      <c r="AA32" s="155"/>
      <c r="AB32" s="156" t="b">
        <f>IF(Z32="",TRUE,IF(Z32="=",IF(COUNTIF($AG$13:$AG$18,Y32&amp;"舰")=AA32,TRUE),IF(Z32="＞",IF(COUNTIF($AG$13:$AG$18,Y32&amp;"舰")&gt;AA32,TRUE),IF(Z32="＜",IF(COUNTIF($AG$13:$AG$18,Y32&amp;"舰")&lt;AA32,TRUE),IF(Z32="≥",IF(COUNTIF($AG$13:$AG$18,Y32&amp;"舰")&gt;=AA32,TRUE),IF(Z32="≤",IF(COUNTIF($AG$13:$AG$18,Y32&amp;"舰")&lt;=AA32,TRUE),IF(Z32="旗舰",IF($AG$13=Y32&amp;"舰",TRUE))))))))</f>
        <v>1</v>
      </c>
      <c r="AC32" s="153"/>
      <c r="AD32" s="154"/>
      <c r="AE32" s="168"/>
      <c r="AF32" s="156" t="b">
        <f>IF(AD32="",TRUE,IF(AD32="=",IF(COUNTIF($U$13:$U$18,INDEX('舰种|战术|技能信息查询'!$O$52:$O$72,MATCH(AC32,'舰种|战术|技能信息查询'!$R$52:$R$72,0)))=AE32,TRUE),IF(AD32="＞",IF(COUNTIF($U$13:$U$18,INDEX('舰种|战术|技能信息查询'!$O$52:$O$72,MATCH(AC32,'舰种|战术|技能信息查询'!$R$52:$R$72,0)))&gt;AE32,TRUE),IF(AD32="＜",IF(COUNTIF($U$13:$U$18,INDEX('舰种|战术|技能信息查询'!$O$52:$O$72,MATCH(AC32,'舰种|战术|技能信息查询'!$R$52:$R$72,0)))&lt;AE32,TRUE),IF(AD32="≥",IF(COUNTIF($U$13:$U$18,INDEX('舰种|战术|技能信息查询'!$O$52:$O$72,MATCH(AC32,'舰种|战术|技能信息查询'!$R$52:$R$72,0)))&gt;=AE32,TRUE),IF(AD32="≤",IF(COUNTIF($U$13:$U$18,INDEX('舰种|战术|技能信息查询'!$O$52:$O$72,MATCH(AC32,'舰种|战术|技能信息查询'!$R$52:$R$72,0)))&lt;=AE32,TRUE),IF(AD32="旗舰",IF($U$13=INDEX('舰种|战术|技能信息查询'!$O$52:$O$72,MATCH(AC32,'舰种|战术|技能信息查询'!$R$52:$R$72,0)),TRUE))))))))</f>
        <v>1</v>
      </c>
      <c r="AG32" s="153"/>
      <c r="AH32" s="2"/>
      <c r="AI32" s="2"/>
      <c r="AJ32" s="210"/>
      <c r="AK32" s="205" t="b">
        <f>IF(AI32="",TRUE,IF(AI32="=",IF(COUNTIFS($S$13:$S$18,AG32,$U$13:$U$18,INDEX('舰种|战术|技能信息查询'!$O$52:$O$72,MATCH(AH32,'舰种|战术|技能信息查询'!$R$52:$R$72,0)))=AJ32,TRUE),IF(AI32="＞",IF(COUNTIFS($S$13:$S$18,AG32,$U$13:$U$18,INDEX('舰种|战术|技能信息查询'!$O$52:$O$72,MATCH(AH32,'舰种|战术|技能信息查询'!$R$52:$R$72,0)))&gt;AJ32,TRUE),IF(AI32="＜",IF(COUNTIFS($S$13:$S$18,AG32,$U$13:$U$18,INDEX('舰种|战术|技能信息查询'!$O$52:$O$72,MATCH(AH32,'舰种|战术|技能信息查询'!$R$52:$R$72,0)))&lt;AJ32,TRUE),IF(AI32="≥",IF(COUNTIFS($S$13:$S$18,AG32,$U$13:$U$18,INDEX('舰种|战术|技能信息查询'!$O$52:$O$72,MATCH(AH32,'舰种|战术|技能信息查询'!$R$52:$R$72,0)))&gt;=AJ32,TRUE),IF(AI32="≤",IF(COUNTIFS($S$13:$S$18,AG32,$U$13:$U$18,INDEX('舰种|战术|技能信息查询'!$O$52:$O$72,MATCH(AH32,'舰种|战术|技能信息查询'!$R$52:$R$72,0)))&lt;=AJ32,TRUE),IF(AI32="旗舰",IF(AND($U$13=INDEX('舰种|战术|技能信息查询'!$O$52:$O$72,MATCH(AH32,'舰种|战术|技能信息查询'!$R$52:$R$72,0)),$S$13=AG32),TRUE))))))))</f>
        <v>1</v>
      </c>
      <c r="AL32" s="203" t="str">
        <f>IF(COUNTIF($N$13:$N$18,"普林斯顿（改①）"),"普林斯顿（改①）帽子戏法(1.3战机对空)","")</f>
        <v/>
      </c>
      <c r="AM32" s="203"/>
      <c r="AN32" s="203"/>
      <c r="AO32" s="203"/>
      <c r="AP32" s="203"/>
      <c r="AQ32" s="203"/>
      <c r="AR32" s="203"/>
      <c r="AS32" s="81"/>
      <c r="AT32" s="234"/>
      <c r="AU32" s="234"/>
      <c r="AV32" s="234"/>
      <c r="AW32" s="234"/>
      <c r="AX32" s="234"/>
      <c r="AY32" s="234"/>
      <c r="AZ32" s="234"/>
      <c r="BA32" s="259"/>
      <c r="BB32" s="260"/>
      <c r="BD32"/>
      <c r="BE32"/>
      <c r="BF32"/>
      <c r="BG32"/>
      <c r="BH32"/>
      <c r="BI32"/>
      <c r="BJ32"/>
      <c r="BO32" s="305"/>
    </row>
    <row r="33" ht="16" customHeight="1" spans="8:81">
      <c r="H33" s="14"/>
      <c r="I33" s="38"/>
      <c r="J33" s="38"/>
      <c r="K33" s="38"/>
      <c r="L33" s="38"/>
      <c r="M33" s="26" t="s">
        <v>2369</v>
      </c>
      <c r="N33" s="77" t="str">
        <f>IF(N13="胡德（改①）","旗舰胡德巡洋吗(全+4)","")</f>
        <v/>
      </c>
      <c r="O33" s="77"/>
      <c r="P33" s="77"/>
      <c r="Q33" s="115"/>
      <c r="R33" s="116" t="s">
        <v>2370</v>
      </c>
      <c r="S33" s="117"/>
      <c r="T33" s="118"/>
      <c r="U33" s="81"/>
      <c r="V33" s="81"/>
      <c r="W33" s="39"/>
      <c r="X33" s="105"/>
      <c r="AA33" s="155"/>
      <c r="AB33" s="156" t="b">
        <f>IF(Z33="",TRUE,IF(Z33="=",IF(COUNTIF($AG$13:$AG$18,Y33&amp;"舰")=AA33,TRUE),IF(Z33="＞",IF(COUNTIF($AG$13:$AG$18,Y33&amp;"舰")&gt;AA33,TRUE),IF(Z33="＜",IF(COUNTIF($AG$13:$AG$18,Y33&amp;"舰")&lt;AA33,TRUE),IF(Z33="≥",IF(COUNTIF($AG$13:$AG$18,Y33&amp;"舰")&gt;=AA33,TRUE),IF(Z33="≤",IF(COUNTIF($AG$13:$AG$18,Y33&amp;"舰")&lt;=AA33,TRUE),IF(Z33="旗舰",IF($AG$13=Y33&amp;"舰",TRUE))))))))</f>
        <v>1</v>
      </c>
      <c r="AC33" s="153"/>
      <c r="AD33" s="154"/>
      <c r="AE33" s="155"/>
      <c r="AF33" s="156" t="b">
        <f>IF(AD33="",TRUE,IF(AD33="=",IF(COUNTIF($U$13:$U$18,INDEX('舰种|战术|技能信息查询'!$O$52:$O$72,MATCH(AC33,'舰种|战术|技能信息查询'!$R$52:$R$72,0)))=AE33,TRUE),IF(AD33="＞",IF(COUNTIF($U$13:$U$18,INDEX('舰种|战术|技能信息查询'!$O$52:$O$72,MATCH(AC33,'舰种|战术|技能信息查询'!$R$52:$R$72,0)))&gt;AE33,TRUE),IF(AD33="＜",IF(COUNTIF($U$13:$U$18,INDEX('舰种|战术|技能信息查询'!$O$52:$O$72,MATCH(AC33,'舰种|战术|技能信息查询'!$R$52:$R$72,0)))&lt;AE33,TRUE),IF(AD33="≥",IF(COUNTIF($U$13:$U$18,INDEX('舰种|战术|技能信息查询'!$O$52:$O$72,MATCH(AC33,'舰种|战术|技能信息查询'!$R$52:$R$72,0)))&gt;=AE33,TRUE),IF(AD33="≤",IF(COUNTIF($U$13:$U$18,INDEX('舰种|战术|技能信息查询'!$O$52:$O$72,MATCH(AC33,'舰种|战术|技能信息查询'!$R$52:$R$72,0)))&lt;=AE33,TRUE),IF(AD33="旗舰",IF($U$13=INDEX('舰种|战术|技能信息查询'!$O$52:$O$72,MATCH(AC33,'舰种|战术|技能信息查询'!$R$52:$R$72,0)),TRUE))))))))</f>
        <v>1</v>
      </c>
      <c r="AG33" s="153"/>
      <c r="AH33" s="2"/>
      <c r="AI33" s="2"/>
      <c r="AJ33" s="210"/>
      <c r="AK33" s="205" t="b">
        <f>IF(AI33="",TRUE,IF(AI33="=",IF(COUNTIFS($S$13:$S$18,AG33,$U$13:$U$18,INDEX('舰种|战术|技能信息查询'!$O$52:$O$72,MATCH(AH33,'舰种|战术|技能信息查询'!$R$52:$R$72,0)))=AJ33,TRUE),IF(AI33="＞",IF(COUNTIFS($S$13:$S$18,AG33,$U$13:$U$18,INDEX('舰种|战术|技能信息查询'!$O$52:$O$72,MATCH(AH33,'舰种|战术|技能信息查询'!$R$52:$R$72,0)))&gt;AJ33,TRUE),IF(AI33="＜",IF(COUNTIFS($S$13:$S$18,AG33,$U$13:$U$18,INDEX('舰种|战术|技能信息查询'!$O$52:$O$72,MATCH(AH33,'舰种|战术|技能信息查询'!$R$52:$R$72,0)))&lt;AJ33,TRUE),IF(AI33="≥",IF(COUNTIFS($S$13:$S$18,AG33,$U$13:$U$18,INDEX('舰种|战术|技能信息查询'!$O$52:$O$72,MATCH(AH33,'舰种|战术|技能信息查询'!$R$52:$R$72,0)))&gt;=AJ33,TRUE),IF(AI33="≤",IF(COUNTIFS($S$13:$S$18,AG33,$U$13:$U$18,INDEX('舰种|战术|技能信息查询'!$O$52:$O$72,MATCH(AH33,'舰种|战术|技能信息查询'!$R$52:$R$72,0)))&lt;=AJ33,TRUE),IF(AI33="旗舰",IF(AND($U$13=INDEX('舰种|战术|技能信息查询'!$O$52:$O$72,MATCH(AH33,'舰种|战术|技能信息查询'!$R$52:$R$72,0)),$S$13=AG33),TRUE))))))))</f>
        <v>1</v>
      </c>
      <c r="AL33" s="58"/>
      <c r="AM33" s="58"/>
      <c r="AN33" s="58"/>
      <c r="AO33" s="58"/>
      <c r="AP33" s="58"/>
      <c r="AQ33" s="58"/>
      <c r="AR33" s="58"/>
      <c r="AS33" s="81"/>
      <c r="AT33" s="234"/>
      <c r="AU33" s="234"/>
      <c r="AV33" s="234"/>
      <c r="AW33" s="234"/>
      <c r="AX33" s="234"/>
      <c r="AY33" s="234"/>
      <c r="AZ33" s="234"/>
      <c r="BA33" s="259"/>
      <c r="BB33" s="260"/>
      <c r="BD33"/>
      <c r="BE33"/>
      <c r="BF33"/>
      <c r="BG33"/>
      <c r="BH33"/>
      <c r="BI33"/>
      <c r="BJ33"/>
      <c r="BO33" s="305"/>
      <c r="CC33" s="2"/>
    </row>
    <row r="34" ht="16" customHeight="1" spans="8:67">
      <c r="H34" s="14"/>
      <c r="I34" s="38"/>
      <c r="J34" s="38"/>
      <c r="K34" s="38"/>
      <c r="L34" s="38"/>
      <c r="M34" s="32"/>
      <c r="N34" s="77" t="str">
        <f>IF(COUNTIF($N$13:$N$18,"塔什干（改①）"),"塔什干高速规避吗(自+4)","")</f>
        <v/>
      </c>
      <c r="O34" s="77"/>
      <c r="P34" s="77"/>
      <c r="Q34" s="115"/>
      <c r="R34" s="116"/>
      <c r="S34" s="117"/>
      <c r="T34" s="118"/>
      <c r="U34" s="81"/>
      <c r="V34" s="81"/>
      <c r="W34" s="39"/>
      <c r="X34" s="105"/>
      <c r="AA34" s="155"/>
      <c r="AB34" s="156" t="b">
        <f>IF(Z34="",TRUE,IF(Z34="=",IF(COUNTIF($AG$13:$AG$18,Y34&amp;"舰")=AA34,TRUE),IF(Z34="＞",IF(COUNTIF($AG$13:$AG$18,Y34&amp;"舰")&gt;AA34,TRUE),IF(Z34="＜",IF(COUNTIF($AG$13:$AG$18,Y34&amp;"舰")&lt;AA34,TRUE),IF(Z34="≥",IF(COUNTIF($AG$13:$AG$18,Y34&amp;"舰")&gt;=AA34,TRUE),IF(Z34="≤",IF(COUNTIF($AG$13:$AG$18,Y34&amp;"舰")&lt;=AA34,TRUE),IF(Z34="旗舰",IF($AG$13=Y34&amp;"舰",TRUE))))))))</f>
        <v>1</v>
      </c>
      <c r="AC34" s="153"/>
      <c r="AD34" s="154"/>
      <c r="AE34" s="155"/>
      <c r="AF34" s="156" t="b">
        <f>IF(AD34="",TRUE,IF(AD34="=",IF(COUNTIF($U$13:$U$18,INDEX('舰种|战术|技能信息查询'!$O$52:$O$72,MATCH(AC34,'舰种|战术|技能信息查询'!$R$52:$R$72,0)))=AE34,TRUE),IF(AD34="＞",IF(COUNTIF($U$13:$U$18,INDEX('舰种|战术|技能信息查询'!$O$52:$O$72,MATCH(AC34,'舰种|战术|技能信息查询'!$R$52:$R$72,0)))&gt;AE34,TRUE),IF(AD34="＜",IF(COUNTIF($U$13:$U$18,INDEX('舰种|战术|技能信息查询'!$O$52:$O$72,MATCH(AC34,'舰种|战术|技能信息查询'!$R$52:$R$72,0)))&lt;AE34,TRUE),IF(AD34="≥",IF(COUNTIF($U$13:$U$18,INDEX('舰种|战术|技能信息查询'!$O$52:$O$72,MATCH(AC34,'舰种|战术|技能信息查询'!$R$52:$R$72,0)))&gt;=AE34,TRUE),IF(AD34="≤",IF(COUNTIF($U$13:$U$18,INDEX('舰种|战术|技能信息查询'!$O$52:$O$72,MATCH(AC34,'舰种|战术|技能信息查询'!$R$52:$R$72,0)))&lt;=AE34,TRUE),IF(AD34="旗舰",IF($U$13=INDEX('舰种|战术|技能信息查询'!$O$52:$O$72,MATCH(AC34,'舰种|战术|技能信息查询'!$R$52:$R$72,0)),TRUE))))))))</f>
        <v>1</v>
      </c>
      <c r="AG34" s="166"/>
      <c r="AH34" s="158"/>
      <c r="AI34" s="167"/>
      <c r="AJ34" s="211"/>
      <c r="AK34" s="212" t="b">
        <f>IF(AI34="",TRUE,IF(AI34="=",IF(COUNTIFS($S$13:$S$18,AG34,$AG$13:$AG$18,AH34&amp;"舰")=AJ34,TRUE),IF(AI34="＞",IF(COUNTIFS($S$13:$S$18,AG34,$AG$13:$AG$18,AH34&amp;"舰")&gt;AJ34,TRUE),IF(AI34="＜",IF(COUNTIFS($S$13:$S$18,AG34,$AG$13:$AG$18,AH34&amp;"舰")&lt;AJ34,TRUE),IF(AI34="≥",IF(COUNTIFS($S$13:$S$18,AG34,$AG$13:$AG$18,AH34&amp;"舰")&gt;=AJ34,TRUE),IF(AI34="≤",IF(COUNTIFS($S$13:$S$18,AG34,$AG$13:$AG$18,AH34&amp;"舰")&lt;=AJ34,TRUE),IF(AI34="旗舰",IF(AND($AG$13=AH34&amp;"舰",$S$13=AG34),TRUE))))))))</f>
        <v>1</v>
      </c>
      <c r="AL34" s="58"/>
      <c r="AM34" s="58"/>
      <c r="AN34" s="58"/>
      <c r="AO34" s="58"/>
      <c r="AP34" s="58"/>
      <c r="AQ34" s="58"/>
      <c r="AR34" s="58"/>
      <c r="AS34" s="81"/>
      <c r="AT34" s="234"/>
      <c r="AU34" s="234"/>
      <c r="AV34" s="234"/>
      <c r="AW34" s="234"/>
      <c r="AX34" s="234"/>
      <c r="AY34" s="234"/>
      <c r="AZ34" s="234"/>
      <c r="BA34" s="259"/>
      <c r="BB34" s="260"/>
      <c r="BD34"/>
      <c r="BE34"/>
      <c r="BF34"/>
      <c r="BG34"/>
      <c r="BH34"/>
      <c r="BI34"/>
      <c r="BJ34"/>
      <c r="BO34" s="305"/>
    </row>
    <row r="35" ht="16" customHeight="1" spans="8:67">
      <c r="H35" s="14"/>
      <c r="I35" s="38"/>
      <c r="J35" s="38"/>
      <c r="K35" s="38"/>
      <c r="L35" s="38"/>
      <c r="M35" s="32"/>
      <c r="N35" s="77" t="str">
        <f>IF(COUNTIF($N$13:$N$18,"飞龙（改①）"),"飞龙突击猛进吗(自+4)","")</f>
        <v/>
      </c>
      <c r="O35" s="77"/>
      <c r="P35" s="77"/>
      <c r="Q35" s="115"/>
      <c r="R35" s="119" t="s">
        <v>2371</v>
      </c>
      <c r="S35" s="120"/>
      <c r="T35" s="121"/>
      <c r="U35" s="81"/>
      <c r="V35" s="81"/>
      <c r="W35" s="39"/>
      <c r="X35" s="105"/>
      <c r="Y35" s="169" t="s">
        <v>45</v>
      </c>
      <c r="Z35" s="169"/>
      <c r="AA35" s="164" t="str">
        <f>IF(AND(AB36,AB37,AB38,AB39,AB40,AB41,AB42)=TRUE,"√","×")</f>
        <v>√</v>
      </c>
      <c r="AB35" s="165"/>
      <c r="AC35" s="153"/>
      <c r="AD35" s="154"/>
      <c r="AE35" s="155"/>
      <c r="AF35" s="156" t="b">
        <f>IF(AD35="",TRUE,IF(AD35="=",IF(COUNTIF($U$13:$U$18,INDEX('舰种|战术|技能信息查询'!$O$52:$O$72,MATCH(AC35,'舰种|战术|技能信息查询'!$R$52:$R$72,0)))=AE35,TRUE),IF(AD35="＞",IF(COUNTIF($U$13:$U$18,INDEX('舰种|战术|技能信息查询'!$O$52:$O$72,MATCH(AC35,'舰种|战术|技能信息查询'!$R$52:$R$72,0)))&gt;AE35,TRUE),IF(AD35="＜",IF(COUNTIF($U$13:$U$18,INDEX('舰种|战术|技能信息查询'!$O$52:$O$72,MATCH(AC35,'舰种|战术|技能信息查询'!$R$52:$R$72,0)))&lt;AE35,TRUE),IF(AD35="≥",IF(COUNTIF($U$13:$U$18,INDEX('舰种|战术|技能信息查询'!$O$52:$O$72,MATCH(AC35,'舰种|战术|技能信息查询'!$R$52:$R$72,0)))&gt;=AE35,TRUE),IF(AD35="≤",IF(COUNTIF($U$13:$U$18,INDEX('舰种|战术|技能信息查询'!$O$52:$O$72,MATCH(AC35,'舰种|战术|技能信息查询'!$R$52:$R$72,0)))&lt;=AE35,TRUE),IF(AD35="旗舰",IF($U$13=INDEX('舰种|战术|技能信息查询'!$O$52:$O$72,MATCH(AC35,'舰种|战术|技能信息查询'!$R$52:$R$72,0)),TRUE))))))))</f>
        <v>1</v>
      </c>
      <c r="AG35" s="153"/>
      <c r="AH35" s="161"/>
      <c r="AI35" s="154"/>
      <c r="AJ35" s="210"/>
      <c r="AK35" s="212" t="b">
        <f>IF(AI35="",TRUE,IF(AI35="=",IF(COUNTIFS($S$13:$S$18,AG35,$AG$13:$AG$18,AH35&amp;"舰")=AJ35,TRUE),IF(AI35="＞",IF(COUNTIFS($S$13:$S$18,AG35,$AG$13:$AG$18,AH35&amp;"舰")&gt;AJ35,TRUE),IF(AI35="＜",IF(COUNTIFS($S$13:$S$18,AG35,$AG$13:$AG$18,AH35&amp;"舰")&lt;AJ35,TRUE),IF(AI35="≥",IF(COUNTIFS($S$13:$S$18,AG35,$AG$13:$AG$18,AH35&amp;"舰")&gt;=AJ35,TRUE),IF(AI35="≤",IF(COUNTIFS($S$13:$S$18,AG35,$AG$13:$AG$18,AH35&amp;"舰")&lt;=AJ35,TRUE),IF(AI35="旗舰",IF(AND($AG$13=AH35&amp;"舰",$S$13=AG35),TRUE))))))))</f>
        <v>1</v>
      </c>
      <c r="AL35" s="213" t="s">
        <v>2372</v>
      </c>
      <c r="AM35" s="214"/>
      <c r="AN35" s="214"/>
      <c r="AO35" s="235"/>
      <c r="AP35" s="84" t="s">
        <v>2373</v>
      </c>
      <c r="AQ35" s="84"/>
      <c r="AR35" s="236" t="str">
        <f>IF(COUNTIF($BR$3:$BZ$8,"8")&lt;&gt;0,"√","×")</f>
        <v>×</v>
      </c>
      <c r="AS35" s="236"/>
      <c r="AT35" s="237" t="s">
        <v>2374</v>
      </c>
      <c r="AU35" s="237"/>
      <c r="AV35" s="238"/>
      <c r="AW35" s="238"/>
      <c r="AX35" s="261" t="s">
        <v>2375</v>
      </c>
      <c r="AY35" s="235"/>
      <c r="AZ35" s="262"/>
      <c r="BA35" s="263"/>
      <c r="BD35"/>
      <c r="BE35"/>
      <c r="BF35"/>
      <c r="BG35"/>
      <c r="BH35"/>
      <c r="BI35"/>
      <c r="BJ35"/>
      <c r="BO35" s="305"/>
    </row>
    <row r="36" ht="16" customHeight="1" spans="8:81">
      <c r="H36" s="14"/>
      <c r="I36" s="38"/>
      <c r="J36" s="38"/>
      <c r="K36" s="38"/>
      <c r="L36" s="38"/>
      <c r="M36" s="32"/>
      <c r="N36" s="77" t="str">
        <f>IF(COUNTIF($N$13:$N$18,"塞缪尔·罗伯茨（改①）"),"塞缪尔•罗伯茨投石器吗(自+3)","")</f>
        <v/>
      </c>
      <c r="O36" s="77"/>
      <c r="P36" s="77"/>
      <c r="Q36" s="115"/>
      <c r="R36" s="122"/>
      <c r="S36" s="123"/>
      <c r="T36" s="124"/>
      <c r="U36" s="81"/>
      <c r="V36" s="81"/>
      <c r="W36" s="39"/>
      <c r="X36" s="105"/>
      <c r="AB36" s="162" t="b">
        <f t="shared" ref="AB36:AB42" si="1">IF(Z36="",TRUE,IF(Z36="=",IF(COUNTIF($AI$13:$AI$18,Y36&amp;"舰")=AA36,TRUE),IF(Z36="＞",IF(COUNTIF($AI$13:$AI$18,Y36&amp;"舰")&gt;AA36,TRUE),IF(Z36="＜",IF(COUNTIF($AI$13:$AI$18,Y36&amp;"舰")&lt;AA36,TRUE),IF(Z36="≥",IF(COUNTIF($AI$13:$AI$18,Y36&amp;"舰")&gt;=AA36,TRUE),IF(Z36="≤",IF(COUNTIF($AI$13:$AI$18,Y36&amp;"舰")&lt;=AA36,TRUE),IF(Z36="旗舰",IF($AI$13=Y36&amp;"舰",TRUE))))))))</f>
        <v>1</v>
      </c>
      <c r="AC36" s="153"/>
      <c r="AD36" s="154"/>
      <c r="AE36" s="155"/>
      <c r="AF36" s="156" t="b">
        <f>IF(AD36="",TRUE,IF(AD36="=",IF(COUNTIF($U$13:$U$18,INDEX('舰种|战术|技能信息查询'!$O$52:$O$72,MATCH(AC36,'舰种|战术|技能信息查询'!$R$52:$R$72,0)))=AE36,TRUE),IF(AD36="＞",IF(COUNTIF($U$13:$U$18,INDEX('舰种|战术|技能信息查询'!$O$52:$O$72,MATCH(AC36,'舰种|战术|技能信息查询'!$R$52:$R$72,0)))&gt;AE36,TRUE),IF(AD36="＜",IF(COUNTIF($U$13:$U$18,INDEX('舰种|战术|技能信息查询'!$O$52:$O$72,MATCH(AC36,'舰种|战术|技能信息查询'!$R$52:$R$72,0)))&lt;AE36,TRUE),IF(AD36="≥",IF(COUNTIF($U$13:$U$18,INDEX('舰种|战术|技能信息查询'!$O$52:$O$72,MATCH(AC36,'舰种|战术|技能信息查询'!$R$52:$R$72,0)))&gt;=AE36,TRUE),IF(AD36="≤",IF(COUNTIF($U$13:$U$18,INDEX('舰种|战术|技能信息查询'!$O$52:$O$72,MATCH(AC36,'舰种|战术|技能信息查询'!$R$52:$R$72,0)))&lt;=AE36,TRUE),IF(AD36="旗舰",IF($U$13=INDEX('舰种|战术|技能信息查询'!$O$52:$O$72,MATCH(AC36,'舰种|战术|技能信息查询'!$R$52:$R$72,0)),TRUE))))))))</f>
        <v>1</v>
      </c>
      <c r="AG36" s="153"/>
      <c r="AH36" s="161"/>
      <c r="AI36" s="154"/>
      <c r="AJ36" s="210"/>
      <c r="AK36" s="212" t="b">
        <f>IF(AI36="",TRUE,IF(AI36="=",IF(COUNTIFS($S$13:$S$18,AG36,$AG$13:$AG$18,AH36&amp;"舰")=AJ36,TRUE),IF(AI36="＞",IF(COUNTIFS($S$13:$S$18,AG36,$AG$13:$AG$18,AH36&amp;"舰")&gt;AJ36,TRUE),IF(AI36="＜",IF(COUNTIFS($S$13:$S$18,AG36,$AG$13:$AG$18,AH36&amp;"舰")&lt;AJ36,TRUE),IF(AI36="≥",IF(COUNTIFS($S$13:$S$18,AG36,$AG$13:$AG$18,AH36&amp;"舰")&gt;=AJ36,TRUE),IF(AI36="≤",IF(COUNTIFS($S$13:$S$18,AG36,$AG$13:$AG$18,AH36&amp;"舰")&lt;=AJ36,TRUE),IF(AI36="旗舰",IF(AND($AG$13=AH36&amp;"舰",$S$13=AG36),TRUE))))))))</f>
        <v>1</v>
      </c>
      <c r="AL36" s="142"/>
      <c r="AM36" s="142"/>
      <c r="AN36" s="142"/>
      <c r="AO36" s="74"/>
      <c r="AP36" s="87"/>
      <c r="AQ36" s="87"/>
      <c r="AR36" s="239"/>
      <c r="AS36" s="239"/>
      <c r="AT36" s="240"/>
      <c r="AU36" s="240"/>
      <c r="AV36" s="132"/>
      <c r="AW36" s="132"/>
      <c r="AX36" s="264"/>
      <c r="AY36" s="65"/>
      <c r="AZ36" s="265"/>
      <c r="BA36" s="266"/>
      <c r="BD36"/>
      <c r="BE36"/>
      <c r="BF36"/>
      <c r="BG36"/>
      <c r="BH36"/>
      <c r="BI36"/>
      <c r="BJ36"/>
      <c r="BO36" s="305"/>
      <c r="CC36" s="2"/>
    </row>
    <row r="37" ht="16" customHeight="1" spans="8:81">
      <c r="H37" s="14"/>
      <c r="I37" s="38"/>
      <c r="J37" s="38"/>
      <c r="K37" s="38"/>
      <c r="L37" s="38"/>
      <c r="M37" s="32"/>
      <c r="N37" s="78" t="str">
        <f>IF(COUNTIF($N$13:$N$18,"伏尔塔（改①）"),"伏尔塔高速小队吗(左右+4)","")</f>
        <v/>
      </c>
      <c r="O37" s="78"/>
      <c r="P37" s="78"/>
      <c r="Q37" s="115"/>
      <c r="R37" s="125" t="s">
        <v>2376</v>
      </c>
      <c r="S37" s="126"/>
      <c r="T37" s="127"/>
      <c r="U37" s="81"/>
      <c r="V37" s="81"/>
      <c r="W37" s="39"/>
      <c r="X37" s="105"/>
      <c r="Y37" s="170"/>
      <c r="AB37" s="162" t="b">
        <f t="shared" si="1"/>
        <v>1</v>
      </c>
      <c r="AC37" s="153"/>
      <c r="AD37" s="154"/>
      <c r="AE37" s="155"/>
      <c r="AF37" s="156" t="b">
        <f>IF(AD37="",TRUE,IF(AD37="=",IF(COUNTIF($U$13:$U$18,INDEX('舰种|战术|技能信息查询'!$O$52:$O$72,MATCH(AC37,'舰种|战术|技能信息查询'!$R$52:$R$72,0)))=AE37,TRUE),IF(AD37="＞",IF(COUNTIF($U$13:$U$18,INDEX('舰种|战术|技能信息查询'!$O$52:$O$72,MATCH(AC37,'舰种|战术|技能信息查询'!$R$52:$R$72,0)))&gt;AE37,TRUE),IF(AD37="＜",IF(COUNTIF($U$13:$U$18,INDEX('舰种|战术|技能信息查询'!$O$52:$O$72,MATCH(AC37,'舰种|战术|技能信息查询'!$R$52:$R$72,0)))&lt;AE37,TRUE),IF(AD37="≥",IF(COUNTIF($U$13:$U$18,INDEX('舰种|战术|技能信息查询'!$O$52:$O$72,MATCH(AC37,'舰种|战术|技能信息查询'!$R$52:$R$72,0)))&gt;=AE37,TRUE),IF(AD37="≤",IF(COUNTIF($U$13:$U$18,INDEX('舰种|战术|技能信息查询'!$O$52:$O$72,MATCH(AC37,'舰种|战术|技能信息查询'!$R$52:$R$72,0)))&lt;=AE37,TRUE),IF(AD37="旗舰",IF($U$13=INDEX('舰种|战术|技能信息查询'!$O$52:$O$72,MATCH(AC37,'舰种|战术|技能信息查询'!$R$52:$R$72,0)),TRUE))))))))</f>
        <v>1</v>
      </c>
      <c r="AG37" s="152"/>
      <c r="AH37" s="201"/>
      <c r="AI37" s="151"/>
      <c r="AJ37" s="215"/>
      <c r="AK37" s="212" t="b">
        <f>IF(AI37="",TRUE,IF(AI37="=",IF(COUNTIFS($S$13:$S$18,AG37,$AG$13:$AG$18,AH37&amp;"舰")=AJ37,TRUE),IF(AI37="＞",IF(COUNTIFS($S$13:$S$18,AG37,$AG$13:$AG$18,AH37&amp;"舰")&gt;AJ37,TRUE),IF(AI37="＜",IF(COUNTIFS($S$13:$S$18,AG37,$AG$13:$AG$18,AH37&amp;"舰")&lt;AJ37,TRUE),IF(AI37="≥",IF(COUNTIFS($S$13:$S$18,AG37,$AG$13:$AG$18,AH37&amp;"舰")&gt;=AJ37,TRUE),IF(AI37="≤",IF(COUNTIFS($S$13:$S$18,AG37,$AG$13:$AG$18,AH37&amp;"舰")&lt;=AJ37,TRUE),IF(AI37="旗舰",IF(AND($AG$13=AH37&amp;"舰",$S$13=AG37),TRUE))))))))</f>
        <v>1</v>
      </c>
      <c r="AL37" s="113" t="s">
        <v>2377</v>
      </c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267" t="s">
        <v>2378</v>
      </c>
      <c r="AY37" s="65"/>
      <c r="AZ37" s="104">
        <f>SUM(AZ7:BA18)+AZ35+IF(AND($AL$30&lt;&gt;"",$AS$30="√"),25,0)+IF(AND($AL$31&lt;&gt;"",$AS$31="√"),40,0)</f>
        <v>0</v>
      </c>
      <c r="BA37" s="268"/>
      <c r="BD37"/>
      <c r="BE37"/>
      <c r="BF37"/>
      <c r="BG37"/>
      <c r="BH37"/>
      <c r="BI37"/>
      <c r="BJ37"/>
      <c r="BO37" s="305"/>
      <c r="CC37" s="2"/>
    </row>
    <row r="38" ht="16" customHeight="1" spans="8:81">
      <c r="H38" s="14"/>
      <c r="I38" s="38"/>
      <c r="J38" s="38"/>
      <c r="K38" s="38"/>
      <c r="L38" s="38"/>
      <c r="M38" s="32"/>
      <c r="N38" s="79" t="str">
        <f>IF(COUNTIF($N$13:$N$18,"G15"),"G15飞石战法吗(自+3)","")</f>
        <v/>
      </c>
      <c r="O38" s="80"/>
      <c r="P38" s="80"/>
      <c r="Q38" s="128"/>
      <c r="R38" s="129"/>
      <c r="S38" s="130"/>
      <c r="T38" s="131"/>
      <c r="U38" s="132"/>
      <c r="V38" s="132"/>
      <c r="W38" s="133"/>
      <c r="X38" s="134"/>
      <c r="Y38" s="161"/>
      <c r="Z38" s="154"/>
      <c r="AA38" s="154"/>
      <c r="AB38" s="162" t="b">
        <f t="shared" si="1"/>
        <v>1</v>
      </c>
      <c r="AC38" s="153"/>
      <c r="AD38" s="154"/>
      <c r="AE38" s="155"/>
      <c r="AF38" s="156" t="b">
        <f>IF(AD38="",TRUE,IF(AD38="=",IF(COUNTIF($U$13:$U$18,INDEX('舰种|战术|技能信息查询'!$O$52:$O$72,MATCH(AC38,'舰种|战术|技能信息查询'!$R$52:$R$72,0)))=AE38,TRUE),IF(AD38="＞",IF(COUNTIF($U$13:$U$18,INDEX('舰种|战术|技能信息查询'!$O$52:$O$72,MATCH(AC38,'舰种|战术|技能信息查询'!$R$52:$R$72,0)))&gt;AE38,TRUE),IF(AD38="＜",IF(COUNTIF($U$13:$U$18,INDEX('舰种|战术|技能信息查询'!$O$52:$O$72,MATCH(AC38,'舰种|战术|技能信息查询'!$R$52:$R$72,0)))&lt;AE38,TRUE),IF(AD38="≥",IF(COUNTIF($U$13:$U$18,INDEX('舰种|战术|技能信息查询'!$O$52:$O$72,MATCH(AC38,'舰种|战术|技能信息查询'!$R$52:$R$72,0)))&gt;=AE38,TRUE),IF(AD38="≤",IF(COUNTIF($U$13:$U$18,INDEX('舰种|战术|技能信息查询'!$O$52:$O$72,MATCH(AC38,'舰种|战术|技能信息查询'!$R$52:$R$72,0)))&lt;=AE38,TRUE),IF(AD38="旗舰",IF($U$13=INDEX('舰种|战术|技能信息查询'!$O$52:$O$72,MATCH(AC38,'舰种|战术|技能信息查询'!$R$52:$R$72,0)),TRUE))))))))</f>
        <v>1</v>
      </c>
      <c r="AG38" s="153"/>
      <c r="AH38" s="2"/>
      <c r="AI38" s="2"/>
      <c r="AJ38" s="210"/>
      <c r="AK38" s="212" t="b">
        <f>IF(AI38="",TRUE,IF(AI38="=",IF(COUNTIFS($S$13:$S$18,AG38,$AI$13:$AI$18,AH38&amp;"舰")=AJ38,TRUE),IF(AI38="＞",IF(COUNTIFS($S$13:$S$18,AG38,$AI$13:$AI$18,AH38&amp;"舰")&gt;AJ38,TRUE),IF(AI38="＜",IF(COUNTIFS($S$13:$S$18,AG38,$AI$13:$AI$18,AH38&amp;"舰")&lt;AJ38,TRUE),IF(AI38="≥",IF(COUNTIFS($S$13:$S$18,AG38,$AI$13:$AI$18,AH38&amp;"舰")&gt;=AJ38,TRUE),IF(AI38="≤",IF(COUNTIFS($S$13:$S$18,AG38,$AI$13:$AI$18,AH38&amp;"舰")&lt;=AJ38,TRUE),IF(AI38="旗舰",IF(AND($AI$13=AH38&amp;"舰",$S$13=AG38),TRUE))))))))</f>
        <v>1</v>
      </c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264"/>
      <c r="AY38" s="65"/>
      <c r="AZ38" s="104"/>
      <c r="BA38" s="268"/>
      <c r="BD38"/>
      <c r="BE38"/>
      <c r="BF38"/>
      <c r="BG38"/>
      <c r="BH38"/>
      <c r="BI38"/>
      <c r="BJ38"/>
      <c r="BO38" s="305"/>
      <c r="CC38" s="2"/>
    </row>
    <row r="39" ht="16" customHeight="1" spans="8:81">
      <c r="H39" s="14"/>
      <c r="I39" s="38"/>
      <c r="J39" s="38"/>
      <c r="K39" s="38"/>
      <c r="L39" s="38"/>
      <c r="M39" s="26" t="s">
        <v>2379</v>
      </c>
      <c r="N39" s="27" t="s">
        <v>2380</v>
      </c>
      <c r="O39" s="28" t="s">
        <v>2381</v>
      </c>
      <c r="P39" s="28" t="s">
        <v>2382</v>
      </c>
      <c r="Q39" s="28" t="s">
        <v>2383</v>
      </c>
      <c r="R39" s="28"/>
      <c r="S39" s="135" t="s">
        <v>2384</v>
      </c>
      <c r="T39" s="135"/>
      <c r="U39" s="28" t="s">
        <v>2385</v>
      </c>
      <c r="V39" s="28" t="s">
        <v>2386</v>
      </c>
      <c r="W39" s="28" t="s">
        <v>2387</v>
      </c>
      <c r="X39" s="136" t="s">
        <v>2388</v>
      </c>
      <c r="Y39" s="161"/>
      <c r="Z39" s="154"/>
      <c r="AA39" s="154"/>
      <c r="AB39" s="162" t="b">
        <f t="shared" si="1"/>
        <v>1</v>
      </c>
      <c r="AC39" s="153"/>
      <c r="AD39" s="154"/>
      <c r="AE39" s="155"/>
      <c r="AF39" s="156" t="b">
        <f>IF(AD39="",TRUE,IF(AD39="=",IF(COUNTIF($U$13:$U$18,INDEX('舰种|战术|技能信息查询'!$O$52:$O$72,MATCH(AC39,'舰种|战术|技能信息查询'!$R$52:$R$72,0)))=AE39,TRUE),IF(AD39="＞",IF(COUNTIF($U$13:$U$18,INDEX('舰种|战术|技能信息查询'!$O$52:$O$72,MATCH(AC39,'舰种|战术|技能信息查询'!$R$52:$R$72,0)))&gt;AE39,TRUE),IF(AD39="＜",IF(COUNTIF($U$13:$U$18,INDEX('舰种|战术|技能信息查询'!$O$52:$O$72,MATCH(AC39,'舰种|战术|技能信息查询'!$R$52:$R$72,0)))&lt;AE39,TRUE),IF(AD39="≥",IF(COUNTIF($U$13:$U$18,INDEX('舰种|战术|技能信息查询'!$O$52:$O$72,MATCH(AC39,'舰种|战术|技能信息查询'!$R$52:$R$72,0)))&gt;=AE39,TRUE),IF(AD39="≤",IF(COUNTIF($U$13:$U$18,INDEX('舰种|战术|技能信息查询'!$O$52:$O$72,MATCH(AC39,'舰种|战术|技能信息查询'!$R$52:$R$72,0)))&lt;=AE39,TRUE),IF(AD39="旗舰",IF($U$13=INDEX('舰种|战术|技能信息查询'!$O$52:$O$72,MATCH(AC39,'舰种|战术|技能信息查询'!$R$52:$R$72,0)),TRUE))))))))</f>
        <v>1</v>
      </c>
      <c r="AG39" s="153"/>
      <c r="AH39" s="154"/>
      <c r="AI39" s="154"/>
      <c r="AJ39" s="210"/>
      <c r="AK39" s="216" t="b">
        <f>IF(AI39="",TRUE,IF(AI39="=",IF(COUNTIFS($S$13:$S$18,AG39,$AI$13:$AI$18,AH39&amp;"舰")=AJ39,TRUE),IF(AI39="＞",IF(COUNTIFS($S$13:$S$18,AG39,$AI$13:$AI$18,AH39&amp;"舰")&gt;AJ39,TRUE),IF(AI39="＜",IF(COUNTIFS($S$13:$S$18,AG39,$AI$13:$AI$18,AH39&amp;"舰")&lt;AJ39,TRUE),IF(AI39="≥",IF(COUNTIFS($S$13:$S$18,AG39,$AI$13:$AI$18,AH39&amp;"舰")&gt;=AJ39,TRUE),IF(AI39="≤",IF(COUNTIFS($S$13:$S$18,AG39,$AI$13:$AI$18,AH39&amp;"舰")&lt;=AJ39,TRUE),IF(AI39="旗舰",IF(AND($AI$13=AH39&amp;"舰",$S$13=AG39),TRUE))))))))</f>
        <v>1</v>
      </c>
      <c r="AL39" s="217" t="s">
        <v>2389</v>
      </c>
      <c r="AM39" s="111"/>
      <c r="AN39" s="217" t="s">
        <v>2390</v>
      </c>
      <c r="AO39" s="111"/>
      <c r="AP39" s="118" t="s">
        <v>2061</v>
      </c>
      <c r="AQ39" s="241" t="s">
        <v>2063</v>
      </c>
      <c r="AR39" s="241" t="s">
        <v>2073</v>
      </c>
      <c r="AS39" s="241" t="s">
        <v>2055</v>
      </c>
      <c r="AT39" s="241" t="s">
        <v>2071</v>
      </c>
      <c r="AU39" s="242"/>
      <c r="AV39" s="113" t="s">
        <v>2391</v>
      </c>
      <c r="AW39" s="113"/>
      <c r="AX39" s="264" t="s">
        <v>2392</v>
      </c>
      <c r="AY39" s="65"/>
      <c r="AZ39" s="265"/>
      <c r="BA39" s="266"/>
      <c r="BD39"/>
      <c r="BE39"/>
      <c r="BF39"/>
      <c r="BG39"/>
      <c r="BH39"/>
      <c r="BI39"/>
      <c r="BJ39"/>
      <c r="BO39" s="305"/>
      <c r="BU39" s="2"/>
      <c r="BV39" s="2"/>
      <c r="BW39" s="2"/>
      <c r="BX39" s="2"/>
      <c r="BY39" s="2"/>
      <c r="BZ39" s="2"/>
      <c r="CA39" s="2"/>
      <c r="CB39" s="2"/>
      <c r="CC39" s="2"/>
    </row>
    <row r="40" ht="16" customHeight="1" spans="8:81">
      <c r="H40" s="14"/>
      <c r="I40" s="38"/>
      <c r="J40" s="38"/>
      <c r="K40" s="38"/>
      <c r="L40" s="38"/>
      <c r="M40" s="32"/>
      <c r="N40" s="81"/>
      <c r="O40" s="81"/>
      <c r="P40" s="82" t="str">
        <f>IF(N40="","",IF(N40="有水上",IF((U29-10)&gt;=O40,"√","×"),IF(N40="全水下",IF(((SUMIF(U13:U18,"轻型航母",AD13:AD18)+SUMIF(U13:U18,"驱逐舰",AD13:AD18)+SUMIF(U13:U18,"轻巡洋舰",AD13:AD18)+SUMIF(U13:U18,"航空巡洋舰",AD13:AD18))+SUM(IF(COUNTIF('各舰船获取情况 '!$E$3:$E$1000,IF(OR(U13="驱逐舰",U13="轻巡洋舰",U13="航空巡洋舰",U13="轻型航母"),N13,"0")),VLOOKUP(IF(OR(U13="驱逐舰",U13="轻巡洋舰",U13="航空巡洋舰",U13="轻型航母"),N13,"0"),'各舰船获取情况 '!$E$3:$U$1000,17,0),0),IF(COUNTIF('各舰船获取情况 '!$E$3:$E$1000,IF(OR(U14="驱逐舰",U14="轻巡洋舰",U14="航空巡洋舰",U14="轻型航母"),N14,"0")),VLOOKUP(IF(OR(U14="驱逐舰",U14="轻巡洋舰",U14="航空巡洋舰",U14="轻型航母"),N14,"0"),'各舰船获取情况 '!$E$3:$U$1000,17,0),0),IF(COUNTIF('各舰船获取情况 '!$E$3:$E$1000,IF(OR(U15="驱逐舰",U15="轻巡洋舰",U15="航空巡洋舰",U15="轻型航母"),N15,"0")),VLOOKUP(IF(OR(U15="驱逐舰",U15="轻巡洋舰",U15="航空巡洋舰",U15="轻型航母"),N15,"0"),'各舰船获取情况 '!$E$3:$U$1000,17,0),0),IF(COUNTIF('各舰船获取情况 '!$E$3:$E$1000,IF(OR(U16="驱逐舰",U16="轻巡洋舰",U16="航空巡洋舰",U16="轻型航母"),N16,"0")),VLOOKUP(IF(OR(U16="驱逐舰",U16="轻巡洋舰",U16="航空巡洋舰",U16="轻型航母"),N16,"0"),'各舰船获取情况 '!$E$3:$U$1000,17,0),0),IF(COUNTIF('各舰船获取情况 '!$E$3:$E$1000,IF(OR(U17="驱逐舰",U17="轻巡洋舰",U17="航空巡洋舰",U17="轻型航母"),N17,"0")),VLOOKUP(IF(OR(U17="驱逐舰",U17="轻巡洋舰",U17="航空巡洋舰",U17="轻型航母"),N17,"0"),'各舰船获取情况 '!$E$3:$U$1000,17,0),0),IF(COUNTIF('各舰船获取情况 '!$E$3:$E$1000,IF(OR(U18="驱逐舰",U18="轻巡洋舰",U18="航空巡洋舰",U18="轻型航母"),N18,"0")),VLOOKUP(IF(OR(U18="驱逐舰",U18="轻巡洋舰",U18="航空巡洋舰",U18="轻型航母"),N18,"0"),'各舰船获取情况 '!$E$3:$U$1000,17,0),0)))&gt;=O40,"√","×"))))</f>
        <v/>
      </c>
      <c r="Q40" s="81"/>
      <c r="R40" s="81"/>
      <c r="S40" s="81"/>
      <c r="T40" s="81"/>
      <c r="U40" s="57">
        <f>IF((IF($P$40="√",20,10)+MIN((P28-Q40),(P29-S40)))&lt;0,0,IF($P$40="√",20,10)+MIN((P28-Q40),(P29-S40)))</f>
        <v>10</v>
      </c>
      <c r="V40" s="58">
        <f>IF((IF($P$40="√",35,30)+(P29-S40))&lt;5,5,(IF($P$40="√",35,30)+(P29-S40)))</f>
        <v>30</v>
      </c>
      <c r="W40" s="58">
        <f>IF((IF($P$40="√",25,30)+(Q40-P28))&lt;0,0,(IF($P$40="√",25,30)+(Q40-P28)))</f>
        <v>30</v>
      </c>
      <c r="X40" s="137">
        <f>IF((IF($P$40="√",5,15)-(P29-S40))&lt;0,0,(IF($P$40="√",5,15)-(P29-S40)))</f>
        <v>15</v>
      </c>
      <c r="Y40" s="161"/>
      <c r="Z40" s="154"/>
      <c r="AA40" s="154"/>
      <c r="AB40" s="162" t="b">
        <f t="shared" si="1"/>
        <v>1</v>
      </c>
      <c r="AC40" s="153"/>
      <c r="AD40" s="154"/>
      <c r="AE40" s="155"/>
      <c r="AF40" s="156" t="b">
        <f>IF(AD40="",TRUE,IF(AD40="=",IF(COUNTIF($U$13:$U$18,INDEX('舰种|战术|技能信息查询'!$O$52:$O$72,MATCH(AC40,'舰种|战术|技能信息查询'!$R$52:$R$72,0)))=AE40,TRUE),IF(AD40="＞",IF(COUNTIF($U$13:$U$18,INDEX('舰种|战术|技能信息查询'!$O$52:$O$72,MATCH(AC40,'舰种|战术|技能信息查询'!$R$52:$R$72,0)))&gt;AE40,TRUE),IF(AD40="＜",IF(COUNTIF($U$13:$U$18,INDEX('舰种|战术|技能信息查询'!$O$52:$O$72,MATCH(AC40,'舰种|战术|技能信息查询'!$R$52:$R$72,0)))&lt;AE40,TRUE),IF(AD40="≥",IF(COUNTIF($U$13:$U$18,INDEX('舰种|战术|技能信息查询'!$O$52:$O$72,MATCH(AC40,'舰种|战术|技能信息查询'!$R$52:$R$72,0)))&gt;=AE40,TRUE),IF(AD40="≤",IF(COUNTIF($U$13:$U$18,INDEX('舰种|战术|技能信息查询'!$O$52:$O$72,MATCH(AC40,'舰种|战术|技能信息查询'!$R$52:$R$72,0)))&lt;=AE40,TRUE),IF(AD40="旗舰",IF($U$13=INDEX('舰种|战术|技能信息查询'!$O$52:$O$72,MATCH(AC40,'舰种|战术|技能信息查询'!$R$52:$R$72,0)),TRUE))))))))</f>
        <v>1</v>
      </c>
      <c r="AG40" s="153"/>
      <c r="AH40" s="154"/>
      <c r="AI40" s="154"/>
      <c r="AJ40" s="210"/>
      <c r="AK40" s="216" t="b">
        <f>IF(AI40="",TRUE,IF(AI40="=",IF(COUNTIFS($S$13:$S$18,AG40,$AI$13:$AI$18,AH40&amp;"舰")=AJ40,TRUE),IF(AI40="＞",IF(COUNTIFS($S$13:$S$18,AG40,$AI$13:$AI$18,AH40&amp;"舰")&gt;AJ40,TRUE),IF(AI40="＜",IF(COUNTIFS($S$13:$S$18,AG40,$AI$13:$AI$18,AH40&amp;"舰")&lt;AJ40,TRUE),IF(AI40="≥",IF(COUNTIFS($S$13:$S$18,AG40,$AI$13:$AI$18,AH40&amp;"舰")&gt;=AJ40,TRUE),IF(AI40="≤",IF(COUNTIFS($S$13:$S$18,AG40,$AI$13:$AI$18,AH40&amp;"舰")&lt;=AJ40,TRUE),IF(AI40="旗舰",IF(AND($AI$13=AH40&amp;"舰",$S$13=AG40),TRUE))))))))</f>
        <v>1</v>
      </c>
      <c r="AL40" s="218"/>
      <c r="AM40" s="68"/>
      <c r="AN40" s="218"/>
      <c r="AO40" s="68"/>
      <c r="AP40" s="243"/>
      <c r="AQ40" s="244"/>
      <c r="AR40" s="244"/>
      <c r="AS40" s="244"/>
      <c r="AT40" s="244"/>
      <c r="AU40" s="242"/>
      <c r="AV40" s="113"/>
      <c r="AW40" s="113"/>
      <c r="AX40" s="269"/>
      <c r="AY40" s="74"/>
      <c r="AZ40" s="270"/>
      <c r="BA40" s="271"/>
      <c r="BD40"/>
      <c r="BE40"/>
      <c r="BF40"/>
      <c r="BG40"/>
      <c r="BH40"/>
      <c r="BI40"/>
      <c r="BJ40"/>
      <c r="BO40" s="305"/>
      <c r="BT40" s="260"/>
      <c r="BU40" s="260"/>
      <c r="BV40" s="260"/>
      <c r="BW40" s="260"/>
      <c r="BX40" s="306"/>
      <c r="BY40" s="306"/>
      <c r="BZ40" s="306"/>
      <c r="CA40" s="306"/>
      <c r="CB40" s="306"/>
      <c r="CC40" s="2"/>
    </row>
    <row r="41" ht="16" customHeight="1" spans="8:81">
      <c r="H41" s="14"/>
      <c r="I41" s="38"/>
      <c r="J41" s="38"/>
      <c r="K41" s="38"/>
      <c r="L41" s="38"/>
      <c r="M41" s="83" t="s">
        <v>2393</v>
      </c>
      <c r="N41" s="84"/>
      <c r="O41" s="84"/>
      <c r="P41" s="84"/>
      <c r="Q41" s="84"/>
      <c r="R41" s="84"/>
      <c r="S41" s="84"/>
      <c r="T41" s="138"/>
      <c r="U41" s="139">
        <f>U40/SUM($U$40:$X$40)</f>
        <v>0.117647058823529</v>
      </c>
      <c r="V41" s="139">
        <f>V40/SUM($U$40:$X$40)</f>
        <v>0.352941176470588</v>
      </c>
      <c r="W41" s="139">
        <f>W40/SUM($U$40:$X$40)</f>
        <v>0.352941176470588</v>
      </c>
      <c r="X41" s="140">
        <f>X40/SUM($U$40:$X$40)</f>
        <v>0.176470588235294</v>
      </c>
      <c r="Y41" s="161"/>
      <c r="Z41" s="154"/>
      <c r="AA41" s="154"/>
      <c r="AB41" s="162" t="b">
        <f t="shared" si="1"/>
        <v>1</v>
      </c>
      <c r="AC41" s="153"/>
      <c r="AD41" s="154"/>
      <c r="AE41" s="155"/>
      <c r="AF41" s="156" t="b">
        <f>IF(AD41="",TRUE,IF(AD41="=",IF(COUNTIF($U$13:$U$18,INDEX('舰种|战术|技能信息查询'!$O$52:$O$72,MATCH(AC41,'舰种|战术|技能信息查询'!$R$52:$R$72,0)))=AE41,TRUE),IF(AD41="＞",IF(COUNTIF($U$13:$U$18,INDEX('舰种|战术|技能信息查询'!$O$52:$O$72,MATCH(AC41,'舰种|战术|技能信息查询'!$R$52:$R$72,0)))&gt;AE41,TRUE),IF(AD41="＜",IF(COUNTIF($U$13:$U$18,INDEX('舰种|战术|技能信息查询'!$O$52:$O$72,MATCH(AC41,'舰种|战术|技能信息查询'!$R$52:$R$72,0)))&lt;AE41,TRUE),IF(AD41="≥",IF(COUNTIF($U$13:$U$18,INDEX('舰种|战术|技能信息查询'!$O$52:$O$72,MATCH(AC41,'舰种|战术|技能信息查询'!$R$52:$R$72,0)))&gt;=AE41,TRUE),IF(AD41="≤",IF(COUNTIF($U$13:$U$18,INDEX('舰种|战术|技能信息查询'!$O$52:$O$72,MATCH(AC41,'舰种|战术|技能信息查询'!$R$52:$R$72,0)))&lt;=AE41,TRUE),IF(AD41="旗舰",IF($U$13=INDEX('舰种|战术|技能信息查询'!$O$52:$O$72,MATCH(AC41,'舰种|战术|技能信息查询'!$R$52:$R$72,0)),TRUE))))))))</f>
        <v>1</v>
      </c>
      <c r="AG41" s="153"/>
      <c r="AH41" s="154"/>
      <c r="AI41" s="154"/>
      <c r="AJ41" s="210"/>
      <c r="AK41" s="216" t="b">
        <f>IF(AI41="",TRUE,IF(AI41="=",IF(COUNTIFS($S$13:$S$18,AG41,$AI$13:$AI$18,AH41&amp;"舰")=AJ41,TRUE),IF(AI41="＞",IF(COUNTIFS($S$13:$S$18,AG41,$AI$13:$AI$18,AH41&amp;"舰")&gt;AJ41,TRUE),IF(AI41="＜",IF(COUNTIFS($S$13:$S$18,AG41,$AI$13:$AI$18,AH41&amp;"舰")&lt;AJ41,TRUE),IF(AI41="≥",IF(COUNTIFS($S$13:$S$18,AG41,$AI$13:$AI$18,AH41&amp;"舰")&gt;=AJ41,TRUE),IF(AI41="≤",IF(COUNTIFS($S$13:$S$18,AG41,$AI$13:$AI$18,AH41&amp;"舰")&lt;=AJ41,TRUE),IF(AI41="旗舰",IF(AND($AI$13=AH41&amp;"舰",$S$13=AG41),TRUE))))))))</f>
        <v>1</v>
      </c>
      <c r="AL41" s="218"/>
      <c r="AM41" s="68"/>
      <c r="AN41" s="218" t="s">
        <v>2394</v>
      </c>
      <c r="AO41" s="68"/>
      <c r="AP41" s="231">
        <v>1</v>
      </c>
      <c r="AQ41" s="245">
        <v>2</v>
      </c>
      <c r="AR41" s="245">
        <v>3</v>
      </c>
      <c r="AS41" s="245">
        <v>4</v>
      </c>
      <c r="AT41" s="245">
        <v>5</v>
      </c>
      <c r="AU41" s="246">
        <v>6</v>
      </c>
      <c r="AV41" s="113"/>
      <c r="AW41" s="113"/>
      <c r="AX41" s="272" t="s">
        <v>2395</v>
      </c>
      <c r="AY41" s="27"/>
      <c r="AZ41" s="150" t="str">
        <f>IFERROR(IF(AZ37/AZ39&gt;=3,"空确",IF(AZ37/AZ39&gt;=1.5,"空优",IF(AZ37/AZ39&gt;=2/3,"均势",IF(AZ37/AZ39&gt;=1/3,"空劣","丧失")))),"")</f>
        <v/>
      </c>
      <c r="BA41" s="137"/>
      <c r="BD41"/>
      <c r="BE41"/>
      <c r="BF41"/>
      <c r="BG41"/>
      <c r="BH41"/>
      <c r="BI41"/>
      <c r="BJ41"/>
      <c r="BO41" s="305"/>
      <c r="BT41" s="260"/>
      <c r="BU41" s="260"/>
      <c r="BV41" s="260"/>
      <c r="BW41" s="260"/>
      <c r="BX41" s="306"/>
      <c r="BY41" s="306"/>
      <c r="BZ41" s="306"/>
      <c r="CA41" s="306"/>
      <c r="CB41" s="306"/>
      <c r="CC41" s="2"/>
    </row>
    <row r="42" ht="16" customHeight="1" spans="8:81">
      <c r="H42" s="15"/>
      <c r="I42" s="85"/>
      <c r="J42" s="85"/>
      <c r="K42" s="85"/>
      <c r="L42" s="85"/>
      <c r="M42" s="86"/>
      <c r="N42" s="87"/>
      <c r="O42" s="87"/>
      <c r="P42" s="87"/>
      <c r="Q42" s="87"/>
      <c r="R42" s="87"/>
      <c r="S42" s="87"/>
      <c r="T42" s="141"/>
      <c r="U42" s="142" t="s">
        <v>2396</v>
      </c>
      <c r="V42" s="74"/>
      <c r="W42" s="143">
        <f>U41*1.15+V41*1+W41*0.8+X41*0.65</f>
        <v>0.885294117647059</v>
      </c>
      <c r="X42" s="144"/>
      <c r="Y42" s="171"/>
      <c r="Z42" s="172"/>
      <c r="AA42" s="172"/>
      <c r="AB42" s="173" t="b">
        <f t="shared" si="1"/>
        <v>1</v>
      </c>
      <c r="AC42" s="174"/>
      <c r="AD42" s="172"/>
      <c r="AE42" s="175"/>
      <c r="AF42" s="176" t="b">
        <f>IF(AD42="",TRUE,IF(AD42="=",IF(COUNTIF($U$13:$U$18,INDEX('舰种|战术|技能信息查询'!$O$52:$O$72,MATCH(AC42,'舰种|战术|技能信息查询'!$R$52:$R$72,0)))=AE42,TRUE),IF(AD42="＞",IF(COUNTIF($U$13:$U$18,INDEX('舰种|战术|技能信息查询'!$O$52:$O$72,MATCH(AC42,'舰种|战术|技能信息查询'!$R$52:$R$72,0)))&gt;AE42,TRUE),IF(AD42="＜",IF(COUNTIF($U$13:$U$18,INDEX('舰种|战术|技能信息查询'!$O$52:$O$72,MATCH(AC42,'舰种|战术|技能信息查询'!$R$52:$R$72,0)))&lt;AE42,TRUE),IF(AD42="≥",IF(COUNTIF($U$13:$U$18,INDEX('舰种|战术|技能信息查询'!$O$52:$O$72,MATCH(AC42,'舰种|战术|技能信息查询'!$R$52:$R$72,0)))&gt;=AE42,TRUE),IF(AD42="≤",IF(COUNTIF($U$13:$U$18,INDEX('舰种|战术|技能信息查询'!$O$52:$O$72,MATCH(AC42,'舰种|战术|技能信息查询'!$R$52:$R$72,0)))&lt;=AE42,TRUE),IF(AD42="旗舰",IF($U$13=INDEX('舰种|战术|技能信息查询'!$O$52:$O$72,MATCH(AC42,'舰种|战术|技能信息查询'!$R$52:$R$72,0)),TRUE))))))))</f>
        <v>1</v>
      </c>
      <c r="AG42" s="174"/>
      <c r="AH42" s="172"/>
      <c r="AI42" s="172"/>
      <c r="AJ42" s="219"/>
      <c r="AK42" s="220" t="b">
        <f>IF(AI42="",TRUE,IF(AI42="=",IF(COUNTIFS($S$13:$S$18,AG42,$AI$13:$AI$18,AH42&amp;"舰")=AJ42,TRUE),IF(AI42="＞",IF(COUNTIFS($S$13:$S$18,AG42,$AI$13:$AI$18,AH42&amp;"舰")&gt;AJ42,TRUE),IF(AI42="＜",IF(COUNTIFS($S$13:$S$18,AG42,$AI$13:$AI$18,AH42&amp;"舰")&lt;AJ42,TRUE),IF(AI42="≥",IF(COUNTIFS($S$13:$S$18,AG42,$AI$13:$AI$18,AH42&amp;"舰")&gt;=AJ42,TRUE),IF(AI42="≤",IF(COUNTIFS($S$13:$S$18,AG42,$AI$13:$AI$18,AH42&amp;"舰")&lt;=AJ42,TRUE),IF(AI42="旗舰",IF(AND($AI$13=AH42&amp;"舰",$S$13=AG42),TRUE))))))))</f>
        <v>1</v>
      </c>
      <c r="AL42" s="221"/>
      <c r="AM42" s="222"/>
      <c r="AN42" s="221"/>
      <c r="AO42" s="222"/>
      <c r="AP42" s="247"/>
      <c r="AQ42" s="248"/>
      <c r="AR42" s="248"/>
      <c r="AS42" s="248"/>
      <c r="AT42" s="248"/>
      <c r="AU42" s="249"/>
      <c r="AV42" s="87"/>
      <c r="AW42" s="87"/>
      <c r="AX42" s="269"/>
      <c r="AY42" s="74"/>
      <c r="AZ42" s="273"/>
      <c r="BA42" s="274"/>
      <c r="BD42"/>
      <c r="BE42"/>
      <c r="BF42"/>
      <c r="BG42"/>
      <c r="BH42"/>
      <c r="BI42"/>
      <c r="BJ42"/>
      <c r="BO42" s="305"/>
      <c r="BT42" s="260"/>
      <c r="BU42" s="260"/>
      <c r="BV42" s="260"/>
      <c r="BW42" s="260"/>
      <c r="BX42" s="306"/>
      <c r="BY42" s="306"/>
      <c r="BZ42" s="306"/>
      <c r="CA42" s="306"/>
      <c r="CB42" s="306"/>
      <c r="CC42" s="2"/>
    </row>
    <row r="43" ht="16" customHeight="1" spans="14:80">
      <c r="N43" s="88"/>
      <c r="O43" s="88"/>
      <c r="P43" s="88"/>
      <c r="Q43" s="88"/>
      <c r="R43" s="145"/>
      <c r="S43" s="88"/>
      <c r="T43" s="88"/>
      <c r="U43" s="88"/>
      <c r="V43" s="88"/>
      <c r="W43" s="88"/>
      <c r="X43" s="88"/>
      <c r="Y43" s="88"/>
      <c r="Z43" s="88"/>
      <c r="AA43" s="88"/>
      <c r="BD43"/>
      <c r="BE43"/>
      <c r="BF43"/>
      <c r="BG43"/>
      <c r="BH43"/>
      <c r="BI43"/>
      <c r="BJ43"/>
      <c r="BO43" s="305"/>
      <c r="BT43" s="260"/>
      <c r="BU43" s="260"/>
      <c r="BV43" s="260"/>
      <c r="BW43" s="260"/>
      <c r="BX43" s="306"/>
      <c r="BY43" s="306"/>
      <c r="BZ43" s="306"/>
      <c r="CA43" s="306"/>
      <c r="CB43" s="306"/>
    </row>
    <row r="44" ht="16" customHeight="1" spans="14:80">
      <c r="N44" s="88"/>
      <c r="O44" s="88"/>
      <c r="P44" s="88"/>
      <c r="Q44" s="88"/>
      <c r="R44" s="145"/>
      <c r="S44" s="88"/>
      <c r="T44" s="88"/>
      <c r="U44" s="88"/>
      <c r="V44" s="88"/>
      <c r="W44" s="88"/>
      <c r="X44" s="88"/>
      <c r="Y44" s="88"/>
      <c r="Z44" s="88"/>
      <c r="AA44" s="88"/>
      <c r="BD44"/>
      <c r="BE44"/>
      <c r="BF44"/>
      <c r="BG44"/>
      <c r="BH44"/>
      <c r="BI44"/>
      <c r="BJ44"/>
      <c r="BO44" s="305"/>
      <c r="BT44" s="260"/>
      <c r="BU44" s="260"/>
      <c r="BV44" s="260"/>
      <c r="BW44" s="260"/>
      <c r="BX44" s="306"/>
      <c r="BY44" s="306"/>
      <c r="BZ44" s="306"/>
      <c r="CA44" s="306"/>
      <c r="CB44" s="306"/>
    </row>
    <row r="45" ht="16" customHeight="1" spans="14:75">
      <c r="N45" s="88"/>
      <c r="O45" s="88"/>
      <c r="P45" s="88"/>
      <c r="Q45" s="88"/>
      <c r="R45" s="145"/>
      <c r="S45" s="88"/>
      <c r="T45" s="88"/>
      <c r="U45" s="88"/>
      <c r="V45" s="88"/>
      <c r="W45" s="88"/>
      <c r="X45" s="88"/>
      <c r="Y45" s="88"/>
      <c r="Z45" s="88"/>
      <c r="AA45" s="88"/>
      <c r="BD45"/>
      <c r="BE45"/>
      <c r="BF45"/>
      <c r="BG45"/>
      <c r="BH45"/>
      <c r="BI45"/>
      <c r="BJ45"/>
      <c r="BO45" s="305"/>
      <c r="BT45" s="260"/>
      <c r="BU45" s="260"/>
      <c r="BV45" s="260"/>
      <c r="BW45" s="260"/>
    </row>
    <row r="46" ht="16" customHeight="1" spans="14:75">
      <c r="N46" s="88"/>
      <c r="O46" s="88"/>
      <c r="P46" s="88"/>
      <c r="Q46" s="88"/>
      <c r="R46" s="145"/>
      <c r="S46" s="88"/>
      <c r="T46" s="88"/>
      <c r="U46" s="88"/>
      <c r="V46" s="88"/>
      <c r="W46" s="88"/>
      <c r="X46" s="88"/>
      <c r="BD46"/>
      <c r="BE46"/>
      <c r="BF46"/>
      <c r="BG46"/>
      <c r="BH46"/>
      <c r="BI46"/>
      <c r="BJ46"/>
      <c r="BO46" s="305"/>
      <c r="BT46" s="260"/>
      <c r="BU46" s="260"/>
      <c r="BV46" s="260"/>
      <c r="BW46" s="260"/>
    </row>
    <row r="47" ht="16" customHeight="1" spans="15:75">
      <c r="O47" s="88"/>
      <c r="R47" s="145"/>
      <c r="BD47"/>
      <c r="BE47"/>
      <c r="BF47"/>
      <c r="BG47"/>
      <c r="BH47"/>
      <c r="BI47"/>
      <c r="BJ47"/>
      <c r="BO47" s="305"/>
      <c r="BT47" s="306"/>
      <c r="BU47" s="306"/>
      <c r="BV47" s="306"/>
      <c r="BW47" s="306"/>
    </row>
    <row r="48" ht="16" customHeight="1" spans="56:67">
      <c r="BD48"/>
      <c r="BE48"/>
      <c r="BF48"/>
      <c r="BG48"/>
      <c r="BH48"/>
      <c r="BI48"/>
      <c r="BJ48"/>
      <c r="BO48" s="305"/>
    </row>
    <row r="49" ht="16" customHeight="1" spans="56:67">
      <c r="BD49"/>
      <c r="BE49"/>
      <c r="BF49"/>
      <c r="BG49"/>
      <c r="BH49"/>
      <c r="BI49"/>
      <c r="BJ49"/>
      <c r="BO49" s="305"/>
    </row>
    <row r="50" ht="16" customHeight="1" spans="56:67">
      <c r="BD50"/>
      <c r="BE50"/>
      <c r="BF50"/>
      <c r="BG50"/>
      <c r="BH50"/>
      <c r="BI50"/>
      <c r="BJ50"/>
      <c r="BO50" s="305"/>
    </row>
    <row r="51" ht="16" customHeight="1" spans="56:67">
      <c r="BD51"/>
      <c r="BE51"/>
      <c r="BF51"/>
      <c r="BG51"/>
      <c r="BH51"/>
      <c r="BI51"/>
      <c r="BJ51"/>
      <c r="BO51" s="305"/>
    </row>
    <row r="52" ht="16" customHeight="1" spans="14:67">
      <c r="N52" s="89"/>
      <c r="O52" s="89"/>
      <c r="P52" s="89"/>
      <c r="BO52" s="305"/>
    </row>
    <row r="53" ht="16" customHeight="1" spans="14:67">
      <c r="N53" s="89"/>
      <c r="O53" s="89"/>
      <c r="P53" s="89"/>
      <c r="BO53" s="305"/>
    </row>
    <row r="54" ht="16" customHeight="1" spans="67:67">
      <c r="BO54" s="305"/>
    </row>
    <row r="55" ht="16" customHeight="1" spans="67:67">
      <c r="BO55" s="305"/>
    </row>
    <row r="56" ht="16" customHeight="1" spans="67:67">
      <c r="BO56" s="305"/>
    </row>
    <row r="57" ht="16" customHeight="1" spans="67:67">
      <c r="BO57" s="305"/>
    </row>
    <row r="58" ht="16" customHeight="1" spans="67:67">
      <c r="BO58" s="305"/>
    </row>
    <row r="59" ht="16" customHeight="1"/>
    <row r="60" ht="16" customHeight="1"/>
    <row r="61" ht="16" customHeight="1"/>
    <row r="62" ht="16" customHeight="1"/>
    <row r="63" ht="16" customHeight="1"/>
    <row r="64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  <row r="95" ht="16" customHeight="1"/>
    <row r="96" ht="16" customHeight="1"/>
    <row r="97" ht="16" customHeight="1"/>
    <row r="98" ht="16" customHeight="1"/>
    <row r="99" ht="16" customHeight="1"/>
    <row r="100" ht="16" customHeight="1"/>
  </sheetData>
  <sortState ref="BN3:BN23">
    <sortCondition ref="BN3"/>
  </sortState>
  <mergeCells count="225">
    <mergeCell ref="BM3:BO3"/>
    <mergeCell ref="N5:O5"/>
    <mergeCell ref="P5:R5"/>
    <mergeCell ref="S5:V5"/>
    <mergeCell ref="W5:Z5"/>
    <mergeCell ref="AA5:AE5"/>
    <mergeCell ref="AF5:AJ5"/>
    <mergeCell ref="AP7:AQ7"/>
    <mergeCell ref="AP8:AQ8"/>
    <mergeCell ref="AP9:AQ9"/>
    <mergeCell ref="AP10:AQ10"/>
    <mergeCell ref="AP11:AQ11"/>
    <mergeCell ref="N12:R12"/>
    <mergeCell ref="S12:T12"/>
    <mergeCell ref="U12:Z12"/>
    <mergeCell ref="AA12:AC12"/>
    <mergeCell ref="AD12:AF12"/>
    <mergeCell ref="AG12:AH12"/>
    <mergeCell ref="AI12:AJ12"/>
    <mergeCell ref="AP12:AQ12"/>
    <mergeCell ref="N13:R13"/>
    <mergeCell ref="S13:T13"/>
    <mergeCell ref="U13:Z13"/>
    <mergeCell ref="AA13:AC13"/>
    <mergeCell ref="AD13:AF13"/>
    <mergeCell ref="AG13:AH13"/>
    <mergeCell ref="AI13:AJ13"/>
    <mergeCell ref="AP13:AQ13"/>
    <mergeCell ref="N14:R14"/>
    <mergeCell ref="S14:T14"/>
    <mergeCell ref="U14:Z14"/>
    <mergeCell ref="AA14:AC14"/>
    <mergeCell ref="AD14:AF14"/>
    <mergeCell ref="AG14:AH14"/>
    <mergeCell ref="AI14:AJ14"/>
    <mergeCell ref="AP14:AQ14"/>
    <mergeCell ref="N15:R15"/>
    <mergeCell ref="S15:T15"/>
    <mergeCell ref="U15:Z15"/>
    <mergeCell ref="AA15:AC15"/>
    <mergeCell ref="AD15:AF15"/>
    <mergeCell ref="AG15:AH15"/>
    <mergeCell ref="AI15:AJ15"/>
    <mergeCell ref="AP15:AQ15"/>
    <mergeCell ref="N16:R16"/>
    <mergeCell ref="S16:T16"/>
    <mergeCell ref="U16:Z16"/>
    <mergeCell ref="AA16:AC16"/>
    <mergeCell ref="AD16:AF16"/>
    <mergeCell ref="AG16:AH16"/>
    <mergeCell ref="AI16:AJ16"/>
    <mergeCell ref="AP16:AQ16"/>
    <mergeCell ref="N17:R17"/>
    <mergeCell ref="S17:T17"/>
    <mergeCell ref="U17:Z17"/>
    <mergeCell ref="AA17:AC17"/>
    <mergeCell ref="AD17:AF17"/>
    <mergeCell ref="AG17:AH17"/>
    <mergeCell ref="AI17:AJ17"/>
    <mergeCell ref="AP17:AQ17"/>
    <mergeCell ref="N18:R18"/>
    <mergeCell ref="S18:T18"/>
    <mergeCell ref="U18:Z18"/>
    <mergeCell ref="AA18:AC18"/>
    <mergeCell ref="AD18:AF18"/>
    <mergeCell ref="AG18:AH18"/>
    <mergeCell ref="AI18:AJ18"/>
    <mergeCell ref="AP18:AQ18"/>
    <mergeCell ref="Q21:R21"/>
    <mergeCell ref="S21:T21"/>
    <mergeCell ref="U21:V21"/>
    <mergeCell ref="Y21:Z21"/>
    <mergeCell ref="AC21:AD21"/>
    <mergeCell ref="AG21:AI21"/>
    <mergeCell ref="AL21:AR21"/>
    <mergeCell ref="AT21:AZ21"/>
    <mergeCell ref="Q22:R22"/>
    <mergeCell ref="S22:T22"/>
    <mergeCell ref="U22:V22"/>
    <mergeCell ref="AG22:AH22"/>
    <mergeCell ref="AL22:AR22"/>
    <mergeCell ref="AT22:AZ22"/>
    <mergeCell ref="AG23:AH23"/>
    <mergeCell ref="AL23:AR23"/>
    <mergeCell ref="AT23:AZ23"/>
    <mergeCell ref="AG24:AH24"/>
    <mergeCell ref="AL24:AR24"/>
    <mergeCell ref="AT24:AZ24"/>
    <mergeCell ref="AG25:AH25"/>
    <mergeCell ref="AL25:AR25"/>
    <mergeCell ref="AT25:AZ25"/>
    <mergeCell ref="AG26:AI26"/>
    <mergeCell ref="AL26:AR26"/>
    <mergeCell ref="AT26:AZ26"/>
    <mergeCell ref="AL27:AR27"/>
    <mergeCell ref="AT27:AZ27"/>
    <mergeCell ref="Q28:T28"/>
    <mergeCell ref="U28:V28"/>
    <mergeCell ref="AL28:AR28"/>
    <mergeCell ref="AT28:AZ28"/>
    <mergeCell ref="S29:T29"/>
    <mergeCell ref="U29:V29"/>
    <mergeCell ref="AC29:AD29"/>
    <mergeCell ref="AL29:AR29"/>
    <mergeCell ref="AT29:AZ29"/>
    <mergeCell ref="S30:T30"/>
    <mergeCell ref="U30:V30"/>
    <mergeCell ref="Y30:Z30"/>
    <mergeCell ref="AL30:AR30"/>
    <mergeCell ref="AT30:AZ30"/>
    <mergeCell ref="AL31:AR31"/>
    <mergeCell ref="AT31:AZ31"/>
    <mergeCell ref="AL32:AR32"/>
    <mergeCell ref="AT32:AZ32"/>
    <mergeCell ref="N33:P33"/>
    <mergeCell ref="AL33:AR33"/>
    <mergeCell ref="AT33:AZ33"/>
    <mergeCell ref="N34:P34"/>
    <mergeCell ref="AL34:AR34"/>
    <mergeCell ref="AT34:AZ34"/>
    <mergeCell ref="N35:P35"/>
    <mergeCell ref="Y35:Z35"/>
    <mergeCell ref="N36:P36"/>
    <mergeCell ref="N37:P37"/>
    <mergeCell ref="N38:P38"/>
    <mergeCell ref="Q39:R39"/>
    <mergeCell ref="S39:T39"/>
    <mergeCell ref="Q40:R40"/>
    <mergeCell ref="S40:T40"/>
    <mergeCell ref="U42:V42"/>
    <mergeCell ref="W42:X42"/>
    <mergeCell ref="M5:M7"/>
    <mergeCell ref="M8:M9"/>
    <mergeCell ref="M21:M32"/>
    <mergeCell ref="M33:M38"/>
    <mergeCell ref="M39:M40"/>
    <mergeCell ref="N23:N24"/>
    <mergeCell ref="N25:N27"/>
    <mergeCell ref="N28:N32"/>
    <mergeCell ref="AU39:AU40"/>
    <mergeCell ref="N6:O7"/>
    <mergeCell ref="N8:O9"/>
    <mergeCell ref="P6:R7"/>
    <mergeCell ref="P8:R9"/>
    <mergeCell ref="S6:V7"/>
    <mergeCell ref="W6:Z7"/>
    <mergeCell ref="O23:V24"/>
    <mergeCell ref="O25:V27"/>
    <mergeCell ref="S8:V9"/>
    <mergeCell ref="W8:Z9"/>
    <mergeCell ref="AA6:AE7"/>
    <mergeCell ref="AF6:AJ7"/>
    <mergeCell ref="M3:AJ4"/>
    <mergeCell ref="M19:AJ20"/>
    <mergeCell ref="AA8:AE9"/>
    <mergeCell ref="AF8:AJ9"/>
    <mergeCell ref="M10:AJ11"/>
    <mergeCell ref="H3:L4"/>
    <mergeCell ref="H5:L6"/>
    <mergeCell ref="H7:L13"/>
    <mergeCell ref="H14:L15"/>
    <mergeCell ref="H16:L27"/>
    <mergeCell ref="H28:L29"/>
    <mergeCell ref="Q31:V32"/>
    <mergeCell ref="Q29:R30"/>
    <mergeCell ref="M41:T42"/>
    <mergeCell ref="U33:V34"/>
    <mergeCell ref="R33:T34"/>
    <mergeCell ref="R35:T36"/>
    <mergeCell ref="R37:T38"/>
    <mergeCell ref="U35:V36"/>
    <mergeCell ref="U37:V38"/>
    <mergeCell ref="W21:X38"/>
    <mergeCell ref="H30:L42"/>
    <mergeCell ref="AX37:AY38"/>
    <mergeCell ref="AZ37:BA38"/>
    <mergeCell ref="AL11:AO12"/>
    <mergeCell ref="AL13:AO14"/>
    <mergeCell ref="AL15:AO16"/>
    <mergeCell ref="AL17:AO18"/>
    <mergeCell ref="BR9:BZ29"/>
    <mergeCell ref="AL9:AO10"/>
    <mergeCell ref="AL7:AO8"/>
    <mergeCell ref="AL5:AU6"/>
    <mergeCell ref="AL19:BA20"/>
    <mergeCell ref="AP35:AQ36"/>
    <mergeCell ref="AR35:AS36"/>
    <mergeCell ref="AT35:AU36"/>
    <mergeCell ref="AV35:AW36"/>
    <mergeCell ref="AX35:AY36"/>
    <mergeCell ref="AZ35:BA36"/>
    <mergeCell ref="AL3:BA4"/>
    <mergeCell ref="AN41:AO42"/>
    <mergeCell ref="AX41:AY42"/>
    <mergeCell ref="AZ41:BA42"/>
    <mergeCell ref="AL39:AM42"/>
    <mergeCell ref="AV39:AW42"/>
    <mergeCell ref="AN39:AO40"/>
    <mergeCell ref="AX39:AY40"/>
    <mergeCell ref="AZ39:BA40"/>
    <mergeCell ref="AL35:AO36"/>
    <mergeCell ref="AL37:AW38"/>
    <mergeCell ref="AV7:AW8"/>
    <mergeCell ref="AX7:AY8"/>
    <mergeCell ref="AZ7:BA8"/>
    <mergeCell ref="AV9:AW10"/>
    <mergeCell ref="AX9:AY10"/>
    <mergeCell ref="AZ9:BA10"/>
    <mergeCell ref="AV11:AW12"/>
    <mergeCell ref="AX11:AY12"/>
    <mergeCell ref="AZ11:BA12"/>
    <mergeCell ref="AV13:AW14"/>
    <mergeCell ref="AX13:AY14"/>
    <mergeCell ref="AZ13:BA14"/>
    <mergeCell ref="AV15:AW16"/>
    <mergeCell ref="AX15:AY16"/>
    <mergeCell ref="AZ15:BA16"/>
    <mergeCell ref="AV17:AW18"/>
    <mergeCell ref="AX17:AY18"/>
    <mergeCell ref="AZ17:BA18"/>
    <mergeCell ref="AV5:AW6"/>
    <mergeCell ref="AX5:AY6"/>
    <mergeCell ref="AZ5:BA6"/>
    <mergeCell ref="CD3:CH4"/>
    <mergeCell ref="CD5:CH26"/>
  </mergeCells>
  <conditionalFormatting sqref="AC21:AF21">
    <cfRule type="expression" dxfId="0" priority="17">
      <formula>IF($AE21="×",1,0)</formula>
    </cfRule>
    <cfRule type="expression" dxfId="4" priority="18">
      <formula>IF($AE21="√",1,0)</formula>
    </cfRule>
  </conditionalFormatting>
  <conditionalFormatting sqref="AC29:AF29">
    <cfRule type="expression" dxfId="4" priority="10">
      <formula>IF($AE29="√",1,0)</formula>
    </cfRule>
    <cfRule type="expression" dxfId="0" priority="11">
      <formula>IF($AE29="×",1,0)</formula>
    </cfRule>
  </conditionalFormatting>
  <conditionalFormatting sqref="O40">
    <cfRule type="expression" dxfId="7" priority="6">
      <formula>IF($M42="",1,0)</formula>
    </cfRule>
    <cfRule type="expression" dxfId="4" priority="7">
      <formula>IF($O42=TRUE,1,0)</formula>
    </cfRule>
    <cfRule type="expression" dxfId="0" priority="8">
      <formula>IF($O42=FALSE,1,0)</formula>
    </cfRule>
  </conditionalFormatting>
  <conditionalFormatting sqref="Y35:AB35 Y30:AB30 Y21:AB21">
    <cfRule type="expression" dxfId="0" priority="19">
      <formula>IF($AA21="×",1,0)</formula>
    </cfRule>
    <cfRule type="expression" dxfId="4" priority="20">
      <formula>IF($AA21="√",1,0)</formula>
    </cfRule>
  </conditionalFormatting>
  <conditionalFormatting sqref="AG26:AK26 AG21:AK21">
    <cfRule type="expression" dxfId="0" priority="15">
      <formula>IF($AJ21="×",1,0)</formula>
    </cfRule>
    <cfRule type="expression" dxfId="4" priority="16">
      <formula>IF($AJ21="√",1,0)</formula>
    </cfRule>
  </conditionalFormatting>
  <conditionalFormatting sqref="Y36:AB42 Y31:AB34 Y22:AB29">
    <cfRule type="expression" dxfId="7" priority="21">
      <formula>IF($Z22="",1,0)</formula>
    </cfRule>
    <cfRule type="expression" dxfId="4" priority="26">
      <formula>IF($AB22=TRUE,1,0)</formula>
    </cfRule>
    <cfRule type="expression" dxfId="0" priority="29">
      <formula>IF($AB22=FALSE,1,0)</formula>
    </cfRule>
  </conditionalFormatting>
  <conditionalFormatting sqref="AC22:AF28">
    <cfRule type="expression" dxfId="7" priority="22">
      <formula>IF($AD22="",1,0)</formula>
    </cfRule>
    <cfRule type="expression" dxfId="4" priority="25">
      <formula>IF($AF22=TRUE,1,0)</formula>
    </cfRule>
    <cfRule type="expression" dxfId="0" priority="28">
      <formula>IF($AF22=FALSE,1,0)</formula>
    </cfRule>
  </conditionalFormatting>
  <conditionalFormatting sqref="AG27:AK42 AG22:AK25">
    <cfRule type="expression" dxfId="7" priority="23">
      <formula>IF($AI22="",1,0)</formula>
    </cfRule>
    <cfRule type="expression" dxfId="4" priority="24">
      <formula>IF($AK22=TRUE,1,0)</formula>
    </cfRule>
    <cfRule type="expression" dxfId="0" priority="27">
      <formula>IF($AK22=FALSE,1,0)</formula>
    </cfRule>
  </conditionalFormatting>
  <conditionalFormatting sqref="AC30:AF42">
    <cfRule type="expression" dxfId="7" priority="12">
      <formula>IF($AD30="",1,0)</formula>
    </cfRule>
    <cfRule type="expression" dxfId="4" priority="13">
      <formula>IF($AF30=TRUE,1,0)</formula>
    </cfRule>
    <cfRule type="expression" dxfId="0" priority="14">
      <formula>IF($AF30=FALSE,1,0)</formula>
    </cfRule>
  </conditionalFormatting>
  <conditionalFormatting sqref="AZ41:BA42">
    <cfRule type="cellIs" dxfId="8" priority="5" operator="equal">
      <formula>"空确"</formula>
    </cfRule>
    <cfRule type="cellIs" dxfId="9" priority="4" operator="equal">
      <formula>"空优"</formula>
    </cfRule>
    <cfRule type="cellIs" dxfId="10" priority="3" operator="equal">
      <formula>"均势"</formula>
    </cfRule>
    <cfRule type="cellIs" dxfId="11" priority="2" operator="equal">
      <formula>"空劣"</formula>
    </cfRule>
    <cfRule type="cellIs" dxfId="12" priority="1" operator="equal">
      <formula>"丧失"</formula>
    </cfRule>
  </conditionalFormatting>
  <dataValidations count="12">
    <dataValidation type="list" allowBlank="1" showInputMessage="1" showErrorMessage="1" sqref="AG22:AH22 AG23:AG25 AH23:AH25">
      <formula1>$BO$18:$BO$19</formula1>
    </dataValidation>
    <dataValidation type="list" allowBlank="1" showInputMessage="1" showErrorMessage="1" sqref="AI22 AD22:AD25 AD26:AD28 AI23:AI25">
      <formula1>$BO$24:$BO$28</formula1>
    </dataValidation>
    <dataValidation type="list" allowBlank="1" showInputMessage="1" showErrorMessage="1" sqref="Y31 Y32:Y34 AH34:AH37">
      <formula1>$BO$5:$BO$6</formula1>
    </dataValidation>
    <dataValidation type="list" allowBlank="1" showInputMessage="1" showErrorMessage="1" sqref="N40">
      <formula1>"有水上,全水下"</formula1>
    </dataValidation>
    <dataValidation type="list" allowBlank="1" showInputMessage="1" showErrorMessage="1" sqref="U33:V33 Q38 Q33:Q37 AS21:AS34 BA21:BA34 U35:V36 AR35:AS36 AV35:AW36">
      <formula1>"√,×"</formula1>
    </dataValidation>
    <dataValidation type="list" allowBlank="1" showInputMessage="1" showErrorMessage="1" sqref="Z31 AI38 Z22:Z24 Z25:Z26 Z27:Z29 Z32:Z34 Z36:Z37 Z38:Z40 Z41:Z42 AD30:AD38 AD39:AD40 AD41:AD42 AI27:AI30 AI31:AI33 AI34:AI37 AI39:AI40 AI41:AI42">
      <formula1>$BO$24:$BO$29</formula1>
    </dataValidation>
    <dataValidation type="list" allowBlank="1" showInputMessage="1" showErrorMessage="1" sqref="AG38 Y22:Y24 Y25:Y26 Y27:Y29 AG27:AG30 AG31:AG33 AG34:AG37 AG39:AG40 AG41:AG42 U37:V38">
      <formula1>$BM$5:$BM$29</formula1>
    </dataValidation>
    <dataValidation type="list" allowBlank="1" showInputMessage="1" showErrorMessage="1" sqref="AH38 Y36:Y37 Y38:Y40 Y41:Y42 AH39:AH40 AH41:AH42">
      <formula1>$BO$8:$BO$10</formula1>
    </dataValidation>
    <dataValidation type="whole" operator="between" allowBlank="1" showInputMessage="1" showErrorMessage="1" sqref="AA22:AA29 AA31:AA34 AA36:AA40 AA41:AA42 AE30:AE40 AE41:AE42 AJ27:AJ40 AJ41:AJ42">
      <formula1>-1</formula1>
      <formula2>7</formula2>
    </dataValidation>
    <dataValidation type="list" allowBlank="1" showInputMessage="1" showErrorMessage="1" sqref="AC22:AC25 AC26:AC28">
      <formula1>$BO$12:$BO$16</formula1>
    </dataValidation>
    <dataValidation type="list" allowBlank="1" showInputMessage="1" showErrorMessage="1" sqref="AC30:AC38 AC39:AC40 AC41:AC42 AH27:AH30 AH31:AH33">
      <formula1>$BN$5:$BN$25</formula1>
    </dataValidation>
    <dataValidation type="list" allowBlank="1" showInputMessage="1" sqref="N6:AJ7">
      <formula1>舰名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使用说明</vt:lpstr>
      <vt:lpstr>各舰船获取情况 </vt:lpstr>
      <vt:lpstr>改造信息</vt:lpstr>
      <vt:lpstr>未改造信息</vt:lpstr>
      <vt:lpstr>舰种|战术|技能信息查询</vt:lpstr>
      <vt:lpstr>制空航速条件检查表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cvhime</cp:lastModifiedBy>
  <dcterms:created xsi:type="dcterms:W3CDTF">2023-01-23T06:37:00Z</dcterms:created>
  <dcterms:modified xsi:type="dcterms:W3CDTF">2023-03-05T02:50:02Z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ICV">
    <vt:lpwstr>9F1E391B8CF743E6B2D9357DB8C270C3</vt:lpwstr>
  </property>
  <property fmtid="{D5CDD505-2E9C-101B-9397-08002B2CF9AE}" pid="4" name="KSOReadingLayout">
    <vt:bool>false</vt:bool>
  </property>
</Properties>
</file>